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I:\~web stuff\fiscal\"/>
    </mc:Choice>
  </mc:AlternateContent>
  <xr:revisionPtr revIDLastSave="0" documentId="8_{D1C33A76-F661-41A6-A412-97FB327E25F1}" xr6:coauthVersionLast="47" xr6:coauthVersionMax="47" xr10:uidLastSave="{00000000-0000-0000-0000-000000000000}"/>
  <bookViews>
    <workbookView xWindow="5040" yWindow="1800" windowWidth="18030" windowHeight="13665" xr2:uid="{FCE0BD5F-4BC1-453A-A15E-3F6F593868C7}"/>
  </bookViews>
  <sheets>
    <sheet name="Information" sheetId="4" r:id="rId1"/>
    <sheet name="Section 611 Awards 23" sheetId="15" r:id="rId2"/>
    <sheet name="Section 611 Awards 22" sheetId="11" state="hidden" r:id="rId3"/>
    <sheet name="Section 619 Awards 22" sheetId="12" state="hidden" r:id="rId4"/>
    <sheet name="Section 619 Awards 23" sheetId="18" r:id="rId5"/>
    <sheet name="Program Awards" sheetId="13" r:id="rId6"/>
    <sheet name="Other Amounts" sheetId="14" r:id="rId7"/>
  </sheets>
  <definedNames>
    <definedName name="_xlnm.Print_Area" localSheetId="0">Information!$B:$B</definedName>
    <definedName name="_xlnm.Print_Titles" localSheetId="0">Information!$1:$1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3" i="15" l="1"/>
  <c r="I203" i="18"/>
  <c r="H203" i="18"/>
  <c r="H2" i="18"/>
  <c r="H3" i="18"/>
  <c r="H4" i="18"/>
  <c r="H5" i="18"/>
  <c r="H6" i="18"/>
  <c r="H7" i="18"/>
  <c r="H8" i="18"/>
  <c r="H9" i="18"/>
  <c r="H10" i="18"/>
  <c r="H11" i="18"/>
  <c r="H12" i="18"/>
  <c r="H13" i="18"/>
  <c r="H14"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40" i="18"/>
  <c r="H41" i="18"/>
  <c r="H42" i="18"/>
  <c r="H43" i="18"/>
  <c r="H44" i="18"/>
  <c r="H45" i="18"/>
  <c r="H46" i="18"/>
  <c r="H47" i="18"/>
  <c r="H48" i="18"/>
  <c r="H49" i="18"/>
  <c r="H50" i="18"/>
  <c r="H51" i="18"/>
  <c r="H52" i="18"/>
  <c r="H53" i="18"/>
  <c r="H54" i="18"/>
  <c r="H55" i="18"/>
  <c r="H56" i="18"/>
  <c r="H57" i="18"/>
  <c r="H58" i="18"/>
  <c r="H59" i="18"/>
  <c r="H60" i="18"/>
  <c r="H61" i="18"/>
  <c r="H62" i="18"/>
  <c r="H63" i="18"/>
  <c r="H64" i="18"/>
  <c r="H65" i="18"/>
  <c r="H66" i="18"/>
  <c r="H67" i="18"/>
  <c r="H68" i="18"/>
  <c r="H69" i="18"/>
  <c r="H70" i="18"/>
  <c r="H71" i="18"/>
  <c r="H72" i="18"/>
  <c r="H73" i="18"/>
  <c r="H74" i="18"/>
  <c r="H75" i="18"/>
  <c r="H76" i="18"/>
  <c r="H77" i="18"/>
  <c r="H78" i="18"/>
  <c r="H79" i="18"/>
  <c r="H80" i="18"/>
  <c r="H81" i="18"/>
  <c r="H82" i="18"/>
  <c r="H83" i="18"/>
  <c r="H84" i="18"/>
  <c r="H85" i="18"/>
  <c r="H86" i="18"/>
  <c r="H87" i="18"/>
  <c r="H88" i="18"/>
  <c r="H89" i="18"/>
  <c r="H90" i="18"/>
  <c r="H91" i="18"/>
  <c r="H92" i="18"/>
  <c r="H93" i="18"/>
  <c r="H94" i="18"/>
  <c r="H95" i="18"/>
  <c r="H96" i="18"/>
  <c r="H97" i="18"/>
  <c r="H98" i="18"/>
  <c r="H99" i="18"/>
  <c r="H100" i="18"/>
  <c r="H101" i="18"/>
  <c r="H102" i="18"/>
  <c r="H103" i="18"/>
  <c r="H104" i="18"/>
  <c r="H105" i="18"/>
  <c r="H106" i="18"/>
  <c r="H107" i="18"/>
  <c r="H108" i="18"/>
  <c r="H109" i="18"/>
  <c r="H110" i="18"/>
  <c r="H111" i="18"/>
  <c r="H112" i="18"/>
  <c r="H113" i="18"/>
  <c r="H114" i="18"/>
  <c r="H115" i="18"/>
  <c r="H116" i="18"/>
  <c r="H117" i="18"/>
  <c r="H118" i="18"/>
  <c r="H119" i="18"/>
  <c r="H120" i="18"/>
  <c r="H121" i="18"/>
  <c r="H122" i="18"/>
  <c r="H123" i="18"/>
  <c r="H124" i="18"/>
  <c r="H125" i="18"/>
  <c r="H126" i="18"/>
  <c r="H127" i="18"/>
  <c r="H128" i="18"/>
  <c r="H129" i="18"/>
  <c r="H130" i="18"/>
  <c r="H131" i="18"/>
  <c r="H132" i="18"/>
  <c r="H133" i="18"/>
  <c r="H134" i="18"/>
  <c r="H135" i="18"/>
  <c r="H136" i="18"/>
  <c r="H137" i="18"/>
  <c r="H138" i="18"/>
  <c r="H139" i="18"/>
  <c r="H140" i="18"/>
  <c r="H141" i="18"/>
  <c r="H142" i="18"/>
  <c r="H143" i="18"/>
  <c r="H144" i="18"/>
  <c r="H145" i="18"/>
  <c r="H146" i="18"/>
  <c r="H147" i="18"/>
  <c r="H148" i="18"/>
  <c r="H149" i="18"/>
  <c r="H150" i="18"/>
  <c r="H151" i="18"/>
  <c r="H152" i="18"/>
  <c r="H153" i="18"/>
  <c r="H154" i="18"/>
  <c r="H155" i="18"/>
  <c r="H156" i="18"/>
  <c r="H157" i="18"/>
  <c r="H158" i="18"/>
  <c r="H159" i="18"/>
  <c r="H160" i="18"/>
  <c r="H161" i="18"/>
  <c r="H162" i="18"/>
  <c r="H163" i="18"/>
  <c r="H164" i="18"/>
  <c r="H165" i="18"/>
  <c r="H166" i="18"/>
  <c r="H167" i="18"/>
  <c r="H168" i="18"/>
  <c r="H169" i="18"/>
  <c r="H170" i="18"/>
  <c r="H171" i="18"/>
  <c r="H172" i="18"/>
  <c r="H173" i="18"/>
  <c r="H174" i="18"/>
  <c r="H175" i="18"/>
  <c r="H176" i="18"/>
  <c r="H177" i="18"/>
  <c r="H178" i="18"/>
  <c r="H179" i="18"/>
  <c r="H180" i="18"/>
  <c r="H181" i="18"/>
  <c r="H182" i="18"/>
  <c r="H183" i="18"/>
  <c r="H184" i="18"/>
  <c r="H185" i="18"/>
  <c r="H186" i="18"/>
  <c r="H187" i="18"/>
  <c r="H188" i="18"/>
  <c r="H189" i="18"/>
  <c r="H190" i="18"/>
  <c r="H191" i="18"/>
  <c r="H192" i="18"/>
  <c r="H193" i="18"/>
  <c r="H194" i="18"/>
  <c r="H195" i="18"/>
  <c r="H196" i="18"/>
  <c r="H197" i="18"/>
  <c r="H198" i="18"/>
  <c r="H199" i="18"/>
  <c r="H200" i="18"/>
  <c r="H201" i="18"/>
  <c r="H202" i="18"/>
  <c r="I203" i="15"/>
  <c r="I202" i="15"/>
  <c r="I201" i="15"/>
  <c r="I200" i="15"/>
  <c r="I199" i="15"/>
  <c r="I198" i="15"/>
  <c r="I197" i="15"/>
  <c r="I196" i="15"/>
  <c r="I195" i="15"/>
  <c r="I194" i="15"/>
  <c r="I193" i="15"/>
  <c r="I192" i="15"/>
  <c r="I191" i="15"/>
  <c r="I190" i="15"/>
  <c r="I189" i="15"/>
  <c r="I188" i="15"/>
  <c r="I187" i="15"/>
  <c r="I186" i="15"/>
  <c r="I185" i="15"/>
  <c r="I184" i="15"/>
  <c r="I183" i="15"/>
  <c r="I182" i="15"/>
  <c r="I181" i="15"/>
  <c r="I180" i="15"/>
  <c r="I179" i="15"/>
  <c r="I178" i="15"/>
  <c r="I177" i="15"/>
  <c r="I176" i="15"/>
  <c r="I175" i="15"/>
  <c r="I174" i="15"/>
  <c r="I173" i="15"/>
  <c r="I172" i="15"/>
  <c r="I171" i="15"/>
  <c r="I170" i="15"/>
  <c r="I169" i="15"/>
  <c r="I168" i="15"/>
  <c r="I167" i="15"/>
  <c r="I166" i="15"/>
  <c r="I165" i="15"/>
  <c r="I164" i="15"/>
  <c r="I163" i="15"/>
  <c r="I162" i="15"/>
  <c r="I161" i="15"/>
  <c r="I160" i="15"/>
  <c r="I159" i="15"/>
  <c r="I158" i="15"/>
  <c r="I157" i="15"/>
  <c r="I156" i="15"/>
  <c r="I155" i="15"/>
  <c r="I154" i="15"/>
  <c r="I153" i="15"/>
  <c r="I152" i="15"/>
  <c r="I151" i="15"/>
  <c r="I150" i="15"/>
  <c r="I149" i="15"/>
  <c r="I148" i="15"/>
  <c r="I147" i="15"/>
  <c r="I146" i="15"/>
  <c r="I145" i="15"/>
  <c r="I144" i="15"/>
  <c r="I143" i="15"/>
  <c r="I142" i="15"/>
  <c r="I141" i="15"/>
  <c r="I140" i="15"/>
  <c r="I139" i="15"/>
  <c r="I138" i="15"/>
  <c r="I137" i="15"/>
  <c r="I136" i="15"/>
  <c r="I135" i="15"/>
  <c r="I134" i="15"/>
  <c r="I133" i="15"/>
  <c r="I132" i="15"/>
  <c r="I131" i="15"/>
  <c r="I130" i="15"/>
  <c r="I129" i="15"/>
  <c r="I128" i="15"/>
  <c r="I127" i="15"/>
  <c r="I126" i="15"/>
  <c r="I125" i="15"/>
  <c r="I124" i="15"/>
  <c r="I123" i="15"/>
  <c r="I122" i="15"/>
  <c r="I121" i="15"/>
  <c r="I120" i="15"/>
  <c r="I119" i="15"/>
  <c r="I118" i="15"/>
  <c r="I117" i="15"/>
  <c r="I116" i="15"/>
  <c r="I115" i="15"/>
  <c r="I114" i="15"/>
  <c r="I113" i="15"/>
  <c r="I112" i="15"/>
  <c r="I111" i="15"/>
  <c r="I110" i="15"/>
  <c r="I109" i="15"/>
  <c r="I108" i="15"/>
  <c r="I107" i="15"/>
  <c r="I106" i="15"/>
  <c r="I105" i="15"/>
  <c r="I104" i="15"/>
  <c r="I103" i="15"/>
  <c r="I102" i="15"/>
  <c r="I101" i="15"/>
  <c r="I100" i="15"/>
  <c r="I99" i="15"/>
  <c r="I98" i="15"/>
  <c r="I97" i="15"/>
  <c r="I96" i="15"/>
  <c r="I95" i="15"/>
  <c r="I94" i="15"/>
  <c r="I93" i="15"/>
  <c r="I92" i="15"/>
  <c r="I91" i="15"/>
  <c r="I90" i="15"/>
  <c r="I89" i="15"/>
  <c r="I88" i="15"/>
  <c r="I87" i="15"/>
  <c r="I86" i="15"/>
  <c r="I85" i="15"/>
  <c r="I84" i="15"/>
  <c r="I83" i="15"/>
  <c r="I82" i="15"/>
  <c r="I81" i="15"/>
  <c r="I80" i="15"/>
  <c r="I79" i="15"/>
  <c r="I78" i="15"/>
  <c r="I77" i="15"/>
  <c r="I76" i="15"/>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I25" i="15"/>
  <c r="I24" i="15"/>
  <c r="I23" i="15"/>
  <c r="I22" i="15"/>
  <c r="I21" i="15"/>
  <c r="I20" i="15"/>
  <c r="I19" i="15"/>
  <c r="I18" i="15"/>
  <c r="I17" i="15"/>
  <c r="I16" i="15"/>
  <c r="I15" i="15"/>
  <c r="I14" i="15"/>
  <c r="I13" i="15"/>
  <c r="I12" i="15"/>
  <c r="I11" i="15"/>
  <c r="I10" i="15"/>
  <c r="I9" i="15"/>
  <c r="I8" i="15"/>
  <c r="I7" i="15"/>
  <c r="I6" i="15"/>
  <c r="I5" i="15"/>
  <c r="I4" i="15"/>
  <c r="I3" i="15"/>
  <c r="I2" i="15"/>
  <c r="B3" i="13" l="1"/>
  <c r="J38" i="15"/>
  <c r="K38" i="15" s="1"/>
  <c r="J202" i="15"/>
  <c r="K202" i="15" s="1"/>
  <c r="J201" i="15"/>
  <c r="K201" i="15" s="1"/>
  <c r="J200" i="15"/>
  <c r="K200" i="15" s="1"/>
  <c r="J199" i="15"/>
  <c r="K199" i="15" s="1"/>
  <c r="J198" i="15"/>
  <c r="K198" i="15" s="1"/>
  <c r="J197" i="15"/>
  <c r="K197" i="15" s="1"/>
  <c r="J196" i="15"/>
  <c r="K196" i="15" s="1"/>
  <c r="J195" i="15"/>
  <c r="K195" i="15" s="1"/>
  <c r="J194" i="15"/>
  <c r="K194" i="15" s="1"/>
  <c r="J193" i="15"/>
  <c r="K193" i="15" s="1"/>
  <c r="J192" i="15"/>
  <c r="K192" i="15" s="1"/>
  <c r="J191" i="15"/>
  <c r="K191" i="15" s="1"/>
  <c r="J190" i="15"/>
  <c r="K190" i="15" s="1"/>
  <c r="J189" i="15"/>
  <c r="K189" i="15" s="1"/>
  <c r="J188" i="15"/>
  <c r="K188" i="15" s="1"/>
  <c r="J187" i="15"/>
  <c r="K187" i="15" s="1"/>
  <c r="J186" i="15"/>
  <c r="K186" i="15" s="1"/>
  <c r="J185" i="15"/>
  <c r="K185" i="15" s="1"/>
  <c r="J184" i="15"/>
  <c r="K184" i="15" s="1"/>
  <c r="J183" i="15"/>
  <c r="K183" i="15" s="1"/>
  <c r="J182" i="15"/>
  <c r="K182" i="15" s="1"/>
  <c r="J181" i="15"/>
  <c r="K181" i="15" s="1"/>
  <c r="J180" i="15"/>
  <c r="K180" i="15" s="1"/>
  <c r="J179" i="15"/>
  <c r="K179" i="15" s="1"/>
  <c r="J178" i="15"/>
  <c r="K178" i="15" s="1"/>
  <c r="J177" i="15"/>
  <c r="K177" i="15" s="1"/>
  <c r="J176" i="15"/>
  <c r="K176" i="15" s="1"/>
  <c r="J175" i="15"/>
  <c r="K175" i="15" s="1"/>
  <c r="J174" i="15"/>
  <c r="K174" i="15" s="1"/>
  <c r="J173" i="15"/>
  <c r="K173" i="15" s="1"/>
  <c r="J172" i="15"/>
  <c r="K172" i="15" s="1"/>
  <c r="J171" i="15"/>
  <c r="K171" i="15" s="1"/>
  <c r="J170" i="15"/>
  <c r="K170" i="15" s="1"/>
  <c r="J169" i="15"/>
  <c r="K169" i="15" s="1"/>
  <c r="J168" i="15"/>
  <c r="K168" i="15" s="1"/>
  <c r="J167" i="15"/>
  <c r="K167" i="15" s="1"/>
  <c r="J166" i="15"/>
  <c r="K166" i="15" s="1"/>
  <c r="J165" i="15"/>
  <c r="K165" i="15" s="1"/>
  <c r="J164" i="15"/>
  <c r="K164" i="15" s="1"/>
  <c r="J163" i="15"/>
  <c r="K163" i="15" s="1"/>
  <c r="J162" i="15"/>
  <c r="K162" i="15" s="1"/>
  <c r="J161" i="15"/>
  <c r="K161" i="15" s="1"/>
  <c r="J160" i="15"/>
  <c r="K160" i="15" s="1"/>
  <c r="J159" i="15"/>
  <c r="K159" i="15" s="1"/>
  <c r="J158" i="15"/>
  <c r="K158" i="15" s="1"/>
  <c r="J157" i="15"/>
  <c r="K157" i="15" s="1"/>
  <c r="J156" i="15"/>
  <c r="K156" i="15" s="1"/>
  <c r="J155" i="15"/>
  <c r="K155" i="15" s="1"/>
  <c r="J154" i="15"/>
  <c r="K154" i="15" s="1"/>
  <c r="J153" i="15"/>
  <c r="K153" i="15" s="1"/>
  <c r="J152" i="15"/>
  <c r="K152" i="15" s="1"/>
  <c r="J151" i="15"/>
  <c r="K151" i="15" s="1"/>
  <c r="J150" i="15"/>
  <c r="K150" i="15" s="1"/>
  <c r="J149" i="15"/>
  <c r="K149" i="15" s="1"/>
  <c r="J148" i="15"/>
  <c r="K148" i="15" s="1"/>
  <c r="J147" i="15"/>
  <c r="K147" i="15" s="1"/>
  <c r="J146" i="15"/>
  <c r="K146" i="15" s="1"/>
  <c r="J145" i="15"/>
  <c r="K145" i="15" s="1"/>
  <c r="J144" i="15"/>
  <c r="K144" i="15" s="1"/>
  <c r="J143" i="15"/>
  <c r="K143" i="15" s="1"/>
  <c r="J142" i="15"/>
  <c r="K142" i="15" s="1"/>
  <c r="J141" i="15"/>
  <c r="K141" i="15" s="1"/>
  <c r="J140" i="15"/>
  <c r="K140" i="15" s="1"/>
  <c r="J139" i="15"/>
  <c r="K139" i="15" s="1"/>
  <c r="J138" i="15"/>
  <c r="K138" i="15" s="1"/>
  <c r="J137" i="15"/>
  <c r="K137" i="15" s="1"/>
  <c r="J136" i="15"/>
  <c r="K136" i="15" s="1"/>
  <c r="J135" i="15"/>
  <c r="K135" i="15" s="1"/>
  <c r="J134" i="15"/>
  <c r="K134" i="15" s="1"/>
  <c r="J133" i="15"/>
  <c r="K133" i="15" s="1"/>
  <c r="J132" i="15"/>
  <c r="K132" i="15" s="1"/>
  <c r="J131" i="15"/>
  <c r="K131" i="15" s="1"/>
  <c r="J130" i="15"/>
  <c r="K130" i="15" s="1"/>
  <c r="J129" i="15"/>
  <c r="K129" i="15" s="1"/>
  <c r="J128" i="15"/>
  <c r="K128" i="15" s="1"/>
  <c r="J127" i="15"/>
  <c r="K127" i="15" s="1"/>
  <c r="J126" i="15"/>
  <c r="K126" i="15" s="1"/>
  <c r="J125" i="15"/>
  <c r="K125" i="15" s="1"/>
  <c r="J124" i="15"/>
  <c r="K124" i="15" s="1"/>
  <c r="J123" i="15"/>
  <c r="K123" i="15" s="1"/>
  <c r="J122" i="15"/>
  <c r="K122" i="15" s="1"/>
  <c r="J121" i="15"/>
  <c r="K121" i="15" s="1"/>
  <c r="J120" i="15"/>
  <c r="K120" i="15" s="1"/>
  <c r="J119" i="15"/>
  <c r="K119" i="15" s="1"/>
  <c r="J118" i="15"/>
  <c r="K118" i="15" s="1"/>
  <c r="J117" i="15"/>
  <c r="K117" i="15" s="1"/>
  <c r="J116" i="15"/>
  <c r="K116" i="15" s="1"/>
  <c r="J115" i="15"/>
  <c r="K115" i="15" s="1"/>
  <c r="J114" i="15"/>
  <c r="K114" i="15" s="1"/>
  <c r="J113" i="15"/>
  <c r="K113" i="15" s="1"/>
  <c r="J112" i="15"/>
  <c r="K112" i="15" s="1"/>
  <c r="J111" i="15"/>
  <c r="K111" i="15" s="1"/>
  <c r="J110" i="15"/>
  <c r="K110" i="15" s="1"/>
  <c r="J109" i="15"/>
  <c r="K109" i="15" s="1"/>
  <c r="J108" i="15"/>
  <c r="K108" i="15" s="1"/>
  <c r="J107" i="15"/>
  <c r="K107" i="15" s="1"/>
  <c r="J106" i="15"/>
  <c r="K106" i="15" s="1"/>
  <c r="J105" i="15"/>
  <c r="K105" i="15" s="1"/>
  <c r="J104" i="15"/>
  <c r="K104" i="15" s="1"/>
  <c r="J103" i="15"/>
  <c r="K103" i="15" s="1"/>
  <c r="J102" i="15"/>
  <c r="K102" i="15" s="1"/>
  <c r="J101" i="15"/>
  <c r="K101" i="15" s="1"/>
  <c r="J100" i="15"/>
  <c r="K100" i="15" s="1"/>
  <c r="J99" i="15"/>
  <c r="K99" i="15" s="1"/>
  <c r="J98" i="15"/>
  <c r="K98" i="15" s="1"/>
  <c r="J97" i="15"/>
  <c r="K97" i="15" s="1"/>
  <c r="J96" i="15"/>
  <c r="K96" i="15" s="1"/>
  <c r="J95" i="15"/>
  <c r="K95" i="15" s="1"/>
  <c r="J94" i="15"/>
  <c r="K94" i="15" s="1"/>
  <c r="J93" i="15"/>
  <c r="K93" i="15" s="1"/>
  <c r="J92" i="15"/>
  <c r="K92" i="15" s="1"/>
  <c r="J91" i="15"/>
  <c r="K91" i="15" s="1"/>
  <c r="J90" i="15"/>
  <c r="K90" i="15" s="1"/>
  <c r="J89" i="15"/>
  <c r="K89" i="15" s="1"/>
  <c r="J88" i="15"/>
  <c r="K88" i="15" s="1"/>
  <c r="J87" i="15"/>
  <c r="K87" i="15" s="1"/>
  <c r="J86" i="15"/>
  <c r="K86" i="15" s="1"/>
  <c r="J85" i="15"/>
  <c r="K85" i="15" s="1"/>
  <c r="J84" i="15"/>
  <c r="K84" i="15" s="1"/>
  <c r="J83" i="15"/>
  <c r="K83" i="15" s="1"/>
  <c r="J82" i="15"/>
  <c r="K82" i="15" s="1"/>
  <c r="J81" i="15"/>
  <c r="K81" i="15" s="1"/>
  <c r="J80" i="15"/>
  <c r="K80" i="15" s="1"/>
  <c r="J79" i="15"/>
  <c r="K79" i="15" s="1"/>
  <c r="J78" i="15"/>
  <c r="K78" i="15" s="1"/>
  <c r="J77" i="15"/>
  <c r="K77" i="15" s="1"/>
  <c r="J76" i="15"/>
  <c r="K76" i="15" s="1"/>
  <c r="J75" i="15"/>
  <c r="K75" i="15" s="1"/>
  <c r="J74" i="15"/>
  <c r="K74" i="15" s="1"/>
  <c r="J73" i="15"/>
  <c r="K73" i="15" s="1"/>
  <c r="J72" i="15"/>
  <c r="K72" i="15" s="1"/>
  <c r="J71" i="15"/>
  <c r="K71" i="15" s="1"/>
  <c r="J70" i="15"/>
  <c r="K70" i="15" s="1"/>
  <c r="J69" i="15"/>
  <c r="K69" i="15" s="1"/>
  <c r="J68" i="15"/>
  <c r="K68" i="15" s="1"/>
  <c r="J67" i="15"/>
  <c r="K67" i="15" s="1"/>
  <c r="J66" i="15"/>
  <c r="K66" i="15" s="1"/>
  <c r="J65" i="15"/>
  <c r="K65" i="15" s="1"/>
  <c r="J64" i="15"/>
  <c r="K64" i="15" s="1"/>
  <c r="J63" i="15"/>
  <c r="K63" i="15" s="1"/>
  <c r="J62" i="15"/>
  <c r="K62" i="15" s="1"/>
  <c r="J61" i="15"/>
  <c r="K61" i="15" s="1"/>
  <c r="J60" i="15"/>
  <c r="K60" i="15" s="1"/>
  <c r="J59" i="15"/>
  <c r="K59" i="15" s="1"/>
  <c r="J58" i="15"/>
  <c r="K58" i="15" s="1"/>
  <c r="J57" i="15"/>
  <c r="K57" i="15" s="1"/>
  <c r="J56" i="15"/>
  <c r="K56" i="15" s="1"/>
  <c r="J55" i="15"/>
  <c r="K55" i="15" s="1"/>
  <c r="J54" i="15"/>
  <c r="K54" i="15" s="1"/>
  <c r="J53" i="15"/>
  <c r="K53" i="15" s="1"/>
  <c r="J52" i="15"/>
  <c r="K52" i="15" s="1"/>
  <c r="J51" i="15"/>
  <c r="K51" i="15" s="1"/>
  <c r="J50" i="15"/>
  <c r="K50" i="15" s="1"/>
  <c r="J49" i="15"/>
  <c r="K49" i="15" s="1"/>
  <c r="J48" i="15"/>
  <c r="K48" i="15" s="1"/>
  <c r="J47" i="15"/>
  <c r="K47" i="15" s="1"/>
  <c r="J46" i="15"/>
  <c r="K46" i="15" s="1"/>
  <c r="J45" i="15"/>
  <c r="K45" i="15" s="1"/>
  <c r="J44" i="15"/>
  <c r="K44" i="15" s="1"/>
  <c r="J43" i="15"/>
  <c r="K43" i="15" s="1"/>
  <c r="J42" i="15"/>
  <c r="K42" i="15" s="1"/>
  <c r="J41" i="15"/>
  <c r="K41" i="15" s="1"/>
  <c r="J40" i="15"/>
  <c r="K40" i="15" s="1"/>
  <c r="J39" i="15"/>
  <c r="K39" i="15" s="1"/>
  <c r="J37" i="15"/>
  <c r="K37" i="15" s="1"/>
  <c r="J36" i="15"/>
  <c r="K36" i="15" s="1"/>
  <c r="J35" i="15"/>
  <c r="K35" i="15" s="1"/>
  <c r="J34" i="15"/>
  <c r="K34" i="15" s="1"/>
  <c r="J33" i="15"/>
  <c r="K33" i="15" s="1"/>
  <c r="J32" i="15"/>
  <c r="K32" i="15" s="1"/>
  <c r="J31" i="15"/>
  <c r="K31" i="15" s="1"/>
  <c r="J30" i="15"/>
  <c r="K30" i="15" s="1"/>
  <c r="J29" i="15"/>
  <c r="K29" i="15" s="1"/>
  <c r="J28" i="15"/>
  <c r="K28" i="15" s="1"/>
  <c r="J27" i="15"/>
  <c r="K27" i="15" s="1"/>
  <c r="J26" i="15"/>
  <c r="K26" i="15" s="1"/>
  <c r="J25" i="15"/>
  <c r="K25" i="15" s="1"/>
  <c r="J24" i="15"/>
  <c r="K24" i="15" s="1"/>
  <c r="J23" i="15"/>
  <c r="K23" i="15" s="1"/>
  <c r="J22" i="15"/>
  <c r="K22" i="15" s="1"/>
  <c r="J21" i="15"/>
  <c r="K21" i="15" s="1"/>
  <c r="J20" i="15"/>
  <c r="K20" i="15" s="1"/>
  <c r="J19" i="15"/>
  <c r="K19" i="15" s="1"/>
  <c r="J18" i="15"/>
  <c r="K18" i="15" s="1"/>
  <c r="J17" i="15"/>
  <c r="K17" i="15" s="1"/>
  <c r="J16" i="15"/>
  <c r="K16" i="15" s="1"/>
  <c r="J15" i="15"/>
  <c r="K15" i="15" s="1"/>
  <c r="J14" i="15"/>
  <c r="K14" i="15" s="1"/>
  <c r="J13" i="15"/>
  <c r="K13" i="15" s="1"/>
  <c r="J12" i="15"/>
  <c r="K12" i="15" s="1"/>
  <c r="J11" i="15"/>
  <c r="K11" i="15" s="1"/>
  <c r="J10" i="15"/>
  <c r="K10" i="15" s="1"/>
  <c r="J9" i="15"/>
  <c r="K9" i="15" s="1"/>
  <c r="J8" i="15"/>
  <c r="K8" i="15" s="1"/>
  <c r="J7" i="15"/>
  <c r="K7" i="15" s="1"/>
  <c r="J6" i="15"/>
  <c r="K6" i="15" s="1"/>
  <c r="J5" i="15"/>
  <c r="K5" i="15" s="1"/>
  <c r="J4" i="15"/>
  <c r="K4" i="15" s="1"/>
  <c r="J3" i="15"/>
  <c r="K3" i="15" s="1"/>
  <c r="J2" i="15"/>
  <c r="K2" i="15" s="1"/>
  <c r="K203" i="15" l="1"/>
  <c r="A202" i="12"/>
  <c r="A202" i="11"/>
  <c r="A11" i="11"/>
  <c r="A19" i="11"/>
  <c r="A27" i="11"/>
  <c r="A35" i="11"/>
  <c r="A43" i="11"/>
  <c r="A51" i="11"/>
  <c r="A59" i="11"/>
  <c r="A67" i="11"/>
  <c r="A74" i="11"/>
  <c r="A75" i="11"/>
  <c r="A76" i="11"/>
  <c r="A77" i="11"/>
  <c r="A78" i="11"/>
  <c r="A79" i="11"/>
  <c r="A80" i="11"/>
  <c r="A81" i="11"/>
  <c r="A82" i="11"/>
  <c r="A83" i="11"/>
  <c r="A84"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1" i="11"/>
  <c r="A3" i="11"/>
  <c r="A2" i="11"/>
  <c r="A200" i="11" l="1"/>
  <c r="A144" i="12"/>
  <c r="A2" i="12"/>
  <c r="A186" i="12"/>
  <c r="A178" i="12"/>
  <c r="A170" i="12"/>
  <c r="A162" i="12"/>
  <c r="A154" i="12"/>
  <c r="A146" i="12"/>
  <c r="A138" i="12"/>
  <c r="A201" i="12"/>
  <c r="A185" i="12"/>
  <c r="A169" i="12"/>
  <c r="A161" i="12"/>
  <c r="A153" i="12"/>
  <c r="A145" i="12"/>
  <c r="A137" i="12"/>
  <c r="A129" i="12"/>
  <c r="A192" i="12"/>
  <c r="A200" i="12"/>
  <c r="A176" i="12"/>
  <c r="A160" i="12"/>
  <c r="A128" i="12"/>
  <c r="A168" i="12"/>
  <c r="A136" i="12"/>
  <c r="A120" i="11"/>
  <c r="A40" i="11"/>
  <c r="A63" i="11"/>
  <c r="A47" i="11"/>
  <c r="A48" i="11"/>
  <c r="A39" i="11"/>
  <c r="A7" i="11"/>
  <c r="A46" i="11"/>
  <c r="A14" i="11"/>
  <c r="A199" i="12"/>
  <c r="A191" i="12"/>
  <c r="A183" i="12"/>
  <c r="A175" i="12"/>
  <c r="A167" i="12"/>
  <c r="A159" i="12"/>
  <c r="A151" i="12"/>
  <c r="A143" i="12"/>
  <c r="A135" i="12"/>
  <c r="A127" i="12"/>
  <c r="A119" i="12"/>
  <c r="A111" i="12"/>
  <c r="A103" i="12"/>
  <c r="A95" i="12"/>
  <c r="A87" i="12"/>
  <c r="A79" i="12"/>
  <c r="A71" i="12"/>
  <c r="A63" i="12"/>
  <c r="A55" i="12"/>
  <c r="A47" i="12"/>
  <c r="A39" i="12"/>
  <c r="A31" i="12"/>
  <c r="A23" i="12"/>
  <c r="A15" i="12"/>
  <c r="A7" i="12"/>
  <c r="A64" i="11"/>
  <c r="A55" i="11"/>
  <c r="A54" i="11"/>
  <c r="A38" i="11"/>
  <c r="A22" i="11"/>
  <c r="A6" i="11"/>
  <c r="A85" i="11"/>
  <c r="A69" i="11"/>
  <c r="A61" i="11"/>
  <c r="A53" i="11"/>
  <c r="A45" i="11"/>
  <c r="A37" i="11"/>
  <c r="A29" i="11"/>
  <c r="A21" i="11"/>
  <c r="A13" i="11"/>
  <c r="A198" i="12"/>
  <c r="A190" i="12"/>
  <c r="A182" i="12"/>
  <c r="A174" i="12"/>
  <c r="A166" i="12"/>
  <c r="A158" i="12"/>
  <c r="A150" i="12"/>
  <c r="A142" i="12"/>
  <c r="A134" i="12"/>
  <c r="A126" i="12"/>
  <c r="A118" i="12"/>
  <c r="A110" i="12"/>
  <c r="A102" i="12"/>
  <c r="A94" i="12"/>
  <c r="A86" i="12"/>
  <c r="A78" i="12"/>
  <c r="A70" i="12"/>
  <c r="A62" i="12"/>
  <c r="A54" i="12"/>
  <c r="A46" i="12"/>
  <c r="A38" i="12"/>
  <c r="A30" i="12"/>
  <c r="A22" i="12"/>
  <c r="A14" i="12"/>
  <c r="A6" i="12"/>
  <c r="A56" i="11"/>
  <c r="A24" i="11"/>
  <c r="A8" i="11"/>
  <c r="A31" i="11"/>
  <c r="A72" i="11"/>
  <c r="A32" i="11"/>
  <c r="A16" i="11"/>
  <c r="A71" i="11"/>
  <c r="A23" i="11"/>
  <c r="A62" i="11"/>
  <c r="A44" i="11"/>
  <c r="A12" i="11"/>
  <c r="A189" i="12"/>
  <c r="A165" i="12"/>
  <c r="A149" i="12"/>
  <c r="A133" i="12"/>
  <c r="A117" i="12"/>
  <c r="A101" i="12"/>
  <c r="A77" i="12"/>
  <c r="A69" i="12"/>
  <c r="A45" i="12"/>
  <c r="A29" i="12"/>
  <c r="A21" i="12"/>
  <c r="A13" i="12"/>
  <c r="A4" i="11"/>
  <c r="A196" i="12"/>
  <c r="A188" i="12"/>
  <c r="A180" i="12"/>
  <c r="A172" i="12"/>
  <c r="A164" i="12"/>
  <c r="A156" i="12"/>
  <c r="A148" i="12"/>
  <c r="A140" i="12"/>
  <c r="A132" i="12"/>
  <c r="A124" i="12"/>
  <c r="A116" i="12"/>
  <c r="A108" i="12"/>
  <c r="A100" i="12"/>
  <c r="A92" i="12"/>
  <c r="A84" i="12"/>
  <c r="A76" i="12"/>
  <c r="A68" i="12"/>
  <c r="A60" i="12"/>
  <c r="A52" i="12"/>
  <c r="A44" i="12"/>
  <c r="A36" i="12"/>
  <c r="A28" i="12"/>
  <c r="A20" i="12"/>
  <c r="A12" i="12"/>
  <c r="A4" i="12"/>
  <c r="A15" i="11"/>
  <c r="A5" i="11"/>
  <c r="A60" i="11"/>
  <c r="A52" i="11"/>
  <c r="A36" i="11"/>
  <c r="A28" i="11"/>
  <c r="A181" i="12"/>
  <c r="A157" i="12"/>
  <c r="A125" i="12"/>
  <c r="A85" i="12"/>
  <c r="A53" i="12"/>
  <c r="A5" i="12"/>
  <c r="A66" i="11"/>
  <c r="A58" i="11"/>
  <c r="A50" i="11"/>
  <c r="A42" i="11"/>
  <c r="A34" i="11"/>
  <c r="A26" i="11"/>
  <c r="A18" i="11"/>
  <c r="A10" i="11"/>
  <c r="A195" i="12"/>
  <c r="A187" i="12"/>
  <c r="A179" i="12"/>
  <c r="A171" i="12"/>
  <c r="A163" i="12"/>
  <c r="A155" i="12"/>
  <c r="A147" i="12"/>
  <c r="A139" i="12"/>
  <c r="A131" i="12"/>
  <c r="A123" i="12"/>
  <c r="A115" i="12"/>
  <c r="A107" i="12"/>
  <c r="A99" i="12"/>
  <c r="A91" i="12"/>
  <c r="A83" i="12"/>
  <c r="A75" i="12"/>
  <c r="A67" i="12"/>
  <c r="A59" i="12"/>
  <c r="A51" i="12"/>
  <c r="A43" i="12"/>
  <c r="A35" i="12"/>
  <c r="A27" i="12"/>
  <c r="A19" i="12"/>
  <c r="A11" i="12"/>
  <c r="A3" i="12"/>
  <c r="A70" i="11"/>
  <c r="A30" i="11"/>
  <c r="A68" i="11"/>
  <c r="A20" i="11"/>
  <c r="A197" i="12"/>
  <c r="A173" i="12"/>
  <c r="A141" i="12"/>
  <c r="A109" i="12"/>
  <c r="A93" i="12"/>
  <c r="A61" i="12"/>
  <c r="A37" i="12"/>
  <c r="A73" i="11"/>
  <c r="A65" i="11"/>
  <c r="A57" i="11"/>
  <c r="A49" i="11"/>
  <c r="A41" i="11"/>
  <c r="A33" i="11"/>
  <c r="A25" i="11"/>
  <c r="A17" i="11"/>
  <c r="A9" i="11"/>
  <c r="A194" i="12"/>
  <c r="A130" i="12"/>
  <c r="A122" i="12"/>
  <c r="A114" i="12"/>
  <c r="A106" i="12"/>
  <c r="A98" i="12"/>
  <c r="A90" i="12"/>
  <c r="A82" i="12"/>
  <c r="A74" i="12"/>
  <c r="A66" i="12"/>
  <c r="A58" i="12"/>
  <c r="A50" i="12"/>
  <c r="A42" i="12"/>
  <c r="A34" i="12"/>
  <c r="A26" i="12"/>
  <c r="A18" i="12"/>
  <c r="A10" i="12"/>
  <c r="A193" i="12"/>
  <c r="A177" i="12"/>
  <c r="A121" i="12"/>
  <c r="A113" i="12"/>
  <c r="A105" i="12"/>
  <c r="A97" i="12"/>
  <c r="A89" i="12"/>
  <c r="A81" i="12"/>
  <c r="A73" i="12"/>
  <c r="A65" i="12"/>
  <c r="A57" i="12"/>
  <c r="A49" i="12"/>
  <c r="A41" i="12"/>
  <c r="A33" i="12"/>
  <c r="A25" i="12"/>
  <c r="A17" i="12"/>
  <c r="A9" i="12"/>
  <c r="A184" i="12"/>
  <c r="A152" i="12"/>
  <c r="A120" i="12"/>
  <c r="A112" i="12"/>
  <c r="A104" i="12"/>
  <c r="A96" i="12"/>
  <c r="A88" i="12"/>
  <c r="A80" i="12"/>
  <c r="A72" i="12"/>
  <c r="A64" i="12"/>
  <c r="A56" i="12"/>
  <c r="A48" i="12"/>
  <c r="A40" i="12"/>
  <c r="A32" i="12"/>
  <c r="A24" i="12"/>
  <c r="A16" i="12"/>
  <c r="A8" i="12"/>
  <c r="I202" i="12" l="1"/>
  <c r="I202" i="11"/>
  <c r="C203" i="12" l="1"/>
  <c r="D203" i="12"/>
  <c r="E203" i="12"/>
  <c r="F203" i="12"/>
  <c r="G203" i="12"/>
  <c r="H203" i="12"/>
  <c r="I2" i="12"/>
  <c r="I3" i="12"/>
  <c r="I4" i="12"/>
  <c r="I5" i="12"/>
  <c r="I6" i="12"/>
  <c r="I7" i="12"/>
  <c r="I8" i="12"/>
  <c r="I9" i="12"/>
  <c r="I10" i="12"/>
  <c r="I11" i="12"/>
  <c r="I12" i="12"/>
  <c r="I13" i="12"/>
  <c r="I14" i="12"/>
  <c r="I15" i="12"/>
  <c r="I16" i="12"/>
  <c r="I17" i="12"/>
  <c r="I18" i="12"/>
  <c r="I19" i="12"/>
  <c r="I20" i="12"/>
  <c r="I21" i="12"/>
  <c r="I22" i="12"/>
  <c r="I23" i="12"/>
  <c r="I24" i="12"/>
  <c r="I25" i="12"/>
  <c r="I26" i="12"/>
  <c r="I27" i="12"/>
  <c r="I28" i="12"/>
  <c r="I29" i="12"/>
  <c r="I30" i="12"/>
  <c r="I31" i="12"/>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1" i="12"/>
  <c r="I62" i="12"/>
  <c r="I63" i="12"/>
  <c r="I64" i="12"/>
  <c r="I65" i="12"/>
  <c r="I66" i="12"/>
  <c r="I67" i="12"/>
  <c r="I68" i="12"/>
  <c r="I69" i="12"/>
  <c r="I70" i="12"/>
  <c r="I71" i="12"/>
  <c r="I72" i="12"/>
  <c r="I73" i="12"/>
  <c r="I74" i="12"/>
  <c r="I75" i="12"/>
  <c r="I76" i="12"/>
  <c r="I77" i="12"/>
  <c r="I78" i="12"/>
  <c r="I79" i="12"/>
  <c r="I80" i="12"/>
  <c r="I81" i="12"/>
  <c r="I82" i="12"/>
  <c r="I83" i="12"/>
  <c r="I84" i="12"/>
  <c r="I85" i="12"/>
  <c r="I86" i="12"/>
  <c r="I87" i="12"/>
  <c r="I88" i="12"/>
  <c r="I89" i="12"/>
  <c r="I90" i="12"/>
  <c r="I91" i="12"/>
  <c r="I92" i="12"/>
  <c r="I93" i="12"/>
  <c r="I94" i="12"/>
  <c r="I95" i="12"/>
  <c r="I96" i="12"/>
  <c r="I97" i="12"/>
  <c r="I98" i="12"/>
  <c r="I99" i="12"/>
  <c r="I100" i="12"/>
  <c r="I101" i="12"/>
  <c r="I102" i="12"/>
  <c r="I103" i="12"/>
  <c r="I104" i="12"/>
  <c r="I105" i="12"/>
  <c r="I106" i="12"/>
  <c r="I107" i="12"/>
  <c r="I108" i="12"/>
  <c r="I109" i="12"/>
  <c r="I110" i="12"/>
  <c r="I111" i="12"/>
  <c r="I112" i="12"/>
  <c r="I113" i="12"/>
  <c r="I114" i="12"/>
  <c r="I115" i="12"/>
  <c r="I116" i="12"/>
  <c r="I117" i="12"/>
  <c r="I118" i="12"/>
  <c r="I119" i="12"/>
  <c r="I120" i="12"/>
  <c r="I121" i="12"/>
  <c r="I122" i="12"/>
  <c r="I123" i="12"/>
  <c r="I124" i="12"/>
  <c r="I125" i="12"/>
  <c r="I126" i="12"/>
  <c r="I127" i="12"/>
  <c r="I128" i="12"/>
  <c r="I129" i="12"/>
  <c r="I130" i="12"/>
  <c r="I131" i="12"/>
  <c r="I132" i="12"/>
  <c r="I133" i="12"/>
  <c r="I134" i="12"/>
  <c r="I135" i="12"/>
  <c r="I136" i="12"/>
  <c r="I137" i="12"/>
  <c r="I138" i="12"/>
  <c r="I139" i="12"/>
  <c r="I140" i="12"/>
  <c r="I141" i="12"/>
  <c r="I142" i="12"/>
  <c r="I143" i="12"/>
  <c r="I144" i="12"/>
  <c r="I145" i="12"/>
  <c r="I146" i="12"/>
  <c r="I147" i="12"/>
  <c r="I148" i="12"/>
  <c r="I149" i="12"/>
  <c r="I150" i="12"/>
  <c r="I151" i="12"/>
  <c r="I152" i="12"/>
  <c r="I153" i="12"/>
  <c r="I154" i="12"/>
  <c r="I155" i="12"/>
  <c r="I156" i="12"/>
  <c r="I157" i="12"/>
  <c r="I158" i="12"/>
  <c r="I159" i="12"/>
  <c r="I160" i="12"/>
  <c r="I161" i="12"/>
  <c r="I162" i="12"/>
  <c r="I163" i="12"/>
  <c r="I164" i="12"/>
  <c r="I165" i="12"/>
  <c r="I166" i="12"/>
  <c r="I167" i="12"/>
  <c r="I168" i="12"/>
  <c r="I169" i="12"/>
  <c r="I170" i="12"/>
  <c r="I171" i="12"/>
  <c r="I172" i="12"/>
  <c r="I173" i="12"/>
  <c r="I174" i="12"/>
  <c r="I175" i="12"/>
  <c r="I176" i="12"/>
  <c r="I177" i="12"/>
  <c r="I178" i="12"/>
  <c r="I179" i="12"/>
  <c r="I180" i="12"/>
  <c r="I181" i="12"/>
  <c r="I182" i="12"/>
  <c r="I183" i="12"/>
  <c r="I184" i="12"/>
  <c r="I185" i="12"/>
  <c r="I186" i="12"/>
  <c r="I187" i="12"/>
  <c r="I188" i="12"/>
  <c r="I189" i="12"/>
  <c r="I190" i="12"/>
  <c r="I191" i="12"/>
  <c r="I192" i="12"/>
  <c r="I193" i="12"/>
  <c r="I194" i="12"/>
  <c r="I195" i="12"/>
  <c r="I196" i="12"/>
  <c r="I197" i="12"/>
  <c r="I198" i="12"/>
  <c r="I199" i="12"/>
  <c r="I200" i="12"/>
  <c r="I201" i="12"/>
  <c r="I2" i="11"/>
  <c r="I3" i="11"/>
  <c r="I4" i="11"/>
  <c r="I5" i="11"/>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I114" i="11"/>
  <c r="I115" i="11"/>
  <c r="I116" i="11"/>
  <c r="I117" i="11"/>
  <c r="I118" i="11"/>
  <c r="I119" i="11"/>
  <c r="I120" i="11"/>
  <c r="I121" i="11"/>
  <c r="I122" i="11"/>
  <c r="I123" i="11"/>
  <c r="I124" i="11"/>
  <c r="I125" i="11"/>
  <c r="I126" i="11"/>
  <c r="I127" i="11"/>
  <c r="I128" i="11"/>
  <c r="I129" i="11"/>
  <c r="I130" i="11"/>
  <c r="I131" i="11"/>
  <c r="I132" i="11"/>
  <c r="I133" i="11"/>
  <c r="I134" i="11"/>
  <c r="I135" i="11"/>
  <c r="I136" i="11"/>
  <c r="I137" i="11"/>
  <c r="I138" i="11"/>
  <c r="I139" i="11"/>
  <c r="I140" i="11"/>
  <c r="I141" i="11"/>
  <c r="I142" i="11"/>
  <c r="I143" i="11"/>
  <c r="I144" i="11"/>
  <c r="I145" i="11"/>
  <c r="I146" i="11"/>
  <c r="I147" i="11"/>
  <c r="I148" i="11"/>
  <c r="I149" i="11"/>
  <c r="I150" i="11"/>
  <c r="I151" i="11"/>
  <c r="I152" i="11"/>
  <c r="I153" i="11"/>
  <c r="I154" i="11"/>
  <c r="I155" i="11"/>
  <c r="I156" i="11"/>
  <c r="I157" i="11"/>
  <c r="I158" i="11"/>
  <c r="I159" i="11"/>
  <c r="I160" i="11"/>
  <c r="I161" i="11"/>
  <c r="I162" i="11"/>
  <c r="I163" i="11"/>
  <c r="I164" i="11"/>
  <c r="I165" i="11"/>
  <c r="I166" i="11"/>
  <c r="I167" i="11"/>
  <c r="I168" i="11"/>
  <c r="I169" i="11"/>
  <c r="I170" i="11"/>
  <c r="I171" i="11"/>
  <c r="I172" i="11"/>
  <c r="I173" i="11"/>
  <c r="I174" i="11"/>
  <c r="I175" i="11"/>
  <c r="I176" i="11"/>
  <c r="I177" i="11"/>
  <c r="I178" i="11"/>
  <c r="I179" i="11"/>
  <c r="I180" i="11"/>
  <c r="I181" i="11"/>
  <c r="I182" i="11"/>
  <c r="I183" i="11"/>
  <c r="I184" i="11"/>
  <c r="I185" i="11"/>
  <c r="I186" i="11"/>
  <c r="I187" i="11"/>
  <c r="I188" i="11"/>
  <c r="I189" i="11"/>
  <c r="I190" i="11"/>
  <c r="I191" i="11"/>
  <c r="I192" i="11"/>
  <c r="I193" i="11"/>
  <c r="I194" i="11"/>
  <c r="I195" i="11"/>
  <c r="I196" i="11"/>
  <c r="I197" i="11"/>
  <c r="I198" i="11"/>
  <c r="I199" i="11"/>
  <c r="I200" i="11"/>
  <c r="I201" i="11"/>
  <c r="C203" i="11"/>
  <c r="D203" i="11"/>
  <c r="E203" i="11"/>
  <c r="F203" i="11"/>
  <c r="G203" i="11"/>
  <c r="H203" i="11"/>
  <c r="I203" i="12" l="1"/>
  <c r="I203" i="11"/>
  <c r="I41" i="18" l="1"/>
  <c r="J41" i="18" s="1"/>
  <c r="I129" i="18"/>
  <c r="J129" i="18" s="1"/>
  <c r="I125" i="18"/>
  <c r="J125" i="18" s="1"/>
  <c r="I201" i="18"/>
  <c r="J201" i="18" s="1"/>
  <c r="I29" i="18"/>
  <c r="J29" i="18" s="1"/>
  <c r="I114" i="18"/>
  <c r="J114" i="18" s="1"/>
  <c r="I88" i="18"/>
  <c r="J88" i="18" s="1"/>
  <c r="I104" i="18"/>
  <c r="J104" i="18" s="1"/>
  <c r="I90" i="18"/>
  <c r="J90" i="18" s="1"/>
  <c r="I194" i="18" l="1"/>
  <c r="J194" i="18" s="1"/>
  <c r="I161" i="18"/>
  <c r="J161" i="18" s="1"/>
  <c r="I9" i="18"/>
  <c r="J9" i="18" s="1"/>
  <c r="I50" i="18"/>
  <c r="J50" i="18" s="1"/>
  <c r="I103" i="18"/>
  <c r="J103" i="18" s="1"/>
  <c r="I170" i="18"/>
  <c r="J170" i="18" s="1"/>
  <c r="I87" i="18"/>
  <c r="J87" i="18" s="1"/>
  <c r="I68" i="18"/>
  <c r="J68" i="18" s="1"/>
  <c r="I188" i="18"/>
  <c r="J188" i="18" s="1"/>
  <c r="I98" i="18"/>
  <c r="J98" i="18" s="1"/>
  <c r="I195" i="18"/>
  <c r="J195" i="18" s="1"/>
  <c r="I38" i="18"/>
  <c r="J38" i="18" s="1"/>
  <c r="I187" i="18"/>
  <c r="J187" i="18" s="1"/>
  <c r="I142" i="18"/>
  <c r="J142" i="18" s="1"/>
  <c r="I97" i="18"/>
  <c r="J97" i="18" s="1"/>
  <c r="I112" i="18"/>
  <c r="J112" i="18" s="1"/>
  <c r="I99" i="18"/>
  <c r="J99" i="18" s="1"/>
  <c r="I83" i="18"/>
  <c r="J83" i="18" s="1"/>
  <c r="I118" i="18"/>
  <c r="J118" i="18" s="1"/>
  <c r="I153" i="18"/>
  <c r="J153" i="18" s="1"/>
  <c r="I82" i="18"/>
  <c r="J82" i="18" s="1"/>
  <c r="I94" i="18"/>
  <c r="J94" i="18" s="1"/>
  <c r="I165" i="18"/>
  <c r="J165" i="18" s="1"/>
  <c r="I101" i="18"/>
  <c r="J101" i="18" s="1"/>
  <c r="I177" i="18"/>
  <c r="J177" i="18" s="1"/>
  <c r="I175" i="18"/>
  <c r="J175" i="18" s="1"/>
  <c r="I33" i="18"/>
  <c r="J33" i="18" s="1"/>
  <c r="I140" i="18"/>
  <c r="J140" i="18" s="1"/>
  <c r="I25" i="18"/>
  <c r="J25" i="18" s="1"/>
  <c r="I202" i="18"/>
  <c r="J202" i="18" s="1"/>
  <c r="I200" i="18"/>
  <c r="J200" i="18" s="1"/>
  <c r="I132" i="18"/>
  <c r="J132" i="18" s="1"/>
  <c r="I108" i="18"/>
  <c r="J108" i="18" s="1"/>
  <c r="I119" i="18"/>
  <c r="J119" i="18" s="1"/>
  <c r="I181" i="18"/>
  <c r="J181" i="18" s="1"/>
  <c r="I62" i="18"/>
  <c r="J62" i="18" s="1"/>
  <c r="I149" i="18"/>
  <c r="J149" i="18" s="1"/>
  <c r="I102" i="18"/>
  <c r="J102" i="18" s="1"/>
  <c r="I79" i="18"/>
  <c r="J79" i="18" s="1"/>
  <c r="I171" i="18"/>
  <c r="J171" i="18" s="1"/>
  <c r="I40" i="18"/>
  <c r="J40" i="18" s="1"/>
  <c r="I128" i="18"/>
  <c r="J128" i="18" s="1"/>
  <c r="I85" i="18"/>
  <c r="J85" i="18" s="1"/>
  <c r="I46" i="18"/>
  <c r="J46" i="18" s="1"/>
  <c r="I3" i="18"/>
  <c r="J3" i="18" s="1"/>
  <c r="I45" i="18"/>
  <c r="J45" i="18" s="1"/>
  <c r="I18" i="18"/>
  <c r="J18" i="18" s="1"/>
  <c r="I71" i="18"/>
  <c r="J71" i="18" s="1"/>
  <c r="I36" i="18"/>
  <c r="J36" i="18" s="1"/>
  <c r="I189" i="18"/>
  <c r="J189" i="18" s="1"/>
  <c r="I163" i="18"/>
  <c r="J163" i="18" s="1"/>
  <c r="I52" i="18"/>
  <c r="J52" i="18" s="1"/>
  <c r="I2" i="18"/>
  <c r="B203" i="18"/>
  <c r="I73" i="18"/>
  <c r="J73" i="18" s="1"/>
  <c r="I78" i="18"/>
  <c r="J78" i="18" s="1"/>
  <c r="I20" i="18"/>
  <c r="J20" i="18" s="1"/>
  <c r="I27" i="18"/>
  <c r="J27" i="18" s="1"/>
  <c r="I24" i="18"/>
  <c r="J24" i="18" s="1"/>
  <c r="I16" i="18"/>
  <c r="J16" i="18" s="1"/>
  <c r="I197" i="18"/>
  <c r="J197" i="18" s="1"/>
  <c r="I60" i="18"/>
  <c r="J60" i="18" s="1"/>
  <c r="I49" i="18"/>
  <c r="J49" i="18" s="1"/>
  <c r="I51" i="18"/>
  <c r="J51" i="18" s="1"/>
  <c r="I133" i="18"/>
  <c r="J133" i="18" s="1"/>
  <c r="I39" i="18"/>
  <c r="J39" i="18" s="1"/>
  <c r="I63" i="18"/>
  <c r="J63" i="18" s="1"/>
  <c r="I13" i="18"/>
  <c r="J13" i="18" s="1"/>
  <c r="I22" i="18"/>
  <c r="J22" i="18" s="1"/>
  <c r="I43" i="18"/>
  <c r="J43" i="18" s="1"/>
  <c r="I162" i="18"/>
  <c r="J162" i="18" s="1"/>
  <c r="I11" i="18"/>
  <c r="J11" i="18" s="1"/>
  <c r="I48" i="18"/>
  <c r="J48" i="18" s="1"/>
  <c r="I32" i="18"/>
  <c r="J32" i="18" s="1"/>
  <c r="I111" i="18"/>
  <c r="J111" i="18" s="1"/>
  <c r="I126" i="18"/>
  <c r="J126" i="18" s="1"/>
  <c r="I173" i="18"/>
  <c r="J173" i="18" s="1"/>
  <c r="I65" i="18"/>
  <c r="J65" i="18" s="1"/>
  <c r="I80" i="18"/>
  <c r="J80" i="18" s="1"/>
  <c r="I30" i="18"/>
  <c r="J30" i="18" s="1"/>
  <c r="I109" i="18"/>
  <c r="J109" i="18" s="1"/>
  <c r="I69" i="18"/>
  <c r="J69" i="18" s="1"/>
  <c r="I168" i="18"/>
  <c r="J168" i="18" s="1"/>
  <c r="I106" i="18"/>
  <c r="J106" i="18" s="1"/>
  <c r="I86" i="18"/>
  <c r="J86" i="18" s="1"/>
  <c r="I143" i="18"/>
  <c r="J143" i="18" s="1"/>
  <c r="I105" i="18"/>
  <c r="J105" i="18" s="1"/>
  <c r="I84" i="18"/>
  <c r="J84" i="18" s="1"/>
  <c r="I35" i="18"/>
  <c r="J35" i="18" s="1"/>
  <c r="C203" i="18"/>
  <c r="I186" i="18"/>
  <c r="J186" i="18" s="1"/>
  <c r="I53" i="18"/>
  <c r="J53" i="18" s="1"/>
  <c r="I117" i="18"/>
  <c r="J117" i="18" s="1"/>
  <c r="I150" i="18"/>
  <c r="J150" i="18" s="1"/>
  <c r="I100" i="18"/>
  <c r="J100" i="18" s="1"/>
  <c r="I89" i="18"/>
  <c r="J89" i="18" s="1"/>
  <c r="I152" i="18"/>
  <c r="J152" i="18" s="1"/>
  <c r="I81" i="18"/>
  <c r="J81" i="18" s="1"/>
  <c r="I147" i="18"/>
  <c r="J147" i="18" s="1"/>
  <c r="I17" i="18"/>
  <c r="J17" i="18" s="1"/>
  <c r="I67" i="18"/>
  <c r="J67" i="18" s="1"/>
  <c r="I95" i="18"/>
  <c r="J95" i="18" s="1"/>
  <c r="I10" i="18"/>
  <c r="J10" i="18" s="1"/>
  <c r="I116" i="18"/>
  <c r="J116" i="18" s="1"/>
  <c r="I5" i="18"/>
  <c r="J5" i="18" s="1"/>
  <c r="I96" i="18"/>
  <c r="J96" i="18" s="1"/>
  <c r="I74" i="18"/>
  <c r="J74" i="18" s="1"/>
  <c r="I122" i="18"/>
  <c r="J122" i="18" s="1"/>
  <c r="I54" i="18"/>
  <c r="J54" i="18" s="1"/>
  <c r="I185" i="18"/>
  <c r="J185" i="18" s="1"/>
  <c r="I34" i="18"/>
  <c r="J34" i="18" s="1"/>
  <c r="I44" i="18"/>
  <c r="J44" i="18" s="1"/>
  <c r="I138" i="18"/>
  <c r="J138" i="18" s="1"/>
  <c r="E203" i="18"/>
  <c r="I159" i="18"/>
  <c r="J159" i="18" s="1"/>
  <c r="I55" i="18"/>
  <c r="J55" i="18" s="1"/>
  <c r="I179" i="18"/>
  <c r="J179" i="18" s="1"/>
  <c r="I58" i="18"/>
  <c r="J58" i="18" s="1"/>
  <c r="I28" i="18"/>
  <c r="J28" i="18" s="1"/>
  <c r="I148" i="18"/>
  <c r="J148" i="18" s="1"/>
  <c r="I124" i="18"/>
  <c r="J124" i="18" s="1"/>
  <c r="I192" i="18"/>
  <c r="J192" i="18" s="1"/>
  <c r="I136" i="18"/>
  <c r="J136" i="18" s="1"/>
  <c r="G203" i="18"/>
  <c r="I61" i="18"/>
  <c r="J61" i="18" s="1"/>
  <c r="I144" i="18"/>
  <c r="J144" i="18" s="1"/>
  <c r="I21" i="18"/>
  <c r="J21" i="18" s="1"/>
  <c r="I182" i="18"/>
  <c r="J182" i="18" s="1"/>
  <c r="I7" i="18"/>
  <c r="J7" i="18" s="1"/>
  <c r="I115" i="18"/>
  <c r="J115" i="18" s="1"/>
  <c r="I198" i="18"/>
  <c r="J198" i="18" s="1"/>
  <c r="I121" i="18"/>
  <c r="J121" i="18" s="1"/>
  <c r="I174" i="18"/>
  <c r="J174" i="18" s="1"/>
  <c r="I113" i="18"/>
  <c r="J113" i="18" s="1"/>
  <c r="I156" i="18"/>
  <c r="J156" i="18" s="1"/>
  <c r="I42" i="18"/>
  <c r="J42" i="18" s="1"/>
  <c r="I77" i="18"/>
  <c r="J77" i="18" s="1"/>
  <c r="I93" i="18"/>
  <c r="J93" i="18" s="1"/>
  <c r="I37" i="18"/>
  <c r="J37" i="18" s="1"/>
  <c r="I131" i="18"/>
  <c r="J131" i="18" s="1"/>
  <c r="I56" i="18"/>
  <c r="J56" i="18" s="1"/>
  <c r="I191" i="18"/>
  <c r="J191" i="18" s="1"/>
  <c r="I172" i="18"/>
  <c r="J172" i="18" s="1"/>
  <c r="I14" i="18"/>
  <c r="J14" i="18" s="1"/>
  <c r="I167" i="18"/>
  <c r="J167" i="18" s="1"/>
  <c r="I107" i="18"/>
  <c r="J107" i="18" s="1"/>
  <c r="I190" i="18"/>
  <c r="J190" i="18" s="1"/>
  <c r="I184" i="18"/>
  <c r="J184" i="18" s="1"/>
  <c r="I23" i="18"/>
  <c r="J23" i="18" s="1"/>
  <c r="I19" i="18"/>
  <c r="J19" i="18" s="1"/>
  <c r="I155" i="18"/>
  <c r="J155" i="18" s="1"/>
  <c r="I6" i="18"/>
  <c r="J6" i="18" s="1"/>
  <c r="I66" i="18"/>
  <c r="J66" i="18" s="1"/>
  <c r="I120" i="18"/>
  <c r="J120" i="18" s="1"/>
  <c r="I135" i="18"/>
  <c r="J135" i="18" s="1"/>
  <c r="I57" i="18"/>
  <c r="J57" i="18" s="1"/>
  <c r="I70" i="18"/>
  <c r="J70" i="18" s="1"/>
  <c r="I8" i="18"/>
  <c r="J8" i="18" s="1"/>
  <c r="I134" i="18"/>
  <c r="J134" i="18" s="1"/>
  <c r="I127" i="18"/>
  <c r="J127" i="18" s="1"/>
  <c r="F203" i="18"/>
  <c r="I196" i="18"/>
  <c r="J196" i="18" s="1"/>
  <c r="I130" i="18"/>
  <c r="J130" i="18" s="1"/>
  <c r="I26" i="18"/>
  <c r="J26" i="18" s="1"/>
  <c r="I75" i="18"/>
  <c r="J75" i="18" s="1"/>
  <c r="I176" i="18"/>
  <c r="J176" i="18" s="1"/>
  <c r="I154" i="18"/>
  <c r="J154" i="18" s="1"/>
  <c r="I91" i="18"/>
  <c r="J91" i="18" s="1"/>
  <c r="I64" i="18"/>
  <c r="J64" i="18" s="1"/>
  <c r="I4" i="18"/>
  <c r="J4" i="18" s="1"/>
  <c r="I15" i="18"/>
  <c r="J15" i="18" s="1"/>
  <c r="I193" i="18"/>
  <c r="J193" i="18" s="1"/>
  <c r="I59" i="18"/>
  <c r="J59" i="18" s="1"/>
  <c r="I178" i="18"/>
  <c r="J178" i="18" s="1"/>
  <c r="I164" i="18"/>
  <c r="J164" i="18" s="1"/>
  <c r="I151" i="18"/>
  <c r="J151" i="18" s="1"/>
  <c r="I169" i="18"/>
  <c r="J169" i="18" s="1"/>
  <c r="I137" i="18"/>
  <c r="J137" i="18" s="1"/>
  <c r="I166" i="18"/>
  <c r="J166" i="18" s="1"/>
  <c r="I145" i="18"/>
  <c r="J145" i="18" s="1"/>
  <c r="I139" i="18"/>
  <c r="J139" i="18" s="1"/>
  <c r="I110" i="18"/>
  <c r="J110" i="18" s="1"/>
  <c r="I123" i="18"/>
  <c r="J123" i="18" s="1"/>
  <c r="I146" i="18"/>
  <c r="J146" i="18" s="1"/>
  <c r="I183" i="18"/>
  <c r="J183" i="18" s="1"/>
  <c r="I157" i="18"/>
  <c r="J157" i="18" s="1"/>
  <c r="I12" i="18"/>
  <c r="J12" i="18" s="1"/>
  <c r="I180" i="18"/>
  <c r="J180" i="18" s="1"/>
  <c r="D203" i="18"/>
  <c r="I92" i="18"/>
  <c r="J92" i="18" s="1"/>
  <c r="I141" i="18"/>
  <c r="J141" i="18" s="1"/>
  <c r="I160" i="18"/>
  <c r="J160" i="18" s="1"/>
  <c r="I158" i="18"/>
  <c r="J158" i="18" s="1"/>
  <c r="I76" i="18"/>
  <c r="J76" i="18" s="1"/>
  <c r="I31" i="18"/>
  <c r="J31" i="18" s="1"/>
  <c r="I199" i="18"/>
  <c r="J199" i="18" s="1"/>
  <c r="I47" i="18"/>
  <c r="J47" i="18" s="1"/>
  <c r="I72" i="18"/>
  <c r="J72" i="18" s="1"/>
  <c r="J2" i="18" l="1"/>
  <c r="J203" i="18" s="1"/>
  <c r="C203" i="15"/>
  <c r="F203" i="15"/>
  <c r="G203" i="15"/>
  <c r="H203" i="15"/>
  <c r="D203" i="15"/>
  <c r="E203" i="15"/>
  <c r="B203" i="15" l="1"/>
</calcChain>
</file>

<file path=xl/sharedStrings.xml><?xml version="1.0" encoding="utf-8"?>
<sst xmlns="http://schemas.openxmlformats.org/spreadsheetml/2006/main" count="1105" uniqueCount="264">
  <si>
    <t>LEA Name</t>
  </si>
  <si>
    <t>Baker SD 5J</t>
  </si>
  <si>
    <t>Huntington SD 16J</t>
  </si>
  <si>
    <t>Burnt River SD 30J</t>
  </si>
  <si>
    <t>Monroe SD 1J</t>
  </si>
  <si>
    <t>Alsea SD 7J</t>
  </si>
  <si>
    <t>Philomath SD 17J</t>
  </si>
  <si>
    <t>Corvallis SD 509J</t>
  </si>
  <si>
    <t>Lake Oswego SD 7J</t>
  </si>
  <si>
    <t>North Clackamas SD 12</t>
  </si>
  <si>
    <t>Molalla River SD 35</t>
  </si>
  <si>
    <t>Oregon Trail SD 46</t>
  </si>
  <si>
    <t>Colton SD 53</t>
  </si>
  <si>
    <t>Oregon City SD 62</t>
  </si>
  <si>
    <t>Canby SD 86</t>
  </si>
  <si>
    <t>Estacada SD 108</t>
  </si>
  <si>
    <t>Gladstone SD 115</t>
  </si>
  <si>
    <t>Jewell SD 8</t>
  </si>
  <si>
    <t>Seaside SD 10</t>
  </si>
  <si>
    <t>Scappoose SD 1J</t>
  </si>
  <si>
    <t>Clatskanie SD 6J</t>
  </si>
  <si>
    <t>Rainier SD 13</t>
  </si>
  <si>
    <t>Vernonia SD 47J</t>
  </si>
  <si>
    <t>St Helens SD 502</t>
  </si>
  <si>
    <t>Coquille SD 8</t>
  </si>
  <si>
    <t>Coos Bay SD 9</t>
  </si>
  <si>
    <t>North Bend SD 13</t>
  </si>
  <si>
    <t>Powers SD 31</t>
  </si>
  <si>
    <t>Myrtle Point SD 41</t>
  </si>
  <si>
    <t>Bandon SD 54</t>
  </si>
  <si>
    <t>Central Curry SD 1</t>
  </si>
  <si>
    <t>Redmond SD 2J</t>
  </si>
  <si>
    <t>Sisters SD 6</t>
  </si>
  <si>
    <t>Oakland SD 1</t>
  </si>
  <si>
    <t>Glide SD 12</t>
  </si>
  <si>
    <t>South Umpqua SD 19</t>
  </si>
  <si>
    <t>North Douglas SD 22</t>
  </si>
  <si>
    <t>Yoncalla SD 32</t>
  </si>
  <si>
    <t>Elkton SD 34</t>
  </si>
  <si>
    <t>Riddle SD 70</t>
  </si>
  <si>
    <t>Glendale SD 77</t>
  </si>
  <si>
    <t>Reedsport SD 105</t>
  </si>
  <si>
    <t>Winston-Dillard SD 116</t>
  </si>
  <si>
    <t>Sutherlin SD 130</t>
  </si>
  <si>
    <t>Arlington SD 3</t>
  </si>
  <si>
    <t>Condon SD 25J</t>
  </si>
  <si>
    <t>John Day SD 3</t>
  </si>
  <si>
    <t>Prairie City SD 4</t>
  </si>
  <si>
    <t>Monument SD 8</t>
  </si>
  <si>
    <t>Dayville SD 16J</t>
  </si>
  <si>
    <t>Long Creek SD 17</t>
  </si>
  <si>
    <t>Harney County SD 3</t>
  </si>
  <si>
    <t>Harney County SD 4</t>
  </si>
  <si>
    <t>Pine Creek SD 5</t>
  </si>
  <si>
    <t>Diamond SD 7</t>
  </si>
  <si>
    <t>Suntex SD 10</t>
  </si>
  <si>
    <t>Drewsey SD 13</t>
  </si>
  <si>
    <t>Frenchglen SD 16</t>
  </si>
  <si>
    <t>Double O SD 28</t>
  </si>
  <si>
    <t>South Harney SD 33</t>
  </si>
  <si>
    <t>Phoenix-Talent SD 4</t>
  </si>
  <si>
    <t>Ashland SD 5</t>
  </si>
  <si>
    <t>Central Point SD 6</t>
  </si>
  <si>
    <t>Eagle Point SD 9</t>
  </si>
  <si>
    <t>Rogue River SD 35</t>
  </si>
  <si>
    <t>Prospect SD 59</t>
  </si>
  <si>
    <t>Butte Falls SD 91</t>
  </si>
  <si>
    <t>Pinehurst SD 94</t>
  </si>
  <si>
    <t>Medford SD 549C</t>
  </si>
  <si>
    <t>Culver SD 4</t>
  </si>
  <si>
    <t>Ashwood SD 8</t>
  </si>
  <si>
    <t>Black Butte SD 41</t>
  </si>
  <si>
    <t>Jefferson County SD 509J</t>
  </si>
  <si>
    <t>Grants Pass SD 7</t>
  </si>
  <si>
    <t>Klamath County SD</t>
  </si>
  <si>
    <t>Lake County SD 7</t>
  </si>
  <si>
    <t>Paisley SD 11</t>
  </si>
  <si>
    <t>North Lake SD 14</t>
  </si>
  <si>
    <t>Plush SD 18</t>
  </si>
  <si>
    <t>Adel SD 21</t>
  </si>
  <si>
    <t>Pleasant Hill SD 1</t>
  </si>
  <si>
    <t>Eugene SD 4J</t>
  </si>
  <si>
    <t>Springfield SD 19</t>
  </si>
  <si>
    <t>Fern Ridge SD 28J</t>
  </si>
  <si>
    <t>Mapleton SD 32</t>
  </si>
  <si>
    <t>Creswell SD 40</t>
  </si>
  <si>
    <t>Bethel SD 52</t>
  </si>
  <si>
    <t>McKenzie SD 68</t>
  </si>
  <si>
    <t>Junction City SD 69</t>
  </si>
  <si>
    <t>Lowell SD 71</t>
  </si>
  <si>
    <t>Oakridge SD 76</t>
  </si>
  <si>
    <t>Marcola SD 79J</t>
  </si>
  <si>
    <t>Blachly SD 90</t>
  </si>
  <si>
    <t>Siuslaw SD 97J</t>
  </si>
  <si>
    <t>Lincoln County SD</t>
  </si>
  <si>
    <t>Harrisburg SD 7J</t>
  </si>
  <si>
    <t>Lebanon Community SD 9</t>
  </si>
  <si>
    <t>Sweet Home SD 55</t>
  </si>
  <si>
    <t>Scio SD 95</t>
  </si>
  <si>
    <t>Santiam Canyon SD 129J</t>
  </si>
  <si>
    <t>Central Linn SD 552</t>
  </si>
  <si>
    <t>Jordan Valley SD 3</t>
  </si>
  <si>
    <t>Juntura SD 12</t>
  </si>
  <si>
    <t>Nyssa SD 26</t>
  </si>
  <si>
    <t>Annex SD 29</t>
  </si>
  <si>
    <t>Malheur County SD 51</t>
  </si>
  <si>
    <t>Adrian SD 61</t>
  </si>
  <si>
    <t>Harper SD 66</t>
  </si>
  <si>
    <t>Arock SD 81</t>
  </si>
  <si>
    <t>Vale SD 84</t>
  </si>
  <si>
    <t>Gervais SD 1</t>
  </si>
  <si>
    <t>Silver Falls SD 4J</t>
  </si>
  <si>
    <t>Cascade SD 5</t>
  </si>
  <si>
    <t>Jefferson SD 14J</t>
  </si>
  <si>
    <t>North Marion SD 15</t>
  </si>
  <si>
    <t>Salem-Keizer SD 24J</t>
  </si>
  <si>
    <t>North Santiam SD 29J</t>
  </si>
  <si>
    <t>St Paul SD 45</t>
  </si>
  <si>
    <t>Mt Angel SD 91</t>
  </si>
  <si>
    <t>Woodburn SD 103</t>
  </si>
  <si>
    <t>Morrow SD 1</t>
  </si>
  <si>
    <t>Portland SD 1J</t>
  </si>
  <si>
    <t>Parkrose SD 3</t>
  </si>
  <si>
    <t>Reynolds SD 7</t>
  </si>
  <si>
    <t>Gresham-Barlow SD 10J</t>
  </si>
  <si>
    <t>Centennial SD 28J</t>
  </si>
  <si>
    <t>Corbett SD 39</t>
  </si>
  <si>
    <t>David Douglas SD 40</t>
  </si>
  <si>
    <t>Riverdale SD 51J</t>
  </si>
  <si>
    <t>Dallas SD 2</t>
  </si>
  <si>
    <t>Central SD 13J</t>
  </si>
  <si>
    <t>Perrydale SD 21</t>
  </si>
  <si>
    <t>Falls City SD 57</t>
  </si>
  <si>
    <t>Tillamook SD 9</t>
  </si>
  <si>
    <t>Neah-Kah-Nie SD 56</t>
  </si>
  <si>
    <t>Nestucca Valley SD 101J</t>
  </si>
  <si>
    <t>Helix SD 1</t>
  </si>
  <si>
    <t>Pilot Rock SD 2</t>
  </si>
  <si>
    <t>Echo SD 5</t>
  </si>
  <si>
    <t>Stanfield SD 61</t>
  </si>
  <si>
    <t>La Grande SD 1</t>
  </si>
  <si>
    <t>Union SD 5</t>
  </si>
  <si>
    <t>North Powder SD 8J</t>
  </si>
  <si>
    <t>Imbler SD 11</t>
  </si>
  <si>
    <t>Cove SD 15</t>
  </si>
  <si>
    <t>Elgin SD 23</t>
  </si>
  <si>
    <t>Joseph SD 6</t>
  </si>
  <si>
    <t>Wallowa SD 12</t>
  </si>
  <si>
    <t>Enterprise SD 21</t>
  </si>
  <si>
    <t>Troy SD 54</t>
  </si>
  <si>
    <t>Dufur SD 29</t>
  </si>
  <si>
    <t>Hillsboro SD 1J</t>
  </si>
  <si>
    <t>Banks SD 13</t>
  </si>
  <si>
    <t>Forest Grove SD 15</t>
  </si>
  <si>
    <t>Tigard-Tualatin SD 23J</t>
  </si>
  <si>
    <t>Beaverton SD 48J</t>
  </si>
  <si>
    <t>Sherwood SD 88J</t>
  </si>
  <si>
    <t>Gaston SD 511J</t>
  </si>
  <si>
    <t>Spray SD 1</t>
  </si>
  <si>
    <t>Fossil SD 21J</t>
  </si>
  <si>
    <t>Mitchell SD 55</t>
  </si>
  <si>
    <t>Amity SD 4J</t>
  </si>
  <si>
    <t>Dayton SD 8</t>
  </si>
  <si>
    <t>Newberg SD 29J</t>
  </si>
  <si>
    <t>Willamina SD 30J</t>
  </si>
  <si>
    <t>McMinnville SD 40</t>
  </si>
  <si>
    <t>Sheridan SD 48J</t>
  </si>
  <si>
    <t>Knappa SD 4</t>
  </si>
  <si>
    <t>Important Information</t>
  </si>
  <si>
    <t>Regional Programs</t>
  </si>
  <si>
    <t>OSD</t>
  </si>
  <si>
    <t>LTCT</t>
  </si>
  <si>
    <t>Hospital Program</t>
  </si>
  <si>
    <t>ECSE Program</t>
  </si>
  <si>
    <t>District</t>
  </si>
  <si>
    <t>Regional</t>
  </si>
  <si>
    <t>Hospital</t>
  </si>
  <si>
    <t>ECSE</t>
  </si>
  <si>
    <t>Gross Total</t>
  </si>
  <si>
    <t>Oregon School for the Deaf (OSD)</t>
  </si>
  <si>
    <t>Program Name</t>
  </si>
  <si>
    <t>Long Term Care and Treatment (LTCT)</t>
  </si>
  <si>
    <t>Pediatric Nursing Facility (PNF)</t>
  </si>
  <si>
    <t>Worksheet Information</t>
  </si>
  <si>
    <t>Total</t>
  </si>
  <si>
    <t>The Section 611 and 619 award worksheets contain similar columns. These are the explanations for each column.</t>
  </si>
  <si>
    <t>The Program Awards worksheet contains the following columns:</t>
  </si>
  <si>
    <t>Other Amounts worksheet contains the following columns:</t>
  </si>
  <si>
    <t>Determining your District's Net Award</t>
  </si>
  <si>
    <t>Question 7 is for Regional Program Services funding. Add the Regional column to your District column if your district answered "Yes" to this question.</t>
  </si>
  <si>
    <t>Question 9 is for Long Term Care and Treatment (LTCT) service funding. Add the LTCT column to your District column if your district answered "Yes" to this question.</t>
  </si>
  <si>
    <t>Example</t>
  </si>
  <si>
    <t>Beaver Falls' assurance application was checked yes for questions 7 and 9. So the district adds the District, Regional, and LTCT columns together for their Net Award.</t>
  </si>
  <si>
    <r>
      <rPr>
        <b/>
        <sz val="10"/>
        <color theme="1"/>
        <rFont val="Calibri"/>
        <family val="2"/>
        <scheme val="minor"/>
      </rPr>
      <t>LEA Name</t>
    </r>
    <r>
      <rPr>
        <sz val="10"/>
        <color theme="1"/>
        <rFont val="Calibri"/>
        <family val="2"/>
        <scheme val="minor"/>
      </rPr>
      <t>: Name of the LEA</t>
    </r>
  </si>
  <si>
    <r>
      <rPr>
        <b/>
        <sz val="10"/>
        <color theme="1"/>
        <rFont val="Calibri"/>
        <family val="2"/>
        <scheme val="minor"/>
      </rPr>
      <t>District</t>
    </r>
    <r>
      <rPr>
        <sz val="10"/>
        <color theme="1"/>
        <rFont val="Calibri"/>
        <family val="2"/>
        <scheme val="minor"/>
      </rPr>
      <t>: The amount attributed to students served by the district only.</t>
    </r>
  </si>
  <si>
    <r>
      <rPr>
        <b/>
        <sz val="10"/>
        <color theme="1"/>
        <rFont val="Calibri"/>
        <family val="2"/>
        <scheme val="minor"/>
      </rPr>
      <t>Regional</t>
    </r>
    <r>
      <rPr>
        <sz val="10"/>
        <color theme="1"/>
        <rFont val="Calibri"/>
        <family val="2"/>
        <scheme val="minor"/>
      </rPr>
      <t>: The amount attributed to students served by a Regional Program.</t>
    </r>
  </si>
  <si>
    <r>
      <rPr>
        <b/>
        <sz val="10"/>
        <color theme="1"/>
        <rFont val="Calibri"/>
        <family val="2"/>
        <scheme val="minor"/>
      </rPr>
      <t>OSD</t>
    </r>
    <r>
      <rPr>
        <sz val="10"/>
        <color theme="1"/>
        <rFont val="Calibri"/>
        <family val="2"/>
        <scheme val="minor"/>
      </rPr>
      <t>: The amount attributed to students served by the Oregon School for the Deaf (OSD).</t>
    </r>
  </si>
  <si>
    <r>
      <rPr>
        <b/>
        <sz val="10"/>
        <color theme="1"/>
        <rFont val="Calibri"/>
        <family val="2"/>
        <scheme val="minor"/>
      </rPr>
      <t>LTCT</t>
    </r>
    <r>
      <rPr>
        <sz val="10"/>
        <color theme="1"/>
        <rFont val="Calibri"/>
        <family val="2"/>
        <scheme val="minor"/>
      </rPr>
      <t>: The amount attributed to students served by a Long Term Care and Treatment (LTCT) center.</t>
    </r>
  </si>
  <si>
    <r>
      <rPr>
        <b/>
        <sz val="10"/>
        <color theme="1"/>
        <rFont val="Calibri"/>
        <family val="2"/>
        <scheme val="minor"/>
      </rPr>
      <t>ECSE</t>
    </r>
    <r>
      <rPr>
        <sz val="10"/>
        <color theme="1"/>
        <rFont val="Calibri"/>
        <family val="2"/>
        <scheme val="minor"/>
      </rPr>
      <t>: The amount attributed to students served by an Early Childhood Special Education (ECSE) Program.</t>
    </r>
  </si>
  <si>
    <r>
      <rPr>
        <b/>
        <sz val="10"/>
        <color theme="1"/>
        <rFont val="Calibri"/>
        <family val="2"/>
        <scheme val="minor"/>
      </rPr>
      <t>Gross Total</t>
    </r>
    <r>
      <rPr>
        <sz val="10"/>
        <color theme="1"/>
        <rFont val="Calibri"/>
        <family val="2"/>
        <scheme val="minor"/>
      </rPr>
      <t>: The sum of the District, Regional, OSD, LTCT, Hospital, PNF, and ECSE columns</t>
    </r>
  </si>
  <si>
    <r>
      <rPr>
        <b/>
        <sz val="10"/>
        <color theme="1"/>
        <rFont val="Calibri"/>
        <family val="2"/>
        <scheme val="minor"/>
      </rPr>
      <t>Program Name</t>
    </r>
    <r>
      <rPr>
        <sz val="10"/>
        <color theme="1"/>
        <rFont val="Calibri"/>
        <family val="2"/>
        <scheme val="minor"/>
      </rPr>
      <t>: The name of the program.</t>
    </r>
  </si>
  <si>
    <r>
      <rPr>
        <b/>
        <sz val="10"/>
        <color theme="1"/>
        <rFont val="Calibri"/>
        <family val="2"/>
        <scheme val="minor"/>
      </rPr>
      <t>Total</t>
    </r>
    <r>
      <rPr>
        <sz val="10"/>
        <color theme="1"/>
        <rFont val="Calibri"/>
        <family val="2"/>
        <scheme val="minor"/>
      </rPr>
      <t>: The total amount.</t>
    </r>
  </si>
  <si>
    <r>
      <rPr>
        <b/>
        <sz val="10"/>
        <color theme="1"/>
        <rFont val="Calibri"/>
        <family val="2"/>
        <scheme val="minor"/>
      </rPr>
      <t>Information</t>
    </r>
    <r>
      <rPr>
        <sz val="10"/>
        <color theme="1"/>
        <rFont val="Calibri"/>
        <family val="2"/>
        <scheme val="minor"/>
      </rPr>
      <t>: The current worksheet that provides information about the report.</t>
    </r>
  </si>
  <si>
    <r>
      <rPr>
        <b/>
        <sz val="10"/>
        <color theme="1"/>
        <rFont val="Calibri"/>
        <family val="2"/>
        <scheme val="minor"/>
      </rPr>
      <t>Program Awards</t>
    </r>
    <r>
      <rPr>
        <sz val="10"/>
        <color theme="1"/>
        <rFont val="Calibri"/>
        <family val="2"/>
        <scheme val="minor"/>
      </rPr>
      <t>: This worksheet contains total award amounts for Programs.</t>
    </r>
  </si>
  <si>
    <r>
      <rPr>
        <b/>
        <sz val="10"/>
        <color theme="1"/>
        <rFont val="Calibri"/>
        <family val="2"/>
        <scheme val="minor"/>
      </rPr>
      <t>Other Amounts</t>
    </r>
    <r>
      <rPr>
        <sz val="10"/>
        <color theme="1"/>
        <rFont val="Calibri"/>
        <family val="2"/>
        <scheme val="minor"/>
      </rPr>
      <t>: This worksheet contains other amounts LEAs are to use for specific aspects of IDEA. These are not awards, but optional or required set aside amounts.</t>
    </r>
  </si>
  <si>
    <t>To determine the amount of your district's Total Net Award, check your district's elections for questions 7, 8, &amp; 9 in the FFY 2020 IDEA Assurance Application on the Fiscal tab.</t>
  </si>
  <si>
    <t>Any amounts listed in the Hospital, PNF, or ECSE columns are there to show the amount of IDEA funding the district contributed to these programs. These amounts are not eligible for districts to choose who manages the funds and will not be included in the district's Total Net Award presented in EGMS.</t>
  </si>
  <si>
    <t>Astoria SD 1</t>
  </si>
  <si>
    <t>Athena-Weston SD 29RJ</t>
  </si>
  <si>
    <t>Bend-LaPine Administrative SD 1</t>
  </si>
  <si>
    <t>Brookings-Harbor SD 17C</t>
  </si>
  <si>
    <t>Camas Valley SD 21J</t>
  </si>
  <si>
    <t>Crook County SD</t>
  </si>
  <si>
    <t>Crow-Applegate-Lorane SD 66</t>
  </si>
  <si>
    <t>Douglas County SD 15</t>
  </si>
  <si>
    <t>Douglas County SD 4</t>
  </si>
  <si>
    <t>Greater Albany Public SD 8J</t>
  </si>
  <si>
    <t>Harney County Union High SD 1J</t>
  </si>
  <si>
    <t>Hermiston SD 8</t>
  </si>
  <si>
    <t>Hood River County SD</t>
  </si>
  <si>
    <t>Ione SD R2</t>
  </si>
  <si>
    <t>Klamath Falls City Schools</t>
  </si>
  <si>
    <t>Milton-Freewater Unified SD 7</t>
  </si>
  <si>
    <t>North Wasco County SD 21</t>
  </si>
  <si>
    <t>Ontario SD 8C</t>
  </si>
  <si>
    <t>Pendleton SD 16</t>
  </si>
  <si>
    <t>Pine Eagle SD 61</t>
  </si>
  <si>
    <t>Port Orford-Langlois SD 2CJ</t>
  </si>
  <si>
    <t>Sherman County SD</t>
  </si>
  <si>
    <t>South Lane SD 45J3</t>
  </si>
  <si>
    <t>South Wasco County SD 1</t>
  </si>
  <si>
    <t>Three Rivers/Josephine County SD</t>
  </si>
  <si>
    <t>Ukiah SD 80R</t>
  </si>
  <si>
    <t>Umatilla SD 6R</t>
  </si>
  <si>
    <t>Warrenton-Hammond SD 30</t>
  </si>
  <si>
    <t>West Linn-Wilsonville SD 3J</t>
  </si>
  <si>
    <t>Yamhill Carlton SD 1</t>
  </si>
  <si>
    <t>ODE JDEP</t>
  </si>
  <si>
    <t>ODE YCEP</t>
  </si>
  <si>
    <t>Oregon Dept. of Corrections (ACEP)</t>
  </si>
  <si>
    <t>Questions</t>
  </si>
  <si>
    <t>Please reach out to the IDEA Fiscal Team in the Office of Enhancing Student Opportunities (OESO) with any questions about the information contained in this document.</t>
  </si>
  <si>
    <t>ODE.IDEAFinance@state.or.us</t>
  </si>
  <si>
    <t>There are seven worksheets in this report:</t>
  </si>
  <si>
    <r>
      <rPr>
        <b/>
        <sz val="10"/>
        <color theme="1"/>
        <rFont val="Calibri"/>
        <family val="2"/>
        <scheme val="minor"/>
      </rPr>
      <t>Section 611 Awards (R)</t>
    </r>
    <r>
      <rPr>
        <sz val="10"/>
        <color theme="1"/>
        <rFont val="Calibri"/>
        <family val="2"/>
        <scheme val="minor"/>
      </rPr>
      <t>: This worksheet contains total award amounts for each LEA for children aged 3-21. Regular IDEA Part B award.</t>
    </r>
  </si>
  <si>
    <r>
      <rPr>
        <b/>
        <sz val="10"/>
        <color theme="1"/>
        <rFont val="Calibri"/>
        <family val="2"/>
        <scheme val="minor"/>
      </rPr>
      <t>Section 619 Awards (R)</t>
    </r>
    <r>
      <rPr>
        <sz val="10"/>
        <color theme="1"/>
        <rFont val="Calibri"/>
        <family val="2"/>
        <scheme val="minor"/>
      </rPr>
      <t>: This worksheet contains total award amounts for each LEA for children aged 3-5. Regular IDEA Part B award.</t>
    </r>
  </si>
  <si>
    <t>Section 611 Regular</t>
  </si>
  <si>
    <t>Section 619 Regular</t>
  </si>
  <si>
    <t>Maximum CEIS Reg Awd</t>
  </si>
  <si>
    <r>
      <rPr>
        <b/>
        <sz val="10"/>
        <color theme="1"/>
        <rFont val="Calibri"/>
        <family val="2"/>
        <scheme val="minor"/>
      </rPr>
      <t>Section 611 Regular</t>
    </r>
    <r>
      <rPr>
        <sz val="10"/>
        <color theme="1"/>
        <rFont val="Calibri"/>
        <family val="2"/>
        <scheme val="minor"/>
      </rPr>
      <t>: The total amount for the program from Section 611 regular funds.</t>
    </r>
  </si>
  <si>
    <r>
      <rPr>
        <b/>
        <sz val="10"/>
        <color theme="1"/>
        <rFont val="Calibri"/>
        <family val="2"/>
        <scheme val="minor"/>
      </rPr>
      <t>Section 619 Regular</t>
    </r>
    <r>
      <rPr>
        <sz val="10"/>
        <color theme="1"/>
        <rFont val="Calibri"/>
        <family val="2"/>
        <scheme val="minor"/>
      </rPr>
      <t>: The total amount for the program from Section 619 regular funds.</t>
    </r>
  </si>
  <si>
    <r>
      <rPr>
        <b/>
        <sz val="10"/>
        <color theme="1"/>
        <rFont val="Calibri"/>
        <family val="2"/>
        <scheme val="minor"/>
      </rPr>
      <t>MAX CEIS Reg Awd</t>
    </r>
    <r>
      <rPr>
        <sz val="10"/>
        <color theme="1"/>
        <rFont val="Calibri"/>
        <family val="2"/>
        <scheme val="minor"/>
      </rPr>
      <t xml:space="preserve">: The maximum amount a district can set aside for the purposes of Coordinated Early Intervening Services (CEIS) from its regular IDEA awards. For voluntary CEIS, a district may choose any amount </t>
    </r>
    <r>
      <rPr>
        <b/>
        <sz val="10"/>
        <color theme="1"/>
        <rFont val="Calibri"/>
        <family val="2"/>
        <scheme val="minor"/>
      </rPr>
      <t>up to</t>
    </r>
    <r>
      <rPr>
        <sz val="10"/>
        <color theme="1"/>
        <rFont val="Calibri"/>
        <family val="2"/>
        <scheme val="minor"/>
      </rPr>
      <t xml:space="preserve"> this amount. For Comprehensive (mandatory) CEIS, this is the amount LEA's </t>
    </r>
    <r>
      <rPr>
        <b/>
        <sz val="10"/>
        <color theme="1"/>
        <rFont val="Calibri"/>
        <family val="2"/>
        <scheme val="minor"/>
      </rPr>
      <t>must</t>
    </r>
    <r>
      <rPr>
        <sz val="10"/>
        <color theme="1"/>
        <rFont val="Calibri"/>
        <family val="2"/>
        <scheme val="minor"/>
      </rPr>
      <t xml:space="preserve"> set aside for CCEIS.</t>
    </r>
  </si>
  <si>
    <t>ID</t>
  </si>
  <si>
    <t>New 2023-2024</t>
  </si>
  <si>
    <t>PNF</t>
  </si>
  <si>
    <t xml:space="preserve"> $141,174,266 </t>
  </si>
  <si>
    <t xml:space="preserve"> $3,176,421 </t>
  </si>
  <si>
    <t xml:space="preserve"> $144,350,687 </t>
  </si>
  <si>
    <t xml:space="preserve"> $21,652,551 </t>
  </si>
  <si>
    <t>Net Total</t>
  </si>
  <si>
    <t>Difference</t>
  </si>
  <si>
    <r>
      <rPr>
        <b/>
        <sz val="10"/>
        <color rgb="FFFF0000"/>
        <rFont val="Calibri"/>
        <family val="2"/>
        <scheme val="minor"/>
      </rPr>
      <t>Update October 2023</t>
    </r>
    <r>
      <rPr>
        <sz val="10"/>
        <color theme="1"/>
        <rFont val="Calibri"/>
        <family val="2"/>
        <scheme val="minor"/>
      </rPr>
      <t>: ECSE funding was not accurately reflected. Final flow through has been executed based upon funding elections.</t>
    </r>
  </si>
  <si>
    <r>
      <rPr>
        <b/>
        <sz val="10"/>
        <color theme="1"/>
        <rFont val="Calibri"/>
        <family val="2"/>
        <scheme val="minor"/>
      </rPr>
      <t>Hospital</t>
    </r>
    <r>
      <rPr>
        <sz val="10"/>
        <color theme="1"/>
        <rFont val="Calibri"/>
        <family val="2"/>
        <scheme val="minor"/>
      </rPr>
      <t>: The amount attributed to students served by a Hospital Program.</t>
    </r>
  </si>
  <si>
    <t>Question 8 is for the Oregon School for the Deaf (OSD) services funding. Add the OSD column to your District column if your district answered "Yes" to this question.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</si>
</sst>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9" x14ac:knownFonts="1">
    <font>
      <sz val="10"/>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b/>
      <sz val="15"/>
      <color theme="3"/>
      <name val="Calibri"/>
      <family val="2"/>
      <scheme val="minor"/>
    </font>
    <font>
      <b/>
      <sz val="10"/>
      <color theme="1"/>
      <name val="Calibri"/>
      <family val="2"/>
      <scheme val="minor"/>
    </font>
    <font>
      <u/>
      <sz val="10"/>
      <color theme="10"/>
      <name val="Calibri"/>
      <family val="2"/>
      <scheme val="minor"/>
    </font>
    <font>
      <b/>
      <sz val="10"/>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theme="0" tint="-0.14999847407452621"/>
      </patternFill>
    </fill>
  </fills>
  <borders count="8">
    <border>
      <left/>
      <right/>
      <top/>
      <bottom/>
      <diagonal/>
    </border>
    <border>
      <left/>
      <right/>
      <top/>
      <bottom style="thick">
        <color theme="4" tint="0.499984740745262"/>
      </bottom>
      <diagonal/>
    </border>
    <border>
      <left/>
      <right/>
      <top/>
      <bottom style="medium">
        <color theme="4" tint="0.39997558519241921"/>
      </bottom>
      <diagonal/>
    </border>
    <border>
      <left/>
      <right/>
      <top/>
      <bottom style="thick">
        <color theme="4"/>
      </bottom>
      <diagonal/>
    </border>
    <border>
      <left/>
      <right/>
      <top/>
      <bottom style="thin">
        <color indexed="64"/>
      </bottom>
      <diagonal/>
    </border>
    <border>
      <left style="thin">
        <color theme="1"/>
      </left>
      <right style="thin">
        <color theme="1"/>
      </right>
      <top style="thin">
        <color theme="1"/>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double">
        <color theme="1"/>
      </top>
      <bottom style="thin">
        <color theme="1"/>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cellStyleXfs>
  <cellXfs count="29">
    <xf numFmtId="0" fontId="0" fillId="0" borderId="0" xfId="0"/>
    <xf numFmtId="0" fontId="0" fillId="0" borderId="0" xfId="0" applyAlignment="1">
      <alignment horizontal="left" wrapText="1"/>
    </xf>
    <xf numFmtId="0" fontId="0" fillId="2" borderId="0" xfId="0" applyFill="1"/>
    <xf numFmtId="44" fontId="0" fillId="0" borderId="0" xfId="1" applyFont="1"/>
    <xf numFmtId="44" fontId="0" fillId="0" borderId="0" xfId="0" applyNumberFormat="1"/>
    <xf numFmtId="44" fontId="0" fillId="2" borderId="0" xfId="1" applyFont="1" applyFill="1"/>
    <xf numFmtId="0" fontId="0" fillId="0" borderId="0" xfId="0" applyAlignment="1">
      <alignment horizontal="center"/>
    </xf>
    <xf numFmtId="0" fontId="2" fillId="0" borderId="0" xfId="2" applyAlignment="1">
      <alignment horizontal="center" vertical="center"/>
    </xf>
    <xf numFmtId="0" fontId="5" fillId="2" borderId="3" xfId="5" applyFill="1" applyAlignment="1">
      <alignment vertical="center"/>
    </xf>
    <xf numFmtId="0" fontId="0" fillId="2" borderId="0" xfId="0" applyFill="1" applyAlignment="1">
      <alignment horizontal="left" vertical="center" wrapText="1"/>
    </xf>
    <xf numFmtId="0" fontId="3" fillId="2" borderId="1" xfId="3" applyFill="1" applyAlignment="1">
      <alignment horizontal="left" vertical="center"/>
    </xf>
    <xf numFmtId="0" fontId="0" fillId="2" borderId="0" xfId="0" applyFill="1" applyAlignment="1">
      <alignment vertical="center"/>
    </xf>
    <xf numFmtId="0" fontId="0" fillId="2" borderId="0" xfId="0" applyFill="1" applyAlignment="1">
      <alignment horizontal="left" vertical="center"/>
    </xf>
    <xf numFmtId="0" fontId="3" fillId="2" borderId="1" xfId="3" applyFill="1" applyAlignment="1">
      <alignment horizontal="left" vertical="center" wrapText="1"/>
    </xf>
    <xf numFmtId="0" fontId="4" fillId="2" borderId="2" xfId="4" applyFill="1" applyAlignment="1">
      <alignment horizontal="left" vertical="center" wrapText="1"/>
    </xf>
    <xf numFmtId="0" fontId="0" fillId="0" borderId="0" xfId="0" applyAlignment="1">
      <alignment vertical="center"/>
    </xf>
    <xf numFmtId="0" fontId="0" fillId="2" borderId="4" xfId="0" applyFill="1" applyBorder="1" applyAlignment="1">
      <alignment horizontal="left" vertical="center" wrapText="1"/>
    </xf>
    <xf numFmtId="0" fontId="0" fillId="2" borderId="4" xfId="0" applyFill="1" applyBorder="1" applyAlignment="1">
      <alignment vertical="center"/>
    </xf>
    <xf numFmtId="0" fontId="5" fillId="0" borderId="3" xfId="5" applyAlignment="1">
      <alignment horizontal="left" wrapText="1"/>
    </xf>
    <xf numFmtId="0" fontId="7" fillId="0" borderId="0" xfId="6"/>
    <xf numFmtId="164" fontId="0" fillId="0" borderId="0" xfId="0" applyNumberFormat="1"/>
    <xf numFmtId="164" fontId="0" fillId="0" borderId="0" xfId="1" applyNumberFormat="1" applyFont="1"/>
    <xf numFmtId="164" fontId="0" fillId="0" borderId="0" xfId="0" applyNumberFormat="1" applyAlignment="1">
      <alignment horizontal="right"/>
    </xf>
    <xf numFmtId="0" fontId="6" fillId="0" borderId="5" xfId="0" applyFont="1" applyBorder="1" applyAlignment="1">
      <alignment horizontal="center"/>
    </xf>
    <xf numFmtId="164" fontId="0" fillId="3" borderId="6" xfId="1" applyNumberFormat="1" applyFont="1" applyFill="1" applyBorder="1"/>
    <xf numFmtId="164" fontId="0" fillId="0" borderId="6" xfId="1" applyNumberFormat="1" applyFont="1" applyBorder="1"/>
    <xf numFmtId="164" fontId="6" fillId="0" borderId="7" xfId="0" applyNumberFormat="1" applyFont="1" applyBorder="1"/>
    <xf numFmtId="164" fontId="0" fillId="0" borderId="0" xfId="0" applyNumberFormat="1" applyAlignment="1">
      <alignment horizontal="center"/>
    </xf>
    <xf numFmtId="164" fontId="6" fillId="0" borderId="7" xfId="0" applyNumberFormat="1" applyFont="1" applyBorder="1" applyAlignment="1">
      <alignment horizontal="center"/>
    </xf>
  </cellXfs>
  <cellStyles count="7">
    <cellStyle name="Currency" xfId="1" builtinId="4"/>
    <cellStyle name="Heading 1" xfId="5" builtinId="16"/>
    <cellStyle name="Heading 2" xfId="3" builtinId="17"/>
    <cellStyle name="Heading 3" xfId="4" builtinId="18"/>
    <cellStyle name="Hyperlink" xfId="6" builtinId="8"/>
    <cellStyle name="Normal" xfId="0" builtinId="0" customBuiltin="1"/>
    <cellStyle name="Title" xfId="2" builtinId="15"/>
  </cellStyles>
  <dxfs count="92">
    <dxf>
      <numFmt numFmtId="164"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64" formatCode="_(&quot;$&quot;* #,##0_);_(&quot;$&quot;* \(#,##0\);_(&quot;$&quot;* &quot;-&quot;??_);_(@_)"/>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numFmt numFmtId="164" formatCode="_(&quot;$&quot;* #,##0_);_(&quot;$&quot;* \(#,##0\);_(&quot;$&quot;* &quot;-&quot;??_);_(@_)"/>
      <alignment horizontal="right" vertical="bottom" textRotation="0" wrapText="0" indent="0" justifyLastLine="0" shrinkToFit="0" readingOrder="0"/>
    </dxf>
    <dxf>
      <font>
        <strike val="0"/>
        <outline val="0"/>
        <shadow val="0"/>
        <u val="none"/>
        <vertAlign val="baseline"/>
        <sz val="10"/>
        <color theme="1"/>
        <name val="Calibri"/>
        <scheme val="minor"/>
      </font>
      <numFmt numFmtId="164" formatCode="_(&quot;$&quot;* #,##0_);_(&quot;$&quot;* \(#,##0\);_(&quot;$&quot;* &quot;-&quot;??_);_(@_)"/>
    </dxf>
    <dxf>
      <numFmt numFmtId="164"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64" formatCode="_(&quot;$&quot;* #,##0_);_(&quot;$&quot;* \(#,##0\);_(&quot;$&quot;* &quot;-&quot;??_);_(@_)"/>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font>
        <strike val="0"/>
        <outline val="0"/>
        <shadow val="0"/>
        <u val="none"/>
        <vertAlign val="baseline"/>
        <sz val="10"/>
        <color theme="1"/>
        <name val="Calibri"/>
        <scheme val="minor"/>
      </font>
    </dxf>
    <dxf>
      <font>
        <strike val="0"/>
        <outline val="0"/>
        <shadow val="0"/>
        <u val="none"/>
        <vertAlign val="baseline"/>
        <sz val="10"/>
        <color rgb="FF000000"/>
        <name val="Calibri"/>
        <scheme val="none"/>
      </font>
    </dxf>
    <dxf>
      <font>
        <b val="0"/>
        <i val="0"/>
        <strike val="0"/>
        <condense val="0"/>
        <extend val="0"/>
        <outline val="0"/>
        <shadow val="0"/>
        <u val="none"/>
        <vertAlign val="baseline"/>
        <sz val="10"/>
        <color rgb="FF000000"/>
        <name val="Calibri"/>
        <scheme val="none"/>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numFmt numFmtId="164" formatCode="_(&quot;$&quot;* #,##0_);_(&quot;$&quot;* \(#,##0\);_(&quot;$&quot;* &quot;-&quot;??_);_(@_)"/>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family val="2"/>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numFmt numFmtId="164" formatCode="_(&quot;$&quot;* #,##0_);_(&quot;$&quot;* \(#,##0\);_(&quot;$&quot;* &quot;-&quot;??_);_(@_)"/>
    </dxf>
    <dxf>
      <font>
        <b val="0"/>
        <i val="0"/>
        <strike val="0"/>
        <condense val="0"/>
        <extend val="0"/>
        <outline val="0"/>
        <shadow val="0"/>
        <u val="none"/>
        <vertAlign val="baseline"/>
        <sz val="10"/>
        <color theme="1"/>
        <name val="Calibri"/>
        <scheme val="minor"/>
      </font>
      <numFmt numFmtId="164" formatCode="_(&quot;$&quot;* #,##0_);_(&quot;$&quot;* \(#,##0\);_(&quot;$&quot;* &quot;-&quot;??_);_(@_)"/>
    </dxf>
    <dxf>
      <font>
        <strike val="0"/>
        <outline val="0"/>
        <shadow val="0"/>
        <u val="none"/>
        <vertAlign val="baseline"/>
        <sz val="10"/>
        <color theme="1"/>
        <name val="Calibri"/>
        <scheme val="minor"/>
      </font>
    </dxf>
    <dxf>
      <font>
        <strike val="0"/>
        <outline val="0"/>
        <shadow val="0"/>
        <u val="none"/>
        <vertAlign val="baseline"/>
        <sz val="10"/>
        <color rgb="FF000000"/>
        <name val="Calibri"/>
        <scheme val="none"/>
      </font>
    </dxf>
    <dxf>
      <font>
        <b val="0"/>
        <i val="0"/>
        <strike val="0"/>
        <condense val="0"/>
        <extend val="0"/>
        <outline val="0"/>
        <shadow val="0"/>
        <u val="none"/>
        <vertAlign val="baseline"/>
        <sz val="10"/>
        <color rgb="FF000000"/>
        <name val="Calibri"/>
        <scheme val="none"/>
      </font>
    </dxf>
    <dxf>
      <font>
        <strike val="0"/>
        <outline val="0"/>
        <shadow val="0"/>
        <u val="none"/>
        <vertAlign val="baseline"/>
        <sz val="10"/>
        <color theme="1"/>
        <name val="Calibri"/>
        <scheme val="minor"/>
      </font>
    </dxf>
  </dxfs>
  <tableStyles count="0" defaultTableStyle="TableStyleMedium2" defaultPivotStyle="PivotStyleLight16"/>
  <colors>
    <mruColors>
      <color rgb="FFE19A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C056F85-0C82-4B99-ADEA-2756EF56FAA0}" name="Sect6116" displayName="Sect6116" ref="A1:I203" totalsRowCount="1" headerRowDxfId="91" dataDxfId="90" totalsRowDxfId="89" dataCellStyle="Currency">
  <autoFilter ref="A1:I202" xr:uid="{00000000-0009-0000-0100-000001000000}"/>
  <tableColumns count="9">
    <tableColumn id="2" xr3:uid="{348FD2A5-0EB5-4EC4-A088-15F96B698B59}" name="LEA Name" totalsRowLabel="Total" dataDxfId="88"/>
    <tableColumn id="3" xr3:uid="{1992B7B0-FAA0-42E1-A3B9-897EB0F62EAA}" name="District" totalsRowFunction="sum" dataDxfId="87" totalsRowDxfId="86" dataCellStyle="Currency"/>
    <tableColumn id="4" xr3:uid="{7F66C3E6-A40B-455F-B04F-D84B0118B6B8}" name="Regional" totalsRowFunction="sum" dataDxfId="85" totalsRowDxfId="84" dataCellStyle="Currency"/>
    <tableColumn id="5" xr3:uid="{13C23E04-97F0-4C50-8CA4-147E80480354}" name="OSD" totalsRowFunction="sum" dataDxfId="83" totalsRowDxfId="82" dataCellStyle="Currency"/>
    <tableColumn id="6" xr3:uid="{163B43DD-32C5-4488-913C-B486A39E9D92}" name="LTCT" totalsRowFunction="sum" dataDxfId="81" totalsRowDxfId="80" dataCellStyle="Currency"/>
    <tableColumn id="7" xr3:uid="{9C273AED-1DF2-4130-94E1-2D6688351FC2}" name="Hospital" totalsRowFunction="sum" dataDxfId="79" totalsRowDxfId="78" dataCellStyle="Currency"/>
    <tableColumn id="1" xr3:uid="{E3923C26-809B-4D6A-8782-C39C1389CEA9}" name="PNF" totalsRowFunction="sum" dataDxfId="77" totalsRowDxfId="76" dataCellStyle="Currency"/>
    <tableColumn id="9" xr3:uid="{559AD0A3-F108-451A-A5B5-3581EE79C33D}" name="ECSE" totalsRowFunction="sum" dataDxfId="75" totalsRowDxfId="74" dataCellStyle="Currency"/>
    <tableColumn id="10" xr3:uid="{F0AC7495-2CE6-41C4-840F-A0CF38DD8FAA}" name="Gross Total" totalsRowFunction="sum" dataDxfId="73" totalsRowDxfId="72" dataCellStyle="Currency"/>
  </tableColumns>
  <tableStyleInfo name="TableStyleLight15" showFirstColumn="0" showLastColumn="0" showRowStripes="1" showColumnStripes="0"/>
  <extLst>
    <ext xmlns:x14="http://schemas.microsoft.com/office/spreadsheetml/2009/9/main" uri="{504A1905-F514-4f6f-8877-14C23A59335A}">
      <x14:table altText="Section 611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ect611" displayName="Sect611" ref="B1:I203" totalsRowCount="1" headerRowDxfId="71" dataDxfId="70" totalsRowDxfId="69" dataCellStyle="Currency">
  <autoFilter ref="B1:I202" xr:uid="{00000000-0009-0000-0100-000001000000}"/>
  <tableColumns count="8">
    <tableColumn id="2" xr3:uid="{00000000-0010-0000-0000-000002000000}" name="LEA Name" totalsRowLabel="Total" dataDxfId="68" totalsRowDxfId="67"/>
    <tableColumn id="3" xr3:uid="{00000000-0010-0000-0000-000003000000}" name="District" totalsRowFunction="sum" dataDxfId="66" totalsRowDxfId="65" dataCellStyle="Currency"/>
    <tableColumn id="4" xr3:uid="{00000000-0010-0000-0000-000004000000}" name="Regional" totalsRowFunction="sum" dataDxfId="64" totalsRowDxfId="63" dataCellStyle="Currency"/>
    <tableColumn id="5" xr3:uid="{00000000-0010-0000-0000-000005000000}" name="OSD" totalsRowFunction="sum" dataDxfId="62" totalsRowDxfId="61" dataCellStyle="Currency"/>
    <tableColumn id="6" xr3:uid="{00000000-0010-0000-0000-000006000000}" name="LTCT" totalsRowFunction="sum" dataDxfId="60" totalsRowDxfId="59" dataCellStyle="Currency"/>
    <tableColumn id="7" xr3:uid="{00000000-0010-0000-0000-000007000000}" name="Hospital" totalsRowFunction="sum" dataDxfId="58" totalsRowDxfId="57" dataCellStyle="Currency"/>
    <tableColumn id="9" xr3:uid="{00000000-0010-0000-0000-000009000000}" name="ECSE" totalsRowFunction="sum" dataDxfId="56" totalsRowDxfId="55" dataCellStyle="Currency"/>
    <tableColumn id="10" xr3:uid="{00000000-0010-0000-0000-00000A000000}" name="Gross Total" totalsRowFunction="sum" dataDxfId="54" totalsRowDxfId="53" dataCellStyle="Currency">
      <calculatedColumnFormula>SUM(C2:H2)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1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ect619" displayName="Sect619" ref="B1:I203" totalsRowCount="1" headerRowDxfId="52" dataDxfId="51" totalsRowDxfId="50" dataCellStyle="Currency">
  <autoFilter ref="B1:I202" xr:uid="{00000000-0009-0000-0100-000002000000}"/>
  <tableColumns count="8">
    <tableColumn id="2" xr3:uid="{00000000-0010-0000-0100-000002000000}" name="LEA Name" totalsRowLabel="Total" dataDxfId="49" totalsRowDxfId="48"/>
    <tableColumn id="3" xr3:uid="{00000000-0010-0000-0100-000003000000}" name="District" totalsRowFunction="sum" dataDxfId="47" totalsRowDxfId="46" dataCellStyle="Currency"/>
    <tableColumn id="4" xr3:uid="{00000000-0010-0000-0100-000004000000}" name="Regional" totalsRowFunction="sum" dataDxfId="45" totalsRowDxfId="44" dataCellStyle="Currency"/>
    <tableColumn id="5" xr3:uid="{00000000-0010-0000-0100-000005000000}" name="OSD" totalsRowFunction="sum" dataDxfId="43" totalsRowDxfId="42" dataCellStyle="Currency"/>
    <tableColumn id="6" xr3:uid="{00000000-0010-0000-0100-000006000000}" name="LTCT" totalsRowFunction="sum" dataDxfId="41" totalsRowDxfId="40" dataCellStyle="Currency"/>
    <tableColumn id="7" xr3:uid="{00000000-0010-0000-0100-000007000000}" name="Hospital" totalsRowFunction="sum" dataDxfId="39" totalsRowDxfId="38" dataCellStyle="Currency"/>
    <tableColumn id="9" xr3:uid="{00000000-0010-0000-0100-000009000000}" name="ECSE" totalsRowFunction="sum" dataDxfId="37" totalsRowDxfId="36" dataCellStyle="Currency"/>
    <tableColumn id="10" xr3:uid="{00000000-0010-0000-0100-00000A000000}" name="Gross Total" totalsRowFunction="sum" dataDxfId="35" totalsRowDxfId="34" dataCellStyle="Currency">
      <calculatedColumnFormula>SUM(C2:H2)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9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FCE25B6-9DF9-4526-A2FE-3CF4ADB6D4C2}" name="Sect61979" displayName="Sect61979" ref="A1:H203" totalsRowCount="1" headerRowDxfId="33" dataDxfId="32" totalsRowDxfId="31" dataCellStyle="Currency">
  <autoFilter ref="A1:H202" xr:uid="{00000000-0009-0000-0100-000002000000}"/>
  <tableColumns count="8">
    <tableColumn id="2" xr3:uid="{45534AB2-4D45-4FFE-BFF2-D7A3093B57AB}" name="LEA Name" totalsRowLabel="Total" dataDxfId="30"/>
    <tableColumn id="3" xr3:uid="{45915C5B-699E-406F-8611-AFA595FB8F97}" name="District" totalsRowFunction="sum" dataDxfId="29" totalsRowDxfId="28" dataCellStyle="Currency"/>
    <tableColumn id="4" xr3:uid="{7582E2F9-AECF-491E-9263-968CC1879ABC}" name="Regional" totalsRowFunction="sum" dataDxfId="27" totalsRowDxfId="26" dataCellStyle="Currency"/>
    <tableColumn id="5" xr3:uid="{F03CD349-04F7-4417-8654-8E69F67BF795}" name="OSD" totalsRowFunction="sum" dataDxfId="25" totalsRowDxfId="24" dataCellStyle="Currency"/>
    <tableColumn id="6" xr3:uid="{1CE315B1-7FDD-4498-B068-392E26BF9946}" name="LTCT" totalsRowFunction="sum" dataDxfId="23" totalsRowDxfId="22" dataCellStyle="Currency"/>
    <tableColumn id="7" xr3:uid="{B9409B46-AB37-473D-85F5-69DB51207E2B}" name="Hospital" totalsRowFunction="sum" dataDxfId="21" totalsRowDxfId="20" dataCellStyle="Currency"/>
    <tableColumn id="9" xr3:uid="{10211D97-8203-4035-A07D-BD0C2FC2B726}" name="ECSE" totalsRowFunction="sum" dataDxfId="19" totalsRowDxfId="18" dataCellStyle="Currency"/>
    <tableColumn id="10" xr3:uid="{944ABE6D-32E0-41DE-BD11-C36C1BFE690B}" name="Gross Total" totalsRowFunction="sum" dataDxfId="17" totalsRowDxfId="16" dataCellStyle="Currency">
      <calculatedColumnFormula>SUM(Sect61979[[#This Row],[District]:[ECSE]])</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9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ograms" displayName="Programs" ref="A1:D9" totalsRowCount="1" headerRowDxfId="15" dataDxfId="14" totalsRowDxfId="13">
  <autoFilter ref="A1:D8" xr:uid="{00000000-0009-0000-0100-000003000000}"/>
  <tableColumns count="4">
    <tableColumn id="1" xr3:uid="{00000000-0010-0000-0200-000001000000}" name="Program Name" totalsRowLabel="Total" dataDxfId="12"/>
    <tableColumn id="2" xr3:uid="{00000000-0010-0000-0200-000002000000}" name="Section 611 Regular" totalsRowLabel=" $141,174,266 " dataDxfId="11" totalsRowDxfId="10" dataCellStyle="Currency"/>
    <tableColumn id="3" xr3:uid="{00000000-0010-0000-0200-000003000000}" name="Section 619 Regular" totalsRowLabel=" $3,176,421 " dataDxfId="9" totalsRowDxfId="8" dataCellStyle="Currency"/>
    <tableColumn id="4" xr3:uid="{00000000-0010-0000-0200-000004000000}" name="Total" totalsRowLabel=" $144,350,687 " dataDxfId="7" totalsRowDxfId="6"/>
  </tableColumns>
  <tableStyleInfo name="TableStyleLight21" showFirstColumn="0" showLastColumn="0" showRowStripes="1" showColumnStripes="0"/>
  <extLst>
    <ext xmlns:x14="http://schemas.microsoft.com/office/spreadsheetml/2009/9/main" uri="{504A1905-F514-4f6f-8877-14C23A59335A}">
      <x14:table altText="Program Table" altTextSummary="Table with four columns and 7 rows. Each row is a Program and shows the total Section 611, Section 619, and Grand Total allocation."/>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OtherAmts" displayName="OtherAmts" ref="A1:B203" totalsRowCount="1" headerRowDxfId="5" dataDxfId="4" totalsRowDxfId="3">
  <autoFilter ref="A1:B202" xr:uid="{00000000-0009-0000-0100-000004000000}"/>
  <tableColumns count="2">
    <tableColumn id="1" xr3:uid="{00000000-0010-0000-0300-000001000000}" name="LEA Name" totalsRowLabel="Total" dataDxfId="2"/>
    <tableColumn id="6" xr3:uid="{00000000-0010-0000-0300-000006000000}" name="Maximum CEIS Reg Awd" totalsRowLabel=" $21,652,551 " dataDxfId="1" totalsRowDxfId="0" dataCellStyle="Currency"/>
  </tableColumns>
  <tableStyleInfo name="TableStyleLight15" showFirstColumn="0" showLastColumn="0" showRowStripes="1" showColumnStripes="0"/>
  <extLst>
    <ext xmlns:x14="http://schemas.microsoft.com/office/spreadsheetml/2009/9/main" uri="{504A1905-F514-4f6f-8877-14C23A59335A}">
      <x14:table altText="Other Amounts Table" altTextSummary="A table with three columns and 201 rows. Each row is a LEA showing their PPPS Share and Maximum CEIS amounts."/>
    </ext>
  </extLst>
</table>
</file>

<file path=xl/theme/theme1.xml><?xml version="1.0" encoding="utf-8"?>
<a:theme xmlns:a="http://schemas.openxmlformats.org/drawingml/2006/main" name="Office Theme">
  <a:themeElements>
    <a:clrScheme name="ODE Colors">
      <a:dk1>
        <a:sysClr val="windowText" lastClr="000000"/>
      </a:dk1>
      <a:lt1>
        <a:sysClr val="window" lastClr="FFFFFF"/>
      </a:lt1>
      <a:dk2>
        <a:srgbClr val="1B75BC"/>
      </a:dk2>
      <a:lt2>
        <a:srgbClr val="E4E9EF"/>
      </a:lt2>
      <a:accent1>
        <a:srgbClr val="1B75BC"/>
      </a:accent1>
      <a:accent2>
        <a:srgbClr val="9F2065"/>
      </a:accent2>
      <a:accent3>
        <a:srgbClr val="E26B2A"/>
      </a:accent3>
      <a:accent4>
        <a:srgbClr val="D3A809"/>
      </a:accent4>
      <a:accent5>
        <a:srgbClr val="408740"/>
      </a:accent5>
      <a:accent6>
        <a:srgbClr val="754C29"/>
      </a:accent6>
      <a:hlink>
        <a:srgbClr val="1B75BC"/>
      </a:hlink>
      <a:folHlink>
        <a:srgbClr val="E19AC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DE.IDEAFinance@state.or.u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96"/>
  <sheetViews>
    <sheetView tabSelected="1" zoomScale="130" zoomScaleNormal="130" workbookViewId="0"/>
  </sheetViews>
  <sheetFormatPr defaultColWidth="0" defaultRowHeight="12.75" zeroHeight="1" x14ac:dyDescent="0.2"/>
  <cols>
    <col min="1" max="1" width="3.7109375" style="2" customWidth="1"/>
    <col min="2" max="2" width="111.42578125" customWidth="1"/>
    <col min="3" max="3" width="3.7109375" style="2" customWidth="1"/>
    <col min="4" max="16384" width="8.28515625" hidden="1"/>
  </cols>
  <sheetData>
    <row r="1" spans="2:2" ht="23.25" x14ac:dyDescent="0.2">
      <c r="B1" s="7" t="s">
        <v>168</v>
      </c>
    </row>
    <row r="2" spans="2:2" ht="20.25" thickBot="1" x14ac:dyDescent="0.25">
      <c r="B2" s="8" t="s">
        <v>253</v>
      </c>
    </row>
    <row r="3" spans="2:2" ht="18.95" customHeight="1" thickTop="1" x14ac:dyDescent="0.2">
      <c r="B3" s="9" t="s">
        <v>261</v>
      </c>
    </row>
    <row r="4" spans="2:2" ht="3.6" customHeight="1" x14ac:dyDescent="0.2">
      <c r="B4" s="9"/>
    </row>
    <row r="5" spans="2:2" ht="18" thickBot="1" x14ac:dyDescent="0.25">
      <c r="B5" s="10" t="s">
        <v>183</v>
      </c>
    </row>
    <row r="6" spans="2:2" ht="13.5" thickTop="1" x14ac:dyDescent="0.2">
      <c r="B6" s="9" t="s">
        <v>243</v>
      </c>
    </row>
    <row r="7" spans="2:2" x14ac:dyDescent="0.2">
      <c r="B7" s="9" t="s">
        <v>202</v>
      </c>
    </row>
    <row r="8" spans="2:2" x14ac:dyDescent="0.2">
      <c r="B8" s="9" t="s">
        <v>244</v>
      </c>
    </row>
    <row r="9" spans="2:2" ht="12.75" customHeight="1" x14ac:dyDescent="0.2">
      <c r="B9" s="9" t="s">
        <v>245</v>
      </c>
    </row>
    <row r="10" spans="2:2" x14ac:dyDescent="0.2">
      <c r="B10" s="9" t="s">
        <v>203</v>
      </c>
    </row>
    <row r="11" spans="2:2" ht="25.5" x14ac:dyDescent="0.2">
      <c r="B11" s="9" t="s">
        <v>204</v>
      </c>
    </row>
    <row r="12" spans="2:2" ht="3.6" customHeight="1" x14ac:dyDescent="0.2">
      <c r="B12" s="9"/>
    </row>
    <row r="13" spans="2:2" x14ac:dyDescent="0.2">
      <c r="B13" s="16" t="s">
        <v>185</v>
      </c>
    </row>
    <row r="14" spans="2:2" x14ac:dyDescent="0.2">
      <c r="B14" s="9" t="s">
        <v>193</v>
      </c>
    </row>
    <row r="15" spans="2:2" x14ac:dyDescent="0.2">
      <c r="B15" s="9" t="s">
        <v>194</v>
      </c>
    </row>
    <row r="16" spans="2:2" x14ac:dyDescent="0.2">
      <c r="B16" s="9" t="s">
        <v>195</v>
      </c>
    </row>
    <row r="17" spans="2:2" x14ac:dyDescent="0.2">
      <c r="B17" s="9" t="s">
        <v>196</v>
      </c>
    </row>
    <row r="18" spans="2:2" x14ac:dyDescent="0.2">
      <c r="B18" s="9" t="s">
        <v>197</v>
      </c>
    </row>
    <row r="19" spans="2:2" x14ac:dyDescent="0.2">
      <c r="B19" s="9" t="s">
        <v>262</v>
      </c>
    </row>
    <row r="20" spans="2:2" x14ac:dyDescent="0.2">
      <c r="B20" s="9" t="s">
        <v>198</v>
      </c>
    </row>
    <row r="21" spans="2:2" x14ac:dyDescent="0.2">
      <c r="B21" s="9" t="s">
        <v>199</v>
      </c>
    </row>
    <row r="22" spans="2:2" ht="3.6" customHeight="1" x14ac:dyDescent="0.2">
      <c r="B22" s="11"/>
    </row>
    <row r="23" spans="2:2" s="2" customFormat="1" x14ac:dyDescent="0.2">
      <c r="B23" s="17" t="s">
        <v>186</v>
      </c>
    </row>
    <row r="24" spans="2:2" x14ac:dyDescent="0.2">
      <c r="B24" s="9" t="s">
        <v>200</v>
      </c>
    </row>
    <row r="25" spans="2:2" s="2" customFormat="1" x14ac:dyDescent="0.2">
      <c r="B25" s="12" t="s">
        <v>249</v>
      </c>
    </row>
    <row r="26" spans="2:2" x14ac:dyDescent="0.2">
      <c r="B26" s="12" t="s">
        <v>250</v>
      </c>
    </row>
    <row r="27" spans="2:2" x14ac:dyDescent="0.2">
      <c r="B27" s="9" t="s">
        <v>201</v>
      </c>
    </row>
    <row r="28" spans="2:2" ht="3.6" customHeight="1" x14ac:dyDescent="0.2">
      <c r="B28" s="9"/>
    </row>
    <row r="29" spans="2:2" x14ac:dyDescent="0.2">
      <c r="B29" s="16" t="s">
        <v>187</v>
      </c>
    </row>
    <row r="30" spans="2:2" x14ac:dyDescent="0.2">
      <c r="B30" s="9" t="s">
        <v>193</v>
      </c>
    </row>
    <row r="31" spans="2:2" ht="38.25" x14ac:dyDescent="0.2">
      <c r="B31" s="9" t="s">
        <v>251</v>
      </c>
    </row>
    <row r="32" spans="2:2" ht="3.6" customHeight="1" x14ac:dyDescent="0.2">
      <c r="B32" s="9"/>
    </row>
    <row r="33" spans="1:3" ht="18" thickBot="1" x14ac:dyDescent="0.25">
      <c r="B33" s="13" t="s">
        <v>188</v>
      </c>
    </row>
    <row r="34" spans="1:3" ht="30.75" customHeight="1" thickTop="1" x14ac:dyDescent="0.2">
      <c r="B34" s="9" t="s">
        <v>205</v>
      </c>
    </row>
    <row r="35" spans="1:3" ht="30.75" customHeight="1" x14ac:dyDescent="0.2">
      <c r="B35" s="9" t="s">
        <v>189</v>
      </c>
    </row>
    <row r="36" spans="1:3" s="15" customFormat="1" ht="30.75" customHeight="1" x14ac:dyDescent="0.2">
      <c r="A36" s="11"/>
      <c r="B36" s="9" t="s">
        <v>263</v>
      </c>
      <c r="C36" s="11"/>
    </row>
    <row r="37" spans="1:3" ht="30.75" customHeight="1" x14ac:dyDescent="0.2">
      <c r="B37" s="9" t="s">
        <v>190</v>
      </c>
    </row>
    <row r="38" spans="1:3" ht="47.25" customHeight="1" x14ac:dyDescent="0.2">
      <c r="B38" s="9" t="s">
        <v>206</v>
      </c>
    </row>
    <row r="39" spans="1:3" ht="15.75" thickBot="1" x14ac:dyDescent="0.25">
      <c r="B39" s="14" t="s">
        <v>191</v>
      </c>
    </row>
    <row r="40" spans="1:3" ht="25.5" x14ac:dyDescent="0.2">
      <c r="B40" s="9" t="s">
        <v>192</v>
      </c>
    </row>
    <row r="41" spans="1:3" x14ac:dyDescent="0.2">
      <c r="B41" s="1"/>
    </row>
    <row r="42" spans="1:3" ht="20.25" thickBot="1" x14ac:dyDescent="0.35">
      <c r="B42" s="18" t="s">
        <v>240</v>
      </c>
    </row>
    <row r="43" spans="1:3" ht="26.25" thickTop="1" x14ac:dyDescent="0.2">
      <c r="B43" s="1" t="s">
        <v>241</v>
      </c>
    </row>
    <row r="44" spans="1:3" x14ac:dyDescent="0.2">
      <c r="B44" s="19" t="s">
        <v>242</v>
      </c>
    </row>
    <row r="45" spans="1:3" x14ac:dyDescent="0.2"/>
    <row r="46" spans="1:3" x14ac:dyDescent="0.2"/>
    <row r="47" spans="1:3" x14ac:dyDescent="0.2"/>
    <row r="48" spans="1:3"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sheetData>
  <hyperlinks>
    <hyperlink ref="B44"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E94D-03AA-4C75-85FA-895A8C3168CD}">
  <dimension ref="A1:K204"/>
  <sheetViews>
    <sheetView zoomScale="130" zoomScaleNormal="130" workbookViewId="0"/>
  </sheetViews>
  <sheetFormatPr defaultColWidth="7.28515625" defaultRowHeight="12.75" zeroHeight="1" x14ac:dyDescent="0.2"/>
  <cols>
    <col min="1" max="1" width="30.28515625" customWidth="1"/>
    <col min="2" max="11" width="16.28515625" customWidth="1"/>
    <col min="12" max="13" width="7.28515625" customWidth="1"/>
  </cols>
  <sheetData>
    <row r="1" spans="1:11" ht="13.5" thickBot="1" x14ac:dyDescent="0.25">
      <c r="A1" t="s">
        <v>0</v>
      </c>
      <c r="B1" s="6" t="s">
        <v>174</v>
      </c>
      <c r="C1" s="6" t="s">
        <v>175</v>
      </c>
      <c r="D1" s="6" t="s">
        <v>170</v>
      </c>
      <c r="E1" s="6" t="s">
        <v>171</v>
      </c>
      <c r="F1" s="6" t="s">
        <v>176</v>
      </c>
      <c r="G1" s="6" t="s">
        <v>254</v>
      </c>
      <c r="H1" s="6" t="s">
        <v>177</v>
      </c>
      <c r="I1" s="6" t="s">
        <v>178</v>
      </c>
      <c r="J1" s="23" t="s">
        <v>259</v>
      </c>
      <c r="K1" s="23" t="s">
        <v>260</v>
      </c>
    </row>
    <row r="2" spans="1:11" x14ac:dyDescent="0.2">
      <c r="A2" t="s">
        <v>79</v>
      </c>
      <c r="B2" s="21">
        <v>3545.9753821381591</v>
      </c>
      <c r="C2" s="21">
        <v>0</v>
      </c>
      <c r="D2" s="21">
        <v>0</v>
      </c>
      <c r="E2" s="21">
        <v>0</v>
      </c>
      <c r="F2" s="21">
        <v>0</v>
      </c>
      <c r="G2" s="21">
        <v>0</v>
      </c>
      <c r="H2" s="21">
        <v>0</v>
      </c>
      <c r="I2" s="21">
        <f>SUM(Sect6116[[#This Row],[District]:[ECSE]])</f>
        <v>3545.9753821381591</v>
      </c>
      <c r="J2" s="24">
        <f>Sect6116[[#This Row],[Gross Total]]-SUM(Sect6116[[#This Row],[Regional]:[ECSE]])</f>
        <v>3545.9753821381591</v>
      </c>
      <c r="K2" s="24">
        <f>J2-Sect6116[[#This Row],[Gross Total]]</f>
        <v>0</v>
      </c>
    </row>
    <row r="3" spans="1:11" x14ac:dyDescent="0.2">
      <c r="A3" t="s">
        <v>106</v>
      </c>
      <c r="B3" s="21">
        <v>60794.753909640007</v>
      </c>
      <c r="C3" s="21">
        <v>0</v>
      </c>
      <c r="D3" s="21">
        <v>0</v>
      </c>
      <c r="E3" s="21">
        <v>0</v>
      </c>
      <c r="F3" s="21">
        <v>0</v>
      </c>
      <c r="G3" s="21">
        <v>0</v>
      </c>
      <c r="H3" s="21">
        <v>0</v>
      </c>
      <c r="I3" s="21">
        <f>SUM(Sect6116[[#This Row],[District]:[ECSE]])</f>
        <v>60794.753909640007</v>
      </c>
      <c r="J3" s="25">
        <f>Sect6116[[#This Row],[Gross Total]]-SUM(Sect6116[[#This Row],[Regional]:[ECSE]])</f>
        <v>60794.753909640007</v>
      </c>
      <c r="K3" s="25">
        <f>J3-Sect6116[[#This Row],[Gross Total]]</f>
        <v>0</v>
      </c>
    </row>
    <row r="4" spans="1:11" x14ac:dyDescent="0.2">
      <c r="A4" t="s">
        <v>5</v>
      </c>
      <c r="B4" s="21">
        <v>94297.699610790645</v>
      </c>
      <c r="C4" s="21">
        <v>24247.979899917591</v>
      </c>
      <c r="D4" s="21">
        <v>0</v>
      </c>
      <c r="E4" s="21">
        <v>0</v>
      </c>
      <c r="F4" s="21">
        <v>0</v>
      </c>
      <c r="G4" s="21">
        <v>0</v>
      </c>
      <c r="H4" s="21">
        <v>4041.3299833195983</v>
      </c>
      <c r="I4" s="21">
        <f>SUM(Sect6116[[#This Row],[District]:[ECSE]])</f>
        <v>122587.00949402782</v>
      </c>
      <c r="J4" s="24">
        <f>Sect6116[[#This Row],[Gross Total]]-SUM(Sect6116[[#This Row],[Regional]:[ECSE]])</f>
        <v>94297.699610790631</v>
      </c>
      <c r="K4" s="24">
        <f>J4-Sect6116[[#This Row],[Gross Total]]</f>
        <v>-28289.309883237191</v>
      </c>
    </row>
    <row r="5" spans="1:11" x14ac:dyDescent="0.2">
      <c r="A5" t="s">
        <v>161</v>
      </c>
      <c r="B5" s="21">
        <v>168461.08093140033</v>
      </c>
      <c r="C5" s="21">
        <v>50889.284864693844</v>
      </c>
      <c r="D5" s="21">
        <v>0</v>
      </c>
      <c r="E5" s="21">
        <v>0</v>
      </c>
      <c r="F5" s="21">
        <v>0</v>
      </c>
      <c r="G5" s="21">
        <v>0</v>
      </c>
      <c r="H5" s="21">
        <v>21057.635116425037</v>
      </c>
      <c r="I5" s="21">
        <f>SUM(Sect6116[[#This Row],[District]:[ECSE]])</f>
        <v>240408.00091251923</v>
      </c>
      <c r="J5" s="25">
        <f>Sect6116[[#This Row],[Gross Total]]-SUM(Sect6116[[#This Row],[Regional]:[ECSE]])</f>
        <v>168461.08093140036</v>
      </c>
      <c r="K5" s="25">
        <f>J5-Sect6116[[#This Row],[Gross Total]]</f>
        <v>-71946.919981118874</v>
      </c>
    </row>
    <row r="6" spans="1:11" x14ac:dyDescent="0.2">
      <c r="A6" t="s">
        <v>104</v>
      </c>
      <c r="B6" s="21">
        <v>24107.898425759471</v>
      </c>
      <c r="C6" s="21">
        <v>0</v>
      </c>
      <c r="D6" s="21">
        <v>0</v>
      </c>
      <c r="E6" s="21">
        <v>0</v>
      </c>
      <c r="F6" s="21">
        <v>0</v>
      </c>
      <c r="G6" s="21">
        <v>0</v>
      </c>
      <c r="H6" s="21">
        <v>0</v>
      </c>
      <c r="I6" s="21">
        <f>SUM(Sect6116[[#This Row],[District]:[ECSE]])</f>
        <v>24107.898425759471</v>
      </c>
      <c r="J6" s="24">
        <f>Sect6116[[#This Row],[Gross Total]]-SUM(Sect6116[[#This Row],[Regional]:[ECSE]])</f>
        <v>24107.898425759471</v>
      </c>
      <c r="K6" s="24">
        <f>J6-Sect6116[[#This Row],[Gross Total]]</f>
        <v>0</v>
      </c>
    </row>
    <row r="7" spans="1:11" x14ac:dyDescent="0.2">
      <c r="A7" t="s">
        <v>44</v>
      </c>
      <c r="B7" s="21">
        <v>32925.303925450557</v>
      </c>
      <c r="C7" s="21">
        <v>1567.8716154976453</v>
      </c>
      <c r="D7" s="21">
        <v>0</v>
      </c>
      <c r="E7" s="21">
        <v>0</v>
      </c>
      <c r="F7" s="21">
        <v>0</v>
      </c>
      <c r="G7" s="21">
        <v>0</v>
      </c>
      <c r="H7" s="21">
        <v>9407.2296929858712</v>
      </c>
      <c r="I7" s="21">
        <f>SUM(Sect6116[[#This Row],[District]:[ECSE]])</f>
        <v>43900.405233934071</v>
      </c>
      <c r="J7" s="25">
        <f>Sect6116[[#This Row],[Gross Total]]-SUM(Sect6116[[#This Row],[Regional]:[ECSE]])</f>
        <v>32925.303925450557</v>
      </c>
      <c r="K7" s="25">
        <f>J7-Sect6116[[#This Row],[Gross Total]]</f>
        <v>-10975.101308483514</v>
      </c>
    </row>
    <row r="8" spans="1:11" x14ac:dyDescent="0.2">
      <c r="A8" t="s">
        <v>108</v>
      </c>
      <c r="B8" s="21">
        <v>1555</v>
      </c>
      <c r="C8" s="21">
        <v>0</v>
      </c>
      <c r="D8" s="21">
        <v>0</v>
      </c>
      <c r="E8" s="21">
        <v>0</v>
      </c>
      <c r="F8" s="21">
        <v>0</v>
      </c>
      <c r="G8" s="21">
        <v>0</v>
      </c>
      <c r="H8" s="21">
        <v>0</v>
      </c>
      <c r="I8" s="21">
        <f>SUM(Sect6116[[#This Row],[District]:[ECSE]])</f>
        <v>1555</v>
      </c>
      <c r="J8" s="24">
        <f>Sect6116[[#This Row],[Gross Total]]-SUM(Sect6116[[#This Row],[Regional]:[ECSE]])</f>
        <v>1555</v>
      </c>
      <c r="K8" s="24">
        <f>J8-Sect6116[[#This Row],[Gross Total]]</f>
        <v>0</v>
      </c>
    </row>
    <row r="9" spans="1:11" x14ac:dyDescent="0.2">
      <c r="A9" t="s">
        <v>61</v>
      </c>
      <c r="B9" s="21">
        <v>457124.10235285806</v>
      </c>
      <c r="C9" s="21">
        <v>136611.80070315296</v>
      </c>
      <c r="D9" s="21">
        <v>0</v>
      </c>
      <c r="E9" s="21">
        <v>8757.1667117405741</v>
      </c>
      <c r="F9" s="21">
        <v>0</v>
      </c>
      <c r="G9" s="21">
        <v>0</v>
      </c>
      <c r="H9" s="21">
        <v>26271.500135221726</v>
      </c>
      <c r="I9" s="21">
        <f>SUM(Sect6116[[#This Row],[District]:[ECSE]])</f>
        <v>628764.56990297337</v>
      </c>
      <c r="J9" s="25">
        <f>Sect6116[[#This Row],[Gross Total]]-SUM(Sect6116[[#This Row],[Regional]:[ECSE]])</f>
        <v>457124.10235285811</v>
      </c>
      <c r="K9" s="25">
        <f>J9-Sect6116[[#This Row],[Gross Total]]</f>
        <v>-171640.46755011525</v>
      </c>
    </row>
    <row r="10" spans="1:11" x14ac:dyDescent="0.2">
      <c r="A10" t="s">
        <v>70</v>
      </c>
      <c r="B10" s="21">
        <v>0</v>
      </c>
      <c r="C10" s="21">
        <v>0</v>
      </c>
      <c r="D10" s="21">
        <v>0</v>
      </c>
      <c r="E10" s="21">
        <v>0</v>
      </c>
      <c r="F10" s="21">
        <v>0</v>
      </c>
      <c r="G10" s="21">
        <v>0</v>
      </c>
      <c r="H10" s="21">
        <v>0</v>
      </c>
      <c r="I10" s="21">
        <f>SUM(Sect6116[[#This Row],[District]:[ECSE]])</f>
        <v>0</v>
      </c>
      <c r="J10" s="24">
        <f>Sect6116[[#This Row],[Gross Total]]-SUM(Sect6116[[#This Row],[Regional]:[ECSE]])</f>
        <v>0</v>
      </c>
      <c r="K10" s="24">
        <f>J10-Sect6116[[#This Row],[Gross Total]]</f>
        <v>0</v>
      </c>
    </row>
    <row r="11" spans="1:11" x14ac:dyDescent="0.2">
      <c r="A11" t="s">
        <v>207</v>
      </c>
      <c r="B11" s="21">
        <v>339263.58694050286</v>
      </c>
      <c r="C11" s="21">
        <v>78548.712247308547</v>
      </c>
      <c r="D11" s="21">
        <v>3342.4983935024911</v>
      </c>
      <c r="E11" s="21">
        <v>0</v>
      </c>
      <c r="F11" s="21">
        <v>0</v>
      </c>
      <c r="G11" s="21">
        <v>0</v>
      </c>
      <c r="H11" s="21">
        <v>46794.977509034878</v>
      </c>
      <c r="I11" s="21">
        <f>SUM(Sect6116[[#This Row],[District]:[ECSE]])</f>
        <v>467949.77509034879</v>
      </c>
      <c r="J11" s="25">
        <f>Sect6116[[#This Row],[Gross Total]]-SUM(Sect6116[[#This Row],[Regional]:[ECSE]])</f>
        <v>339263.58694050286</v>
      </c>
      <c r="K11" s="25">
        <f>J11-Sect6116[[#This Row],[Gross Total]]</f>
        <v>-128686.18814984593</v>
      </c>
    </row>
    <row r="12" spans="1:11" x14ac:dyDescent="0.2">
      <c r="A12" t="s">
        <v>208</v>
      </c>
      <c r="B12" s="21">
        <v>101903.27552615845</v>
      </c>
      <c r="C12" s="21">
        <v>25058.182506432404</v>
      </c>
      <c r="D12" s="21">
        <v>0</v>
      </c>
      <c r="E12" s="21">
        <v>0</v>
      </c>
      <c r="F12" s="21">
        <v>0</v>
      </c>
      <c r="G12" s="21">
        <v>0</v>
      </c>
      <c r="H12" s="21">
        <v>8352.7275021441346</v>
      </c>
      <c r="I12" s="21">
        <f>SUM(Sect6116[[#This Row],[District]:[ECSE]])</f>
        <v>135314.18553473501</v>
      </c>
      <c r="J12" s="24">
        <f>Sect6116[[#This Row],[Gross Total]]-SUM(Sect6116[[#This Row],[Regional]:[ECSE]])</f>
        <v>101903.27552615847</v>
      </c>
      <c r="K12" s="24">
        <f>J12-Sect6116[[#This Row],[Gross Total]]</f>
        <v>-33410.910008576539</v>
      </c>
    </row>
    <row r="13" spans="1:11" x14ac:dyDescent="0.2">
      <c r="A13" t="s">
        <v>1</v>
      </c>
      <c r="B13" s="21">
        <v>687291.65894002817</v>
      </c>
      <c r="C13" s="21">
        <v>120939.7339765715</v>
      </c>
      <c r="D13" s="21">
        <v>0</v>
      </c>
      <c r="E13" s="21">
        <v>0</v>
      </c>
      <c r="F13" s="21">
        <v>0</v>
      </c>
      <c r="G13" s="21">
        <v>0</v>
      </c>
      <c r="H13" s="21">
        <v>32447.245701031377</v>
      </c>
      <c r="I13" s="21">
        <f>SUM(Sect6116[[#This Row],[District]:[ECSE]])</f>
        <v>840678.63861763105</v>
      </c>
      <c r="J13" s="25">
        <f>Sect6116[[#This Row],[Gross Total]]-SUM(Sect6116[[#This Row],[Regional]:[ECSE]])</f>
        <v>687291.65894002817</v>
      </c>
      <c r="K13" s="25">
        <f>J13-Sect6116[[#This Row],[Gross Total]]</f>
        <v>-153386.97967760288</v>
      </c>
    </row>
    <row r="14" spans="1:11" x14ac:dyDescent="0.2">
      <c r="A14" t="s">
        <v>29</v>
      </c>
      <c r="B14" s="21">
        <v>159832.15163194085</v>
      </c>
      <c r="C14" s="21">
        <v>16726.620519621716</v>
      </c>
      <c r="D14" s="21">
        <v>0</v>
      </c>
      <c r="E14" s="21">
        <v>0</v>
      </c>
      <c r="F14" s="21">
        <v>0</v>
      </c>
      <c r="G14" s="21">
        <v>0</v>
      </c>
      <c r="H14" s="21">
        <v>9292.566955345399</v>
      </c>
      <c r="I14" s="21">
        <f>SUM(Sect6116[[#This Row],[District]:[ECSE]])</f>
        <v>185851.33910690795</v>
      </c>
      <c r="J14" s="24">
        <f>Sect6116[[#This Row],[Gross Total]]-SUM(Sect6116[[#This Row],[Regional]:[ECSE]])</f>
        <v>159832.15163194083</v>
      </c>
      <c r="K14" s="24">
        <f>J14-Sect6116[[#This Row],[Gross Total]]</f>
        <v>-26019.187474967126</v>
      </c>
    </row>
    <row r="15" spans="1:11" x14ac:dyDescent="0.2">
      <c r="A15" t="s">
        <v>152</v>
      </c>
      <c r="B15" s="21">
        <v>226273.30117307062</v>
      </c>
      <c r="C15" s="21">
        <v>30064.284771247148</v>
      </c>
      <c r="D15" s="21">
        <v>0</v>
      </c>
      <c r="E15" s="21">
        <v>0</v>
      </c>
      <c r="F15" s="21">
        <v>0</v>
      </c>
      <c r="G15" s="21">
        <v>0</v>
      </c>
      <c r="H15" s="21">
        <v>15823.307774340603</v>
      </c>
      <c r="I15" s="21">
        <f>SUM(Sect6116[[#This Row],[District]:[ECSE]])</f>
        <v>272160.89371865836</v>
      </c>
      <c r="J15" s="25">
        <f>Sect6116[[#This Row],[Gross Total]]-SUM(Sect6116[[#This Row],[Regional]:[ECSE]])</f>
        <v>226273.30117307062</v>
      </c>
      <c r="K15" s="25">
        <f>J15-Sect6116[[#This Row],[Gross Total]]</f>
        <v>-45887.592545587744</v>
      </c>
    </row>
    <row r="16" spans="1:11" x14ac:dyDescent="0.2">
      <c r="A16" t="s">
        <v>155</v>
      </c>
      <c r="B16" s="21">
        <v>5701388.0677938154</v>
      </c>
      <c r="C16" s="21">
        <v>1675862.5532606062</v>
      </c>
      <c r="D16" s="21">
        <v>7853.1516085314252</v>
      </c>
      <c r="E16" s="21">
        <v>29841.976112419419</v>
      </c>
      <c r="F16" s="21">
        <v>0</v>
      </c>
      <c r="G16" s="21">
        <v>0</v>
      </c>
      <c r="H16" s="21">
        <v>761755.70602754829</v>
      </c>
      <c r="I16" s="21">
        <f>SUM(Sect6116[[#This Row],[District]:[ECSE]])</f>
        <v>8176701.454802921</v>
      </c>
      <c r="J16" s="24">
        <f>Sect6116[[#This Row],[Gross Total]]-SUM(Sect6116[[#This Row],[Regional]:[ECSE]])</f>
        <v>5701388.0677938154</v>
      </c>
      <c r="K16" s="24">
        <f>J16-Sect6116[[#This Row],[Gross Total]]</f>
        <v>-2475313.3870091056</v>
      </c>
    </row>
    <row r="17" spans="1:11" x14ac:dyDescent="0.2">
      <c r="A17" t="s">
        <v>209</v>
      </c>
      <c r="B17" s="21">
        <v>2490863.239520588</v>
      </c>
      <c r="C17" s="21">
        <v>540639.82444676361</v>
      </c>
      <c r="D17" s="21">
        <v>0</v>
      </c>
      <c r="E17" s="21">
        <v>0</v>
      </c>
      <c r="F17" s="21">
        <v>0</v>
      </c>
      <c r="G17" s="21">
        <v>0</v>
      </c>
      <c r="H17" s="21">
        <v>295636.88285457471</v>
      </c>
      <c r="I17" s="21">
        <f>SUM(Sect6116[[#This Row],[District]:[ECSE]])</f>
        <v>3327139.9468219266</v>
      </c>
      <c r="J17" s="25">
        <f>Sect6116[[#This Row],[Gross Total]]-SUM(Sect6116[[#This Row],[Regional]:[ECSE]])</f>
        <v>2490863.2395205884</v>
      </c>
      <c r="K17" s="25">
        <f>J17-Sect6116[[#This Row],[Gross Total]]</f>
        <v>-836276.7073013382</v>
      </c>
    </row>
    <row r="18" spans="1:11" x14ac:dyDescent="0.2">
      <c r="A18" t="s">
        <v>86</v>
      </c>
      <c r="B18" s="21">
        <v>1441500.9316493871</v>
      </c>
      <c r="C18" s="21">
        <v>53447.144684928207</v>
      </c>
      <c r="D18" s="21">
        <v>0</v>
      </c>
      <c r="E18" s="21">
        <v>0</v>
      </c>
      <c r="F18" s="21">
        <v>0</v>
      </c>
      <c r="G18" s="21">
        <v>0</v>
      </c>
      <c r="H18" s="21">
        <v>194924.8806156205</v>
      </c>
      <c r="I18" s="21">
        <f>SUM(Sect6116[[#This Row],[District]:[ECSE]])</f>
        <v>1689872.9569499358</v>
      </c>
      <c r="J18" s="24">
        <f>Sect6116[[#This Row],[Gross Total]]-SUM(Sect6116[[#This Row],[Regional]:[ECSE]])</f>
        <v>1441500.9316493871</v>
      </c>
      <c r="K18" s="24">
        <f>J18-Sect6116[[#This Row],[Gross Total]]</f>
        <v>-248372.02530054864</v>
      </c>
    </row>
    <row r="19" spans="1:11" x14ac:dyDescent="0.2">
      <c r="A19" t="s">
        <v>92</v>
      </c>
      <c r="B19" s="21">
        <v>73956.65762265386</v>
      </c>
      <c r="C19" s="21">
        <v>0</v>
      </c>
      <c r="D19" s="21">
        <v>0</v>
      </c>
      <c r="E19" s="21">
        <v>0</v>
      </c>
      <c r="F19" s="21">
        <v>0</v>
      </c>
      <c r="G19" s="21">
        <v>0</v>
      </c>
      <c r="H19" s="21">
        <v>3521.7456010787555</v>
      </c>
      <c r="I19" s="21">
        <f>SUM(Sect6116[[#This Row],[District]:[ECSE]])</f>
        <v>77478.403223732617</v>
      </c>
      <c r="J19" s="25">
        <f>Sect6116[[#This Row],[Gross Total]]-SUM(Sect6116[[#This Row],[Regional]:[ECSE]])</f>
        <v>73956.65762265386</v>
      </c>
      <c r="K19" s="25">
        <f>J19-Sect6116[[#This Row],[Gross Total]]</f>
        <v>-3521.7456010787573</v>
      </c>
    </row>
    <row r="20" spans="1:11" x14ac:dyDescent="0.2">
      <c r="A20" t="s">
        <v>71</v>
      </c>
      <c r="B20" s="21">
        <v>2781.2953821381593</v>
      </c>
      <c r="C20" s="21">
        <v>0</v>
      </c>
      <c r="D20" s="21">
        <v>0</v>
      </c>
      <c r="E20" s="21">
        <v>0</v>
      </c>
      <c r="F20" s="21">
        <v>0</v>
      </c>
      <c r="G20" s="21">
        <v>0</v>
      </c>
      <c r="H20" s="21">
        <v>0</v>
      </c>
      <c r="I20" s="21">
        <f>SUM(Sect6116[[#This Row],[District]:[ECSE]])</f>
        <v>2781.2953821381593</v>
      </c>
      <c r="J20" s="24">
        <f>Sect6116[[#This Row],[Gross Total]]-SUM(Sect6116[[#This Row],[Regional]:[ECSE]])</f>
        <v>2781.2953821381593</v>
      </c>
      <c r="K20" s="24">
        <f>J20-Sect6116[[#This Row],[Gross Total]]</f>
        <v>0</v>
      </c>
    </row>
    <row r="21" spans="1:11" x14ac:dyDescent="0.2">
      <c r="A21" t="s">
        <v>210</v>
      </c>
      <c r="B21" s="21">
        <v>308999.16895316349</v>
      </c>
      <c r="C21" s="21">
        <v>48437.707565631034</v>
      </c>
      <c r="D21" s="21">
        <v>1670.2657781252083</v>
      </c>
      <c r="E21" s="21">
        <v>0</v>
      </c>
      <c r="F21" s="21">
        <v>0</v>
      </c>
      <c r="G21" s="21">
        <v>0</v>
      </c>
      <c r="H21" s="21">
        <v>31735.049784378956</v>
      </c>
      <c r="I21" s="21">
        <f>SUM(Sect6116[[#This Row],[District]:[ECSE]])</f>
        <v>390842.19208129868</v>
      </c>
      <c r="J21" s="25">
        <f>Sect6116[[#This Row],[Gross Total]]-SUM(Sect6116[[#This Row],[Regional]:[ECSE]])</f>
        <v>308999.16895316349</v>
      </c>
      <c r="K21" s="25">
        <f>J21-Sect6116[[#This Row],[Gross Total]]</f>
        <v>-81843.023128135188</v>
      </c>
    </row>
    <row r="22" spans="1:11" x14ac:dyDescent="0.2">
      <c r="A22" t="s">
        <v>3</v>
      </c>
      <c r="B22" s="21">
        <v>14607.790764276318</v>
      </c>
      <c r="C22" s="21">
        <v>0</v>
      </c>
      <c r="D22" s="21">
        <v>0</v>
      </c>
      <c r="E22" s="21">
        <v>0</v>
      </c>
      <c r="F22" s="21">
        <v>0</v>
      </c>
      <c r="G22" s="21">
        <v>0</v>
      </c>
      <c r="H22" s="21">
        <v>0</v>
      </c>
      <c r="I22" s="21">
        <f>SUM(Sect6116[[#This Row],[District]:[ECSE]])</f>
        <v>14607.790764276318</v>
      </c>
      <c r="J22" s="24">
        <f>Sect6116[[#This Row],[Gross Total]]-SUM(Sect6116[[#This Row],[Regional]:[ECSE]])</f>
        <v>14607.790764276318</v>
      </c>
      <c r="K22" s="24">
        <f>J22-Sect6116[[#This Row],[Gross Total]]</f>
        <v>0</v>
      </c>
    </row>
    <row r="23" spans="1:11" x14ac:dyDescent="0.2">
      <c r="A23" t="s">
        <v>66</v>
      </c>
      <c r="B23" s="21">
        <v>65183.077372323678</v>
      </c>
      <c r="C23" s="21">
        <v>8321.2439198711072</v>
      </c>
      <c r="D23" s="21">
        <v>0</v>
      </c>
      <c r="E23" s="21">
        <v>0</v>
      </c>
      <c r="F23" s="21">
        <v>0</v>
      </c>
      <c r="G23" s="21">
        <v>0</v>
      </c>
      <c r="H23" s="21">
        <v>1386.8739866451847</v>
      </c>
      <c r="I23" s="21">
        <f>SUM(Sect6116[[#This Row],[District]:[ECSE]])</f>
        <v>74891.195278839965</v>
      </c>
      <c r="J23" s="25">
        <f>Sect6116[[#This Row],[Gross Total]]-SUM(Sect6116[[#This Row],[Regional]:[ECSE]])</f>
        <v>65183.077372323671</v>
      </c>
      <c r="K23" s="25">
        <f>J23-Sect6116[[#This Row],[Gross Total]]</f>
        <v>-9708.1179065162942</v>
      </c>
    </row>
    <row r="24" spans="1:11" x14ac:dyDescent="0.2">
      <c r="A24" t="s">
        <v>211</v>
      </c>
      <c r="B24" s="21">
        <v>56746.528310016729</v>
      </c>
      <c r="C24" s="21">
        <v>3783.1018873344483</v>
      </c>
      <c r="D24" s="21">
        <v>0</v>
      </c>
      <c r="E24" s="21">
        <v>0</v>
      </c>
      <c r="F24" s="21">
        <v>0</v>
      </c>
      <c r="G24" s="21">
        <v>0</v>
      </c>
      <c r="H24" s="21">
        <v>1891.5509436672241</v>
      </c>
      <c r="I24" s="21">
        <f>SUM(Sect6116[[#This Row],[District]:[ECSE]])</f>
        <v>62421.181141018402</v>
      </c>
      <c r="J24" s="24">
        <f>Sect6116[[#This Row],[Gross Total]]-SUM(Sect6116[[#This Row],[Regional]:[ECSE]])</f>
        <v>56746.528310016729</v>
      </c>
      <c r="K24" s="24">
        <f>J24-Sect6116[[#This Row],[Gross Total]]</f>
        <v>-5674.6528310016729</v>
      </c>
    </row>
    <row r="25" spans="1:11" x14ac:dyDescent="0.2">
      <c r="A25" t="s">
        <v>14</v>
      </c>
      <c r="B25" s="21">
        <v>817956.37013708369</v>
      </c>
      <c r="C25" s="21">
        <v>220477.95162131268</v>
      </c>
      <c r="D25" s="21">
        <v>0</v>
      </c>
      <c r="E25" s="21">
        <v>0</v>
      </c>
      <c r="F25" s="21">
        <v>0</v>
      </c>
      <c r="G25" s="21">
        <v>0</v>
      </c>
      <c r="H25" s="21">
        <v>100982.2679181585</v>
      </c>
      <c r="I25" s="21">
        <f>SUM(Sect6116[[#This Row],[District]:[ECSE]])</f>
        <v>1139416.5896765548</v>
      </c>
      <c r="J25" s="25">
        <f>Sect6116[[#This Row],[Gross Total]]-SUM(Sect6116[[#This Row],[Regional]:[ECSE]])</f>
        <v>817956.37013708358</v>
      </c>
      <c r="K25" s="25">
        <f>J25-Sect6116[[#This Row],[Gross Total]]</f>
        <v>-321460.2195394712</v>
      </c>
    </row>
    <row r="26" spans="1:11" x14ac:dyDescent="0.2">
      <c r="A26" t="s">
        <v>112</v>
      </c>
      <c r="B26" s="21">
        <v>545874.02878073324</v>
      </c>
      <c r="C26" s="21">
        <v>125488.28247832946</v>
      </c>
      <c r="D26" s="21">
        <v>1568.6035309791184</v>
      </c>
      <c r="E26" s="21">
        <v>0</v>
      </c>
      <c r="F26" s="21">
        <v>0</v>
      </c>
      <c r="G26" s="21">
        <v>0</v>
      </c>
      <c r="H26" s="21">
        <v>23529.052964686776</v>
      </c>
      <c r="I26" s="21">
        <f>SUM(Sect6116[[#This Row],[District]:[ECSE]])</f>
        <v>696459.96775472863</v>
      </c>
      <c r="J26" s="24">
        <f>Sect6116[[#This Row],[Gross Total]]-SUM(Sect6116[[#This Row],[Regional]:[ECSE]])</f>
        <v>545874.02878073324</v>
      </c>
      <c r="K26" s="24">
        <f>J26-Sect6116[[#This Row],[Gross Total]]</f>
        <v>-150585.93897399539</v>
      </c>
    </row>
    <row r="27" spans="1:11" x14ac:dyDescent="0.2">
      <c r="A27" t="s">
        <v>125</v>
      </c>
      <c r="B27" s="21">
        <v>1027175.2904755145</v>
      </c>
      <c r="C27" s="21">
        <v>314541.71574369818</v>
      </c>
      <c r="D27" s="21">
        <v>3276.4762056635236</v>
      </c>
      <c r="E27" s="21">
        <v>0</v>
      </c>
      <c r="F27" s="21">
        <v>0</v>
      </c>
      <c r="G27" s="21">
        <v>0</v>
      </c>
      <c r="H27" s="21">
        <v>160547.33407751264</v>
      </c>
      <c r="I27" s="21">
        <f>SUM(Sect6116[[#This Row],[District]:[ECSE]])</f>
        <v>1505540.8165023888</v>
      </c>
      <c r="J27" s="25">
        <f>Sect6116[[#This Row],[Gross Total]]-SUM(Sect6116[[#This Row],[Regional]:[ECSE]])</f>
        <v>1027175.2904755145</v>
      </c>
      <c r="K27" s="25">
        <f>J27-Sect6116[[#This Row],[Gross Total]]</f>
        <v>-478365.52602687431</v>
      </c>
    </row>
    <row r="28" spans="1:11" x14ac:dyDescent="0.2">
      <c r="A28" t="s">
        <v>30</v>
      </c>
      <c r="B28" s="21">
        <v>111590.91340456228</v>
      </c>
      <c r="C28" s="21">
        <v>4851.7788436766214</v>
      </c>
      <c r="D28" s="21">
        <v>0</v>
      </c>
      <c r="E28" s="21">
        <v>0</v>
      </c>
      <c r="F28" s="21">
        <v>0</v>
      </c>
      <c r="G28" s="21">
        <v>0</v>
      </c>
      <c r="H28" s="21">
        <v>9703.5576873532427</v>
      </c>
      <c r="I28" s="21">
        <f>SUM(Sect6116[[#This Row],[District]:[ECSE]])</f>
        <v>126146.24993559215</v>
      </c>
      <c r="J28" s="24">
        <f>Sect6116[[#This Row],[Gross Total]]-SUM(Sect6116[[#This Row],[Regional]:[ECSE]])</f>
        <v>111590.91340456228</v>
      </c>
      <c r="K28" s="24">
        <f>J28-Sect6116[[#This Row],[Gross Total]]</f>
        <v>-14555.336531029869</v>
      </c>
    </row>
    <row r="29" spans="1:11" x14ac:dyDescent="0.2">
      <c r="A29" t="s">
        <v>100</v>
      </c>
      <c r="B29" s="21">
        <v>136853.2961378232</v>
      </c>
      <c r="C29" s="21">
        <v>14321.856572562894</v>
      </c>
      <c r="D29" s="21">
        <v>0</v>
      </c>
      <c r="E29" s="21">
        <v>0</v>
      </c>
      <c r="F29" s="21">
        <v>0</v>
      </c>
      <c r="G29" s="21">
        <v>0</v>
      </c>
      <c r="H29" s="21">
        <v>12730.539175611462</v>
      </c>
      <c r="I29" s="21">
        <f>SUM(Sect6116[[#This Row],[District]:[ECSE]])</f>
        <v>163905.69188599754</v>
      </c>
      <c r="J29" s="25">
        <f>Sect6116[[#This Row],[Gross Total]]-SUM(Sect6116[[#This Row],[Regional]:[ECSE]])</f>
        <v>136853.2961378232</v>
      </c>
      <c r="K29" s="25">
        <f>J29-Sect6116[[#This Row],[Gross Total]]</f>
        <v>-27052.395748174342</v>
      </c>
    </row>
    <row r="30" spans="1:11" x14ac:dyDescent="0.2">
      <c r="A30" t="s">
        <v>62</v>
      </c>
      <c r="B30" s="21">
        <v>890692.79940793326</v>
      </c>
      <c r="C30" s="21">
        <v>154158.36912829615</v>
      </c>
      <c r="D30" s="21">
        <v>0</v>
      </c>
      <c r="E30" s="21">
        <v>0</v>
      </c>
      <c r="F30" s="21">
        <v>0</v>
      </c>
      <c r="G30" s="21">
        <v>0</v>
      </c>
      <c r="H30" s="21">
        <v>80972.072673448478</v>
      </c>
      <c r="I30" s="21">
        <f>SUM(Sect6116[[#This Row],[District]:[ECSE]])</f>
        <v>1125823.2412096779</v>
      </c>
      <c r="J30" s="24">
        <f>Sect6116[[#This Row],[Gross Total]]-SUM(Sect6116[[#This Row],[Regional]:[ECSE]])</f>
        <v>890692.79940793326</v>
      </c>
      <c r="K30" s="24">
        <f>J30-Sect6116[[#This Row],[Gross Total]]</f>
        <v>-235130.44180174463</v>
      </c>
    </row>
    <row r="31" spans="1:11" x14ac:dyDescent="0.2">
      <c r="A31" t="s">
        <v>130</v>
      </c>
      <c r="B31" s="21">
        <v>518014.55565842928</v>
      </c>
      <c r="C31" s="21">
        <v>144257.21803146129</v>
      </c>
      <c r="D31" s="21">
        <v>4917.8597056179988</v>
      </c>
      <c r="E31" s="21">
        <v>0</v>
      </c>
      <c r="F31" s="21">
        <v>0</v>
      </c>
      <c r="G31" s="21">
        <v>0</v>
      </c>
      <c r="H31" s="21">
        <v>55735.743330337318</v>
      </c>
      <c r="I31" s="21">
        <f>SUM(Sect6116[[#This Row],[District]:[ECSE]])</f>
        <v>722925.37672584585</v>
      </c>
      <c r="J31" s="25">
        <f>Sect6116[[#This Row],[Gross Total]]-SUM(Sect6116[[#This Row],[Regional]:[ECSE]])</f>
        <v>518014.55565842928</v>
      </c>
      <c r="K31" s="25">
        <f>J31-Sect6116[[#This Row],[Gross Total]]</f>
        <v>-204910.82106741657</v>
      </c>
    </row>
    <row r="32" spans="1:11" x14ac:dyDescent="0.2">
      <c r="A32" t="s">
        <v>20</v>
      </c>
      <c r="B32" s="21">
        <v>165296.0312417002</v>
      </c>
      <c r="C32" s="21">
        <v>36365.126873174042</v>
      </c>
      <c r="D32" s="21">
        <v>0</v>
      </c>
      <c r="E32" s="21">
        <v>0</v>
      </c>
      <c r="F32" s="21">
        <v>0</v>
      </c>
      <c r="G32" s="21">
        <v>0</v>
      </c>
      <c r="H32" s="21">
        <v>33059.206248340037</v>
      </c>
      <c r="I32" s="21">
        <f>SUM(Sect6116[[#This Row],[District]:[ECSE]])</f>
        <v>234720.36436321429</v>
      </c>
      <c r="J32" s="24">
        <f>Sect6116[[#This Row],[Gross Total]]-SUM(Sect6116[[#This Row],[Regional]:[ECSE]])</f>
        <v>165296.03124170023</v>
      </c>
      <c r="K32" s="24">
        <f>J32-Sect6116[[#This Row],[Gross Total]]</f>
        <v>-69424.333121514064</v>
      </c>
    </row>
    <row r="33" spans="1:11" x14ac:dyDescent="0.2">
      <c r="A33" t="s">
        <v>12</v>
      </c>
      <c r="B33" s="21">
        <v>148031.55254164612</v>
      </c>
      <c r="C33" s="21">
        <v>19224.876953460534</v>
      </c>
      <c r="D33" s="21">
        <v>0</v>
      </c>
      <c r="E33" s="21">
        <v>0</v>
      </c>
      <c r="F33" s="21">
        <v>0</v>
      </c>
      <c r="G33" s="21">
        <v>0</v>
      </c>
      <c r="H33" s="21">
        <v>21147.364648806586</v>
      </c>
      <c r="I33" s="21">
        <f>SUM(Sect6116[[#This Row],[District]:[ECSE]])</f>
        <v>188403.79414391326</v>
      </c>
      <c r="J33" s="25">
        <f>Sect6116[[#This Row],[Gross Total]]-SUM(Sect6116[[#This Row],[Regional]:[ECSE]])</f>
        <v>148031.55254164612</v>
      </c>
      <c r="K33" s="25">
        <f>J33-Sect6116[[#This Row],[Gross Total]]</f>
        <v>-40372.241602267139</v>
      </c>
    </row>
    <row r="34" spans="1:11" x14ac:dyDescent="0.2">
      <c r="A34" t="s">
        <v>45</v>
      </c>
      <c r="B34" s="21">
        <v>24902.589559909698</v>
      </c>
      <c r="C34" s="21">
        <v>0</v>
      </c>
      <c r="D34" s="21">
        <v>0</v>
      </c>
      <c r="E34" s="21">
        <v>0</v>
      </c>
      <c r="F34" s="21">
        <v>0</v>
      </c>
      <c r="G34" s="21">
        <v>0</v>
      </c>
      <c r="H34" s="21">
        <v>4150.4315933182825</v>
      </c>
      <c r="I34" s="21">
        <f>SUM(Sect6116[[#This Row],[District]:[ECSE]])</f>
        <v>29053.021153227979</v>
      </c>
      <c r="J34" s="24">
        <f>Sect6116[[#This Row],[Gross Total]]-SUM(Sect6116[[#This Row],[Regional]:[ECSE]])</f>
        <v>24902.589559909698</v>
      </c>
      <c r="K34" s="24">
        <f>J34-Sect6116[[#This Row],[Gross Total]]</f>
        <v>-4150.4315933182806</v>
      </c>
    </row>
    <row r="35" spans="1:11" x14ac:dyDescent="0.2">
      <c r="A35" t="s">
        <v>25</v>
      </c>
      <c r="B35" s="21">
        <v>813241.75002545817</v>
      </c>
      <c r="C35" s="21">
        <v>94343.59049019235</v>
      </c>
      <c r="D35" s="21">
        <v>0</v>
      </c>
      <c r="E35" s="21">
        <v>0</v>
      </c>
      <c r="F35" s="21">
        <v>0</v>
      </c>
      <c r="G35" s="21">
        <v>0</v>
      </c>
      <c r="H35" s="21">
        <v>109438.56496862313</v>
      </c>
      <c r="I35" s="21">
        <f>SUM(Sect6116[[#This Row],[District]:[ECSE]])</f>
        <v>1017023.9054842737</v>
      </c>
      <c r="J35" s="25">
        <f>Sect6116[[#This Row],[Gross Total]]-SUM(Sect6116[[#This Row],[Regional]:[ECSE]])</f>
        <v>813241.75002545817</v>
      </c>
      <c r="K35" s="25">
        <f>J35-Sect6116[[#This Row],[Gross Total]]</f>
        <v>-203782.15545881551</v>
      </c>
    </row>
    <row r="36" spans="1:11" x14ac:dyDescent="0.2">
      <c r="A36" t="s">
        <v>24</v>
      </c>
      <c r="B36" s="21">
        <v>254323.89153970339</v>
      </c>
      <c r="C36" s="21">
        <v>37257.640161867377</v>
      </c>
      <c r="D36" s="21">
        <v>0</v>
      </c>
      <c r="E36" s="21">
        <v>0</v>
      </c>
      <c r="F36" s="21">
        <v>0</v>
      </c>
      <c r="G36" s="21">
        <v>0</v>
      </c>
      <c r="H36" s="21">
        <v>14579.076585078539</v>
      </c>
      <c r="I36" s="21">
        <f>SUM(Sect6116[[#This Row],[District]:[ECSE]])</f>
        <v>306160.60828664934</v>
      </c>
      <c r="J36" s="24">
        <f>Sect6116[[#This Row],[Gross Total]]-SUM(Sect6116[[#This Row],[Regional]:[ECSE]])</f>
        <v>254323.89153970341</v>
      </c>
      <c r="K36" s="24">
        <f>J36-Sect6116[[#This Row],[Gross Total]]</f>
        <v>-51836.716746945924</v>
      </c>
    </row>
    <row r="37" spans="1:11" x14ac:dyDescent="0.2">
      <c r="A37" t="s">
        <v>126</v>
      </c>
      <c r="B37" s="21">
        <v>197433.91370024456</v>
      </c>
      <c r="C37" s="21">
        <v>38308.072807510143</v>
      </c>
      <c r="D37" s="21">
        <v>0</v>
      </c>
      <c r="E37" s="21">
        <v>0</v>
      </c>
      <c r="F37" s="21">
        <v>0</v>
      </c>
      <c r="G37" s="21">
        <v>0</v>
      </c>
      <c r="H37" s="21">
        <v>7366.9370783673357</v>
      </c>
      <c r="I37" s="21">
        <f>SUM(Sect6116[[#This Row],[District]:[ECSE]])</f>
        <v>243108.92358612205</v>
      </c>
      <c r="J37" s="25">
        <f>Sect6116[[#This Row],[Gross Total]]-SUM(Sect6116[[#This Row],[Regional]:[ECSE]])</f>
        <v>197433.91370024456</v>
      </c>
      <c r="K37" s="25">
        <f>J37-Sect6116[[#This Row],[Gross Total]]</f>
        <v>-45675.009885877487</v>
      </c>
    </row>
    <row r="38" spans="1:11" x14ac:dyDescent="0.2">
      <c r="A38" t="s">
        <v>7</v>
      </c>
      <c r="B38" s="21">
        <v>1101076.4160504616</v>
      </c>
      <c r="C38" s="21">
        <v>301254.50743140629</v>
      </c>
      <c r="D38" s="21">
        <v>1761.7222656807385</v>
      </c>
      <c r="E38" s="21">
        <v>36996.167579295507</v>
      </c>
      <c r="F38" s="21">
        <v>0</v>
      </c>
      <c r="G38" s="21">
        <v>0</v>
      </c>
      <c r="H38" s="21">
        <v>107465.05820652505</v>
      </c>
      <c r="I38" s="21">
        <f>SUM(Sect6116[[#This Row],[District]:[ECSE]])</f>
        <v>1548553.8715333692</v>
      </c>
      <c r="J38" s="24">
        <f>Sect6116[[#This Row],[Gross Total]]-SUM(E38:H38,C38)</f>
        <v>1102838.1383161424</v>
      </c>
      <c r="K38" s="24">
        <f>J38-Sect6116[[#This Row],[Gross Total]]</f>
        <v>-445715.73321722681</v>
      </c>
    </row>
    <row r="39" spans="1:11" x14ac:dyDescent="0.2">
      <c r="A39" t="s">
        <v>144</v>
      </c>
      <c r="B39" s="21">
        <v>58499.838114397447</v>
      </c>
      <c r="C39" s="21">
        <v>5014.2718383769243</v>
      </c>
      <c r="D39" s="21">
        <v>0</v>
      </c>
      <c r="E39" s="21">
        <v>0</v>
      </c>
      <c r="F39" s="21">
        <v>0</v>
      </c>
      <c r="G39" s="21">
        <v>0</v>
      </c>
      <c r="H39" s="21">
        <v>1671.4239461256411</v>
      </c>
      <c r="I39" s="21">
        <f>SUM(Sect6116[[#This Row],[District]:[ECSE]])</f>
        <v>65185.533898900016</v>
      </c>
      <c r="J39" s="25">
        <f>Sect6116[[#This Row],[Gross Total]]-SUM(Sect6116[[#This Row],[Regional]:[ECSE]])</f>
        <v>58499.838114397447</v>
      </c>
      <c r="K39" s="25">
        <f>J39-Sect6116[[#This Row],[Gross Total]]</f>
        <v>-6685.6957845025681</v>
      </c>
    </row>
    <row r="40" spans="1:11" x14ac:dyDescent="0.2">
      <c r="A40" t="s">
        <v>85</v>
      </c>
      <c r="B40" s="21">
        <v>328481.7889387568</v>
      </c>
      <c r="C40" s="21">
        <v>24077.199189228249</v>
      </c>
      <c r="D40" s="21">
        <v>0</v>
      </c>
      <c r="E40" s="21">
        <v>0</v>
      </c>
      <c r="F40" s="21">
        <v>0</v>
      </c>
      <c r="G40" s="21">
        <v>0</v>
      </c>
      <c r="H40" s="21">
        <v>41275.198610105566</v>
      </c>
      <c r="I40" s="21">
        <f>SUM(Sect6116[[#This Row],[District]:[ECSE]])</f>
        <v>393834.18673809059</v>
      </c>
      <c r="J40" s="24">
        <f>Sect6116[[#This Row],[Gross Total]]-SUM(Sect6116[[#This Row],[Regional]:[ECSE]])</f>
        <v>328481.7889387568</v>
      </c>
      <c r="K40" s="24">
        <f>J40-Sect6116[[#This Row],[Gross Total]]</f>
        <v>-65352.39779933379</v>
      </c>
    </row>
    <row r="41" spans="1:11" x14ac:dyDescent="0.2">
      <c r="A41" t="s">
        <v>212</v>
      </c>
      <c r="B41" s="21">
        <v>739109.37318497733</v>
      </c>
      <c r="C41" s="21">
        <v>8248.9885400109069</v>
      </c>
      <c r="D41" s="21">
        <v>0</v>
      </c>
      <c r="E41" s="21">
        <v>0</v>
      </c>
      <c r="F41" s="21">
        <v>0</v>
      </c>
      <c r="G41" s="21">
        <v>0</v>
      </c>
      <c r="H41" s="21">
        <v>84139.683108111247</v>
      </c>
      <c r="I41" s="21">
        <f>SUM(Sect6116[[#This Row],[District]:[ECSE]])</f>
        <v>831498.04483309947</v>
      </c>
      <c r="J41" s="25">
        <f>Sect6116[[#This Row],[Gross Total]]-SUM(Sect6116[[#This Row],[Regional]:[ECSE]])</f>
        <v>739109.37318497733</v>
      </c>
      <c r="K41" s="25">
        <f>J41-Sect6116[[#This Row],[Gross Total]]</f>
        <v>-92388.671648122137</v>
      </c>
    </row>
    <row r="42" spans="1:11" x14ac:dyDescent="0.2">
      <c r="A42" t="s">
        <v>213</v>
      </c>
      <c r="B42" s="21">
        <v>77815.345760032127</v>
      </c>
      <c r="C42" s="21">
        <v>0</v>
      </c>
      <c r="D42" s="21">
        <v>0</v>
      </c>
      <c r="E42" s="21">
        <v>0</v>
      </c>
      <c r="F42" s="21">
        <v>0</v>
      </c>
      <c r="G42" s="21">
        <v>0</v>
      </c>
      <c r="H42" s="21">
        <v>10515.587264869208</v>
      </c>
      <c r="I42" s="21">
        <f>SUM(Sect6116[[#This Row],[District]:[ECSE]])</f>
        <v>88330.933024901329</v>
      </c>
      <c r="J42" s="24">
        <f>Sect6116[[#This Row],[Gross Total]]-SUM(Sect6116[[#This Row],[Regional]:[ECSE]])</f>
        <v>77815.345760032127</v>
      </c>
      <c r="K42" s="24">
        <f>J42-Sect6116[[#This Row],[Gross Total]]</f>
        <v>-10515.587264869202</v>
      </c>
    </row>
    <row r="43" spans="1:11" x14ac:dyDescent="0.2">
      <c r="A43" t="s">
        <v>69</v>
      </c>
      <c r="B43" s="21">
        <v>137701.01076229798</v>
      </c>
      <c r="C43" s="21">
        <v>14410.570893728862</v>
      </c>
      <c r="D43" s="21">
        <v>0</v>
      </c>
      <c r="E43" s="21">
        <v>0</v>
      </c>
      <c r="F43" s="21">
        <v>0</v>
      </c>
      <c r="G43" s="21">
        <v>0</v>
      </c>
      <c r="H43" s="21">
        <v>6404.6981749906045</v>
      </c>
      <c r="I43" s="21">
        <f>SUM(Sect6116[[#This Row],[District]:[ECSE]])</f>
        <v>158516.27983101745</v>
      </c>
      <c r="J43" s="25">
        <f>Sect6116[[#This Row],[Gross Total]]-SUM(Sect6116[[#This Row],[Regional]:[ECSE]])</f>
        <v>137701.01076229798</v>
      </c>
      <c r="K43" s="25">
        <f>J43-Sect6116[[#This Row],[Gross Total]]</f>
        <v>-20815.26906871947</v>
      </c>
    </row>
    <row r="44" spans="1:11" x14ac:dyDescent="0.2">
      <c r="A44" t="s">
        <v>129</v>
      </c>
      <c r="B44" s="21">
        <v>697132.77299179765</v>
      </c>
      <c r="C44" s="21">
        <v>163158.73410446328</v>
      </c>
      <c r="D44" s="21">
        <v>1648.0680212572047</v>
      </c>
      <c r="E44" s="21">
        <v>16480.680212572046</v>
      </c>
      <c r="F44" s="21">
        <v>0</v>
      </c>
      <c r="G44" s="21">
        <v>0</v>
      </c>
      <c r="H44" s="21">
        <v>52738.17668023055</v>
      </c>
      <c r="I44" s="21">
        <f>SUM(Sect6116[[#This Row],[District]:[ECSE]])</f>
        <v>931158.43201032071</v>
      </c>
      <c r="J44" s="24">
        <f>Sect6116[[#This Row],[Gross Total]]-SUM(Sect6116[[#This Row],[Regional]:[ECSE]])</f>
        <v>697132.77299179765</v>
      </c>
      <c r="K44" s="24">
        <f>J44-Sect6116[[#This Row],[Gross Total]]</f>
        <v>-234025.65901852306</v>
      </c>
    </row>
    <row r="45" spans="1:11" x14ac:dyDescent="0.2">
      <c r="A45" t="s">
        <v>127</v>
      </c>
      <c r="B45" s="21">
        <v>1402509.1122780063</v>
      </c>
      <c r="C45" s="21">
        <v>453891.5268178542</v>
      </c>
      <c r="D45" s="21">
        <v>3141.1178326495101</v>
      </c>
      <c r="E45" s="21">
        <v>6282.2356652990202</v>
      </c>
      <c r="F45" s="21">
        <v>0</v>
      </c>
      <c r="G45" s="21">
        <v>0</v>
      </c>
      <c r="H45" s="21">
        <v>285841.72277110547</v>
      </c>
      <c r="I45" s="21">
        <f>SUM(Sect6116[[#This Row],[District]:[ECSE]])</f>
        <v>2151665.7153649144</v>
      </c>
      <c r="J45" s="25">
        <f>Sect6116[[#This Row],[Gross Total]]-SUM(Sect6116[[#This Row],[Regional]:[ECSE]])</f>
        <v>1402509.1122780063</v>
      </c>
      <c r="K45" s="25">
        <f>J45-Sect6116[[#This Row],[Gross Total]]</f>
        <v>-749156.60308690812</v>
      </c>
    </row>
    <row r="46" spans="1:11" x14ac:dyDescent="0.2">
      <c r="A46" t="s">
        <v>162</v>
      </c>
      <c r="B46" s="21">
        <v>171788.67449375326</v>
      </c>
      <c r="C46" s="21">
        <v>39368.237904818459</v>
      </c>
      <c r="D46" s="21">
        <v>0</v>
      </c>
      <c r="E46" s="21">
        <v>0</v>
      </c>
      <c r="F46" s="21">
        <v>0</v>
      </c>
      <c r="G46" s="21">
        <v>0</v>
      </c>
      <c r="H46" s="21">
        <v>7157.8614372397187</v>
      </c>
      <c r="I46" s="21">
        <f>SUM(Sect6116[[#This Row],[District]:[ECSE]])</f>
        <v>218314.77383581144</v>
      </c>
      <c r="J46" s="24">
        <f>Sect6116[[#This Row],[Gross Total]]-SUM(Sect6116[[#This Row],[Regional]:[ECSE]])</f>
        <v>171788.67449375326</v>
      </c>
      <c r="K46" s="24">
        <f>J46-Sect6116[[#This Row],[Gross Total]]</f>
        <v>-46526.09934205818</v>
      </c>
    </row>
    <row r="47" spans="1:11" x14ac:dyDescent="0.2">
      <c r="A47" t="s">
        <v>49</v>
      </c>
      <c r="B47" s="21">
        <v>10308.136110210831</v>
      </c>
      <c r="C47" s="21">
        <v>4417.7726186617838</v>
      </c>
      <c r="D47" s="21">
        <v>0</v>
      </c>
      <c r="E47" s="21">
        <v>0</v>
      </c>
      <c r="F47" s="21">
        <v>0</v>
      </c>
      <c r="G47" s="21">
        <v>0</v>
      </c>
      <c r="H47" s="21">
        <v>1472.5908728872616</v>
      </c>
      <c r="I47" s="21">
        <f>SUM(Sect6116[[#This Row],[District]:[ECSE]])</f>
        <v>16198.499601759877</v>
      </c>
      <c r="J47" s="25">
        <f>Sect6116[[#This Row],[Gross Total]]-SUM(Sect6116[[#This Row],[Regional]:[ECSE]])</f>
        <v>10308.136110210831</v>
      </c>
      <c r="K47" s="25">
        <f>J47-Sect6116[[#This Row],[Gross Total]]</f>
        <v>-5890.3634915490456</v>
      </c>
    </row>
    <row r="48" spans="1:11" x14ac:dyDescent="0.2">
      <c r="A48" t="s">
        <v>54</v>
      </c>
      <c r="B48" s="21">
        <v>2532.9426910690795</v>
      </c>
      <c r="C48" s="21">
        <v>0</v>
      </c>
      <c r="D48" s="21">
        <v>0</v>
      </c>
      <c r="E48" s="21">
        <v>0</v>
      </c>
      <c r="F48" s="21">
        <v>0</v>
      </c>
      <c r="G48" s="21">
        <v>0</v>
      </c>
      <c r="H48" s="21">
        <v>0</v>
      </c>
      <c r="I48" s="21">
        <f>SUM(Sect6116[[#This Row],[District]:[ECSE]])</f>
        <v>2532.9426910690795</v>
      </c>
      <c r="J48" s="24">
        <f>Sect6116[[#This Row],[Gross Total]]-SUM(Sect6116[[#This Row],[Regional]:[ECSE]])</f>
        <v>2532.9426910690795</v>
      </c>
      <c r="K48" s="24">
        <f>J48-Sect6116[[#This Row],[Gross Total]]</f>
        <v>0</v>
      </c>
    </row>
    <row r="49" spans="1:11" x14ac:dyDescent="0.2">
      <c r="A49" t="s">
        <v>58</v>
      </c>
      <c r="B49" s="21">
        <v>518.33000000000004</v>
      </c>
      <c r="C49" s="21">
        <v>0</v>
      </c>
      <c r="D49" s="21">
        <v>0</v>
      </c>
      <c r="E49" s="21">
        <v>0</v>
      </c>
      <c r="F49" s="21">
        <v>0</v>
      </c>
      <c r="G49" s="21">
        <v>0</v>
      </c>
      <c r="H49" s="21">
        <v>0</v>
      </c>
      <c r="I49" s="21">
        <f>SUM(Sect6116[[#This Row],[District]:[ECSE]])</f>
        <v>518.33000000000004</v>
      </c>
      <c r="J49" s="25">
        <f>Sect6116[[#This Row],[Gross Total]]-SUM(Sect6116[[#This Row],[Regional]:[ECSE]])</f>
        <v>518.33000000000004</v>
      </c>
      <c r="K49" s="25">
        <f>J49-Sect6116[[#This Row],[Gross Total]]</f>
        <v>0</v>
      </c>
    </row>
    <row r="50" spans="1:11" x14ac:dyDescent="0.2">
      <c r="A50" t="s">
        <v>214</v>
      </c>
      <c r="B50" s="21">
        <v>71016.845756659008</v>
      </c>
      <c r="C50" s="21">
        <v>3303.109104960884</v>
      </c>
      <c r="D50" s="21">
        <v>0</v>
      </c>
      <c r="E50" s="21">
        <v>0</v>
      </c>
      <c r="F50" s="21">
        <v>0</v>
      </c>
      <c r="G50" s="21">
        <v>0</v>
      </c>
      <c r="H50" s="21">
        <v>0</v>
      </c>
      <c r="I50" s="21">
        <f>SUM(Sect6116[[#This Row],[District]:[ECSE]])</f>
        <v>74319.954861619888</v>
      </c>
      <c r="J50" s="24">
        <f>Sect6116[[#This Row],[Gross Total]]-SUM(Sect6116[[#This Row],[Regional]:[ECSE]])</f>
        <v>71016.845756659008</v>
      </c>
      <c r="K50" s="24">
        <f>J50-Sect6116[[#This Row],[Gross Total]]</f>
        <v>-3303.1091049608804</v>
      </c>
    </row>
    <row r="51" spans="1:11" x14ac:dyDescent="0.2">
      <c r="A51" t="s">
        <v>215</v>
      </c>
      <c r="B51" s="21">
        <v>1083718.5207371945</v>
      </c>
      <c r="C51" s="21">
        <v>232469.58804457169</v>
      </c>
      <c r="D51" s="21">
        <v>1709.3352062100862</v>
      </c>
      <c r="E51" s="21">
        <v>0</v>
      </c>
      <c r="F51" s="21">
        <v>0</v>
      </c>
      <c r="G51" s="21">
        <v>0</v>
      </c>
      <c r="H51" s="21">
        <v>198282.88392036999</v>
      </c>
      <c r="I51" s="21">
        <f>SUM(Sect6116[[#This Row],[District]:[ECSE]])</f>
        <v>1516180.3279083462</v>
      </c>
      <c r="J51" s="25">
        <f>Sect6116[[#This Row],[Gross Total]]-SUM(Sect6116[[#This Row],[Regional]:[ECSE]])</f>
        <v>1083718.5207371945</v>
      </c>
      <c r="K51" s="25">
        <f>J51-Sect6116[[#This Row],[Gross Total]]</f>
        <v>-432461.80717115174</v>
      </c>
    </row>
    <row r="52" spans="1:11" x14ac:dyDescent="0.2">
      <c r="A52" t="s">
        <v>56</v>
      </c>
      <c r="B52" s="21">
        <v>691.11333333333346</v>
      </c>
      <c r="C52" s="21">
        <v>0</v>
      </c>
      <c r="D52" s="21">
        <v>0</v>
      </c>
      <c r="E52" s="21">
        <v>0</v>
      </c>
      <c r="F52" s="21">
        <v>0</v>
      </c>
      <c r="G52" s="21">
        <v>0</v>
      </c>
      <c r="H52" s="21">
        <v>0</v>
      </c>
      <c r="I52" s="21">
        <f>SUM(Sect6116[[#This Row],[District]:[ECSE]])</f>
        <v>691.11333333333346</v>
      </c>
      <c r="J52" s="24">
        <f>Sect6116[[#This Row],[Gross Total]]-SUM(Sect6116[[#This Row],[Regional]:[ECSE]])</f>
        <v>691.11333333333346</v>
      </c>
      <c r="K52" s="24">
        <f>J52-Sect6116[[#This Row],[Gross Total]]</f>
        <v>0</v>
      </c>
    </row>
    <row r="53" spans="1:11" x14ac:dyDescent="0.2">
      <c r="A53" t="s">
        <v>150</v>
      </c>
      <c r="B53" s="21">
        <v>77868.457796642644</v>
      </c>
      <c r="C53" s="21">
        <v>6952.5408747002366</v>
      </c>
      <c r="D53" s="21">
        <v>0</v>
      </c>
      <c r="E53" s="21">
        <v>0</v>
      </c>
      <c r="F53" s="21">
        <v>0</v>
      </c>
      <c r="G53" s="21">
        <v>0</v>
      </c>
      <c r="H53" s="21">
        <v>1390.5081749400474</v>
      </c>
      <c r="I53" s="21">
        <f>SUM(Sect6116[[#This Row],[District]:[ECSE]])</f>
        <v>86211.506846282922</v>
      </c>
      <c r="J53" s="25">
        <f>Sect6116[[#This Row],[Gross Total]]-SUM(Sect6116[[#This Row],[Regional]:[ECSE]])</f>
        <v>77868.457796642644</v>
      </c>
      <c r="K53" s="25">
        <f>J53-Sect6116[[#This Row],[Gross Total]]</f>
        <v>-8343.0490496402781</v>
      </c>
    </row>
    <row r="54" spans="1:11" x14ac:dyDescent="0.2">
      <c r="A54" t="s">
        <v>63</v>
      </c>
      <c r="B54" s="21">
        <v>828689.31023672293</v>
      </c>
      <c r="C54" s="21">
        <v>178996.89101113213</v>
      </c>
      <c r="D54" s="21">
        <v>0</v>
      </c>
      <c r="E54" s="21">
        <v>0</v>
      </c>
      <c r="F54" s="21">
        <v>0</v>
      </c>
      <c r="G54" s="21">
        <v>0</v>
      </c>
      <c r="H54" s="21">
        <v>117673.88205361465</v>
      </c>
      <c r="I54" s="21">
        <f>SUM(Sect6116[[#This Row],[District]:[ECSE]])</f>
        <v>1125360.0833014697</v>
      </c>
      <c r="J54" s="24">
        <f>Sect6116[[#This Row],[Gross Total]]-SUM(Sect6116[[#This Row],[Regional]:[ECSE]])</f>
        <v>828689.31023672293</v>
      </c>
      <c r="K54" s="24">
        <f>J54-Sect6116[[#This Row],[Gross Total]]</f>
        <v>-296670.77306474675</v>
      </c>
    </row>
    <row r="55" spans="1:11" x14ac:dyDescent="0.2">
      <c r="A55" t="s">
        <v>138</v>
      </c>
      <c r="B55" s="21">
        <v>54213.120293121014</v>
      </c>
      <c r="C55" s="21">
        <v>6023.6800325690019</v>
      </c>
      <c r="D55" s="21">
        <v>0</v>
      </c>
      <c r="E55" s="21">
        <v>0</v>
      </c>
      <c r="F55" s="21">
        <v>0</v>
      </c>
      <c r="G55" s="21">
        <v>0</v>
      </c>
      <c r="H55" s="21">
        <v>1505.9200081422505</v>
      </c>
      <c r="I55" s="21">
        <f>SUM(Sect6116[[#This Row],[District]:[ECSE]])</f>
        <v>61742.720333832265</v>
      </c>
      <c r="J55" s="25">
        <f>Sect6116[[#This Row],[Gross Total]]-SUM(Sect6116[[#This Row],[Regional]:[ECSE]])</f>
        <v>54213.120293121014</v>
      </c>
      <c r="K55" s="25">
        <f>J55-Sect6116[[#This Row],[Gross Total]]</f>
        <v>-7529.6000407112515</v>
      </c>
    </row>
    <row r="56" spans="1:11" x14ac:dyDescent="0.2">
      <c r="A56" t="s">
        <v>145</v>
      </c>
      <c r="B56" s="21">
        <v>94347.184871544479</v>
      </c>
      <c r="C56" s="21">
        <v>8577.0168065040434</v>
      </c>
      <c r="D56" s="21">
        <v>0</v>
      </c>
      <c r="E56" s="21">
        <v>0</v>
      </c>
      <c r="F56" s="21">
        <v>0</v>
      </c>
      <c r="G56" s="21">
        <v>0</v>
      </c>
      <c r="H56" s="21">
        <v>10292.420167804852</v>
      </c>
      <c r="I56" s="21">
        <f>SUM(Sect6116[[#This Row],[District]:[ECSE]])</f>
        <v>113216.62184585338</v>
      </c>
      <c r="J56" s="24">
        <f>Sect6116[[#This Row],[Gross Total]]-SUM(Sect6116[[#This Row],[Regional]:[ECSE]])</f>
        <v>94347.184871544479</v>
      </c>
      <c r="K56" s="24">
        <f>J56-Sect6116[[#This Row],[Gross Total]]</f>
        <v>-18869.436974308905</v>
      </c>
    </row>
    <row r="57" spans="1:11" x14ac:dyDescent="0.2">
      <c r="A57" t="s">
        <v>38</v>
      </c>
      <c r="B57" s="21">
        <v>45489.301344492415</v>
      </c>
      <c r="C57" s="21">
        <v>0</v>
      </c>
      <c r="D57" s="21">
        <v>0</v>
      </c>
      <c r="E57" s="21">
        <v>0</v>
      </c>
      <c r="F57" s="21">
        <v>0</v>
      </c>
      <c r="G57" s="21">
        <v>0</v>
      </c>
      <c r="H57" s="21">
        <v>0</v>
      </c>
      <c r="I57" s="21">
        <f>SUM(Sect6116[[#This Row],[District]:[ECSE]])</f>
        <v>45489.301344492415</v>
      </c>
      <c r="J57" s="25">
        <f>Sect6116[[#This Row],[Gross Total]]-SUM(Sect6116[[#This Row],[Regional]:[ECSE]])</f>
        <v>45489.301344492415</v>
      </c>
      <c r="K57" s="25">
        <f>J57-Sect6116[[#This Row],[Gross Total]]</f>
        <v>0</v>
      </c>
    </row>
    <row r="58" spans="1:11" x14ac:dyDescent="0.2">
      <c r="A58" t="s">
        <v>148</v>
      </c>
      <c r="B58" s="21">
        <v>122032.87124605173</v>
      </c>
      <c r="C58" s="21">
        <v>10312.637006708595</v>
      </c>
      <c r="D58" s="21">
        <v>0</v>
      </c>
      <c r="E58" s="21">
        <v>0</v>
      </c>
      <c r="F58" s="21">
        <v>0</v>
      </c>
      <c r="G58" s="21">
        <v>0</v>
      </c>
      <c r="H58" s="21">
        <v>13750.182675611461</v>
      </c>
      <c r="I58" s="21">
        <f>SUM(Sect6116[[#This Row],[District]:[ECSE]])</f>
        <v>146095.6909283718</v>
      </c>
      <c r="J58" s="24">
        <f>Sect6116[[#This Row],[Gross Total]]-SUM(Sect6116[[#This Row],[Regional]:[ECSE]])</f>
        <v>122032.87124605174</v>
      </c>
      <c r="K58" s="24">
        <f>J58-Sect6116[[#This Row],[Gross Total]]</f>
        <v>-24062.819682320056</v>
      </c>
    </row>
    <row r="59" spans="1:11" x14ac:dyDescent="0.2">
      <c r="A59" t="s">
        <v>15</v>
      </c>
      <c r="B59" s="21">
        <v>526164.75528169738</v>
      </c>
      <c r="C59" s="21">
        <v>108230.09206743774</v>
      </c>
      <c r="D59" s="21">
        <v>0</v>
      </c>
      <c r="E59" s="21">
        <v>0</v>
      </c>
      <c r="F59" s="21">
        <v>0</v>
      </c>
      <c r="G59" s="21">
        <v>0</v>
      </c>
      <c r="H59" s="21">
        <v>56612.663542967435</v>
      </c>
      <c r="I59" s="21">
        <f>SUM(Sect6116[[#This Row],[District]:[ECSE]])</f>
        <v>691007.51089210249</v>
      </c>
      <c r="J59" s="25">
        <f>Sect6116[[#This Row],[Gross Total]]-SUM(Sect6116[[#This Row],[Regional]:[ECSE]])</f>
        <v>526164.75528169726</v>
      </c>
      <c r="K59" s="25">
        <f>J59-Sect6116[[#This Row],[Gross Total]]</f>
        <v>-164842.75561040523</v>
      </c>
    </row>
    <row r="60" spans="1:11" x14ac:dyDescent="0.2">
      <c r="A60" t="s">
        <v>81</v>
      </c>
      <c r="B60" s="21">
        <v>3606942.9506079191</v>
      </c>
      <c r="C60" s="21">
        <v>115617.58442129222</v>
      </c>
      <c r="D60" s="21">
        <v>3256.8333639800626</v>
      </c>
      <c r="E60" s="21">
        <v>0</v>
      </c>
      <c r="F60" s="21">
        <v>0</v>
      </c>
      <c r="G60" s="21">
        <v>0</v>
      </c>
      <c r="H60" s="21">
        <v>530863.83832875022</v>
      </c>
      <c r="I60" s="21">
        <f>SUM(Sect6116[[#This Row],[District]:[ECSE]])</f>
        <v>4256681.2067219419</v>
      </c>
      <c r="J60" s="24">
        <f>Sect6116[[#This Row],[Gross Total]]-SUM(Sect6116[[#This Row],[Regional]:[ECSE]])</f>
        <v>3606942.9506079191</v>
      </c>
      <c r="K60" s="24">
        <f>J60-Sect6116[[#This Row],[Gross Total]]</f>
        <v>-649738.25611402281</v>
      </c>
    </row>
    <row r="61" spans="1:11" x14ac:dyDescent="0.2">
      <c r="A61" t="s">
        <v>132</v>
      </c>
      <c r="B61" s="21">
        <v>53330.857204319691</v>
      </c>
      <c r="C61" s="21">
        <v>9876.08466746661</v>
      </c>
      <c r="D61" s="21">
        <v>0</v>
      </c>
      <c r="E61" s="21">
        <v>0</v>
      </c>
      <c r="F61" s="21">
        <v>0</v>
      </c>
      <c r="G61" s="21">
        <v>0</v>
      </c>
      <c r="H61" s="21">
        <v>1975.2169334933219</v>
      </c>
      <c r="I61" s="21">
        <f>SUM(Sect6116[[#This Row],[District]:[ECSE]])</f>
        <v>65182.158805279621</v>
      </c>
      <c r="J61" s="25">
        <f>Sect6116[[#This Row],[Gross Total]]-SUM(Sect6116[[#This Row],[Regional]:[ECSE]])</f>
        <v>53330.857204319691</v>
      </c>
      <c r="K61" s="25">
        <f>J61-Sect6116[[#This Row],[Gross Total]]</f>
        <v>-11851.301600959931</v>
      </c>
    </row>
    <row r="62" spans="1:11" x14ac:dyDescent="0.2">
      <c r="A62" t="s">
        <v>83</v>
      </c>
      <c r="B62" s="21">
        <v>426002.82912011252</v>
      </c>
      <c r="C62" s="21">
        <v>3594.9605832920888</v>
      </c>
      <c r="D62" s="21">
        <v>0</v>
      </c>
      <c r="E62" s="21">
        <v>0</v>
      </c>
      <c r="F62" s="21">
        <v>0</v>
      </c>
      <c r="G62" s="21">
        <v>0</v>
      </c>
      <c r="H62" s="21">
        <v>66506.77079090364</v>
      </c>
      <c r="I62" s="21">
        <f>SUM(Sect6116[[#This Row],[District]:[ECSE]])</f>
        <v>496104.56049430824</v>
      </c>
      <c r="J62" s="24">
        <f>Sect6116[[#This Row],[Gross Total]]-SUM(Sect6116[[#This Row],[Regional]:[ECSE]])</f>
        <v>426002.82912011252</v>
      </c>
      <c r="K62" s="24">
        <f>J62-Sect6116[[#This Row],[Gross Total]]</f>
        <v>-70101.731374195719</v>
      </c>
    </row>
    <row r="63" spans="1:11" x14ac:dyDescent="0.2">
      <c r="A63" t="s">
        <v>153</v>
      </c>
      <c r="B63" s="21">
        <v>1051693.1217033032</v>
      </c>
      <c r="C63" s="21">
        <v>315823.76027126226</v>
      </c>
      <c r="D63" s="21">
        <v>0</v>
      </c>
      <c r="E63" s="21">
        <v>18949.42561627573</v>
      </c>
      <c r="F63" s="21">
        <v>0</v>
      </c>
      <c r="G63" s="21">
        <v>0</v>
      </c>
      <c r="H63" s="21">
        <v>164228.35534105636</v>
      </c>
      <c r="I63" s="21">
        <f>SUM(Sect6116[[#This Row],[District]:[ECSE]])</f>
        <v>1550694.6629318974</v>
      </c>
      <c r="J63" s="25">
        <f>Sect6116[[#This Row],[Gross Total]]-SUM(Sect6116[[#This Row],[Regional]:[ECSE]])</f>
        <v>1051693.121703303</v>
      </c>
      <c r="K63" s="25">
        <f>J63-Sect6116[[#This Row],[Gross Total]]</f>
        <v>-499001.54122859449</v>
      </c>
    </row>
    <row r="64" spans="1:11" x14ac:dyDescent="0.2">
      <c r="A64" t="s">
        <v>159</v>
      </c>
      <c r="B64" s="21">
        <v>140675.02625965865</v>
      </c>
      <c r="C64" s="21">
        <v>0</v>
      </c>
      <c r="D64" s="21">
        <v>0</v>
      </c>
      <c r="E64" s="21">
        <v>0</v>
      </c>
      <c r="F64" s="21">
        <v>0</v>
      </c>
      <c r="G64" s="21">
        <v>0</v>
      </c>
      <c r="H64" s="21">
        <v>2512.0540403510472</v>
      </c>
      <c r="I64" s="21">
        <f>SUM(Sect6116[[#This Row],[District]:[ECSE]])</f>
        <v>143187.08030000969</v>
      </c>
      <c r="J64" s="24">
        <f>Sect6116[[#This Row],[Gross Total]]-SUM(Sect6116[[#This Row],[Regional]:[ECSE]])</f>
        <v>140675.02625965865</v>
      </c>
      <c r="K64" s="24">
        <f>J64-Sect6116[[#This Row],[Gross Total]]</f>
        <v>-2512.0540403510386</v>
      </c>
    </row>
    <row r="65" spans="1:11" x14ac:dyDescent="0.2">
      <c r="A65" t="s">
        <v>57</v>
      </c>
      <c r="B65" s="21">
        <v>3455.8353821381588</v>
      </c>
      <c r="C65" s="21">
        <v>0</v>
      </c>
      <c r="D65" s="21">
        <v>0</v>
      </c>
      <c r="E65" s="21">
        <v>0</v>
      </c>
      <c r="F65" s="21">
        <v>0</v>
      </c>
      <c r="G65" s="21">
        <v>0</v>
      </c>
      <c r="H65" s="21">
        <v>0</v>
      </c>
      <c r="I65" s="21">
        <f>SUM(Sect6116[[#This Row],[District]:[ECSE]])</f>
        <v>3455.8353821381588</v>
      </c>
      <c r="J65" s="25">
        <f>Sect6116[[#This Row],[Gross Total]]-SUM(Sect6116[[#This Row],[Regional]:[ECSE]])</f>
        <v>3455.8353821381588</v>
      </c>
      <c r="K65" s="25">
        <f>J65-Sect6116[[#This Row],[Gross Total]]</f>
        <v>0</v>
      </c>
    </row>
    <row r="66" spans="1:11" x14ac:dyDescent="0.2">
      <c r="A66" t="s">
        <v>157</v>
      </c>
      <c r="B66" s="21">
        <v>124087.71805066182</v>
      </c>
      <c r="C66" s="21">
        <v>21225.530719192153</v>
      </c>
      <c r="D66" s="21">
        <v>0</v>
      </c>
      <c r="E66" s="21">
        <v>0</v>
      </c>
      <c r="F66" s="21">
        <v>0</v>
      </c>
      <c r="G66" s="21">
        <v>0</v>
      </c>
      <c r="H66" s="21">
        <v>16327.331322455502</v>
      </c>
      <c r="I66" s="21">
        <f>SUM(Sect6116[[#This Row],[District]:[ECSE]])</f>
        <v>161640.58009230945</v>
      </c>
      <c r="J66" s="24">
        <f>Sect6116[[#This Row],[Gross Total]]-SUM(Sect6116[[#This Row],[Regional]:[ECSE]])</f>
        <v>124087.71805066179</v>
      </c>
      <c r="K66" s="24">
        <f>J66-Sect6116[[#This Row],[Gross Total]]</f>
        <v>-37552.862041647662</v>
      </c>
    </row>
    <row r="67" spans="1:11" x14ac:dyDescent="0.2">
      <c r="A67" t="s">
        <v>110</v>
      </c>
      <c r="B67" s="21">
        <v>272712.01799492305</v>
      </c>
      <c r="C67" s="21">
        <v>35437.154880696224</v>
      </c>
      <c r="D67" s="21">
        <v>0</v>
      </c>
      <c r="E67" s="21">
        <v>0</v>
      </c>
      <c r="F67" s="21">
        <v>0</v>
      </c>
      <c r="G67" s="21">
        <v>0</v>
      </c>
      <c r="H67" s="21">
        <v>12325.966915024772</v>
      </c>
      <c r="I67" s="21">
        <f>SUM(Sect6116[[#This Row],[District]:[ECSE]])</f>
        <v>320475.13979064405</v>
      </c>
      <c r="J67" s="25">
        <f>Sect6116[[#This Row],[Gross Total]]-SUM(Sect6116[[#This Row],[Regional]:[ECSE]])</f>
        <v>272712.01799492305</v>
      </c>
      <c r="K67" s="25">
        <f>J67-Sect6116[[#This Row],[Gross Total]]</f>
        <v>-47763.121795721003</v>
      </c>
    </row>
    <row r="68" spans="1:11" x14ac:dyDescent="0.2">
      <c r="A68" t="s">
        <v>16</v>
      </c>
      <c r="B68" s="21">
        <v>365570.19238063553</v>
      </c>
      <c r="C68" s="21">
        <v>104204.58754775123</v>
      </c>
      <c r="D68" s="21">
        <v>0</v>
      </c>
      <c r="E68" s="21">
        <v>0</v>
      </c>
      <c r="F68" s="21">
        <v>0</v>
      </c>
      <c r="G68" s="21">
        <v>0</v>
      </c>
      <c r="H68" s="21">
        <v>47831.613956344823</v>
      </c>
      <c r="I68" s="21">
        <f>SUM(Sect6116[[#This Row],[District]:[ECSE]])</f>
        <v>517606.39388473163</v>
      </c>
      <c r="J68" s="24">
        <f>Sect6116[[#This Row],[Gross Total]]-SUM(Sect6116[[#This Row],[Regional]:[ECSE]])</f>
        <v>365570.19238063559</v>
      </c>
      <c r="K68" s="24">
        <f>J68-Sect6116[[#This Row],[Gross Total]]</f>
        <v>-152036.20150409604</v>
      </c>
    </row>
    <row r="69" spans="1:11" x14ac:dyDescent="0.2">
      <c r="A69" t="s">
        <v>40</v>
      </c>
      <c r="B69" s="21">
        <v>76915.012253193359</v>
      </c>
      <c r="C69" s="21">
        <v>8740.3423014992459</v>
      </c>
      <c r="D69" s="21">
        <v>0</v>
      </c>
      <c r="E69" s="21">
        <v>0</v>
      </c>
      <c r="F69" s="21">
        <v>0</v>
      </c>
      <c r="G69" s="21">
        <v>0</v>
      </c>
      <c r="H69" s="21">
        <v>5244.2053808995479</v>
      </c>
      <c r="I69" s="21">
        <f>SUM(Sect6116[[#This Row],[District]:[ECSE]])</f>
        <v>90899.559935592144</v>
      </c>
      <c r="J69" s="25">
        <f>Sect6116[[#This Row],[Gross Total]]-SUM(Sect6116[[#This Row],[Regional]:[ECSE]])</f>
        <v>76915.012253193345</v>
      </c>
      <c r="K69" s="25">
        <f>J69-Sect6116[[#This Row],[Gross Total]]</f>
        <v>-13984.547682398799</v>
      </c>
    </row>
    <row r="70" spans="1:11" x14ac:dyDescent="0.2">
      <c r="A70" t="s">
        <v>34</v>
      </c>
      <c r="B70" s="21">
        <v>200647.74152684241</v>
      </c>
      <c r="C70" s="21">
        <v>21206.671868690661</v>
      </c>
      <c r="D70" s="21">
        <v>0</v>
      </c>
      <c r="E70" s="21">
        <v>0</v>
      </c>
      <c r="F70" s="21">
        <v>0</v>
      </c>
      <c r="G70" s="21">
        <v>0</v>
      </c>
      <c r="H70" s="21">
        <v>8156.4122571887146</v>
      </c>
      <c r="I70" s="21">
        <f>SUM(Sect6116[[#This Row],[District]:[ECSE]])</f>
        <v>230010.8256527218</v>
      </c>
      <c r="J70" s="24">
        <f>Sect6116[[#This Row],[Gross Total]]-SUM(Sect6116[[#This Row],[Regional]:[ECSE]])</f>
        <v>200647.74152684244</v>
      </c>
      <c r="K70" s="24">
        <f>J70-Sect6116[[#This Row],[Gross Total]]</f>
        <v>-29363.084125879366</v>
      </c>
    </row>
    <row r="71" spans="1:11" x14ac:dyDescent="0.2">
      <c r="A71" t="s">
        <v>73</v>
      </c>
      <c r="B71" s="21">
        <v>1027303.1881668991</v>
      </c>
      <c r="C71" s="21">
        <v>207211.72261320977</v>
      </c>
      <c r="D71" s="21">
        <v>0</v>
      </c>
      <c r="E71" s="21">
        <v>2918.4749663832358</v>
      </c>
      <c r="F71" s="21">
        <v>0</v>
      </c>
      <c r="G71" s="21">
        <v>0</v>
      </c>
      <c r="H71" s="21">
        <v>124035.18607128754</v>
      </c>
      <c r="I71" s="21">
        <f>SUM(Sect6116[[#This Row],[District]:[ECSE]])</f>
        <v>1361468.5718177799</v>
      </c>
      <c r="J71" s="25">
        <f>Sect6116[[#This Row],[Gross Total]]-SUM(Sect6116[[#This Row],[Regional]:[ECSE]])</f>
        <v>1027303.1881668994</v>
      </c>
      <c r="K71" s="25">
        <f>J71-Sect6116[[#This Row],[Gross Total]]</f>
        <v>-334165.38365088054</v>
      </c>
    </row>
    <row r="72" spans="1:11" x14ac:dyDescent="0.2">
      <c r="A72" t="s">
        <v>216</v>
      </c>
      <c r="B72" s="21">
        <v>1709015.8699543206</v>
      </c>
      <c r="C72" s="21">
        <v>422018.99898966262</v>
      </c>
      <c r="D72" s="21">
        <v>4832.2786143854501</v>
      </c>
      <c r="E72" s="21">
        <v>0</v>
      </c>
      <c r="F72" s="21">
        <v>0</v>
      </c>
      <c r="G72" s="21">
        <v>0</v>
      </c>
      <c r="H72" s="21">
        <v>230338.6139523731</v>
      </c>
      <c r="I72" s="21">
        <f>SUM(Sect6116[[#This Row],[District]:[ECSE]])</f>
        <v>2366205.7615107419</v>
      </c>
      <c r="J72" s="24">
        <f>Sect6116[[#This Row],[Gross Total]]-SUM(Sect6116[[#This Row],[Regional]:[ECSE]])</f>
        <v>1709015.8699543206</v>
      </c>
      <c r="K72" s="24">
        <f>J72-Sect6116[[#This Row],[Gross Total]]</f>
        <v>-657189.89155642129</v>
      </c>
    </row>
    <row r="73" spans="1:11" x14ac:dyDescent="0.2">
      <c r="A73" t="s">
        <v>124</v>
      </c>
      <c r="B73" s="21">
        <v>2036024.836959451</v>
      </c>
      <c r="C73" s="21">
        <v>613202.77442543465</v>
      </c>
      <c r="D73" s="21">
        <v>0</v>
      </c>
      <c r="E73" s="21">
        <v>0</v>
      </c>
      <c r="F73" s="21">
        <v>0</v>
      </c>
      <c r="G73" s="21">
        <v>0</v>
      </c>
      <c r="H73" s="21">
        <v>322570.2094633797</v>
      </c>
      <c r="I73" s="21">
        <f>SUM(Sect6116[[#This Row],[District]:[ECSE]])</f>
        <v>2971797.8208482652</v>
      </c>
      <c r="J73" s="25">
        <f>Sect6116[[#This Row],[Gross Total]]-SUM(Sect6116[[#This Row],[Regional]:[ECSE]])</f>
        <v>2036024.836959451</v>
      </c>
      <c r="K73" s="25">
        <f>J73-Sect6116[[#This Row],[Gross Total]]</f>
        <v>-935772.98388881423</v>
      </c>
    </row>
    <row r="74" spans="1:11" x14ac:dyDescent="0.2">
      <c r="A74" t="s">
        <v>51</v>
      </c>
      <c r="B74" s="21">
        <v>199744.27419596654</v>
      </c>
      <c r="C74" s="21">
        <v>21971.870161556319</v>
      </c>
      <c r="D74" s="21">
        <v>0</v>
      </c>
      <c r="E74" s="21">
        <v>0</v>
      </c>
      <c r="F74" s="21">
        <v>0</v>
      </c>
      <c r="G74" s="21">
        <v>0</v>
      </c>
      <c r="H74" s="21">
        <v>39948.8548391933</v>
      </c>
      <c r="I74" s="21">
        <f>SUM(Sect6116[[#This Row],[District]:[ECSE]])</f>
        <v>261664.99919671618</v>
      </c>
      <c r="J74" s="24">
        <f>Sect6116[[#This Row],[Gross Total]]-SUM(Sect6116[[#This Row],[Regional]:[ECSE]])</f>
        <v>199744.27419596654</v>
      </c>
      <c r="K74" s="24">
        <f>J74-Sect6116[[#This Row],[Gross Total]]</f>
        <v>-61920.725000749633</v>
      </c>
    </row>
    <row r="75" spans="1:11" x14ac:dyDescent="0.2">
      <c r="A75" t="s">
        <v>52</v>
      </c>
      <c r="B75" s="21">
        <v>110026.61381373159</v>
      </c>
      <c r="C75" s="21">
        <v>12646.737219969147</v>
      </c>
      <c r="D75" s="21">
        <v>0</v>
      </c>
      <c r="E75" s="21">
        <v>0</v>
      </c>
      <c r="F75" s="21">
        <v>0</v>
      </c>
      <c r="G75" s="21">
        <v>0</v>
      </c>
      <c r="H75" s="21">
        <v>0</v>
      </c>
      <c r="I75" s="21">
        <f>SUM(Sect6116[[#This Row],[District]:[ECSE]])</f>
        <v>122673.35103370073</v>
      </c>
      <c r="J75" s="25">
        <f>Sect6116[[#This Row],[Gross Total]]-SUM(Sect6116[[#This Row],[Regional]:[ECSE]])</f>
        <v>110026.61381373159</v>
      </c>
      <c r="K75" s="25">
        <f>J75-Sect6116[[#This Row],[Gross Total]]</f>
        <v>-12646.737219969145</v>
      </c>
    </row>
    <row r="76" spans="1:11" x14ac:dyDescent="0.2">
      <c r="A76" t="s">
        <v>217</v>
      </c>
      <c r="B76" s="21">
        <v>90444.660658569133</v>
      </c>
      <c r="C76" s="21">
        <v>27257.294992993437</v>
      </c>
      <c r="D76" s="21">
        <v>0</v>
      </c>
      <c r="E76" s="21">
        <v>0</v>
      </c>
      <c r="F76" s="21">
        <v>0</v>
      </c>
      <c r="G76" s="21">
        <v>0</v>
      </c>
      <c r="H76" s="21">
        <v>0</v>
      </c>
      <c r="I76" s="21">
        <f>SUM(Sect6116[[#This Row],[District]:[ECSE]])</f>
        <v>117701.95565156257</v>
      </c>
      <c r="J76" s="24">
        <f>Sect6116[[#This Row],[Gross Total]]-SUM(Sect6116[[#This Row],[Regional]:[ECSE]])</f>
        <v>90444.660658569133</v>
      </c>
      <c r="K76" s="24">
        <f>J76-Sect6116[[#This Row],[Gross Total]]</f>
        <v>-27257.29499299344</v>
      </c>
    </row>
    <row r="77" spans="1:11" x14ac:dyDescent="0.2">
      <c r="A77" t="s">
        <v>107</v>
      </c>
      <c r="B77" s="21">
        <v>32304.526551296913</v>
      </c>
      <c r="C77" s="21">
        <v>0</v>
      </c>
      <c r="D77" s="21">
        <v>0</v>
      </c>
      <c r="E77" s="21">
        <v>0</v>
      </c>
      <c r="F77" s="21">
        <v>0</v>
      </c>
      <c r="G77" s="21">
        <v>0</v>
      </c>
      <c r="H77" s="21">
        <v>0</v>
      </c>
      <c r="I77" s="21">
        <f>SUM(Sect6116[[#This Row],[District]:[ECSE]])</f>
        <v>32304.526551296913</v>
      </c>
      <c r="J77" s="25">
        <f>Sect6116[[#This Row],[Gross Total]]-SUM(Sect6116[[#This Row],[Regional]:[ECSE]])</f>
        <v>32304.526551296913</v>
      </c>
      <c r="K77" s="25">
        <f>J77-Sect6116[[#This Row],[Gross Total]]</f>
        <v>0</v>
      </c>
    </row>
    <row r="78" spans="1:11" x14ac:dyDescent="0.2">
      <c r="A78" t="s">
        <v>95</v>
      </c>
      <c r="B78" s="21">
        <v>135552.7509460063</v>
      </c>
      <c r="C78" s="21">
        <v>35428.559906342562</v>
      </c>
      <c r="D78" s="21">
        <v>0</v>
      </c>
      <c r="E78" s="21">
        <v>0</v>
      </c>
      <c r="F78" s="21">
        <v>0</v>
      </c>
      <c r="G78" s="21">
        <v>0</v>
      </c>
      <c r="H78" s="21">
        <v>12322.977358727845</v>
      </c>
      <c r="I78" s="21">
        <f>SUM(Sect6116[[#This Row],[District]:[ECSE]])</f>
        <v>183304.2882110767</v>
      </c>
      <c r="J78" s="24">
        <f>Sect6116[[#This Row],[Gross Total]]-SUM(Sect6116[[#This Row],[Regional]:[ECSE]])</f>
        <v>135552.75094600627</v>
      </c>
      <c r="K78" s="24">
        <f>J78-Sect6116[[#This Row],[Gross Total]]</f>
        <v>-47751.537265070423</v>
      </c>
    </row>
    <row r="79" spans="1:11" x14ac:dyDescent="0.2">
      <c r="A79" t="s">
        <v>136</v>
      </c>
      <c r="B79" s="21">
        <v>23428.391292399392</v>
      </c>
      <c r="C79" s="21">
        <v>1464.274455774962</v>
      </c>
      <c r="D79" s="21">
        <v>0</v>
      </c>
      <c r="E79" s="21">
        <v>0</v>
      </c>
      <c r="F79" s="21">
        <v>0</v>
      </c>
      <c r="G79" s="21">
        <v>0</v>
      </c>
      <c r="H79" s="21">
        <v>0</v>
      </c>
      <c r="I79" s="21">
        <f>SUM(Sect6116[[#This Row],[District]:[ECSE]])</f>
        <v>24892.665748174353</v>
      </c>
      <c r="J79" s="25">
        <f>Sect6116[[#This Row],[Gross Total]]-SUM(Sect6116[[#This Row],[Regional]:[ECSE]])</f>
        <v>23428.391292399392</v>
      </c>
      <c r="K79" s="25">
        <f>J79-Sect6116[[#This Row],[Gross Total]]</f>
        <v>-1464.2744557749611</v>
      </c>
    </row>
    <row r="80" spans="1:11" x14ac:dyDescent="0.2">
      <c r="A80" t="s">
        <v>218</v>
      </c>
      <c r="B80" s="21">
        <v>864705.7886192333</v>
      </c>
      <c r="C80" s="21">
        <v>161555.35196622688</v>
      </c>
      <c r="D80" s="21">
        <v>1538.622399678351</v>
      </c>
      <c r="E80" s="21">
        <v>0</v>
      </c>
      <c r="F80" s="21">
        <v>0</v>
      </c>
      <c r="G80" s="21">
        <v>0</v>
      </c>
      <c r="H80" s="21">
        <v>136937.39357137325</v>
      </c>
      <c r="I80" s="21">
        <f>SUM(Sect6116[[#This Row],[District]:[ECSE]])</f>
        <v>1164737.1565565118</v>
      </c>
      <c r="J80" s="24">
        <f>Sect6116[[#This Row],[Gross Total]]-SUM(Sect6116[[#This Row],[Regional]:[ECSE]])</f>
        <v>864705.7886192333</v>
      </c>
      <c r="K80" s="24">
        <f>J80-Sect6116[[#This Row],[Gross Total]]</f>
        <v>-300031.36793727847</v>
      </c>
    </row>
    <row r="81" spans="1:11" x14ac:dyDescent="0.2">
      <c r="A81" t="s">
        <v>151</v>
      </c>
      <c r="B81" s="21">
        <v>3338623.2823167131</v>
      </c>
      <c r="C81" s="21">
        <v>962209.92257682234</v>
      </c>
      <c r="D81" s="21">
        <v>4596.5442161313167</v>
      </c>
      <c r="E81" s="21">
        <v>0</v>
      </c>
      <c r="F81" s="21">
        <v>0</v>
      </c>
      <c r="G81" s="21">
        <v>0</v>
      </c>
      <c r="H81" s="21">
        <v>487233.6869099196</v>
      </c>
      <c r="I81" s="21">
        <f>SUM(Sect6116[[#This Row],[District]:[ECSE]])</f>
        <v>4792663.4360195855</v>
      </c>
      <c r="J81" s="25">
        <f>Sect6116[[#This Row],[Gross Total]]-SUM(Sect6116[[#This Row],[Regional]:[ECSE]])</f>
        <v>3338623.2823167122</v>
      </c>
      <c r="K81" s="25">
        <f>J81-Sect6116[[#This Row],[Gross Total]]</f>
        <v>-1454040.1537028733</v>
      </c>
    </row>
    <row r="82" spans="1:11" x14ac:dyDescent="0.2">
      <c r="A82" t="s">
        <v>219</v>
      </c>
      <c r="B82" s="21">
        <v>739188.65160198999</v>
      </c>
      <c r="C82" s="21">
        <v>111902.75962418184</v>
      </c>
      <c r="D82" s="21">
        <v>0</v>
      </c>
      <c r="E82" s="21">
        <v>3152.1904119487849</v>
      </c>
      <c r="F82" s="21">
        <v>0</v>
      </c>
      <c r="G82" s="21">
        <v>0</v>
      </c>
      <c r="H82" s="21">
        <v>111902.75962418187</v>
      </c>
      <c r="I82" s="21">
        <f>SUM(Sect6116[[#This Row],[District]:[ECSE]])</f>
        <v>966146.3612623025</v>
      </c>
      <c r="J82" s="24">
        <f>Sect6116[[#This Row],[Gross Total]]-SUM(Sect6116[[#This Row],[Regional]:[ECSE]])</f>
        <v>739188.65160198999</v>
      </c>
      <c r="K82" s="24">
        <f>J82-Sect6116[[#This Row],[Gross Total]]</f>
        <v>-226957.70966031251</v>
      </c>
    </row>
    <row r="83" spans="1:11" x14ac:dyDescent="0.2">
      <c r="A83" t="s">
        <v>2</v>
      </c>
      <c r="B83" s="21">
        <v>16257.241528552637</v>
      </c>
      <c r="C83" s="21">
        <v>0</v>
      </c>
      <c r="D83" s="21">
        <v>0</v>
      </c>
      <c r="E83" s="21">
        <v>0</v>
      </c>
      <c r="F83" s="21">
        <v>0</v>
      </c>
      <c r="G83" s="21">
        <v>0</v>
      </c>
      <c r="H83" s="21">
        <v>0</v>
      </c>
      <c r="I83" s="21">
        <f>SUM(Sect6116[[#This Row],[District]:[ECSE]])</f>
        <v>16257.241528552637</v>
      </c>
      <c r="J83" s="25">
        <f>Sect6116[[#This Row],[Gross Total]]-SUM(Sect6116[[#This Row],[Regional]:[ECSE]])</f>
        <v>16257.241528552637</v>
      </c>
      <c r="K83" s="25">
        <f>J83-Sect6116[[#This Row],[Gross Total]]</f>
        <v>0</v>
      </c>
    </row>
    <row r="84" spans="1:11" x14ac:dyDescent="0.2">
      <c r="A84" t="s">
        <v>143</v>
      </c>
      <c r="B84" s="21">
        <v>66633.343962049446</v>
      </c>
      <c r="C84" s="21">
        <v>7688.4627648518581</v>
      </c>
      <c r="D84" s="21">
        <v>0</v>
      </c>
      <c r="E84" s="21">
        <v>0</v>
      </c>
      <c r="F84" s="21">
        <v>0</v>
      </c>
      <c r="G84" s="21">
        <v>0</v>
      </c>
      <c r="H84" s="21">
        <v>2562.8209216172863</v>
      </c>
      <c r="I84" s="21">
        <f>SUM(Sect6116[[#This Row],[District]:[ECSE]])</f>
        <v>76884.627648518581</v>
      </c>
      <c r="J84" s="24">
        <f>Sect6116[[#This Row],[Gross Total]]-SUM(Sect6116[[#This Row],[Regional]:[ECSE]])</f>
        <v>66633.343962049432</v>
      </c>
      <c r="K84" s="24">
        <f>J84-Sect6116[[#This Row],[Gross Total]]</f>
        <v>-10251.283686469149</v>
      </c>
    </row>
    <row r="85" spans="1:11" x14ac:dyDescent="0.2">
      <c r="A85" t="s">
        <v>220</v>
      </c>
      <c r="B85" s="21">
        <v>27951.226497392177</v>
      </c>
      <c r="C85" s="21">
        <v>6576.7591758569833</v>
      </c>
      <c r="D85" s="21">
        <v>0</v>
      </c>
      <c r="E85" s="21">
        <v>0</v>
      </c>
      <c r="F85" s="21">
        <v>0</v>
      </c>
      <c r="G85" s="21">
        <v>0</v>
      </c>
      <c r="H85" s="21">
        <v>0</v>
      </c>
      <c r="I85" s="21">
        <f>SUM(Sect6116[[#This Row],[District]:[ECSE]])</f>
        <v>34527.985673249161</v>
      </c>
      <c r="J85" s="25">
        <f>Sect6116[[#This Row],[Gross Total]]-SUM(Sect6116[[#This Row],[Regional]:[ECSE]])</f>
        <v>27951.226497392177</v>
      </c>
      <c r="K85" s="25">
        <f>J85-Sect6116[[#This Row],[Gross Total]]</f>
        <v>-6576.7591758569833</v>
      </c>
    </row>
    <row r="86" spans="1:11" x14ac:dyDescent="0.2">
      <c r="A86" t="s">
        <v>72</v>
      </c>
      <c r="B86" s="21">
        <v>680211.00701540243</v>
      </c>
      <c r="C86" s="21">
        <v>106132.21386055925</v>
      </c>
      <c r="D86" s="21">
        <v>1608.0638463721098</v>
      </c>
      <c r="E86" s="21">
        <v>0</v>
      </c>
      <c r="F86" s="21">
        <v>0</v>
      </c>
      <c r="G86" s="21">
        <v>0</v>
      </c>
      <c r="H86" s="21">
        <v>80403.192318605492</v>
      </c>
      <c r="I86" s="21">
        <f>SUM(Sect6116[[#This Row],[District]:[ECSE]])</f>
        <v>868354.47704093927</v>
      </c>
      <c r="J86" s="24">
        <f>Sect6116[[#This Row],[Gross Total]]-SUM(Sect6116[[#This Row],[Regional]:[ECSE]])</f>
        <v>680211.00701540243</v>
      </c>
      <c r="K86" s="24">
        <f>J86-Sect6116[[#This Row],[Gross Total]]</f>
        <v>-188143.47002553684</v>
      </c>
    </row>
    <row r="87" spans="1:11" x14ac:dyDescent="0.2">
      <c r="A87" t="s">
        <v>113</v>
      </c>
      <c r="B87" s="21">
        <v>153666.85662300992</v>
      </c>
      <c r="C87" s="21">
        <v>47689.714124382386</v>
      </c>
      <c r="D87" s="21">
        <v>0</v>
      </c>
      <c r="E87" s="21">
        <v>0</v>
      </c>
      <c r="F87" s="21">
        <v>0</v>
      </c>
      <c r="G87" s="21">
        <v>0</v>
      </c>
      <c r="H87" s="21">
        <v>7065.1428332418363</v>
      </c>
      <c r="I87" s="21">
        <f>SUM(Sect6116[[#This Row],[District]:[ECSE]])</f>
        <v>208421.71358063415</v>
      </c>
      <c r="J87" s="25">
        <f>Sect6116[[#This Row],[Gross Total]]-SUM(Sect6116[[#This Row],[Regional]:[ECSE]])</f>
        <v>153666.85662300992</v>
      </c>
      <c r="K87" s="25">
        <f>J87-Sect6116[[#This Row],[Gross Total]]</f>
        <v>-54754.85695762423</v>
      </c>
    </row>
    <row r="88" spans="1:11" x14ac:dyDescent="0.2">
      <c r="A88" t="s">
        <v>17</v>
      </c>
      <c r="B88" s="21">
        <v>31082.719312450674</v>
      </c>
      <c r="C88" s="21">
        <v>5920.5179642763196</v>
      </c>
      <c r="D88" s="21">
        <v>0</v>
      </c>
      <c r="E88" s="21">
        <v>0</v>
      </c>
      <c r="F88" s="21">
        <v>0</v>
      </c>
      <c r="G88" s="21">
        <v>0</v>
      </c>
      <c r="H88" s="21">
        <v>0</v>
      </c>
      <c r="I88" s="21">
        <f>SUM(Sect6116[[#This Row],[District]:[ECSE]])</f>
        <v>37003.237276726992</v>
      </c>
      <c r="J88" s="24">
        <f>Sect6116[[#This Row],[Gross Total]]-SUM(Sect6116[[#This Row],[Regional]:[ECSE]])</f>
        <v>31082.719312450674</v>
      </c>
      <c r="K88" s="24">
        <f>J88-Sect6116[[#This Row],[Gross Total]]</f>
        <v>-5920.5179642763178</v>
      </c>
    </row>
    <row r="89" spans="1:11" x14ac:dyDescent="0.2">
      <c r="A89" t="s">
        <v>46</v>
      </c>
      <c r="B89" s="21">
        <v>144539.54316207243</v>
      </c>
      <c r="C89" s="21">
        <v>25644.11249649672</v>
      </c>
      <c r="D89" s="21">
        <v>0</v>
      </c>
      <c r="E89" s="21">
        <v>0</v>
      </c>
      <c r="F89" s="21">
        <v>0</v>
      </c>
      <c r="G89" s="21">
        <v>0</v>
      </c>
      <c r="H89" s="21">
        <v>9325.1318169078968</v>
      </c>
      <c r="I89" s="21">
        <f>SUM(Sect6116[[#This Row],[District]:[ECSE]])</f>
        <v>179508.78747547706</v>
      </c>
      <c r="J89" s="25">
        <f>Sect6116[[#This Row],[Gross Total]]-SUM(Sect6116[[#This Row],[Regional]:[ECSE]])</f>
        <v>144539.54316207243</v>
      </c>
      <c r="K89" s="25">
        <f>J89-Sect6116[[#This Row],[Gross Total]]</f>
        <v>-34969.244313404633</v>
      </c>
    </row>
    <row r="90" spans="1:11" x14ac:dyDescent="0.2">
      <c r="A90" t="s">
        <v>101</v>
      </c>
      <c r="B90" s="21">
        <v>13571.120764276318</v>
      </c>
      <c r="C90" s="21">
        <v>0</v>
      </c>
      <c r="D90" s="21">
        <v>0</v>
      </c>
      <c r="E90" s="21">
        <v>0</v>
      </c>
      <c r="F90" s="21">
        <v>0</v>
      </c>
      <c r="G90" s="21">
        <v>0</v>
      </c>
      <c r="H90" s="21">
        <v>0</v>
      </c>
      <c r="I90" s="21">
        <f>SUM(Sect6116[[#This Row],[District]:[ECSE]])</f>
        <v>13571.120764276318</v>
      </c>
      <c r="J90" s="24">
        <f>Sect6116[[#This Row],[Gross Total]]-SUM(Sect6116[[#This Row],[Regional]:[ECSE]])</f>
        <v>13571.120764276318</v>
      </c>
      <c r="K90" s="24">
        <f>J90-Sect6116[[#This Row],[Gross Total]]</f>
        <v>0</v>
      </c>
    </row>
    <row r="91" spans="1:11" x14ac:dyDescent="0.2">
      <c r="A91" t="s">
        <v>146</v>
      </c>
      <c r="B91" s="21">
        <v>55620.214835657913</v>
      </c>
      <c r="C91" s="21">
        <v>6952.5268544572391</v>
      </c>
      <c r="D91" s="21">
        <v>0</v>
      </c>
      <c r="E91" s="21">
        <v>0</v>
      </c>
      <c r="F91" s="21">
        <v>0</v>
      </c>
      <c r="G91" s="21">
        <v>0</v>
      </c>
      <c r="H91" s="21">
        <v>6952.5268544572391</v>
      </c>
      <c r="I91" s="21">
        <f>SUM(Sect6116[[#This Row],[District]:[ECSE]])</f>
        <v>69525.268544572391</v>
      </c>
      <c r="J91" s="25">
        <f>Sect6116[[#This Row],[Gross Total]]-SUM(Sect6116[[#This Row],[Regional]:[ECSE]])</f>
        <v>55620.214835657913</v>
      </c>
      <c r="K91" s="25">
        <f>J91-Sect6116[[#This Row],[Gross Total]]</f>
        <v>-13905.053708914478</v>
      </c>
    </row>
    <row r="92" spans="1:11" x14ac:dyDescent="0.2">
      <c r="A92" t="s">
        <v>88</v>
      </c>
      <c r="B92" s="21">
        <v>444539.19608535559</v>
      </c>
      <c r="C92" s="21">
        <v>28954.660281421631</v>
      </c>
      <c r="D92" s="21">
        <v>0</v>
      </c>
      <c r="E92" s="21">
        <v>0</v>
      </c>
      <c r="F92" s="21">
        <v>0</v>
      </c>
      <c r="G92" s="21">
        <v>0</v>
      </c>
      <c r="H92" s="21">
        <v>63018.966494858832</v>
      </c>
      <c r="I92" s="21">
        <f>SUM(Sect6116[[#This Row],[District]:[ECSE]])</f>
        <v>536512.82286163606</v>
      </c>
      <c r="J92" s="24">
        <f>Sect6116[[#This Row],[Gross Total]]-SUM(Sect6116[[#This Row],[Regional]:[ECSE]])</f>
        <v>444539.19608535559</v>
      </c>
      <c r="K92" s="24">
        <f>J92-Sect6116[[#This Row],[Gross Total]]</f>
        <v>-91973.626776280464</v>
      </c>
    </row>
    <row r="93" spans="1:11" x14ac:dyDescent="0.2">
      <c r="A93" t="s">
        <v>102</v>
      </c>
      <c r="B93" s="21">
        <v>898.44666666666672</v>
      </c>
      <c r="C93" s="21">
        <v>0</v>
      </c>
      <c r="D93" s="21">
        <v>0</v>
      </c>
      <c r="E93" s="21">
        <v>0</v>
      </c>
      <c r="F93" s="21">
        <v>0</v>
      </c>
      <c r="G93" s="21">
        <v>0</v>
      </c>
      <c r="H93" s="21">
        <v>0</v>
      </c>
      <c r="I93" s="21">
        <f>SUM(Sect6116[[#This Row],[District]:[ECSE]])</f>
        <v>898.44666666666672</v>
      </c>
      <c r="J93" s="25">
        <f>Sect6116[[#This Row],[Gross Total]]-SUM(Sect6116[[#This Row],[Regional]:[ECSE]])</f>
        <v>898.44666666666672</v>
      </c>
      <c r="K93" s="25">
        <f>J93-Sect6116[[#This Row],[Gross Total]]</f>
        <v>0</v>
      </c>
    </row>
    <row r="94" spans="1:11" x14ac:dyDescent="0.2">
      <c r="A94" t="s">
        <v>74</v>
      </c>
      <c r="B94" s="21">
        <v>1592696.5289047342</v>
      </c>
      <c r="C94" s="21">
        <v>240194.11215263701</v>
      </c>
      <c r="D94" s="21">
        <v>0</v>
      </c>
      <c r="E94" s="21">
        <v>0</v>
      </c>
      <c r="F94" s="21">
        <v>0</v>
      </c>
      <c r="G94" s="21">
        <v>0</v>
      </c>
      <c r="H94" s="21">
        <v>145083.6919042774</v>
      </c>
      <c r="I94" s="21">
        <f>SUM(Sect6116[[#This Row],[District]:[ECSE]])</f>
        <v>1977974.3329616485</v>
      </c>
      <c r="J94" s="24">
        <f>Sect6116[[#This Row],[Gross Total]]-SUM(Sect6116[[#This Row],[Regional]:[ECSE]])</f>
        <v>1592696.5289047342</v>
      </c>
      <c r="K94" s="24">
        <f>J94-Sect6116[[#This Row],[Gross Total]]</f>
        <v>-385277.80405691429</v>
      </c>
    </row>
    <row r="95" spans="1:11" x14ac:dyDescent="0.2">
      <c r="A95" t="s">
        <v>221</v>
      </c>
      <c r="B95" s="21">
        <v>654850.17112808966</v>
      </c>
      <c r="C95" s="21">
        <v>165119.81392341515</v>
      </c>
      <c r="D95" s="21">
        <v>0</v>
      </c>
      <c r="E95" s="21">
        <v>18763.615218569903</v>
      </c>
      <c r="F95" s="21">
        <v>0</v>
      </c>
      <c r="G95" s="21">
        <v>0</v>
      </c>
      <c r="H95" s="21">
        <v>131345.30652998935</v>
      </c>
      <c r="I95" s="21">
        <f>SUM(Sect6116[[#This Row],[District]:[ECSE]])</f>
        <v>970078.90680006403</v>
      </c>
      <c r="J95" s="25">
        <f>Sect6116[[#This Row],[Gross Total]]-SUM(Sect6116[[#This Row],[Regional]:[ECSE]])</f>
        <v>654850.17112808966</v>
      </c>
      <c r="K95" s="25">
        <f>J95-Sect6116[[#This Row],[Gross Total]]</f>
        <v>-315228.73567197437</v>
      </c>
    </row>
    <row r="96" spans="1:11" x14ac:dyDescent="0.2">
      <c r="A96" t="s">
        <v>167</v>
      </c>
      <c r="B96" s="21">
        <v>126371.76101359904</v>
      </c>
      <c r="C96" s="21">
        <v>22300.89900239983</v>
      </c>
      <c r="D96" s="21">
        <v>0</v>
      </c>
      <c r="E96" s="21">
        <v>0</v>
      </c>
      <c r="F96" s="21">
        <v>0</v>
      </c>
      <c r="G96" s="21">
        <v>0</v>
      </c>
      <c r="H96" s="21">
        <v>16353.992601759877</v>
      </c>
      <c r="I96" s="21">
        <f>SUM(Sect6116[[#This Row],[District]:[ECSE]])</f>
        <v>165026.65261775875</v>
      </c>
      <c r="J96" s="24">
        <f>Sect6116[[#This Row],[Gross Total]]-SUM(Sect6116[[#This Row],[Regional]:[ECSE]])</f>
        <v>126371.76101359904</v>
      </c>
      <c r="K96" s="24">
        <f>J96-Sect6116[[#This Row],[Gross Total]]</f>
        <v>-38654.891604159711</v>
      </c>
    </row>
    <row r="97" spans="1:11" x14ac:dyDescent="0.2">
      <c r="A97" t="s">
        <v>140</v>
      </c>
      <c r="B97" s="21">
        <v>576912.02979282616</v>
      </c>
      <c r="C97" s="21">
        <v>82176.422848396745</v>
      </c>
      <c r="D97" s="21">
        <v>0</v>
      </c>
      <c r="E97" s="21">
        <v>10062.419124293479</v>
      </c>
      <c r="F97" s="21">
        <v>0</v>
      </c>
      <c r="G97" s="21">
        <v>0</v>
      </c>
      <c r="H97" s="21">
        <v>45280.886059320655</v>
      </c>
      <c r="I97" s="21">
        <f>SUM(Sect6116[[#This Row],[District]:[ECSE]])</f>
        <v>714431.757824837</v>
      </c>
      <c r="J97" s="25">
        <f>Sect6116[[#This Row],[Gross Total]]-SUM(Sect6116[[#This Row],[Regional]:[ECSE]])</f>
        <v>576912.02979282616</v>
      </c>
      <c r="K97" s="25">
        <f>J97-Sect6116[[#This Row],[Gross Total]]</f>
        <v>-137519.72803201084</v>
      </c>
    </row>
    <row r="98" spans="1:11" x14ac:dyDescent="0.2">
      <c r="A98" t="s">
        <v>75</v>
      </c>
      <c r="B98" s="21">
        <v>167248.68406688463</v>
      </c>
      <c r="C98" s="21">
        <v>19871.130780223917</v>
      </c>
      <c r="D98" s="21">
        <v>0</v>
      </c>
      <c r="E98" s="21">
        <v>0</v>
      </c>
      <c r="F98" s="21">
        <v>0</v>
      </c>
      <c r="G98" s="21">
        <v>0</v>
      </c>
      <c r="H98" s="21">
        <v>9935.5653901119585</v>
      </c>
      <c r="I98" s="21">
        <f>SUM(Sect6116[[#This Row],[District]:[ECSE]])</f>
        <v>197055.38023722052</v>
      </c>
      <c r="J98" s="24">
        <f>Sect6116[[#This Row],[Gross Total]]-SUM(Sect6116[[#This Row],[Regional]:[ECSE]])</f>
        <v>167248.68406688466</v>
      </c>
      <c r="K98" s="24">
        <f>J98-Sect6116[[#This Row],[Gross Total]]</f>
        <v>-29806.696170335868</v>
      </c>
    </row>
    <row r="99" spans="1:11" x14ac:dyDescent="0.2">
      <c r="A99" t="s">
        <v>8</v>
      </c>
      <c r="B99" s="21">
        <v>1008938.5184406165</v>
      </c>
      <c r="C99" s="21">
        <v>333433.4487312311</v>
      </c>
      <c r="D99" s="21">
        <v>0</v>
      </c>
      <c r="E99" s="21">
        <v>0</v>
      </c>
      <c r="F99" s="21">
        <v>0</v>
      </c>
      <c r="G99" s="21">
        <v>0</v>
      </c>
      <c r="H99" s="21">
        <v>86381.722469230852</v>
      </c>
      <c r="I99" s="21">
        <f>SUM(Sect6116[[#This Row],[District]:[ECSE]])</f>
        <v>1428753.6896410785</v>
      </c>
      <c r="J99" s="25">
        <f>Sect6116[[#This Row],[Gross Total]]-SUM(Sect6116[[#This Row],[Regional]:[ECSE]])</f>
        <v>1008938.5184406165</v>
      </c>
      <c r="K99" s="25">
        <f>J99-Sect6116[[#This Row],[Gross Total]]</f>
        <v>-419815.17120046192</v>
      </c>
    </row>
    <row r="100" spans="1:11" x14ac:dyDescent="0.2">
      <c r="A100" t="s">
        <v>96</v>
      </c>
      <c r="B100" s="21">
        <v>1024850.9345851687</v>
      </c>
      <c r="C100" s="21">
        <v>125491.95117369412</v>
      </c>
      <c r="D100" s="21">
        <v>3217.7423377870286</v>
      </c>
      <c r="E100" s="21">
        <v>0</v>
      </c>
      <c r="F100" s="21">
        <v>0</v>
      </c>
      <c r="G100" s="21">
        <v>0</v>
      </c>
      <c r="H100" s="21">
        <v>131927.43584926816</v>
      </c>
      <c r="I100" s="21">
        <f>SUM(Sect6116[[#This Row],[District]:[ECSE]])</f>
        <v>1285488.0639459181</v>
      </c>
      <c r="J100" s="24">
        <f>Sect6116[[#This Row],[Gross Total]]-SUM(Sect6116[[#This Row],[Regional]:[ECSE]])</f>
        <v>1024850.9345851687</v>
      </c>
      <c r="K100" s="24">
        <f>J100-Sect6116[[#This Row],[Gross Total]]</f>
        <v>-260637.12936074939</v>
      </c>
    </row>
    <row r="101" spans="1:11" x14ac:dyDescent="0.2">
      <c r="A101" t="s">
        <v>94</v>
      </c>
      <c r="B101" s="21">
        <v>1047988.9193333873</v>
      </c>
      <c r="C101" s="21">
        <v>323176.61861796078</v>
      </c>
      <c r="D101" s="21">
        <v>3736.145879976425</v>
      </c>
      <c r="E101" s="21">
        <v>3736.145879976425</v>
      </c>
      <c r="F101" s="21">
        <v>0</v>
      </c>
      <c r="G101" s="21">
        <v>0</v>
      </c>
      <c r="H101" s="21">
        <v>134501.25167915132</v>
      </c>
      <c r="I101" s="21">
        <f>SUM(Sect6116[[#This Row],[District]:[ECSE]])</f>
        <v>1513139.0813904523</v>
      </c>
      <c r="J101" s="25">
        <f>Sect6116[[#This Row],[Gross Total]]-SUM(Sect6116[[#This Row],[Regional]:[ECSE]])</f>
        <v>1047988.9193333874</v>
      </c>
      <c r="K101" s="25">
        <f>J101-Sect6116[[#This Row],[Gross Total]]</f>
        <v>-465150.16205706494</v>
      </c>
    </row>
    <row r="102" spans="1:11" x14ac:dyDescent="0.2">
      <c r="A102" t="s">
        <v>50</v>
      </c>
      <c r="B102" s="21">
        <v>4818.2026910690802</v>
      </c>
      <c r="C102" s="21">
        <v>0</v>
      </c>
      <c r="D102" s="21">
        <v>0</v>
      </c>
      <c r="E102" s="21">
        <v>0</v>
      </c>
      <c r="F102" s="21">
        <v>0</v>
      </c>
      <c r="G102" s="21">
        <v>0</v>
      </c>
      <c r="H102" s="21">
        <v>0</v>
      </c>
      <c r="I102" s="21">
        <f>SUM(Sect6116[[#This Row],[District]:[ECSE]])</f>
        <v>4818.2026910690802</v>
      </c>
      <c r="J102" s="24">
        <f>Sect6116[[#This Row],[Gross Total]]-SUM(Sect6116[[#This Row],[Regional]:[ECSE]])</f>
        <v>4818.2026910690802</v>
      </c>
      <c r="K102" s="24">
        <f>J102-Sect6116[[#This Row],[Gross Total]]</f>
        <v>0</v>
      </c>
    </row>
    <row r="103" spans="1:11" x14ac:dyDescent="0.2">
      <c r="A103" t="s">
        <v>89</v>
      </c>
      <c r="B103" s="21">
        <v>176548.04887517262</v>
      </c>
      <c r="C103" s="21">
        <v>1459.0747840923357</v>
      </c>
      <c r="D103" s="21">
        <v>0</v>
      </c>
      <c r="E103" s="21">
        <v>1459.0747840923357</v>
      </c>
      <c r="F103" s="21">
        <v>0</v>
      </c>
      <c r="G103" s="21">
        <v>0</v>
      </c>
      <c r="H103" s="21">
        <v>10213.52348864635</v>
      </c>
      <c r="I103" s="21">
        <f>SUM(Sect6116[[#This Row],[District]:[ECSE]])</f>
        <v>189679.72193200365</v>
      </c>
      <c r="J103" s="25">
        <f>Sect6116[[#This Row],[Gross Total]]-SUM(Sect6116[[#This Row],[Regional]:[ECSE]])</f>
        <v>176548.04887517262</v>
      </c>
      <c r="K103" s="25">
        <f>J103-Sect6116[[#This Row],[Gross Total]]</f>
        <v>-13131.67305683103</v>
      </c>
    </row>
    <row r="104" spans="1:11" x14ac:dyDescent="0.2">
      <c r="A104" t="s">
        <v>105</v>
      </c>
      <c r="B104" s="21">
        <v>0</v>
      </c>
      <c r="C104" s="21">
        <v>0</v>
      </c>
      <c r="D104" s="21">
        <v>0</v>
      </c>
      <c r="E104" s="21">
        <v>0</v>
      </c>
      <c r="F104" s="21">
        <v>0</v>
      </c>
      <c r="G104" s="21">
        <v>0</v>
      </c>
      <c r="H104" s="21">
        <v>0</v>
      </c>
      <c r="I104" s="21">
        <f>SUM(Sect6116[[#This Row],[District]:[ECSE]])</f>
        <v>0</v>
      </c>
      <c r="J104" s="24">
        <f>Sect6116[[#This Row],[Gross Total]]-SUM(Sect6116[[#This Row],[Regional]:[ECSE]])</f>
        <v>0</v>
      </c>
      <c r="K104" s="24">
        <f>J104-Sect6116[[#This Row],[Gross Total]]</f>
        <v>0</v>
      </c>
    </row>
    <row r="105" spans="1:11" x14ac:dyDescent="0.2">
      <c r="A105" t="s">
        <v>84</v>
      </c>
      <c r="B105" s="21">
        <v>61680.10559279607</v>
      </c>
      <c r="C105" s="21">
        <v>0</v>
      </c>
      <c r="D105" s="21">
        <v>0</v>
      </c>
      <c r="E105" s="21">
        <v>0</v>
      </c>
      <c r="F105" s="21">
        <v>0</v>
      </c>
      <c r="G105" s="21">
        <v>0</v>
      </c>
      <c r="H105" s="21">
        <v>14233.870521414479</v>
      </c>
      <c r="I105" s="21">
        <f>SUM(Sect6116[[#This Row],[District]:[ECSE]])</f>
        <v>75913.976114210556</v>
      </c>
      <c r="J105" s="25">
        <f>Sect6116[[#This Row],[Gross Total]]-SUM(Sect6116[[#This Row],[Regional]:[ECSE]])</f>
        <v>61680.105592796077</v>
      </c>
      <c r="K105" s="25">
        <f>J105-Sect6116[[#This Row],[Gross Total]]</f>
        <v>-14233.870521414479</v>
      </c>
    </row>
    <row r="106" spans="1:11" x14ac:dyDescent="0.2">
      <c r="A106" t="s">
        <v>91</v>
      </c>
      <c r="B106" s="21">
        <v>135485.16127732518</v>
      </c>
      <c r="C106" s="21">
        <v>5765.3260118010712</v>
      </c>
      <c r="D106" s="21">
        <v>0</v>
      </c>
      <c r="E106" s="21">
        <v>0</v>
      </c>
      <c r="F106" s="21">
        <v>0</v>
      </c>
      <c r="G106" s="21">
        <v>0</v>
      </c>
      <c r="H106" s="21">
        <v>5765.3260118010712</v>
      </c>
      <c r="I106" s="21">
        <f>SUM(Sect6116[[#This Row],[District]:[ECSE]])</f>
        <v>147015.81330092734</v>
      </c>
      <c r="J106" s="24">
        <f>Sect6116[[#This Row],[Gross Total]]-SUM(Sect6116[[#This Row],[Regional]:[ECSE]])</f>
        <v>135485.16127732521</v>
      </c>
      <c r="K106" s="24">
        <f>J106-Sect6116[[#This Row],[Gross Total]]</f>
        <v>-11530.652023602132</v>
      </c>
    </row>
    <row r="107" spans="1:11" x14ac:dyDescent="0.2">
      <c r="A107" t="s">
        <v>87</v>
      </c>
      <c r="B107" s="21">
        <v>62467.784937739954</v>
      </c>
      <c r="C107" s="21">
        <v>1952.1182793043736</v>
      </c>
      <c r="D107" s="21">
        <v>0</v>
      </c>
      <c r="E107" s="21">
        <v>0</v>
      </c>
      <c r="F107" s="21">
        <v>0</v>
      </c>
      <c r="G107" s="21">
        <v>0</v>
      </c>
      <c r="H107" s="21">
        <v>1952.1182793043736</v>
      </c>
      <c r="I107" s="21">
        <f>SUM(Sect6116[[#This Row],[District]:[ECSE]])</f>
        <v>66372.021496348694</v>
      </c>
      <c r="J107" s="25">
        <f>Sect6116[[#This Row],[Gross Total]]-SUM(Sect6116[[#This Row],[Regional]:[ECSE]])</f>
        <v>62467.784937739947</v>
      </c>
      <c r="K107" s="25">
        <f>J107-Sect6116[[#This Row],[Gross Total]]</f>
        <v>-3904.2365586087471</v>
      </c>
    </row>
    <row r="108" spans="1:11" x14ac:dyDescent="0.2">
      <c r="A108" t="s">
        <v>165</v>
      </c>
      <c r="B108" s="21">
        <v>1196315.3118282463</v>
      </c>
      <c r="C108" s="21">
        <v>229642.88735483849</v>
      </c>
      <c r="D108" s="21">
        <v>0</v>
      </c>
      <c r="E108" s="21">
        <v>0</v>
      </c>
      <c r="F108" s="21">
        <v>0</v>
      </c>
      <c r="G108" s="21">
        <v>0</v>
      </c>
      <c r="H108" s="21">
        <v>105511.59689276361</v>
      </c>
      <c r="I108" s="21">
        <f>SUM(Sect6116[[#This Row],[District]:[ECSE]])</f>
        <v>1531469.7960758484</v>
      </c>
      <c r="J108" s="24">
        <f>Sect6116[[#This Row],[Gross Total]]-SUM(Sect6116[[#This Row],[Regional]:[ECSE]])</f>
        <v>1196315.3118282463</v>
      </c>
      <c r="K108" s="24">
        <f>J108-Sect6116[[#This Row],[Gross Total]]</f>
        <v>-335154.48424760206</v>
      </c>
    </row>
    <row r="109" spans="1:11" x14ac:dyDescent="0.2">
      <c r="A109" t="s">
        <v>68</v>
      </c>
      <c r="B109" s="21">
        <v>2400547.7789293146</v>
      </c>
      <c r="C109" s="21">
        <v>933123.51837899163</v>
      </c>
      <c r="D109" s="21">
        <v>1522.2243366704593</v>
      </c>
      <c r="E109" s="21">
        <v>3044.4486733409185</v>
      </c>
      <c r="F109" s="21">
        <v>0</v>
      </c>
      <c r="G109" s="21">
        <v>0</v>
      </c>
      <c r="H109" s="21">
        <v>269433.70759067137</v>
      </c>
      <c r="I109" s="21">
        <f>SUM(Sect6116[[#This Row],[District]:[ECSE]])</f>
        <v>3607671.6779089887</v>
      </c>
      <c r="J109" s="25">
        <f>Sect6116[[#This Row],[Gross Total]]-SUM(Sect6116[[#This Row],[Regional]:[ECSE]])</f>
        <v>2400547.7789293141</v>
      </c>
      <c r="K109" s="25">
        <f>J109-Sect6116[[#This Row],[Gross Total]]</f>
        <v>-1207123.8989796746</v>
      </c>
    </row>
    <row r="110" spans="1:11" x14ac:dyDescent="0.2">
      <c r="A110" t="s">
        <v>222</v>
      </c>
      <c r="B110" s="21">
        <v>307332.32545559847</v>
      </c>
      <c r="C110" s="21">
        <v>70065.400622001718</v>
      </c>
      <c r="D110" s="21">
        <v>0</v>
      </c>
      <c r="E110" s="21">
        <v>0</v>
      </c>
      <c r="F110" s="21">
        <v>0</v>
      </c>
      <c r="G110" s="21">
        <v>0</v>
      </c>
      <c r="H110" s="21">
        <v>35032.700311000859</v>
      </c>
      <c r="I110" s="21">
        <f>SUM(Sect6116[[#This Row],[District]:[ECSE]])</f>
        <v>412430.42638860107</v>
      </c>
      <c r="J110" s="24">
        <f>Sect6116[[#This Row],[Gross Total]]-SUM(Sect6116[[#This Row],[Regional]:[ECSE]])</f>
        <v>307332.32545559853</v>
      </c>
      <c r="K110" s="24">
        <f>J110-Sect6116[[#This Row],[Gross Total]]</f>
        <v>-105098.10093300254</v>
      </c>
    </row>
    <row r="111" spans="1:11" x14ac:dyDescent="0.2">
      <c r="A111" t="s">
        <v>160</v>
      </c>
      <c r="B111" s="21">
        <v>195529.16597477946</v>
      </c>
      <c r="C111" s="21">
        <v>1222.0572873423714</v>
      </c>
      <c r="D111" s="21">
        <v>0</v>
      </c>
      <c r="E111" s="21">
        <v>0</v>
      </c>
      <c r="F111" s="21">
        <v>0</v>
      </c>
      <c r="G111" s="21">
        <v>0</v>
      </c>
      <c r="H111" s="21">
        <v>1222.0572873423714</v>
      </c>
      <c r="I111" s="21">
        <f>SUM(Sect6116[[#This Row],[District]:[ECSE]])</f>
        <v>197973.28054946422</v>
      </c>
      <c r="J111" s="25">
        <f>Sect6116[[#This Row],[Gross Total]]-SUM(Sect6116[[#This Row],[Regional]:[ECSE]])</f>
        <v>195529.16597477949</v>
      </c>
      <c r="K111" s="25">
        <f>J111-Sect6116[[#This Row],[Gross Total]]</f>
        <v>-2444.1145746847324</v>
      </c>
    </row>
    <row r="112" spans="1:11" x14ac:dyDescent="0.2">
      <c r="A112" t="s">
        <v>10</v>
      </c>
      <c r="B112" s="21">
        <v>579020.669675824</v>
      </c>
      <c r="C112" s="21">
        <v>122149.56593161219</v>
      </c>
      <c r="D112" s="21">
        <v>0</v>
      </c>
      <c r="E112" s="21">
        <v>0</v>
      </c>
      <c r="F112" s="21">
        <v>0</v>
      </c>
      <c r="G112" s="21">
        <v>0</v>
      </c>
      <c r="H112" s="21">
        <v>77731.541956480491</v>
      </c>
      <c r="I112" s="21">
        <f>SUM(Sect6116[[#This Row],[District]:[ECSE]])</f>
        <v>778901.77756391664</v>
      </c>
      <c r="J112" s="24">
        <f>Sect6116[[#This Row],[Gross Total]]-SUM(Sect6116[[#This Row],[Regional]:[ECSE]])</f>
        <v>579020.669675824</v>
      </c>
      <c r="K112" s="24">
        <f>J112-Sect6116[[#This Row],[Gross Total]]</f>
        <v>-199881.10788809264</v>
      </c>
    </row>
    <row r="113" spans="1:11" x14ac:dyDescent="0.2">
      <c r="A113" t="s">
        <v>4</v>
      </c>
      <c r="B113" s="21">
        <v>71423.636149969971</v>
      </c>
      <c r="C113" s="21">
        <v>21976.503430759989</v>
      </c>
      <c r="D113" s="21">
        <v>0</v>
      </c>
      <c r="E113" s="21">
        <v>0</v>
      </c>
      <c r="F113" s="21">
        <v>0</v>
      </c>
      <c r="G113" s="21">
        <v>0</v>
      </c>
      <c r="H113" s="21">
        <v>14651.002287173327</v>
      </c>
      <c r="I113" s="21">
        <f>SUM(Sect6116[[#This Row],[District]:[ECSE]])</f>
        <v>108051.14186790328</v>
      </c>
      <c r="J113" s="25">
        <f>Sect6116[[#This Row],[Gross Total]]-SUM(Sect6116[[#This Row],[Regional]:[ECSE]])</f>
        <v>71423.636149969971</v>
      </c>
      <c r="K113" s="25">
        <f>J113-Sect6116[[#This Row],[Gross Total]]</f>
        <v>-36627.505717933309</v>
      </c>
    </row>
    <row r="114" spans="1:11" x14ac:dyDescent="0.2">
      <c r="A114" t="s">
        <v>48</v>
      </c>
      <c r="B114" s="21">
        <v>10940.289479747811</v>
      </c>
      <c r="C114" s="21">
        <v>5470.1447398739056</v>
      </c>
      <c r="D114" s="21">
        <v>0</v>
      </c>
      <c r="E114" s="21">
        <v>0</v>
      </c>
      <c r="F114" s="21">
        <v>0</v>
      </c>
      <c r="G114" s="21">
        <v>0</v>
      </c>
      <c r="H114" s="21">
        <v>0</v>
      </c>
      <c r="I114" s="21">
        <f>SUM(Sect6116[[#This Row],[District]:[ECSE]])</f>
        <v>16410.434219621719</v>
      </c>
      <c r="J114" s="24">
        <f>Sect6116[[#This Row],[Gross Total]]-SUM(Sect6116[[#This Row],[Regional]:[ECSE]])</f>
        <v>10940.289479747813</v>
      </c>
      <c r="K114" s="24">
        <f>J114-Sect6116[[#This Row],[Gross Total]]</f>
        <v>-5470.1447398739056</v>
      </c>
    </row>
    <row r="115" spans="1:11" x14ac:dyDescent="0.2">
      <c r="A115" t="s">
        <v>120</v>
      </c>
      <c r="B115" s="21">
        <v>465755.064076023</v>
      </c>
      <c r="C115" s="21">
        <v>78117.146822877272</v>
      </c>
      <c r="D115" s="21">
        <v>0</v>
      </c>
      <c r="E115" s="21">
        <v>0</v>
      </c>
      <c r="F115" s="21">
        <v>0</v>
      </c>
      <c r="G115" s="21">
        <v>0</v>
      </c>
      <c r="H115" s="21">
        <v>51586.7950717114</v>
      </c>
      <c r="I115" s="21">
        <f>SUM(Sect6116[[#This Row],[District]:[ECSE]])</f>
        <v>595459.0059706117</v>
      </c>
      <c r="J115" s="25">
        <f>Sect6116[[#This Row],[Gross Total]]-SUM(Sect6116[[#This Row],[Regional]:[ECSE]])</f>
        <v>465755.06407602306</v>
      </c>
      <c r="K115" s="25">
        <f>J115-Sect6116[[#This Row],[Gross Total]]</f>
        <v>-129703.94189458864</v>
      </c>
    </row>
    <row r="116" spans="1:11" x14ac:dyDescent="0.2">
      <c r="A116" t="s">
        <v>118</v>
      </c>
      <c r="B116" s="21">
        <v>154334.34751037223</v>
      </c>
      <c r="C116" s="21">
        <v>23329.610670172544</v>
      </c>
      <c r="D116" s="21">
        <v>0</v>
      </c>
      <c r="E116" s="21">
        <v>0</v>
      </c>
      <c r="F116" s="21">
        <v>0</v>
      </c>
      <c r="G116" s="21">
        <v>0</v>
      </c>
      <c r="H116" s="21">
        <v>12562.098053169833</v>
      </c>
      <c r="I116" s="21">
        <f>SUM(Sect6116[[#This Row],[District]:[ECSE]])</f>
        <v>190226.05623371463</v>
      </c>
      <c r="J116" s="24">
        <f>Sect6116[[#This Row],[Gross Total]]-SUM(Sect6116[[#This Row],[Regional]:[ECSE]])</f>
        <v>154334.34751037223</v>
      </c>
      <c r="K116" s="24">
        <f>J116-Sect6116[[#This Row],[Gross Total]]</f>
        <v>-35891.708723342395</v>
      </c>
    </row>
    <row r="117" spans="1:11" x14ac:dyDescent="0.2">
      <c r="A117" t="s">
        <v>28</v>
      </c>
      <c r="B117" s="21">
        <v>159672.12241841626</v>
      </c>
      <c r="C117" s="21">
        <v>12773.769793473302</v>
      </c>
      <c r="D117" s="21">
        <v>0</v>
      </c>
      <c r="E117" s="21">
        <v>0</v>
      </c>
      <c r="F117" s="21">
        <v>0</v>
      </c>
      <c r="G117" s="21">
        <v>0</v>
      </c>
      <c r="H117" s="21">
        <v>8515.8465289822016</v>
      </c>
      <c r="I117" s="21">
        <f>SUM(Sect6116[[#This Row],[District]:[ECSE]])</f>
        <v>180961.73874087175</v>
      </c>
      <c r="J117" s="25">
        <f>Sect6116[[#This Row],[Gross Total]]-SUM(Sect6116[[#This Row],[Regional]:[ECSE]])</f>
        <v>159672.12241841626</v>
      </c>
      <c r="K117" s="25">
        <f>J117-Sect6116[[#This Row],[Gross Total]]</f>
        <v>-21289.616322455491</v>
      </c>
    </row>
    <row r="118" spans="1:11" x14ac:dyDescent="0.2">
      <c r="A118" t="s">
        <v>134</v>
      </c>
      <c r="B118" s="21">
        <v>150644.40223111806</v>
      </c>
      <c r="C118" s="21">
        <v>29436.26250493111</v>
      </c>
      <c r="D118" s="21">
        <v>0</v>
      </c>
      <c r="E118" s="21">
        <v>0</v>
      </c>
      <c r="F118" s="21">
        <v>0</v>
      </c>
      <c r="G118" s="21">
        <v>0</v>
      </c>
      <c r="H118" s="21">
        <v>13852.358825849935</v>
      </c>
      <c r="I118" s="21">
        <f>SUM(Sect6116[[#This Row],[District]:[ECSE]])</f>
        <v>193933.02356189908</v>
      </c>
      <c r="J118" s="24">
        <f>Sect6116[[#This Row],[Gross Total]]-SUM(Sect6116[[#This Row],[Regional]:[ECSE]])</f>
        <v>150644.40223111803</v>
      </c>
      <c r="K118" s="24">
        <f>J118-Sect6116[[#This Row],[Gross Total]]</f>
        <v>-43288.621330781054</v>
      </c>
    </row>
    <row r="119" spans="1:11" x14ac:dyDescent="0.2">
      <c r="A119" t="s">
        <v>135</v>
      </c>
      <c r="B119" s="21">
        <v>122458.48035239695</v>
      </c>
      <c r="C119" s="21">
        <v>16060.128570806159</v>
      </c>
      <c r="D119" s="21">
        <v>2007.5160713507698</v>
      </c>
      <c r="E119" s="21">
        <v>0</v>
      </c>
      <c r="F119" s="21">
        <v>0</v>
      </c>
      <c r="G119" s="21">
        <v>0</v>
      </c>
      <c r="H119" s="21">
        <v>2007.5160713507698</v>
      </c>
      <c r="I119" s="21">
        <f>SUM(Sect6116[[#This Row],[District]:[ECSE]])</f>
        <v>142533.64106590467</v>
      </c>
      <c r="J119" s="25">
        <f>Sect6116[[#This Row],[Gross Total]]-SUM(Sect6116[[#This Row],[Regional]:[ECSE]])</f>
        <v>122458.48035239697</v>
      </c>
      <c r="K119" s="25">
        <f>J119-Sect6116[[#This Row],[Gross Total]]</f>
        <v>-20075.160713507692</v>
      </c>
    </row>
    <row r="120" spans="1:11" x14ac:dyDescent="0.2">
      <c r="A120" t="s">
        <v>163</v>
      </c>
      <c r="B120" s="21">
        <v>878827.04989144136</v>
      </c>
      <c r="C120" s="21">
        <v>220962.22968699102</v>
      </c>
      <c r="D120" s="21">
        <v>1673.9562855075076</v>
      </c>
      <c r="E120" s="21">
        <v>0</v>
      </c>
      <c r="F120" s="21">
        <v>0</v>
      </c>
      <c r="G120" s="21">
        <v>0</v>
      </c>
      <c r="H120" s="21">
        <v>80349.901704360353</v>
      </c>
      <c r="I120" s="21">
        <f>SUM(Sect6116[[#This Row],[District]:[ECSE]])</f>
        <v>1181813.1375683001</v>
      </c>
      <c r="J120" s="24">
        <f>Sect6116[[#This Row],[Gross Total]]-SUM(Sect6116[[#This Row],[Regional]:[ECSE]])</f>
        <v>878827.04989144125</v>
      </c>
      <c r="K120" s="24">
        <f>J120-Sect6116[[#This Row],[Gross Total]]</f>
        <v>-302986.08767685888</v>
      </c>
    </row>
    <row r="121" spans="1:11" x14ac:dyDescent="0.2">
      <c r="A121" t="s">
        <v>26</v>
      </c>
      <c r="B121" s="21">
        <v>744292.69307222415</v>
      </c>
      <c r="C121" s="21">
        <v>148858.53861444478</v>
      </c>
      <c r="D121" s="21">
        <v>0</v>
      </c>
      <c r="E121" s="21">
        <v>7918.0073731087668</v>
      </c>
      <c r="F121" s="21">
        <v>0</v>
      </c>
      <c r="G121" s="21">
        <v>0</v>
      </c>
      <c r="H121" s="21">
        <v>41173.638340165584</v>
      </c>
      <c r="I121" s="21">
        <f>SUM(Sect6116[[#This Row],[District]:[ECSE]])</f>
        <v>942242.8773999433</v>
      </c>
      <c r="J121" s="25">
        <f>Sect6116[[#This Row],[Gross Total]]-SUM(Sect6116[[#This Row],[Regional]:[ECSE]])</f>
        <v>744292.69307222415</v>
      </c>
      <c r="K121" s="25">
        <f>J121-Sect6116[[#This Row],[Gross Total]]</f>
        <v>-197950.18432771915</v>
      </c>
    </row>
    <row r="122" spans="1:11" x14ac:dyDescent="0.2">
      <c r="A122" t="s">
        <v>9</v>
      </c>
      <c r="B122" s="21">
        <v>3410708.0881791371</v>
      </c>
      <c r="C122" s="21">
        <v>827240.48312516045</v>
      </c>
      <c r="D122" s="21">
        <v>2949.1639327100193</v>
      </c>
      <c r="E122" s="21">
        <v>0</v>
      </c>
      <c r="F122" s="21">
        <v>0</v>
      </c>
      <c r="G122" s="21">
        <v>0</v>
      </c>
      <c r="H122" s="21">
        <v>445323.75383921288</v>
      </c>
      <c r="I122" s="21">
        <f>SUM(Sect6116[[#This Row],[District]:[ECSE]])</f>
        <v>4686221.4890762195</v>
      </c>
      <c r="J122" s="24">
        <f>Sect6116[[#This Row],[Gross Total]]-SUM(Sect6116[[#This Row],[Regional]:[ECSE]])</f>
        <v>3410708.0881791362</v>
      </c>
      <c r="K122" s="24">
        <f>J122-Sect6116[[#This Row],[Gross Total]]</f>
        <v>-1275513.4008970833</v>
      </c>
    </row>
    <row r="123" spans="1:11" x14ac:dyDescent="0.2">
      <c r="A123" t="s">
        <v>36</v>
      </c>
      <c r="B123" s="21">
        <v>95106.922135821049</v>
      </c>
      <c r="C123" s="21">
        <v>13168.650757267527</v>
      </c>
      <c r="D123" s="21">
        <v>0</v>
      </c>
      <c r="E123" s="21">
        <v>0</v>
      </c>
      <c r="F123" s="21">
        <v>0</v>
      </c>
      <c r="G123" s="21">
        <v>0</v>
      </c>
      <c r="H123" s="21">
        <v>11705.46733979336</v>
      </c>
      <c r="I123" s="21">
        <f>SUM(Sect6116[[#This Row],[District]:[ECSE]])</f>
        <v>119981.04023288195</v>
      </c>
      <c r="J123" s="25">
        <f>Sect6116[[#This Row],[Gross Total]]-SUM(Sect6116[[#This Row],[Regional]:[ECSE]])</f>
        <v>95106.922135821063</v>
      </c>
      <c r="K123" s="25">
        <f>J123-Sect6116[[#This Row],[Gross Total]]</f>
        <v>-24874.118097060884</v>
      </c>
    </row>
    <row r="124" spans="1:11" x14ac:dyDescent="0.2">
      <c r="A124" t="s">
        <v>77</v>
      </c>
      <c r="B124" s="21">
        <v>62296.340370035912</v>
      </c>
      <c r="C124" s="21">
        <v>15574.085092508978</v>
      </c>
      <c r="D124" s="21">
        <v>0</v>
      </c>
      <c r="E124" s="21">
        <v>0</v>
      </c>
      <c r="F124" s="21">
        <v>0</v>
      </c>
      <c r="G124" s="21">
        <v>0</v>
      </c>
      <c r="H124" s="21">
        <v>7787.042546254489</v>
      </c>
      <c r="I124" s="21">
        <f>SUM(Sect6116[[#This Row],[District]:[ECSE]])</f>
        <v>85657.468008799391</v>
      </c>
      <c r="J124" s="24">
        <f>Sect6116[[#This Row],[Gross Total]]-SUM(Sect6116[[#This Row],[Regional]:[ECSE]])</f>
        <v>62296.340370035919</v>
      </c>
      <c r="K124" s="24">
        <f>J124-Sect6116[[#This Row],[Gross Total]]</f>
        <v>-23361.127638763472</v>
      </c>
    </row>
    <row r="125" spans="1:11" x14ac:dyDescent="0.2">
      <c r="A125" t="s">
        <v>114</v>
      </c>
      <c r="B125" s="21">
        <v>335837.75140472042</v>
      </c>
      <c r="C125" s="21">
        <v>94843.068683740494</v>
      </c>
      <c r="D125" s="21">
        <v>3109.6088093029666</v>
      </c>
      <c r="E125" s="21">
        <v>0</v>
      </c>
      <c r="F125" s="21">
        <v>0</v>
      </c>
      <c r="G125" s="21">
        <v>0</v>
      </c>
      <c r="H125" s="21">
        <v>9328.8264279088999</v>
      </c>
      <c r="I125" s="21">
        <f>SUM(Sect6116[[#This Row],[District]:[ECSE]])</f>
        <v>443119.2553256728</v>
      </c>
      <c r="J125" s="25">
        <f>Sect6116[[#This Row],[Gross Total]]-SUM(Sect6116[[#This Row],[Regional]:[ECSE]])</f>
        <v>335837.75140472042</v>
      </c>
      <c r="K125" s="25">
        <f>J125-Sect6116[[#This Row],[Gross Total]]</f>
        <v>-107281.50392095238</v>
      </c>
    </row>
    <row r="126" spans="1:11" x14ac:dyDescent="0.2">
      <c r="A126" t="s">
        <v>142</v>
      </c>
      <c r="B126" s="21">
        <v>60882.106775268461</v>
      </c>
      <c r="C126" s="21">
        <v>3581.3003985452037</v>
      </c>
      <c r="D126" s="21">
        <v>0</v>
      </c>
      <c r="E126" s="21">
        <v>0</v>
      </c>
      <c r="F126" s="21">
        <v>0</v>
      </c>
      <c r="G126" s="21">
        <v>0</v>
      </c>
      <c r="H126" s="21">
        <v>1790.6501992726019</v>
      </c>
      <c r="I126" s="21">
        <f>SUM(Sect6116[[#This Row],[District]:[ECSE]])</f>
        <v>66254.057373086267</v>
      </c>
      <c r="J126" s="24">
        <f>Sect6116[[#This Row],[Gross Total]]-SUM(Sect6116[[#This Row],[Regional]:[ECSE]])</f>
        <v>60882.106775268461</v>
      </c>
      <c r="K126" s="24">
        <f>J126-Sect6116[[#This Row],[Gross Total]]</f>
        <v>-5371.9505978178058</v>
      </c>
    </row>
    <row r="127" spans="1:11" x14ac:dyDescent="0.2">
      <c r="A127" t="s">
        <v>116</v>
      </c>
      <c r="B127" s="21">
        <v>531944.48858673812</v>
      </c>
      <c r="C127" s="21">
        <v>84627.53227516287</v>
      </c>
      <c r="D127" s="21">
        <v>0</v>
      </c>
      <c r="E127" s="21">
        <v>0</v>
      </c>
      <c r="F127" s="21">
        <v>0</v>
      </c>
      <c r="G127" s="21">
        <v>0</v>
      </c>
      <c r="H127" s="21">
        <v>18998.01744952636</v>
      </c>
      <c r="I127" s="21">
        <f>SUM(Sect6116[[#This Row],[District]:[ECSE]])</f>
        <v>635570.03831142734</v>
      </c>
      <c r="J127" s="25">
        <f>Sect6116[[#This Row],[Gross Total]]-SUM(Sect6116[[#This Row],[Regional]:[ECSE]])</f>
        <v>531944.48858673812</v>
      </c>
      <c r="K127" s="25">
        <f>J127-Sect6116[[#This Row],[Gross Total]]</f>
        <v>-103625.54972468922</v>
      </c>
    </row>
    <row r="128" spans="1:11" x14ac:dyDescent="0.2">
      <c r="A128" t="s">
        <v>223</v>
      </c>
      <c r="B128" s="21">
        <v>658179.95106895175</v>
      </c>
      <c r="C128" s="21">
        <v>103309.25814246837</v>
      </c>
      <c r="D128" s="21">
        <v>0</v>
      </c>
      <c r="E128" s="21">
        <v>4998.8350714097587</v>
      </c>
      <c r="F128" s="21">
        <v>0</v>
      </c>
      <c r="G128" s="21">
        <v>0</v>
      </c>
      <c r="H128" s="21">
        <v>101642.97978533176</v>
      </c>
      <c r="I128" s="21">
        <f>SUM(Sect6116[[#This Row],[District]:[ECSE]])</f>
        <v>868131.02406816161</v>
      </c>
      <c r="J128" s="24">
        <f>Sect6116[[#This Row],[Gross Total]]-SUM(Sect6116[[#This Row],[Regional]:[ECSE]])</f>
        <v>658179.95106895175</v>
      </c>
      <c r="K128" s="24">
        <f>J128-Sect6116[[#This Row],[Gross Total]]</f>
        <v>-209951.07299920986</v>
      </c>
    </row>
    <row r="129" spans="1:11" x14ac:dyDescent="0.2">
      <c r="A129" t="s">
        <v>103</v>
      </c>
      <c r="B129" s="21">
        <v>259205.87161155712</v>
      </c>
      <c r="C129" s="21">
        <v>3502.7820488048255</v>
      </c>
      <c r="D129" s="21">
        <v>0</v>
      </c>
      <c r="E129" s="21">
        <v>0</v>
      </c>
      <c r="F129" s="21">
        <v>0</v>
      </c>
      <c r="G129" s="21">
        <v>0</v>
      </c>
      <c r="H129" s="21">
        <v>31525.038439243432</v>
      </c>
      <c r="I129" s="21">
        <f>SUM(Sect6116[[#This Row],[District]:[ECSE]])</f>
        <v>294233.6920996054</v>
      </c>
      <c r="J129" s="25">
        <f>Sect6116[[#This Row],[Gross Total]]-SUM(Sect6116[[#This Row],[Regional]:[ECSE]])</f>
        <v>259205.87161155714</v>
      </c>
      <c r="K129" s="25">
        <f>J129-Sect6116[[#This Row],[Gross Total]]</f>
        <v>-35027.820488048252</v>
      </c>
    </row>
    <row r="130" spans="1:11" x14ac:dyDescent="0.2">
      <c r="A130" t="s">
        <v>33</v>
      </c>
      <c r="B130" s="21">
        <v>163097.0571379399</v>
      </c>
      <c r="C130" s="21">
        <v>15242.715620368213</v>
      </c>
      <c r="D130" s="21">
        <v>0</v>
      </c>
      <c r="E130" s="21">
        <v>0</v>
      </c>
      <c r="F130" s="21">
        <v>0</v>
      </c>
      <c r="G130" s="21">
        <v>0</v>
      </c>
      <c r="H130" s="21">
        <v>12194.172496294572</v>
      </c>
      <c r="I130" s="21">
        <f>SUM(Sect6116[[#This Row],[District]:[ECSE]])</f>
        <v>190533.9452546027</v>
      </c>
      <c r="J130" s="24">
        <f>Sect6116[[#This Row],[Gross Total]]-SUM(Sect6116[[#This Row],[Regional]:[ECSE]])</f>
        <v>163097.0571379399</v>
      </c>
      <c r="K130" s="24">
        <f>J130-Sect6116[[#This Row],[Gross Total]]</f>
        <v>-27436.888116662798</v>
      </c>
    </row>
    <row r="131" spans="1:11" x14ac:dyDescent="0.2">
      <c r="A131" t="s">
        <v>90</v>
      </c>
      <c r="B131" s="21">
        <v>169679.88489645242</v>
      </c>
      <c r="C131" s="21">
        <v>15252.124485074379</v>
      </c>
      <c r="D131" s="21">
        <v>0</v>
      </c>
      <c r="E131" s="21">
        <v>0</v>
      </c>
      <c r="F131" s="21">
        <v>0</v>
      </c>
      <c r="G131" s="21">
        <v>0</v>
      </c>
      <c r="H131" s="21">
        <v>34317.280091417349</v>
      </c>
      <c r="I131" s="21">
        <f>SUM(Sect6116[[#This Row],[District]:[ECSE]])</f>
        <v>219249.28947294413</v>
      </c>
      <c r="J131" s="25">
        <f>Sect6116[[#This Row],[Gross Total]]-SUM(Sect6116[[#This Row],[Regional]:[ECSE]])</f>
        <v>169679.88489645242</v>
      </c>
      <c r="K131" s="25">
        <f>J131-Sect6116[[#This Row],[Gross Total]]</f>
        <v>-49569.40457649171</v>
      </c>
    </row>
    <row r="132" spans="1:11" x14ac:dyDescent="0.2">
      <c r="A132" t="s">
        <v>224</v>
      </c>
      <c r="B132" s="21">
        <v>574323.20460974204</v>
      </c>
      <c r="C132" s="21">
        <v>9598.7165115834323</v>
      </c>
      <c r="D132" s="21">
        <v>0</v>
      </c>
      <c r="E132" s="21">
        <v>0</v>
      </c>
      <c r="F132" s="21">
        <v>0</v>
      </c>
      <c r="G132" s="21">
        <v>0</v>
      </c>
      <c r="H132" s="21">
        <v>67191.015581084022</v>
      </c>
      <c r="I132" s="21">
        <f>SUM(Sect6116[[#This Row],[District]:[ECSE]])</f>
        <v>651112.93670240953</v>
      </c>
      <c r="J132" s="24">
        <f>Sect6116[[#This Row],[Gross Total]]-SUM(Sect6116[[#This Row],[Regional]:[ECSE]])</f>
        <v>574323.20460974204</v>
      </c>
      <c r="K132" s="24">
        <f>J132-Sect6116[[#This Row],[Gross Total]]</f>
        <v>-76789.732092667487</v>
      </c>
    </row>
    <row r="133" spans="1:11" x14ac:dyDescent="0.2">
      <c r="A133" t="s">
        <v>13</v>
      </c>
      <c r="B133" s="21">
        <v>1495209.5279253516</v>
      </c>
      <c r="C133" s="21">
        <v>370942.6916273823</v>
      </c>
      <c r="D133" s="21">
        <v>0</v>
      </c>
      <c r="E133" s="21">
        <v>0</v>
      </c>
      <c r="F133" s="21">
        <v>4902.3263210667265</v>
      </c>
      <c r="G133" s="21">
        <v>0</v>
      </c>
      <c r="H133" s="21">
        <v>215702.35812693596</v>
      </c>
      <c r="I133" s="21">
        <f>SUM(Sect6116[[#This Row],[District]:[ECSE]])</f>
        <v>2086756.9040007368</v>
      </c>
      <c r="J133" s="25">
        <f>Sect6116[[#This Row],[Gross Total]]-SUM(Sect6116[[#This Row],[Regional]:[ECSE]])</f>
        <v>1495209.5279253519</v>
      </c>
      <c r="K133" s="25">
        <f>J133-Sect6116[[#This Row],[Gross Total]]</f>
        <v>-591547.37607538491</v>
      </c>
    </row>
    <row r="134" spans="1:11" x14ac:dyDescent="0.2">
      <c r="A134" t="s">
        <v>11</v>
      </c>
      <c r="B134" s="21">
        <v>780819.89348272723</v>
      </c>
      <c r="C134" s="21">
        <v>205308.75046026162</v>
      </c>
      <c r="D134" s="21">
        <v>4849.8130029983058</v>
      </c>
      <c r="E134" s="21">
        <v>0</v>
      </c>
      <c r="F134" s="21">
        <v>0</v>
      </c>
      <c r="G134" s="21">
        <v>0</v>
      </c>
      <c r="H134" s="21">
        <v>88913.238388302285</v>
      </c>
      <c r="I134" s="21">
        <f>SUM(Sect6116[[#This Row],[District]:[ECSE]])</f>
        <v>1079891.6953342895</v>
      </c>
      <c r="J134" s="24">
        <f>Sect6116[[#This Row],[Gross Total]]-SUM(Sect6116[[#This Row],[Regional]:[ECSE]])</f>
        <v>780819.89348272723</v>
      </c>
      <c r="K134" s="24">
        <f>J134-Sect6116[[#This Row],[Gross Total]]</f>
        <v>-299071.80185156222</v>
      </c>
    </row>
    <row r="135" spans="1:11" x14ac:dyDescent="0.2">
      <c r="A135" t="s">
        <v>76</v>
      </c>
      <c r="B135" s="21">
        <v>35995.115978056085</v>
      </c>
      <c r="C135" s="21">
        <v>4695.0151275725329</v>
      </c>
      <c r="D135" s="21">
        <v>0</v>
      </c>
      <c r="E135" s="21">
        <v>0</v>
      </c>
      <c r="F135" s="21">
        <v>0</v>
      </c>
      <c r="G135" s="21">
        <v>0</v>
      </c>
      <c r="H135" s="21">
        <v>0</v>
      </c>
      <c r="I135" s="21">
        <f>SUM(Sect6116[[#This Row],[District]:[ECSE]])</f>
        <v>40690.131105628621</v>
      </c>
      <c r="J135" s="25">
        <f>Sect6116[[#This Row],[Gross Total]]-SUM(Sect6116[[#This Row],[Regional]:[ECSE]])</f>
        <v>35995.115978056085</v>
      </c>
      <c r="K135" s="25">
        <f>J135-Sect6116[[#This Row],[Gross Total]]</f>
        <v>-4695.0151275725366</v>
      </c>
    </row>
    <row r="136" spans="1:11" x14ac:dyDescent="0.2">
      <c r="A136" t="s">
        <v>122</v>
      </c>
      <c r="B136" s="21">
        <v>514084.78958676779</v>
      </c>
      <c r="C136" s="21">
        <v>180177.62721851349</v>
      </c>
      <c r="D136" s="21">
        <v>0</v>
      </c>
      <c r="E136" s="21">
        <v>4959.0172628948667</v>
      </c>
      <c r="F136" s="21">
        <v>0</v>
      </c>
      <c r="G136" s="21">
        <v>0</v>
      </c>
      <c r="H136" s="21">
        <v>89262.31073210761</v>
      </c>
      <c r="I136" s="21">
        <f>SUM(Sect6116[[#This Row],[District]:[ECSE]])</f>
        <v>788483.74480028381</v>
      </c>
      <c r="J136" s="24">
        <f>Sect6116[[#This Row],[Gross Total]]-SUM(Sect6116[[#This Row],[Regional]:[ECSE]])</f>
        <v>514084.78958676785</v>
      </c>
      <c r="K136" s="24">
        <f>J136-Sect6116[[#This Row],[Gross Total]]</f>
        <v>-274398.95521351596</v>
      </c>
    </row>
    <row r="137" spans="1:11" x14ac:dyDescent="0.2">
      <c r="A137" t="s">
        <v>225</v>
      </c>
      <c r="B137" s="21">
        <v>678959.38797079597</v>
      </c>
      <c r="C137" s="21">
        <v>113450.79747583995</v>
      </c>
      <c r="D137" s="21">
        <v>0</v>
      </c>
      <c r="E137" s="21">
        <v>6981.5875369747664</v>
      </c>
      <c r="F137" s="21">
        <v>0</v>
      </c>
      <c r="G137" s="21">
        <v>0</v>
      </c>
      <c r="H137" s="21">
        <v>97742.22551764673</v>
      </c>
      <c r="I137" s="21">
        <f>SUM(Sect6116[[#This Row],[District]:[ECSE]])</f>
        <v>897133.99850125751</v>
      </c>
      <c r="J137" s="25">
        <f>Sect6116[[#This Row],[Gross Total]]-SUM(Sect6116[[#This Row],[Regional]:[ECSE]])</f>
        <v>678959.38797079609</v>
      </c>
      <c r="K137" s="25">
        <f>J137-Sect6116[[#This Row],[Gross Total]]</f>
        <v>-218174.61053046142</v>
      </c>
    </row>
    <row r="138" spans="1:11" x14ac:dyDescent="0.2">
      <c r="A138" t="s">
        <v>131</v>
      </c>
      <c r="B138" s="21">
        <v>31878.653203519749</v>
      </c>
      <c r="C138" s="21">
        <v>11592.237528552636</v>
      </c>
      <c r="D138" s="21">
        <v>0</v>
      </c>
      <c r="E138" s="21">
        <v>0</v>
      </c>
      <c r="F138" s="21">
        <v>0</v>
      </c>
      <c r="G138" s="21">
        <v>0</v>
      </c>
      <c r="H138" s="21">
        <v>0</v>
      </c>
      <c r="I138" s="21">
        <f>SUM(Sect6116[[#This Row],[District]:[ECSE]])</f>
        <v>43470.890732072381</v>
      </c>
      <c r="J138" s="24">
        <f>Sect6116[[#This Row],[Gross Total]]-SUM(Sect6116[[#This Row],[Regional]:[ECSE]])</f>
        <v>31878.653203519745</v>
      </c>
      <c r="K138" s="24">
        <f>J138-Sect6116[[#This Row],[Gross Total]]</f>
        <v>-11592.237528552636</v>
      </c>
    </row>
    <row r="139" spans="1:11" x14ac:dyDescent="0.2">
      <c r="A139" t="s">
        <v>6</v>
      </c>
      <c r="B139" s="21">
        <v>267344.98909689207</v>
      </c>
      <c r="C139" s="21">
        <v>62496.231217455279</v>
      </c>
      <c r="D139" s="21">
        <v>0</v>
      </c>
      <c r="E139" s="21">
        <v>0</v>
      </c>
      <c r="F139" s="21">
        <v>0</v>
      </c>
      <c r="G139" s="21">
        <v>0</v>
      </c>
      <c r="H139" s="21">
        <v>15624.05780436382</v>
      </c>
      <c r="I139" s="21">
        <f>SUM(Sect6116[[#This Row],[District]:[ECSE]])</f>
        <v>345465.2781187112</v>
      </c>
      <c r="J139" s="25">
        <f>Sect6116[[#This Row],[Gross Total]]-SUM(Sect6116[[#This Row],[Regional]:[ECSE]])</f>
        <v>267344.98909689207</v>
      </c>
      <c r="K139" s="25">
        <f>J139-Sect6116[[#This Row],[Gross Total]]</f>
        <v>-78120.289021819131</v>
      </c>
    </row>
    <row r="140" spans="1:11" x14ac:dyDescent="0.2">
      <c r="A140" t="s">
        <v>60</v>
      </c>
      <c r="B140" s="21">
        <v>552210.54102738888</v>
      </c>
      <c r="C140" s="21">
        <v>46688.354780741327</v>
      </c>
      <c r="D140" s="21">
        <v>0</v>
      </c>
      <c r="E140" s="21">
        <v>0</v>
      </c>
      <c r="F140" s="21">
        <v>0</v>
      </c>
      <c r="G140" s="21">
        <v>0</v>
      </c>
      <c r="H140" s="21">
        <v>53128.127853947037</v>
      </c>
      <c r="I140" s="21">
        <f>SUM(Sect6116[[#This Row],[District]:[ECSE]])</f>
        <v>652027.02366207726</v>
      </c>
      <c r="J140" s="24">
        <f>Sect6116[[#This Row],[Gross Total]]-SUM(Sect6116[[#This Row],[Regional]:[ECSE]])</f>
        <v>552210.54102738888</v>
      </c>
      <c r="K140" s="24">
        <f>J140-Sect6116[[#This Row],[Gross Total]]</f>
        <v>-99816.482634688378</v>
      </c>
    </row>
    <row r="141" spans="1:11" x14ac:dyDescent="0.2">
      <c r="A141" t="s">
        <v>137</v>
      </c>
      <c r="B141" s="21">
        <v>87204.838481927873</v>
      </c>
      <c r="C141" s="21">
        <v>6084.0584987391539</v>
      </c>
      <c r="D141" s="21">
        <v>0</v>
      </c>
      <c r="E141" s="21">
        <v>0</v>
      </c>
      <c r="F141" s="21">
        <v>0</v>
      </c>
      <c r="G141" s="21">
        <v>0</v>
      </c>
      <c r="H141" s="21">
        <v>2028.0194995797183</v>
      </c>
      <c r="I141" s="21">
        <f>SUM(Sect6116[[#This Row],[District]:[ECSE]])</f>
        <v>95316.916480246742</v>
      </c>
      <c r="J141" s="25">
        <f>Sect6116[[#This Row],[Gross Total]]-SUM(Sect6116[[#This Row],[Regional]:[ECSE]])</f>
        <v>87204.838481927873</v>
      </c>
      <c r="K141" s="25">
        <f>J141-Sect6116[[#This Row],[Gross Total]]</f>
        <v>-8112.0779983188695</v>
      </c>
    </row>
    <row r="142" spans="1:11" x14ac:dyDescent="0.2">
      <c r="A142" t="s">
        <v>53</v>
      </c>
      <c r="B142" s="21">
        <v>1143.1400000000001</v>
      </c>
      <c r="C142" s="21">
        <v>0</v>
      </c>
      <c r="D142" s="21">
        <v>0</v>
      </c>
      <c r="E142" s="21">
        <v>0</v>
      </c>
      <c r="F142" s="21">
        <v>0</v>
      </c>
      <c r="G142" s="21">
        <v>0</v>
      </c>
      <c r="H142" s="21">
        <v>0</v>
      </c>
      <c r="I142" s="21">
        <f>SUM(Sect6116[[#This Row],[District]:[ECSE]])</f>
        <v>1143.1400000000001</v>
      </c>
      <c r="J142" s="24">
        <f>Sect6116[[#This Row],[Gross Total]]-SUM(Sect6116[[#This Row],[Regional]:[ECSE]])</f>
        <v>1143.1400000000001</v>
      </c>
      <c r="K142" s="24">
        <f>J142-Sect6116[[#This Row],[Gross Total]]</f>
        <v>0</v>
      </c>
    </row>
    <row r="143" spans="1:11" x14ac:dyDescent="0.2">
      <c r="A143" t="s">
        <v>226</v>
      </c>
      <c r="B143" s="21">
        <v>54470.051317422287</v>
      </c>
      <c r="C143" s="21">
        <v>3112.5743609955589</v>
      </c>
      <c r="D143" s="21">
        <v>0</v>
      </c>
      <c r="E143" s="21">
        <v>0</v>
      </c>
      <c r="F143" s="21">
        <v>0</v>
      </c>
      <c r="G143" s="21">
        <v>0</v>
      </c>
      <c r="H143" s="21">
        <v>1556.2871804977794</v>
      </c>
      <c r="I143" s="21">
        <f>SUM(Sect6116[[#This Row],[District]:[ECSE]])</f>
        <v>59138.912858915624</v>
      </c>
      <c r="J143" s="25">
        <f>Sect6116[[#This Row],[Gross Total]]-SUM(Sect6116[[#This Row],[Regional]:[ECSE]])</f>
        <v>54470.051317422287</v>
      </c>
      <c r="K143" s="25">
        <f>J143-Sect6116[[#This Row],[Gross Total]]</f>
        <v>-4668.8615414933374</v>
      </c>
    </row>
    <row r="144" spans="1:11" x14ac:dyDescent="0.2">
      <c r="A144" t="s">
        <v>67</v>
      </c>
      <c r="B144" s="21">
        <v>6526.4053821381594</v>
      </c>
      <c r="C144" s="21">
        <v>0</v>
      </c>
      <c r="D144" s="21">
        <v>0</v>
      </c>
      <c r="E144" s="21">
        <v>0</v>
      </c>
      <c r="F144" s="21">
        <v>0</v>
      </c>
      <c r="G144" s="21">
        <v>0</v>
      </c>
      <c r="H144" s="21">
        <v>0</v>
      </c>
      <c r="I144" s="21">
        <f>SUM(Sect6116[[#This Row],[District]:[ECSE]])</f>
        <v>6526.4053821381594</v>
      </c>
      <c r="J144" s="24">
        <f>Sect6116[[#This Row],[Gross Total]]-SUM(Sect6116[[#This Row],[Regional]:[ECSE]])</f>
        <v>6526.4053821381594</v>
      </c>
      <c r="K144" s="24">
        <f>J144-Sect6116[[#This Row],[Gross Total]]</f>
        <v>0</v>
      </c>
    </row>
    <row r="145" spans="1:11" x14ac:dyDescent="0.2">
      <c r="A145" t="s">
        <v>80</v>
      </c>
      <c r="B145" s="21">
        <v>225891.17221277981</v>
      </c>
      <c r="C145" s="21">
        <v>26772.287077070199</v>
      </c>
      <c r="D145" s="21">
        <v>0</v>
      </c>
      <c r="E145" s="21">
        <v>0</v>
      </c>
      <c r="F145" s="21">
        <v>0</v>
      </c>
      <c r="G145" s="21">
        <v>0</v>
      </c>
      <c r="H145" s="21">
        <v>18405.947365485765</v>
      </c>
      <c r="I145" s="21">
        <f>SUM(Sect6116[[#This Row],[District]:[ECSE]])</f>
        <v>271069.4066553358</v>
      </c>
      <c r="J145" s="25">
        <f>Sect6116[[#This Row],[Gross Total]]-SUM(Sect6116[[#This Row],[Regional]:[ECSE]])</f>
        <v>225891.17221277984</v>
      </c>
      <c r="K145" s="25">
        <f>J145-Sect6116[[#This Row],[Gross Total]]</f>
        <v>-45178.234442555957</v>
      </c>
    </row>
    <row r="146" spans="1:11" x14ac:dyDescent="0.2">
      <c r="A146" t="s">
        <v>78</v>
      </c>
      <c r="B146" s="21">
        <v>3263.2026910690797</v>
      </c>
      <c r="C146" s="21">
        <v>0</v>
      </c>
      <c r="D146" s="21">
        <v>0</v>
      </c>
      <c r="E146" s="21">
        <v>0</v>
      </c>
      <c r="F146" s="21">
        <v>0</v>
      </c>
      <c r="G146" s="21">
        <v>0</v>
      </c>
      <c r="H146" s="21">
        <v>0</v>
      </c>
      <c r="I146" s="21">
        <f>SUM(Sect6116[[#This Row],[District]:[ECSE]])</f>
        <v>3263.2026910690797</v>
      </c>
      <c r="J146" s="24">
        <f>Sect6116[[#This Row],[Gross Total]]-SUM(Sect6116[[#This Row],[Regional]:[ECSE]])</f>
        <v>3263.2026910690797</v>
      </c>
      <c r="K146" s="24">
        <f>J146-Sect6116[[#This Row],[Gross Total]]</f>
        <v>0</v>
      </c>
    </row>
    <row r="147" spans="1:11" x14ac:dyDescent="0.2">
      <c r="A147" t="s">
        <v>227</v>
      </c>
      <c r="B147" s="21">
        <v>63198.789967796067</v>
      </c>
      <c r="C147" s="21">
        <v>17015.058837483557</v>
      </c>
      <c r="D147" s="21">
        <v>0</v>
      </c>
      <c r="E147" s="21">
        <v>0</v>
      </c>
      <c r="F147" s="21">
        <v>0</v>
      </c>
      <c r="G147" s="21">
        <v>0</v>
      </c>
      <c r="H147" s="21">
        <v>0</v>
      </c>
      <c r="I147" s="21">
        <f>SUM(Sect6116[[#This Row],[District]:[ECSE]])</f>
        <v>80213.848805279616</v>
      </c>
      <c r="J147" s="25">
        <f>Sect6116[[#This Row],[Gross Total]]-SUM(Sect6116[[#This Row],[Regional]:[ECSE]])</f>
        <v>63198.789967796059</v>
      </c>
      <c r="K147" s="25">
        <f>J147-Sect6116[[#This Row],[Gross Total]]</f>
        <v>-17015.058837483557</v>
      </c>
    </row>
    <row r="148" spans="1:11" x14ac:dyDescent="0.2">
      <c r="A148" t="s">
        <v>121</v>
      </c>
      <c r="B148" s="21">
        <v>9750507.9914116599</v>
      </c>
      <c r="C148" s="21">
        <v>2228090.0128865121</v>
      </c>
      <c r="D148" s="21">
        <v>8043.6462559079846</v>
      </c>
      <c r="E148" s="21">
        <v>48261.877535447908</v>
      </c>
      <c r="F148" s="21">
        <v>4826.1877535447911</v>
      </c>
      <c r="G148" s="21">
        <v>0</v>
      </c>
      <c r="H148" s="21">
        <v>1090718.4323011227</v>
      </c>
      <c r="I148" s="21">
        <f>SUM(Sect6116[[#This Row],[District]:[ECSE]])</f>
        <v>13130448.148144197</v>
      </c>
      <c r="J148" s="24">
        <f>Sect6116[[#This Row],[Gross Total]]-SUM(Sect6116[[#This Row],[Regional]:[ECSE]])</f>
        <v>9750507.9914116617</v>
      </c>
      <c r="K148" s="24">
        <f>J148-Sect6116[[#This Row],[Gross Total]]</f>
        <v>-3379940.156732535</v>
      </c>
    </row>
    <row r="149" spans="1:11" x14ac:dyDescent="0.2">
      <c r="A149" t="s">
        <v>27</v>
      </c>
      <c r="B149" s="21">
        <v>32080.402724957719</v>
      </c>
      <c r="C149" s="21">
        <v>3564.4891916619686</v>
      </c>
      <c r="D149" s="21">
        <v>0</v>
      </c>
      <c r="E149" s="21">
        <v>0</v>
      </c>
      <c r="F149" s="21">
        <v>0</v>
      </c>
      <c r="G149" s="21">
        <v>0</v>
      </c>
      <c r="H149" s="21">
        <v>3564.4891916619686</v>
      </c>
      <c r="I149" s="21">
        <f>SUM(Sect6116[[#This Row],[District]:[ECSE]])</f>
        <v>39209.381108281654</v>
      </c>
      <c r="J149" s="25">
        <f>Sect6116[[#This Row],[Gross Total]]-SUM(Sect6116[[#This Row],[Regional]:[ECSE]])</f>
        <v>32080.402724957716</v>
      </c>
      <c r="K149" s="25">
        <f>J149-Sect6116[[#This Row],[Gross Total]]</f>
        <v>-7128.978383323938</v>
      </c>
    </row>
    <row r="150" spans="1:11" x14ac:dyDescent="0.2">
      <c r="A150" t="s">
        <v>47</v>
      </c>
      <c r="B150" s="21">
        <v>184541.87322823319</v>
      </c>
      <c r="C150" s="21">
        <v>2563.0815726143496</v>
      </c>
      <c r="D150" s="21">
        <v>0</v>
      </c>
      <c r="E150" s="21">
        <v>0</v>
      </c>
      <c r="F150" s="21">
        <v>0</v>
      </c>
      <c r="G150" s="21">
        <v>0</v>
      </c>
      <c r="H150" s="21">
        <v>1281.5407863071748</v>
      </c>
      <c r="I150" s="21">
        <f>SUM(Sect6116[[#This Row],[District]:[ECSE]])</f>
        <v>188386.49558715473</v>
      </c>
      <c r="J150" s="24">
        <f>Sect6116[[#This Row],[Gross Total]]-SUM(Sect6116[[#This Row],[Regional]:[ECSE]])</f>
        <v>184541.87322823319</v>
      </c>
      <c r="K150" s="24">
        <f>J150-Sect6116[[#This Row],[Gross Total]]</f>
        <v>-3844.6223589215369</v>
      </c>
    </row>
    <row r="151" spans="1:11" x14ac:dyDescent="0.2">
      <c r="A151" t="s">
        <v>65</v>
      </c>
      <c r="B151" s="21">
        <v>33869.576137013079</v>
      </c>
      <c r="C151" s="21">
        <v>14725.902668266554</v>
      </c>
      <c r="D151" s="21">
        <v>0</v>
      </c>
      <c r="E151" s="21">
        <v>0</v>
      </c>
      <c r="F151" s="21">
        <v>0</v>
      </c>
      <c r="G151" s="21">
        <v>0</v>
      </c>
      <c r="H151" s="21">
        <v>1472.5902668266554</v>
      </c>
      <c r="I151" s="21">
        <f>SUM(Sect6116[[#This Row],[District]:[ECSE]])</f>
        <v>50068.069072106293</v>
      </c>
      <c r="J151" s="25">
        <f>Sect6116[[#This Row],[Gross Total]]-SUM(Sect6116[[#This Row],[Regional]:[ECSE]])</f>
        <v>33869.576137013086</v>
      </c>
      <c r="K151" s="25">
        <f>J151-Sect6116[[#This Row],[Gross Total]]</f>
        <v>-16198.492935093207</v>
      </c>
    </row>
    <row r="152" spans="1:11" x14ac:dyDescent="0.2">
      <c r="A152" t="s">
        <v>21</v>
      </c>
      <c r="B152" s="21">
        <v>254758.54899571463</v>
      </c>
      <c r="C152" s="21">
        <v>25117.040041831024</v>
      </c>
      <c r="D152" s="21">
        <v>0</v>
      </c>
      <c r="E152" s="21">
        <v>0</v>
      </c>
      <c r="F152" s="21">
        <v>0</v>
      </c>
      <c r="G152" s="21">
        <v>0</v>
      </c>
      <c r="H152" s="21">
        <v>23322.965753128807</v>
      </c>
      <c r="I152" s="21">
        <f>SUM(Sect6116[[#This Row],[District]:[ECSE]])</f>
        <v>303198.55479067448</v>
      </c>
      <c r="J152" s="24">
        <f>Sect6116[[#This Row],[Gross Total]]-SUM(Sect6116[[#This Row],[Regional]:[ECSE]])</f>
        <v>254758.54899571463</v>
      </c>
      <c r="K152" s="24">
        <f>J152-Sect6116[[#This Row],[Gross Total]]</f>
        <v>-48440.005794959841</v>
      </c>
    </row>
    <row r="153" spans="1:11" x14ac:dyDescent="0.2">
      <c r="A153" t="s">
        <v>31</v>
      </c>
      <c r="B153" s="21">
        <v>1111857.9792300179</v>
      </c>
      <c r="C153" s="21">
        <v>240727.03203897545</v>
      </c>
      <c r="D153" s="21">
        <v>3009.0879004871931</v>
      </c>
      <c r="E153" s="21">
        <v>6018.1758009743862</v>
      </c>
      <c r="F153" s="21">
        <v>0</v>
      </c>
      <c r="G153" s="21">
        <v>0</v>
      </c>
      <c r="H153" s="21">
        <v>168508.92242728281</v>
      </c>
      <c r="I153" s="21">
        <f>SUM(Sect6116[[#This Row],[District]:[ECSE]])</f>
        <v>1530121.197397738</v>
      </c>
      <c r="J153" s="25">
        <f>Sect6116[[#This Row],[Gross Total]]-SUM(Sect6116[[#This Row],[Regional]:[ECSE]])</f>
        <v>1111857.9792300181</v>
      </c>
      <c r="K153" s="25">
        <f>J153-Sect6116[[#This Row],[Gross Total]]</f>
        <v>-418263.2181677199</v>
      </c>
    </row>
    <row r="154" spans="1:11" x14ac:dyDescent="0.2">
      <c r="A154" t="s">
        <v>41</v>
      </c>
      <c r="B154" s="21">
        <v>185753.92106727595</v>
      </c>
      <c r="C154" s="21">
        <v>22781.141262967802</v>
      </c>
      <c r="D154" s="21">
        <v>0</v>
      </c>
      <c r="E154" s="21">
        <v>0</v>
      </c>
      <c r="F154" s="21">
        <v>0</v>
      </c>
      <c r="G154" s="21">
        <v>0</v>
      </c>
      <c r="H154" s="21">
        <v>17523.954817667542</v>
      </c>
      <c r="I154" s="21">
        <f>SUM(Sect6116[[#This Row],[District]:[ECSE]])</f>
        <v>226059.01714791131</v>
      </c>
      <c r="J154" s="24">
        <f>Sect6116[[#This Row],[Gross Total]]-SUM(Sect6116[[#This Row],[Regional]:[ECSE]])</f>
        <v>185753.92106727598</v>
      </c>
      <c r="K154" s="24">
        <f>J154-Sect6116[[#This Row],[Gross Total]]</f>
        <v>-40305.096080635325</v>
      </c>
    </row>
    <row r="155" spans="1:11" x14ac:dyDescent="0.2">
      <c r="A155" t="s">
        <v>123</v>
      </c>
      <c r="B155" s="21">
        <v>1933515.9923016105</v>
      </c>
      <c r="C155" s="21">
        <v>571581.22162860364</v>
      </c>
      <c r="D155" s="21">
        <v>4621.9505792070377</v>
      </c>
      <c r="E155" s="21">
        <v>0</v>
      </c>
      <c r="F155" s="21">
        <v>0</v>
      </c>
      <c r="G155" s="21">
        <v>0</v>
      </c>
      <c r="H155" s="21">
        <v>357430.8447920109</v>
      </c>
      <c r="I155" s="21">
        <f>SUM(Sect6116[[#This Row],[District]:[ECSE]])</f>
        <v>2867150.0093014319</v>
      </c>
      <c r="J155" s="25">
        <f>Sect6116[[#This Row],[Gross Total]]-SUM(Sect6116[[#This Row],[Regional]:[ECSE]])</f>
        <v>1933515.9923016103</v>
      </c>
      <c r="K155" s="25">
        <f>J155-Sect6116[[#This Row],[Gross Total]]</f>
        <v>-933634.01699982164</v>
      </c>
    </row>
    <row r="156" spans="1:11" x14ac:dyDescent="0.2">
      <c r="A156" t="s">
        <v>39</v>
      </c>
      <c r="B156" s="21">
        <v>105559.48753544682</v>
      </c>
      <c r="C156" s="21">
        <v>12604.117914680217</v>
      </c>
      <c r="D156" s="21">
        <v>0</v>
      </c>
      <c r="E156" s="21">
        <v>0</v>
      </c>
      <c r="F156" s="21">
        <v>0</v>
      </c>
      <c r="G156" s="21">
        <v>0</v>
      </c>
      <c r="H156" s="21">
        <v>9453.0884360101627</v>
      </c>
      <c r="I156" s="21">
        <f>SUM(Sect6116[[#This Row],[District]:[ECSE]])</f>
        <v>127616.6938861372</v>
      </c>
      <c r="J156" s="24">
        <f>Sect6116[[#This Row],[Gross Total]]-SUM(Sect6116[[#This Row],[Regional]:[ECSE]])</f>
        <v>105559.48753544682</v>
      </c>
      <c r="K156" s="24">
        <f>J156-Sect6116[[#This Row],[Gross Total]]</f>
        <v>-22057.20635069038</v>
      </c>
    </row>
    <row r="157" spans="1:11" x14ac:dyDescent="0.2">
      <c r="A157" t="s">
        <v>128</v>
      </c>
      <c r="B157" s="21">
        <v>88037.193390937537</v>
      </c>
      <c r="C157" s="21">
        <v>0</v>
      </c>
      <c r="D157" s="21">
        <v>0</v>
      </c>
      <c r="E157" s="21">
        <v>0</v>
      </c>
      <c r="F157" s="21">
        <v>0</v>
      </c>
      <c r="G157" s="21">
        <v>0</v>
      </c>
      <c r="H157" s="21">
        <v>0</v>
      </c>
      <c r="I157" s="21">
        <f>SUM(Sect6116[[#This Row],[District]:[ECSE]])</f>
        <v>88037.193390937537</v>
      </c>
      <c r="J157" s="25">
        <f>Sect6116[[#This Row],[Gross Total]]-SUM(Sect6116[[#This Row],[Regional]:[ECSE]])</f>
        <v>88037.193390937537</v>
      </c>
      <c r="K157" s="25">
        <f>J157-Sect6116[[#This Row],[Gross Total]]</f>
        <v>0</v>
      </c>
    </row>
    <row r="158" spans="1:11" x14ac:dyDescent="0.2">
      <c r="A158" t="s">
        <v>64</v>
      </c>
      <c r="B158" s="21">
        <v>215927.03408852051</v>
      </c>
      <c r="C158" s="21">
        <v>46867.883368050963</v>
      </c>
      <c r="D158" s="21">
        <v>0</v>
      </c>
      <c r="E158" s="21">
        <v>0</v>
      </c>
      <c r="F158" s="21">
        <v>0</v>
      </c>
      <c r="G158" s="21">
        <v>0</v>
      </c>
      <c r="H158" s="21">
        <v>10043.117864582349</v>
      </c>
      <c r="I158" s="21">
        <f>SUM(Sect6116[[#This Row],[District]:[ECSE]])</f>
        <v>272838.03532115382</v>
      </c>
      <c r="J158" s="24">
        <f>Sect6116[[#This Row],[Gross Total]]-SUM(Sect6116[[#This Row],[Regional]:[ECSE]])</f>
        <v>215927.03408852051</v>
      </c>
      <c r="K158" s="24">
        <f>J158-Sect6116[[#This Row],[Gross Total]]</f>
        <v>-56911.001232633309</v>
      </c>
    </row>
    <row r="159" spans="1:11" x14ac:dyDescent="0.2">
      <c r="A159" t="s">
        <v>115</v>
      </c>
      <c r="B159" s="21">
        <v>9538076.8020233512</v>
      </c>
      <c r="C159" s="21">
        <v>461591.43201974331</v>
      </c>
      <c r="D159" s="21">
        <v>31068.654078251955</v>
      </c>
      <c r="E159" s="21">
        <v>0</v>
      </c>
      <c r="F159" s="21">
        <v>2958.9194360239953</v>
      </c>
      <c r="G159" s="21">
        <v>0</v>
      </c>
      <c r="H159" s="21">
        <v>501536.84440606728</v>
      </c>
      <c r="I159" s="21">
        <f>SUM(Sect6116[[#This Row],[District]:[ECSE]])</f>
        <v>10535232.651963439</v>
      </c>
      <c r="J159" s="25">
        <f>Sect6116[[#This Row],[Gross Total]]-SUM(Sect6116[[#This Row],[Regional]:[ECSE]])</f>
        <v>9538076.8020233531</v>
      </c>
      <c r="K159" s="25">
        <f>J159-Sect6116[[#This Row],[Gross Total]]</f>
        <v>-997155.84994008578</v>
      </c>
    </row>
    <row r="160" spans="1:11" x14ac:dyDescent="0.2">
      <c r="A160" t="s">
        <v>99</v>
      </c>
      <c r="B160" s="21">
        <v>601508.59946600161</v>
      </c>
      <c r="C160" s="21">
        <v>108979.20507972264</v>
      </c>
      <c r="D160" s="21">
        <v>0</v>
      </c>
      <c r="E160" s="21">
        <v>0</v>
      </c>
      <c r="F160" s="21">
        <v>0</v>
      </c>
      <c r="G160" s="21">
        <v>0</v>
      </c>
      <c r="H160" s="21">
        <v>1415.3143516847094</v>
      </c>
      <c r="I160" s="21">
        <f>SUM(Sect6116[[#This Row],[District]:[ECSE]])</f>
        <v>711903.11889740906</v>
      </c>
      <c r="J160" s="24">
        <f>Sect6116[[#This Row],[Gross Total]]-SUM(Sect6116[[#This Row],[Regional]:[ECSE]])</f>
        <v>601508.59946600173</v>
      </c>
      <c r="K160" s="24">
        <f>J160-Sect6116[[#This Row],[Gross Total]]</f>
        <v>-110394.51943140733</v>
      </c>
    </row>
    <row r="161" spans="1:11" x14ac:dyDescent="0.2">
      <c r="A161" t="s">
        <v>19</v>
      </c>
      <c r="B161" s="21">
        <v>489133.02832354722</v>
      </c>
      <c r="C161" s="21">
        <v>56667.850842362168</v>
      </c>
      <c r="D161" s="21">
        <v>1491.2592326937415</v>
      </c>
      <c r="E161" s="21">
        <v>0</v>
      </c>
      <c r="F161" s="21">
        <v>0</v>
      </c>
      <c r="G161" s="21">
        <v>0</v>
      </c>
      <c r="H161" s="21">
        <v>55176.591609668438</v>
      </c>
      <c r="I161" s="21">
        <f>SUM(Sect6116[[#This Row],[District]:[ECSE]])</f>
        <v>602468.73000827152</v>
      </c>
      <c r="J161" s="25">
        <f>Sect6116[[#This Row],[Gross Total]]-SUM(Sect6116[[#This Row],[Regional]:[ECSE]])</f>
        <v>489133.02832354716</v>
      </c>
      <c r="K161" s="25">
        <f>J161-Sect6116[[#This Row],[Gross Total]]</f>
        <v>-113335.70168472436</v>
      </c>
    </row>
    <row r="162" spans="1:11" x14ac:dyDescent="0.2">
      <c r="A162" t="s">
        <v>98</v>
      </c>
      <c r="B162" s="21">
        <v>301329.69125765242</v>
      </c>
      <c r="C162" s="21">
        <v>11252.976022070008</v>
      </c>
      <c r="D162" s="21">
        <v>0</v>
      </c>
      <c r="E162" s="21">
        <v>0</v>
      </c>
      <c r="F162" s="21">
        <v>0</v>
      </c>
      <c r="G162" s="21">
        <v>0</v>
      </c>
      <c r="H162" s="21">
        <v>3750.9920073566686</v>
      </c>
      <c r="I162" s="21">
        <f>SUM(Sect6116[[#This Row],[District]:[ECSE]])</f>
        <v>316333.65928707906</v>
      </c>
      <c r="J162" s="24">
        <f>Sect6116[[#This Row],[Gross Total]]-SUM(Sect6116[[#This Row],[Regional]:[ECSE]])</f>
        <v>301329.69125765236</v>
      </c>
      <c r="K162" s="24">
        <f>J162-Sect6116[[#This Row],[Gross Total]]</f>
        <v>-15003.968029426702</v>
      </c>
    </row>
    <row r="163" spans="1:11" x14ac:dyDescent="0.2">
      <c r="A163" t="s">
        <v>18</v>
      </c>
      <c r="B163" s="21">
        <v>294974.03517281258</v>
      </c>
      <c r="C163" s="21">
        <v>51749.830732072398</v>
      </c>
      <c r="D163" s="21">
        <v>0</v>
      </c>
      <c r="E163" s="21">
        <v>0</v>
      </c>
      <c r="F163" s="21">
        <v>0</v>
      </c>
      <c r="G163" s="21">
        <v>0</v>
      </c>
      <c r="H163" s="21">
        <v>27599.909723771947</v>
      </c>
      <c r="I163" s="21">
        <f>SUM(Sect6116[[#This Row],[District]:[ECSE]])</f>
        <v>374323.77562865696</v>
      </c>
      <c r="J163" s="25">
        <f>Sect6116[[#This Row],[Gross Total]]-SUM(Sect6116[[#This Row],[Regional]:[ECSE]])</f>
        <v>294974.03517281264</v>
      </c>
      <c r="K163" s="25">
        <f>J163-Sect6116[[#This Row],[Gross Total]]</f>
        <v>-79349.740455844323</v>
      </c>
    </row>
    <row r="164" spans="1:11" x14ac:dyDescent="0.2">
      <c r="A164" t="s">
        <v>166</v>
      </c>
      <c r="B164" s="21">
        <v>180158.07746892772</v>
      </c>
      <c r="C164" s="21">
        <v>51712.040754969988</v>
      </c>
      <c r="D164" s="21">
        <v>0</v>
      </c>
      <c r="E164" s="21">
        <v>0</v>
      </c>
      <c r="F164" s="21">
        <v>0</v>
      </c>
      <c r="G164" s="21">
        <v>0</v>
      </c>
      <c r="H164" s="21">
        <v>8340.6517346725796</v>
      </c>
      <c r="I164" s="21">
        <f>SUM(Sect6116[[#This Row],[District]:[ECSE]])</f>
        <v>240210.76995857028</v>
      </c>
      <c r="J164" s="24">
        <f>Sect6116[[#This Row],[Gross Total]]-SUM(Sect6116[[#This Row],[Regional]:[ECSE]])</f>
        <v>180158.07746892772</v>
      </c>
      <c r="K164" s="24">
        <f>J164-Sect6116[[#This Row],[Gross Total]]</f>
        <v>-60052.692489642563</v>
      </c>
    </row>
    <row r="165" spans="1:11" x14ac:dyDescent="0.2">
      <c r="A165" t="s">
        <v>228</v>
      </c>
      <c r="B165" s="21">
        <v>70307.820512860402</v>
      </c>
      <c r="C165" s="21">
        <v>0</v>
      </c>
      <c r="D165" s="21">
        <v>0</v>
      </c>
      <c r="E165" s="21">
        <v>0</v>
      </c>
      <c r="F165" s="21">
        <v>0</v>
      </c>
      <c r="G165" s="21">
        <v>0</v>
      </c>
      <c r="H165" s="21">
        <v>17148.248905575707</v>
      </c>
      <c r="I165" s="21">
        <f>SUM(Sect6116[[#This Row],[District]:[ECSE]])</f>
        <v>87456.069418436105</v>
      </c>
      <c r="J165" s="25">
        <f>Sect6116[[#This Row],[Gross Total]]-SUM(Sect6116[[#This Row],[Regional]:[ECSE]])</f>
        <v>70307.820512860402</v>
      </c>
      <c r="K165" s="25">
        <f>J165-Sect6116[[#This Row],[Gross Total]]</f>
        <v>-17148.248905575703</v>
      </c>
    </row>
    <row r="166" spans="1:11" x14ac:dyDescent="0.2">
      <c r="A166" t="s">
        <v>156</v>
      </c>
      <c r="B166" s="21">
        <v>639016.89038757468</v>
      </c>
      <c r="C166" s="21">
        <v>158327.84560942143</v>
      </c>
      <c r="D166" s="21">
        <v>2852.7539749445295</v>
      </c>
      <c r="E166" s="21">
        <v>0</v>
      </c>
      <c r="F166" s="21">
        <v>0</v>
      </c>
      <c r="G166" s="21">
        <v>0</v>
      </c>
      <c r="H166" s="21">
        <v>55628.702511418327</v>
      </c>
      <c r="I166" s="21">
        <f>SUM(Sect6116[[#This Row],[District]:[ECSE]])</f>
        <v>855826.19248335902</v>
      </c>
      <c r="J166" s="24">
        <f>Sect6116[[#This Row],[Gross Total]]-SUM(Sect6116[[#This Row],[Regional]:[ECSE]])</f>
        <v>639016.89038757468</v>
      </c>
      <c r="K166" s="24">
        <f>J166-Sect6116[[#This Row],[Gross Total]]</f>
        <v>-216809.30209578434</v>
      </c>
    </row>
    <row r="167" spans="1:11" x14ac:dyDescent="0.2">
      <c r="A167" t="s">
        <v>111</v>
      </c>
      <c r="B167" s="21">
        <v>665925.12258916162</v>
      </c>
      <c r="C167" s="21">
        <v>102815.04268003683</v>
      </c>
      <c r="D167" s="21">
        <v>0</v>
      </c>
      <c r="E167" s="21">
        <v>0</v>
      </c>
      <c r="F167" s="21">
        <v>0</v>
      </c>
      <c r="G167" s="21">
        <v>0</v>
      </c>
      <c r="H167" s="21">
        <v>23726.548310777725</v>
      </c>
      <c r="I167" s="21">
        <f>SUM(Sect6116[[#This Row],[District]:[ECSE]])</f>
        <v>792466.71357997623</v>
      </c>
      <c r="J167" s="25">
        <f>Sect6116[[#This Row],[Gross Total]]-SUM(Sect6116[[#This Row],[Regional]:[ECSE]])</f>
        <v>665925.12258916162</v>
      </c>
      <c r="K167" s="25">
        <f>J167-Sect6116[[#This Row],[Gross Total]]</f>
        <v>-126541.59099081461</v>
      </c>
    </row>
    <row r="168" spans="1:11" x14ac:dyDescent="0.2">
      <c r="A168" t="s">
        <v>32</v>
      </c>
      <c r="B168" s="21">
        <v>205548.84280079126</v>
      </c>
      <c r="C168" s="21">
        <v>35328.707356385996</v>
      </c>
      <c r="D168" s="21">
        <v>0</v>
      </c>
      <c r="E168" s="21">
        <v>0</v>
      </c>
      <c r="F168" s="21">
        <v>0</v>
      </c>
      <c r="G168" s="21">
        <v>0</v>
      </c>
      <c r="H168" s="21">
        <v>16058.503343811813</v>
      </c>
      <c r="I168" s="21">
        <f>SUM(Sect6116[[#This Row],[District]:[ECSE]])</f>
        <v>256936.05350098907</v>
      </c>
      <c r="J168" s="24">
        <f>Sect6116[[#This Row],[Gross Total]]-SUM(Sect6116[[#This Row],[Regional]:[ECSE]])</f>
        <v>205548.84280079126</v>
      </c>
      <c r="K168" s="24">
        <f>J168-Sect6116[[#This Row],[Gross Total]]</f>
        <v>-51387.210700197815</v>
      </c>
    </row>
    <row r="169" spans="1:11" x14ac:dyDescent="0.2">
      <c r="A169" t="s">
        <v>93</v>
      </c>
      <c r="B169" s="21">
        <v>309010.87998984067</v>
      </c>
      <c r="C169" s="21">
        <v>3185.6791751529972</v>
      </c>
      <c r="D169" s="21">
        <v>0</v>
      </c>
      <c r="E169" s="21">
        <v>0</v>
      </c>
      <c r="F169" s="21">
        <v>0</v>
      </c>
      <c r="G169" s="21">
        <v>0</v>
      </c>
      <c r="H169" s="21">
        <v>35042.470926682974</v>
      </c>
      <c r="I169" s="21">
        <f>SUM(Sect6116[[#This Row],[District]:[ECSE]])</f>
        <v>347239.03009167669</v>
      </c>
      <c r="J169" s="25">
        <f>Sect6116[[#This Row],[Gross Total]]-SUM(Sect6116[[#This Row],[Regional]:[ECSE]])</f>
        <v>309010.87998984073</v>
      </c>
      <c r="K169" s="25">
        <f>J169-Sect6116[[#This Row],[Gross Total]]</f>
        <v>-38228.150101835956</v>
      </c>
    </row>
    <row r="170" spans="1:11" x14ac:dyDescent="0.2">
      <c r="A170" t="s">
        <v>59</v>
      </c>
      <c r="B170" s="21">
        <v>2744.8626910690796</v>
      </c>
      <c r="C170" s="21">
        <v>0</v>
      </c>
      <c r="D170" s="21">
        <v>0</v>
      </c>
      <c r="E170" s="21">
        <v>0</v>
      </c>
      <c r="F170" s="21">
        <v>0</v>
      </c>
      <c r="G170" s="21">
        <v>0</v>
      </c>
      <c r="H170" s="21">
        <v>0</v>
      </c>
      <c r="I170" s="21">
        <f>SUM(Sect6116[[#This Row],[District]:[ECSE]])</f>
        <v>2744.8626910690796</v>
      </c>
      <c r="J170" s="24">
        <f>Sect6116[[#This Row],[Gross Total]]-SUM(Sect6116[[#This Row],[Regional]:[ECSE]])</f>
        <v>2744.8626910690796</v>
      </c>
      <c r="K170" s="24">
        <f>J170-Sect6116[[#This Row],[Gross Total]]</f>
        <v>0</v>
      </c>
    </row>
    <row r="171" spans="1:11" x14ac:dyDescent="0.2">
      <c r="A171" t="s">
        <v>229</v>
      </c>
      <c r="B171" s="21">
        <v>807025.71772035689</v>
      </c>
      <c r="C171" s="21">
        <v>0</v>
      </c>
      <c r="D171" s="21">
        <v>0</v>
      </c>
      <c r="E171" s="21">
        <v>0</v>
      </c>
      <c r="F171" s="21">
        <v>0</v>
      </c>
      <c r="G171" s="21">
        <v>0</v>
      </c>
      <c r="H171" s="21">
        <v>87374.831642952049</v>
      </c>
      <c r="I171" s="21">
        <f>SUM(Sect6116[[#This Row],[District]:[ECSE]])</f>
        <v>894400.54936330894</v>
      </c>
      <c r="J171" s="25">
        <f>Sect6116[[#This Row],[Gross Total]]-SUM(Sect6116[[#This Row],[Regional]:[ECSE]])</f>
        <v>807025.71772035689</v>
      </c>
      <c r="K171" s="25">
        <f>J171-Sect6116[[#This Row],[Gross Total]]</f>
        <v>-87374.831642952049</v>
      </c>
    </row>
    <row r="172" spans="1:11" x14ac:dyDescent="0.2">
      <c r="A172" t="s">
        <v>35</v>
      </c>
      <c r="B172" s="21">
        <v>356950.65780346491</v>
      </c>
      <c r="C172" s="21">
        <v>55886.214100542493</v>
      </c>
      <c r="D172" s="21">
        <v>0</v>
      </c>
      <c r="E172" s="21">
        <v>0</v>
      </c>
      <c r="F172" s="21">
        <v>0</v>
      </c>
      <c r="G172" s="21">
        <v>0</v>
      </c>
      <c r="H172" s="21">
        <v>45069.527500437485</v>
      </c>
      <c r="I172" s="21">
        <f>SUM(Sect6116[[#This Row],[District]:[ECSE]])</f>
        <v>457906.39940444485</v>
      </c>
      <c r="J172" s="24">
        <f>Sect6116[[#This Row],[Gross Total]]-SUM(Sect6116[[#This Row],[Regional]:[ECSE]])</f>
        <v>356950.65780346486</v>
      </c>
      <c r="K172" s="24">
        <f>J172-Sect6116[[#This Row],[Gross Total]]</f>
        <v>-100955.74160097999</v>
      </c>
    </row>
    <row r="173" spans="1:11" x14ac:dyDescent="0.2">
      <c r="A173" t="s">
        <v>230</v>
      </c>
      <c r="B173" s="21">
        <v>66656.356452954948</v>
      </c>
      <c r="C173" s="21">
        <v>16664.089113238737</v>
      </c>
      <c r="D173" s="21">
        <v>0</v>
      </c>
      <c r="E173" s="21">
        <v>0</v>
      </c>
      <c r="F173" s="21">
        <v>0</v>
      </c>
      <c r="G173" s="21">
        <v>0</v>
      </c>
      <c r="H173" s="21">
        <v>3703.1309140530529</v>
      </c>
      <c r="I173" s="21">
        <f>SUM(Sect6116[[#This Row],[District]:[ECSE]])</f>
        <v>87023.576480246731</v>
      </c>
      <c r="J173" s="25">
        <f>Sect6116[[#This Row],[Gross Total]]-SUM(Sect6116[[#This Row],[Regional]:[ECSE]])</f>
        <v>66656.356452954933</v>
      </c>
      <c r="K173" s="25">
        <f>J173-Sect6116[[#This Row],[Gross Total]]</f>
        <v>-20367.220027291798</v>
      </c>
    </row>
    <row r="174" spans="1:11" x14ac:dyDescent="0.2">
      <c r="A174" t="s">
        <v>158</v>
      </c>
      <c r="B174" s="21">
        <v>9212.5161464144785</v>
      </c>
      <c r="C174" s="21">
        <v>0</v>
      </c>
      <c r="D174" s="21">
        <v>0</v>
      </c>
      <c r="E174" s="21">
        <v>0</v>
      </c>
      <c r="F174" s="21">
        <v>0</v>
      </c>
      <c r="G174" s="21">
        <v>0</v>
      </c>
      <c r="H174" s="21">
        <v>0</v>
      </c>
      <c r="I174" s="21">
        <f>SUM(Sect6116[[#This Row],[District]:[ECSE]])</f>
        <v>9212.5161464144785</v>
      </c>
      <c r="J174" s="24">
        <f>Sect6116[[#This Row],[Gross Total]]-SUM(Sect6116[[#This Row],[Regional]:[ECSE]])</f>
        <v>9212.5161464144785</v>
      </c>
      <c r="K174" s="24">
        <f>J174-Sect6116[[#This Row],[Gross Total]]</f>
        <v>0</v>
      </c>
    </row>
    <row r="175" spans="1:11" x14ac:dyDescent="0.2">
      <c r="A175" t="s">
        <v>82</v>
      </c>
      <c r="B175" s="21">
        <v>2558734.1306141601</v>
      </c>
      <c r="C175" s="21">
        <v>24618.994200905967</v>
      </c>
      <c r="D175" s="21">
        <v>9847.5976803623853</v>
      </c>
      <c r="E175" s="21">
        <v>49237.988401811934</v>
      </c>
      <c r="F175" s="21">
        <v>0</v>
      </c>
      <c r="G175" s="21">
        <v>0</v>
      </c>
      <c r="H175" s="21">
        <v>444783.16189636785</v>
      </c>
      <c r="I175" s="21">
        <f>SUM(Sect6116[[#This Row],[District]:[ECSE]])</f>
        <v>3087221.8727936083</v>
      </c>
      <c r="J175" s="25">
        <f>Sect6116[[#This Row],[Gross Total]]-SUM(Sect6116[[#This Row],[Regional]:[ECSE]])</f>
        <v>2558734.1306141601</v>
      </c>
      <c r="K175" s="25">
        <f>J175-Sect6116[[#This Row],[Gross Total]]</f>
        <v>-528487.74217944825</v>
      </c>
    </row>
    <row r="176" spans="1:11" x14ac:dyDescent="0.2">
      <c r="A176" t="s">
        <v>23</v>
      </c>
      <c r="B176" s="21">
        <v>672137.96252788929</v>
      </c>
      <c r="C176" s="21">
        <v>165144.46253756492</v>
      </c>
      <c r="D176" s="21">
        <v>1651.4446253756491</v>
      </c>
      <c r="E176" s="21">
        <v>0</v>
      </c>
      <c r="F176" s="21">
        <v>0</v>
      </c>
      <c r="G176" s="21">
        <v>0</v>
      </c>
      <c r="H176" s="21">
        <v>90829.454395660694</v>
      </c>
      <c r="I176" s="21">
        <f>SUM(Sect6116[[#This Row],[District]:[ECSE]])</f>
        <v>929763.32408649055</v>
      </c>
      <c r="J176" s="24">
        <f>Sect6116[[#This Row],[Gross Total]]-SUM(Sect6116[[#This Row],[Regional]:[ECSE]])</f>
        <v>672137.96252788929</v>
      </c>
      <c r="K176" s="24">
        <f>J176-Sect6116[[#This Row],[Gross Total]]</f>
        <v>-257625.36155860126</v>
      </c>
    </row>
    <row r="177" spans="1:11" x14ac:dyDescent="0.2">
      <c r="A177" t="s">
        <v>117</v>
      </c>
      <c r="B177" s="21">
        <v>43095.552898146168</v>
      </c>
      <c r="C177" s="21">
        <v>7430.2677410596825</v>
      </c>
      <c r="D177" s="21">
        <v>0</v>
      </c>
      <c r="E177" s="21">
        <v>0</v>
      </c>
      <c r="F177" s="21">
        <v>0</v>
      </c>
      <c r="G177" s="21">
        <v>0</v>
      </c>
      <c r="H177" s="21">
        <v>1486.0535482119367</v>
      </c>
      <c r="I177" s="21">
        <f>SUM(Sect6116[[#This Row],[District]:[ECSE]])</f>
        <v>52011.874187417787</v>
      </c>
      <c r="J177" s="25">
        <f>Sect6116[[#This Row],[Gross Total]]-SUM(Sect6116[[#This Row],[Regional]:[ECSE]])</f>
        <v>43095.552898146168</v>
      </c>
      <c r="K177" s="25">
        <f>J177-Sect6116[[#This Row],[Gross Total]]</f>
        <v>-8916.3212892716183</v>
      </c>
    </row>
    <row r="178" spans="1:11" x14ac:dyDescent="0.2">
      <c r="A178" t="s">
        <v>139</v>
      </c>
      <c r="B178" s="21">
        <v>105521.56089311454</v>
      </c>
      <c r="C178" s="21">
        <v>17298.616539854844</v>
      </c>
      <c r="D178" s="21">
        <v>0</v>
      </c>
      <c r="E178" s="21">
        <v>0</v>
      </c>
      <c r="F178" s="21">
        <v>0</v>
      </c>
      <c r="G178" s="21">
        <v>0</v>
      </c>
      <c r="H178" s="21">
        <v>5189.5849619564542</v>
      </c>
      <c r="I178" s="21">
        <f>SUM(Sect6116[[#This Row],[District]:[ECSE]])</f>
        <v>128009.76239492584</v>
      </c>
      <c r="J178" s="24">
        <f>Sect6116[[#This Row],[Gross Total]]-SUM(Sect6116[[#This Row],[Regional]:[ECSE]])</f>
        <v>105521.56089311454</v>
      </c>
      <c r="K178" s="24">
        <f>J178-Sect6116[[#This Row],[Gross Total]]</f>
        <v>-22488.201501811302</v>
      </c>
    </row>
    <row r="179" spans="1:11" x14ac:dyDescent="0.2">
      <c r="A179" t="s">
        <v>55</v>
      </c>
      <c r="B179" s="21">
        <v>1036.67</v>
      </c>
      <c r="C179" s="21">
        <v>0</v>
      </c>
      <c r="D179" s="21">
        <v>0</v>
      </c>
      <c r="E179" s="21">
        <v>0</v>
      </c>
      <c r="F179" s="21">
        <v>0</v>
      </c>
      <c r="G179" s="21">
        <v>0</v>
      </c>
      <c r="H179" s="21">
        <v>0</v>
      </c>
      <c r="I179" s="21">
        <f>SUM(Sect6116[[#This Row],[District]:[ECSE]])</f>
        <v>1036.67</v>
      </c>
      <c r="J179" s="25">
        <f>Sect6116[[#This Row],[Gross Total]]-SUM(Sect6116[[#This Row],[Regional]:[ECSE]])</f>
        <v>1036.67</v>
      </c>
      <c r="K179" s="25">
        <f>J179-Sect6116[[#This Row],[Gross Total]]</f>
        <v>0</v>
      </c>
    </row>
    <row r="180" spans="1:11" x14ac:dyDescent="0.2">
      <c r="A180" t="s">
        <v>43</v>
      </c>
      <c r="B180" s="21">
        <v>317342.42973290518</v>
      </c>
      <c r="C180" s="21">
        <v>42417.057439546727</v>
      </c>
      <c r="D180" s="21">
        <v>0</v>
      </c>
      <c r="E180" s="21">
        <v>0</v>
      </c>
      <c r="F180" s="21">
        <v>0</v>
      </c>
      <c r="G180" s="21">
        <v>0</v>
      </c>
      <c r="H180" s="21">
        <v>34562.046802593628</v>
      </c>
      <c r="I180" s="21">
        <f>SUM(Sect6116[[#This Row],[District]:[ECSE]])</f>
        <v>394321.53397504555</v>
      </c>
      <c r="J180" s="24">
        <f>Sect6116[[#This Row],[Gross Total]]-SUM(Sect6116[[#This Row],[Regional]:[ECSE]])</f>
        <v>317342.42973290518</v>
      </c>
      <c r="K180" s="24">
        <f>J180-Sect6116[[#This Row],[Gross Total]]</f>
        <v>-76979.104242140369</v>
      </c>
    </row>
    <row r="181" spans="1:11" x14ac:dyDescent="0.2">
      <c r="A181" t="s">
        <v>97</v>
      </c>
      <c r="B181" s="21">
        <v>617644.15456120903</v>
      </c>
      <c r="C181" s="21">
        <v>100702.85128715364</v>
      </c>
      <c r="D181" s="21">
        <v>0</v>
      </c>
      <c r="E181" s="21">
        <v>0</v>
      </c>
      <c r="F181" s="21">
        <v>0</v>
      </c>
      <c r="G181" s="21">
        <v>0</v>
      </c>
      <c r="H181" s="21">
        <v>41959.521369647344</v>
      </c>
      <c r="I181" s="21">
        <f>SUM(Sect6116[[#This Row],[District]:[ECSE]])</f>
        <v>760306.52721801004</v>
      </c>
      <c r="J181" s="25">
        <f>Sect6116[[#This Row],[Gross Total]]-SUM(Sect6116[[#This Row],[Regional]:[ECSE]])</f>
        <v>617644.15456120903</v>
      </c>
      <c r="K181" s="25">
        <f>J181-Sect6116[[#This Row],[Gross Total]]</f>
        <v>-142662.37265680102</v>
      </c>
    </row>
    <row r="182" spans="1:11" x14ac:dyDescent="0.2">
      <c r="A182" t="s">
        <v>231</v>
      </c>
      <c r="B182" s="21">
        <v>906989.50722453673</v>
      </c>
      <c r="C182" s="21">
        <v>229457.50481576924</v>
      </c>
      <c r="D182" s="21">
        <v>3613.5040128467599</v>
      </c>
      <c r="E182" s="21">
        <v>0</v>
      </c>
      <c r="F182" s="21">
        <v>0</v>
      </c>
      <c r="G182" s="21">
        <v>0</v>
      </c>
      <c r="H182" s="21">
        <v>104791.61637255605</v>
      </c>
      <c r="I182" s="21">
        <f>SUM(Sect6116[[#This Row],[District]:[ECSE]])</f>
        <v>1244852.1324257087</v>
      </c>
      <c r="J182" s="24">
        <f>Sect6116[[#This Row],[Gross Total]]-SUM(Sect6116[[#This Row],[Regional]:[ECSE]])</f>
        <v>906989.50722453662</v>
      </c>
      <c r="K182" s="24">
        <f>J182-Sect6116[[#This Row],[Gross Total]]</f>
        <v>-337862.62520117208</v>
      </c>
    </row>
    <row r="183" spans="1:11" x14ac:dyDescent="0.2">
      <c r="A183" t="s">
        <v>154</v>
      </c>
      <c r="B183" s="21">
        <v>1720613.3505045709</v>
      </c>
      <c r="C183" s="21">
        <v>552996.37372484326</v>
      </c>
      <c r="D183" s="21">
        <v>4865.0707365821991</v>
      </c>
      <c r="E183" s="21">
        <v>51894.087856876788</v>
      </c>
      <c r="F183" s="21">
        <v>0</v>
      </c>
      <c r="G183" s="21">
        <v>0</v>
      </c>
      <c r="H183" s="21">
        <v>218928.18314619898</v>
      </c>
      <c r="I183" s="21">
        <f>SUM(Sect6116[[#This Row],[District]:[ECSE]])</f>
        <v>2549297.0659690723</v>
      </c>
      <c r="J183" s="25">
        <f>Sect6116[[#This Row],[Gross Total]]-SUM(Sect6116[[#This Row],[Regional]:[ECSE]])</f>
        <v>1720613.3505045711</v>
      </c>
      <c r="K183" s="25">
        <f>J183-Sect6116[[#This Row],[Gross Total]]</f>
        <v>-828683.71546450118</v>
      </c>
    </row>
    <row r="184" spans="1:11" x14ac:dyDescent="0.2">
      <c r="A184" t="s">
        <v>133</v>
      </c>
      <c r="B184" s="21">
        <v>468045.84570075397</v>
      </c>
      <c r="C184" s="21">
        <v>90534.415409269932</v>
      </c>
      <c r="D184" s="21">
        <v>0</v>
      </c>
      <c r="E184" s="21">
        <v>0</v>
      </c>
      <c r="F184" s="21">
        <v>0</v>
      </c>
      <c r="G184" s="21">
        <v>0</v>
      </c>
      <c r="H184" s="21">
        <v>35872.12686027676</v>
      </c>
      <c r="I184" s="21">
        <f>SUM(Sect6116[[#This Row],[District]:[ECSE]])</f>
        <v>594452.38797030074</v>
      </c>
      <c r="J184" s="24">
        <f>Sect6116[[#This Row],[Gross Total]]-SUM(Sect6116[[#This Row],[Regional]:[ECSE]])</f>
        <v>468045.84570075409</v>
      </c>
      <c r="K184" s="24">
        <f>J184-Sect6116[[#This Row],[Gross Total]]</f>
        <v>-126406.54226954666</v>
      </c>
    </row>
    <row r="185" spans="1:11" x14ac:dyDescent="0.2">
      <c r="A185" t="s">
        <v>149</v>
      </c>
      <c r="B185" s="21">
        <v>3263.2026910690797</v>
      </c>
      <c r="C185" s="21">
        <v>0</v>
      </c>
      <c r="D185" s="21">
        <v>0</v>
      </c>
      <c r="E185" s="21">
        <v>0</v>
      </c>
      <c r="F185" s="21">
        <v>0</v>
      </c>
      <c r="G185" s="21">
        <v>0</v>
      </c>
      <c r="H185" s="21">
        <v>0</v>
      </c>
      <c r="I185" s="21">
        <f>SUM(Sect6116[[#This Row],[District]:[ECSE]])</f>
        <v>3263.2026910690797</v>
      </c>
      <c r="J185" s="25">
        <f>Sect6116[[#This Row],[Gross Total]]-SUM(Sect6116[[#This Row],[Regional]:[ECSE]])</f>
        <v>3263.2026910690797</v>
      </c>
      <c r="K185" s="25">
        <f>J185-Sect6116[[#This Row],[Gross Total]]</f>
        <v>0</v>
      </c>
    </row>
    <row r="186" spans="1:11" x14ac:dyDescent="0.2">
      <c r="A186" t="s">
        <v>232</v>
      </c>
      <c r="B186" s="21">
        <v>6679.5980732072394</v>
      </c>
      <c r="C186" s="21">
        <v>0</v>
      </c>
      <c r="D186" s="21">
        <v>0</v>
      </c>
      <c r="E186" s="21">
        <v>0</v>
      </c>
      <c r="F186" s="21">
        <v>0</v>
      </c>
      <c r="G186" s="21">
        <v>0</v>
      </c>
      <c r="H186" s="21">
        <v>0</v>
      </c>
      <c r="I186" s="21">
        <f>SUM(Sect6116[[#This Row],[District]:[ECSE]])</f>
        <v>6679.5980732072394</v>
      </c>
      <c r="J186" s="24">
        <f>Sect6116[[#This Row],[Gross Total]]-SUM(Sect6116[[#This Row],[Regional]:[ECSE]])</f>
        <v>6679.5980732072394</v>
      </c>
      <c r="K186" s="24">
        <f>J186-Sect6116[[#This Row],[Gross Total]]</f>
        <v>0</v>
      </c>
    </row>
    <row r="187" spans="1:11" x14ac:dyDescent="0.2">
      <c r="A187" t="s">
        <v>233</v>
      </c>
      <c r="B187" s="21">
        <v>183775.81509794417</v>
      </c>
      <c r="C187" s="21">
        <v>46343.466416003306</v>
      </c>
      <c r="D187" s="21">
        <v>0</v>
      </c>
      <c r="E187" s="21">
        <v>0</v>
      </c>
      <c r="F187" s="21">
        <v>0</v>
      </c>
      <c r="G187" s="21">
        <v>0</v>
      </c>
      <c r="H187" s="21">
        <v>25568.809057105278</v>
      </c>
      <c r="I187" s="21">
        <f>SUM(Sect6116[[#This Row],[District]:[ECSE]])</f>
        <v>255688.09057105274</v>
      </c>
      <c r="J187" s="25">
        <f>Sect6116[[#This Row],[Gross Total]]-SUM(Sect6116[[#This Row],[Regional]:[ECSE]])</f>
        <v>183775.81509794417</v>
      </c>
      <c r="K187" s="25">
        <f>J187-Sect6116[[#This Row],[Gross Total]]</f>
        <v>-71912.275473108573</v>
      </c>
    </row>
    <row r="188" spans="1:11" x14ac:dyDescent="0.2">
      <c r="A188" t="s">
        <v>141</v>
      </c>
      <c r="B188" s="21">
        <v>96382.363015937532</v>
      </c>
      <c r="C188" s="21">
        <v>3381.8372988048259</v>
      </c>
      <c r="D188" s="21">
        <v>0</v>
      </c>
      <c r="E188" s="21">
        <v>0</v>
      </c>
      <c r="F188" s="21">
        <v>0</v>
      </c>
      <c r="G188" s="21">
        <v>0</v>
      </c>
      <c r="H188" s="21">
        <v>8454.5932470120642</v>
      </c>
      <c r="I188" s="21">
        <f>SUM(Sect6116[[#This Row],[District]:[ECSE]])</f>
        <v>108218.79356175441</v>
      </c>
      <c r="J188" s="24">
        <f>Sect6116[[#This Row],[Gross Total]]-SUM(Sect6116[[#This Row],[Regional]:[ECSE]])</f>
        <v>96382.363015937532</v>
      </c>
      <c r="K188" s="24">
        <f>J188-Sect6116[[#This Row],[Gross Total]]</f>
        <v>-11836.430545816882</v>
      </c>
    </row>
    <row r="189" spans="1:11" x14ac:dyDescent="0.2">
      <c r="A189" t="s">
        <v>109</v>
      </c>
      <c r="B189" s="21">
        <v>209525.54425477135</v>
      </c>
      <c r="C189" s="21">
        <v>1624.2290252307855</v>
      </c>
      <c r="D189" s="21">
        <v>0</v>
      </c>
      <c r="E189" s="21">
        <v>0</v>
      </c>
      <c r="F189" s="21">
        <v>0</v>
      </c>
      <c r="G189" s="21">
        <v>0</v>
      </c>
      <c r="H189" s="21">
        <v>21114.977328000212</v>
      </c>
      <c r="I189" s="21">
        <f>SUM(Sect6116[[#This Row],[District]:[ECSE]])</f>
        <v>232264.75060800233</v>
      </c>
      <c r="J189" s="25">
        <f>Sect6116[[#This Row],[Gross Total]]-SUM(Sect6116[[#This Row],[Regional]:[ECSE]])</f>
        <v>209525.54425477132</v>
      </c>
      <c r="K189" s="25">
        <f>J189-Sect6116[[#This Row],[Gross Total]]</f>
        <v>-22739.206353231013</v>
      </c>
    </row>
    <row r="190" spans="1:11" x14ac:dyDescent="0.2">
      <c r="A190" t="s">
        <v>22</v>
      </c>
      <c r="B190" s="21">
        <v>126439.9070808292</v>
      </c>
      <c r="C190" s="21">
        <v>21397.522736755713</v>
      </c>
      <c r="D190" s="21">
        <v>0</v>
      </c>
      <c r="E190" s="21">
        <v>0</v>
      </c>
      <c r="F190" s="21">
        <v>0</v>
      </c>
      <c r="G190" s="21">
        <v>0</v>
      </c>
      <c r="H190" s="21">
        <v>7780.9173588202593</v>
      </c>
      <c r="I190" s="21">
        <f>SUM(Sect6116[[#This Row],[District]:[ECSE]])</f>
        <v>155618.34717640519</v>
      </c>
      <c r="J190" s="24">
        <f>Sect6116[[#This Row],[Gross Total]]-SUM(Sect6116[[#This Row],[Regional]:[ECSE]])</f>
        <v>126439.90708082923</v>
      </c>
      <c r="K190" s="24">
        <f>J190-Sect6116[[#This Row],[Gross Total]]</f>
        <v>-29178.440095575963</v>
      </c>
    </row>
    <row r="191" spans="1:11" x14ac:dyDescent="0.2">
      <c r="A191" t="s">
        <v>147</v>
      </c>
      <c r="B191" s="21">
        <v>66324.698913890563</v>
      </c>
      <c r="C191" s="21">
        <v>0</v>
      </c>
      <c r="D191" s="21">
        <v>0</v>
      </c>
      <c r="E191" s="21">
        <v>0</v>
      </c>
      <c r="F191" s="21">
        <v>0</v>
      </c>
      <c r="G191" s="21">
        <v>0</v>
      </c>
      <c r="H191" s="21">
        <v>6632.469891389057</v>
      </c>
      <c r="I191" s="21">
        <f>SUM(Sect6116[[#This Row],[District]:[ECSE]])</f>
        <v>72957.168805279623</v>
      </c>
      <c r="J191" s="25">
        <f>Sect6116[[#This Row],[Gross Total]]-SUM(Sect6116[[#This Row],[Regional]:[ECSE]])</f>
        <v>66324.698913890563</v>
      </c>
      <c r="K191" s="25">
        <f>J191-Sect6116[[#This Row],[Gross Total]]</f>
        <v>-6632.4698913890606</v>
      </c>
    </row>
    <row r="192" spans="1:11" x14ac:dyDescent="0.2">
      <c r="A192" t="s">
        <v>234</v>
      </c>
      <c r="B192" s="21">
        <v>192931.24328069872</v>
      </c>
      <c r="C192" s="21">
        <v>40531.773798466122</v>
      </c>
      <c r="D192" s="21">
        <v>0</v>
      </c>
      <c r="E192" s="21">
        <v>0</v>
      </c>
      <c r="F192" s="21">
        <v>0</v>
      </c>
      <c r="G192" s="21">
        <v>0</v>
      </c>
      <c r="H192" s="21">
        <v>29182.877134895611</v>
      </c>
      <c r="I192" s="21">
        <f>SUM(Sect6116[[#This Row],[District]:[ECSE]])</f>
        <v>262645.89421406045</v>
      </c>
      <c r="J192" s="24">
        <f>Sect6116[[#This Row],[Gross Total]]-SUM(Sect6116[[#This Row],[Regional]:[ECSE]])</f>
        <v>192931.24328069872</v>
      </c>
      <c r="K192" s="24">
        <f>J192-Sect6116[[#This Row],[Gross Total]]</f>
        <v>-69714.650933361729</v>
      </c>
    </row>
    <row r="193" spans="1:11" x14ac:dyDescent="0.2">
      <c r="A193" t="s">
        <v>235</v>
      </c>
      <c r="B193" s="21">
        <v>1392005.4723271262</v>
      </c>
      <c r="C193" s="21">
        <v>357449.36902517831</v>
      </c>
      <c r="D193" s="21">
        <v>0</v>
      </c>
      <c r="E193" s="21">
        <v>0</v>
      </c>
      <c r="F193" s="21">
        <v>0</v>
      </c>
      <c r="G193" s="21">
        <v>0</v>
      </c>
      <c r="H193" s="21">
        <v>110226.67767296248</v>
      </c>
      <c r="I193" s="21">
        <f>SUM(Sect6116[[#This Row],[District]:[ECSE]])</f>
        <v>1859681.5190252669</v>
      </c>
      <c r="J193" s="25">
        <f>Sect6116[[#This Row],[Gross Total]]-SUM(Sect6116[[#This Row],[Regional]:[ECSE]])</f>
        <v>1392005.4723271262</v>
      </c>
      <c r="K193" s="25">
        <f>J193-Sect6116[[#This Row],[Gross Total]]</f>
        <v>-467676.04669814068</v>
      </c>
    </row>
    <row r="194" spans="1:11" x14ac:dyDescent="0.2">
      <c r="A194" t="s">
        <v>164</v>
      </c>
      <c r="B194" s="21">
        <v>203135.09601759876</v>
      </c>
      <c r="C194" s="21">
        <v>27700.240366036196</v>
      </c>
      <c r="D194" s="21">
        <v>0</v>
      </c>
      <c r="E194" s="21">
        <v>0</v>
      </c>
      <c r="F194" s="21">
        <v>0</v>
      </c>
      <c r="G194" s="21">
        <v>0</v>
      </c>
      <c r="H194" s="21">
        <v>12926.778837483558</v>
      </c>
      <c r="I194" s="21">
        <f>SUM(Sect6116[[#This Row],[District]:[ECSE]])</f>
        <v>243762.1152211185</v>
      </c>
      <c r="J194" s="24">
        <f>Sect6116[[#This Row],[Gross Total]]-SUM(Sect6116[[#This Row],[Regional]:[ECSE]])</f>
        <v>203135.09601759876</v>
      </c>
      <c r="K194" s="24">
        <f>J194-Sect6116[[#This Row],[Gross Total]]</f>
        <v>-40627.01920351974</v>
      </c>
    </row>
    <row r="195" spans="1:11" x14ac:dyDescent="0.2">
      <c r="A195" t="s">
        <v>42</v>
      </c>
      <c r="B195" s="21">
        <v>364530.24267219164</v>
      </c>
      <c r="C195" s="21">
        <v>26632.346496598479</v>
      </c>
      <c r="D195" s="21">
        <v>0</v>
      </c>
      <c r="E195" s="21">
        <v>0</v>
      </c>
      <c r="F195" s="21">
        <v>0</v>
      </c>
      <c r="G195" s="21">
        <v>0</v>
      </c>
      <c r="H195" s="21">
        <v>68245.387897533597</v>
      </c>
      <c r="I195" s="21">
        <f>SUM(Sect6116[[#This Row],[District]:[ECSE]])</f>
        <v>459407.97706632374</v>
      </c>
      <c r="J195" s="25">
        <f>Sect6116[[#This Row],[Gross Total]]-SUM(Sect6116[[#This Row],[Regional]:[ECSE]])</f>
        <v>364530.2426721917</v>
      </c>
      <c r="K195" s="25">
        <f>J195-Sect6116[[#This Row],[Gross Total]]</f>
        <v>-94877.734394132043</v>
      </c>
    </row>
    <row r="196" spans="1:11" x14ac:dyDescent="0.2">
      <c r="A196" t="s">
        <v>119</v>
      </c>
      <c r="B196" s="21">
        <v>924227.01498133794</v>
      </c>
      <c r="C196" s="21">
        <v>203832.54408953976</v>
      </c>
      <c r="D196" s="21">
        <v>6980.566578408896</v>
      </c>
      <c r="E196" s="21">
        <v>0</v>
      </c>
      <c r="F196" s="21">
        <v>0</v>
      </c>
      <c r="G196" s="21">
        <v>0</v>
      </c>
      <c r="H196" s="21">
        <v>90747.365519315659</v>
      </c>
      <c r="I196" s="21">
        <f>SUM(Sect6116[[#This Row],[District]:[ECSE]])</f>
        <v>1225787.4911686024</v>
      </c>
      <c r="J196" s="24">
        <f>Sect6116[[#This Row],[Gross Total]]-SUM(Sect6116[[#This Row],[Regional]:[ECSE]])</f>
        <v>924227.01498133806</v>
      </c>
      <c r="K196" s="24">
        <f>J196-Sect6116[[#This Row],[Gross Total]]</f>
        <v>-301560.47618726431</v>
      </c>
    </row>
    <row r="197" spans="1:11" x14ac:dyDescent="0.2">
      <c r="A197" t="s">
        <v>236</v>
      </c>
      <c r="B197" s="21">
        <v>258126.31529788586</v>
      </c>
      <c r="C197" s="21">
        <v>27855.35776595891</v>
      </c>
      <c r="D197" s="21">
        <v>0</v>
      </c>
      <c r="E197" s="21">
        <v>0</v>
      </c>
      <c r="F197" s="21">
        <v>0</v>
      </c>
      <c r="G197" s="21">
        <v>0</v>
      </c>
      <c r="H197" s="21">
        <v>7428.0954042557087</v>
      </c>
      <c r="I197" s="21">
        <f>SUM(Sect6116[[#This Row],[District]:[ECSE]])</f>
        <v>293409.76846810052</v>
      </c>
      <c r="J197" s="25">
        <f>Sect6116[[#This Row],[Gross Total]]-SUM(Sect6116[[#This Row],[Regional]:[ECSE]])</f>
        <v>258126.31529788591</v>
      </c>
      <c r="K197" s="25">
        <f>J197-Sect6116[[#This Row],[Gross Total]]</f>
        <v>-35283.453170214605</v>
      </c>
    </row>
    <row r="198" spans="1:11" x14ac:dyDescent="0.2">
      <c r="A198" t="s">
        <v>37</v>
      </c>
      <c r="B198" s="21">
        <v>68567.290267308723</v>
      </c>
      <c r="C198" s="21">
        <v>5274.4069436391328</v>
      </c>
      <c r="D198" s="21">
        <v>0</v>
      </c>
      <c r="E198" s="21">
        <v>0</v>
      </c>
      <c r="F198" s="21">
        <v>0</v>
      </c>
      <c r="G198" s="21">
        <v>0</v>
      </c>
      <c r="H198" s="21">
        <v>12306.949535157977</v>
      </c>
      <c r="I198" s="21">
        <f>SUM(Sect6116[[#This Row],[District]:[ECSE]])</f>
        <v>86148.646746105835</v>
      </c>
      <c r="J198" s="24">
        <f>Sect6116[[#This Row],[Gross Total]]-SUM(Sect6116[[#This Row],[Regional]:[ECSE]])</f>
        <v>68567.290267308723</v>
      </c>
      <c r="K198" s="24">
        <f>J198-Sect6116[[#This Row],[Gross Total]]</f>
        <v>-17581.356478797112</v>
      </c>
    </row>
    <row r="199" spans="1:11" x14ac:dyDescent="0.2">
      <c r="A199" t="s">
        <v>237</v>
      </c>
      <c r="B199" s="21">
        <v>54662.286114210547</v>
      </c>
      <c r="C199" s="21">
        <v>0</v>
      </c>
      <c r="D199" s="21">
        <v>0</v>
      </c>
      <c r="E199" s="21">
        <v>0</v>
      </c>
      <c r="F199" s="21">
        <v>0</v>
      </c>
      <c r="G199" s="21">
        <v>0</v>
      </c>
      <c r="H199" s="21">
        <v>0</v>
      </c>
      <c r="I199" s="21">
        <f>SUM(Sect6116[[#This Row],[District]:[ECSE]])</f>
        <v>54662.286114210547</v>
      </c>
      <c r="J199" s="25">
        <f>Sect6116[[#This Row],[Gross Total]]-SUM(Sect6116[[#This Row],[Regional]:[ECSE]])</f>
        <v>54662.286114210547</v>
      </c>
      <c r="K199" s="25">
        <f>J199-Sect6116[[#This Row],[Gross Total]]</f>
        <v>0</v>
      </c>
    </row>
    <row r="200" spans="1:11" x14ac:dyDescent="0.2">
      <c r="A200" t="s">
        <v>238</v>
      </c>
      <c r="B200" s="21">
        <v>292628.09910690796</v>
      </c>
      <c r="C200" s="21">
        <v>0</v>
      </c>
      <c r="D200" s="21">
        <v>0</v>
      </c>
      <c r="E200" s="21">
        <v>0</v>
      </c>
      <c r="F200" s="21">
        <v>0</v>
      </c>
      <c r="G200" s="21">
        <v>0</v>
      </c>
      <c r="H200" s="21">
        <v>0</v>
      </c>
      <c r="I200" s="21">
        <f>SUM(Sect6116[[#This Row],[District]:[ECSE]])</f>
        <v>292628.09910690796</v>
      </c>
      <c r="J200" s="24">
        <f>Sect6116[[#This Row],[Gross Total]]-SUM(Sect6116[[#This Row],[Regional]:[ECSE]])</f>
        <v>292628.09910690796</v>
      </c>
      <c r="K200" s="24">
        <f>J200-Sect6116[[#This Row],[Gross Total]]</f>
        <v>0</v>
      </c>
    </row>
    <row r="201" spans="1:11" x14ac:dyDescent="0.2">
      <c r="A201" t="s">
        <v>239</v>
      </c>
      <c r="B201" s="21">
        <v>7928.2026910690802</v>
      </c>
      <c r="C201" s="21">
        <v>0</v>
      </c>
      <c r="D201" s="21">
        <v>0</v>
      </c>
      <c r="E201" s="21">
        <v>0</v>
      </c>
      <c r="F201" s="21">
        <v>0</v>
      </c>
      <c r="G201" s="21">
        <v>0</v>
      </c>
      <c r="H201" s="21">
        <v>0</v>
      </c>
      <c r="I201" s="21">
        <f>SUM(Sect6116[[#This Row],[District]:[ECSE]])</f>
        <v>7928.2026910690802</v>
      </c>
      <c r="J201" s="25">
        <f>Sect6116[[#This Row],[Gross Total]]-SUM(Sect6116[[#This Row],[Regional]:[ECSE]])</f>
        <v>7928.2026910690802</v>
      </c>
      <c r="K201" s="25">
        <f>J201-Sect6116[[#This Row],[Gross Total]]</f>
        <v>0</v>
      </c>
    </row>
    <row r="202" spans="1:11" ht="13.5" thickBot="1" x14ac:dyDescent="0.25">
      <c r="A202" t="s">
        <v>182</v>
      </c>
      <c r="B202" s="21">
        <v>0</v>
      </c>
      <c r="C202" s="21">
        <v>0</v>
      </c>
      <c r="D202" s="21">
        <v>0</v>
      </c>
      <c r="E202" s="21">
        <v>0</v>
      </c>
      <c r="F202" s="21">
        <v>0</v>
      </c>
      <c r="G202" s="21">
        <v>32866.748476155335</v>
      </c>
      <c r="H202" s="21">
        <v>0</v>
      </c>
      <c r="I202" s="21">
        <f>SUM(Sect6116[[#This Row],[District]:[ECSE]])</f>
        <v>32866.748476155335</v>
      </c>
      <c r="J202" s="24">
        <f>Sect6116[[#This Row],[Gross Total]]-SUM(Sect6116[[#This Row],[Regional]:[ECSE]])</f>
        <v>0</v>
      </c>
      <c r="K202" s="24">
        <f>J202-Sect6116[[#This Row],[Gross Total]]</f>
        <v>-32866.748476155335</v>
      </c>
    </row>
    <row r="203" spans="1:11" s="2" customFormat="1" ht="13.5" thickTop="1" x14ac:dyDescent="0.2">
      <c r="A203" t="s">
        <v>184</v>
      </c>
      <c r="B203" s="20">
        <f>SUBTOTAL(109,Sect6116[District])</f>
        <v>109553557.61526054</v>
      </c>
      <c r="C203" s="20">
        <f>SUBTOTAL(109,Sect6116[Regional])</f>
        <v>20779417.35836149</v>
      </c>
      <c r="D203" s="20">
        <f>SUBTOTAL(109,Sect6116[OSD])</f>
        <v>147833.14730013642</v>
      </c>
      <c r="E203" s="20">
        <f>SUBTOTAL(109,Sect6116[LTCT])</f>
        <v>340713.59779570653</v>
      </c>
      <c r="F203" s="20">
        <f>SUBTOTAL(109,Sect6116[Hospital])</f>
        <v>12687.433510635514</v>
      </c>
      <c r="G203" s="20">
        <f>SUBTOTAL(109,Sect6116[PNF])</f>
        <v>32866.748476155335</v>
      </c>
      <c r="H203" s="20">
        <f>SUBTOTAL(109,Sect6116[ECSE])</f>
        <v>12301745.18017767</v>
      </c>
      <c r="I203" s="27">
        <f>SUBTOTAL(109,Sect6116[Gross Total])</f>
        <v>143168821.08088246</v>
      </c>
      <c r="J203" s="28">
        <f>SUM(J2:J202)</f>
        <v>109555319.33752623</v>
      </c>
      <c r="K203" s="28">
        <f>SUM(K2:K202)</f>
        <v>-33613501.743356146</v>
      </c>
    </row>
    <row r="204" spans="1:11" hidden="1" x14ac:dyDescent="0.2">
      <c r="A204" s="2"/>
      <c r="B204" s="2"/>
      <c r="C204" s="2"/>
      <c r="D204" s="2"/>
      <c r="E204" s="2"/>
      <c r="F204" s="2"/>
      <c r="G204" s="2"/>
      <c r="H204" s="2"/>
      <c r="I204" s="2"/>
      <c r="J204" s="2"/>
      <c r="K204" s="2"/>
    </row>
  </sheetData>
  <sheetProtection sort="0" autoFilter="0"/>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204"/>
  <sheetViews>
    <sheetView workbookViewId="0"/>
  </sheetViews>
  <sheetFormatPr defaultColWidth="0" defaultRowHeight="12.75" zeroHeight="1" x14ac:dyDescent="0.2"/>
  <cols>
    <col min="1" max="1" width="7.28515625" customWidth="1"/>
    <col min="2" max="2" width="30.28515625" customWidth="1"/>
    <col min="3" max="10" width="16.28515625" customWidth="1"/>
    <col min="11" max="11" width="9.28515625" style="2" customWidth="1"/>
    <col min="12" max="16384" width="7.28515625" hidden="1"/>
  </cols>
  <sheetData>
    <row r="1" spans="1:11" x14ac:dyDescent="0.2">
      <c r="A1" t="s">
        <v>252</v>
      </c>
      <c r="B1" t="s">
        <v>0</v>
      </c>
      <c r="C1" s="6" t="s">
        <v>174</v>
      </c>
      <c r="D1" s="6" t="s">
        <v>175</v>
      </c>
      <c r="E1" s="6" t="s">
        <v>170</v>
      </c>
      <c r="F1" s="6" t="s">
        <v>171</v>
      </c>
      <c r="G1" s="6" t="s">
        <v>176</v>
      </c>
      <c r="H1" s="6" t="s">
        <v>177</v>
      </c>
      <c r="I1" s="6" t="s">
        <v>178</v>
      </c>
      <c r="J1" s="2"/>
      <c r="K1"/>
    </row>
    <row r="2" spans="1:11" x14ac:dyDescent="0.2">
      <c r="A2" t="e">
        <f>'Section 611 Awards 23'!#REF!</f>
        <v>#REF!</v>
      </c>
      <c r="B2" t="s">
        <v>79</v>
      </c>
      <c r="C2" s="3">
        <v>4181</v>
      </c>
      <c r="D2" s="3">
        <v>0</v>
      </c>
      <c r="E2" s="3">
        <v>0</v>
      </c>
      <c r="F2" s="3">
        <v>0</v>
      </c>
      <c r="G2" s="3">
        <v>0</v>
      </c>
      <c r="H2" s="3">
        <v>0</v>
      </c>
      <c r="I2" s="3">
        <f t="shared" ref="I2:I65" si="0">SUM(C2:H2)</f>
        <v>4181</v>
      </c>
      <c r="J2" s="2"/>
      <c r="K2"/>
    </row>
    <row r="3" spans="1:11" x14ac:dyDescent="0.2">
      <c r="A3" t="e">
        <f>'Section 611 Awards 23'!#REF!</f>
        <v>#REF!</v>
      </c>
      <c r="B3" t="s">
        <v>106</v>
      </c>
      <c r="C3" s="3">
        <v>56839</v>
      </c>
      <c r="D3" s="3">
        <v>0</v>
      </c>
      <c r="E3" s="3">
        <v>0</v>
      </c>
      <c r="F3" s="3">
        <v>0</v>
      </c>
      <c r="G3" s="3">
        <v>0</v>
      </c>
      <c r="H3" s="3">
        <v>2915</v>
      </c>
      <c r="I3" s="3">
        <f t="shared" si="0"/>
        <v>59754</v>
      </c>
      <c r="J3" s="2"/>
      <c r="K3"/>
    </row>
    <row r="4" spans="1:11" x14ac:dyDescent="0.2">
      <c r="A4" t="e">
        <f>'Section 611 Awards 23'!#REF!</f>
        <v>#REF!</v>
      </c>
      <c r="B4" t="s">
        <v>5</v>
      </c>
      <c r="C4" s="3">
        <v>102455</v>
      </c>
      <c r="D4" s="3">
        <v>17956</v>
      </c>
      <c r="E4" s="3">
        <v>0</v>
      </c>
      <c r="F4" s="3">
        <v>0</v>
      </c>
      <c r="G4" s="3">
        <v>0</v>
      </c>
      <c r="H4" s="3">
        <v>1056</v>
      </c>
      <c r="I4" s="3">
        <f t="shared" si="0"/>
        <v>121467</v>
      </c>
      <c r="J4" s="2"/>
      <c r="K4"/>
    </row>
    <row r="5" spans="1:11" x14ac:dyDescent="0.2">
      <c r="A5" t="e">
        <f>'Section 611 Awards 23'!#REF!</f>
        <v>#REF!</v>
      </c>
      <c r="B5" t="s">
        <v>161</v>
      </c>
      <c r="C5" s="3">
        <v>141400</v>
      </c>
      <c r="D5" s="3">
        <v>32851</v>
      </c>
      <c r="E5" s="3">
        <v>0</v>
      </c>
      <c r="F5" s="3">
        <v>0</v>
      </c>
      <c r="G5" s="3">
        <v>0</v>
      </c>
      <c r="H5" s="3">
        <v>15711</v>
      </c>
      <c r="I5" s="3">
        <f t="shared" si="0"/>
        <v>189962</v>
      </c>
      <c r="J5" s="2"/>
      <c r="K5"/>
    </row>
    <row r="6" spans="1:11" x14ac:dyDescent="0.2">
      <c r="A6" t="e">
        <f>'Section 611 Awards 23'!#REF!</f>
        <v>#REF!</v>
      </c>
      <c r="B6" t="s">
        <v>104</v>
      </c>
      <c r="C6" s="3">
        <v>25396</v>
      </c>
      <c r="D6" s="3">
        <v>0</v>
      </c>
      <c r="E6" s="3">
        <v>0</v>
      </c>
      <c r="F6" s="3">
        <v>0</v>
      </c>
      <c r="G6" s="3">
        <v>0</v>
      </c>
      <c r="H6" s="3">
        <v>0</v>
      </c>
      <c r="I6" s="3">
        <f t="shared" si="0"/>
        <v>25396</v>
      </c>
      <c r="J6" s="2"/>
      <c r="K6"/>
    </row>
    <row r="7" spans="1:11" x14ac:dyDescent="0.2">
      <c r="A7" t="e">
        <f>'Section 611 Awards 23'!#REF!</f>
        <v>#REF!</v>
      </c>
      <c r="B7" t="s">
        <v>44</v>
      </c>
      <c r="C7" s="3">
        <v>31366</v>
      </c>
      <c r="D7" s="3">
        <v>3302</v>
      </c>
      <c r="E7" s="3">
        <v>0</v>
      </c>
      <c r="F7" s="3">
        <v>0</v>
      </c>
      <c r="G7" s="3">
        <v>0</v>
      </c>
      <c r="H7" s="3">
        <v>1651</v>
      </c>
      <c r="I7" s="3">
        <f t="shared" si="0"/>
        <v>36319</v>
      </c>
      <c r="J7" s="2"/>
      <c r="K7"/>
    </row>
    <row r="8" spans="1:11" x14ac:dyDescent="0.2">
      <c r="A8" t="e">
        <f>'Section 611 Awards 23'!#REF!</f>
        <v>#REF!</v>
      </c>
      <c r="B8" t="s">
        <v>108</v>
      </c>
      <c r="C8" s="3">
        <v>4232</v>
      </c>
      <c r="D8" s="3">
        <v>0</v>
      </c>
      <c r="E8" s="3">
        <v>0</v>
      </c>
      <c r="F8" s="3">
        <v>0</v>
      </c>
      <c r="G8" s="3">
        <v>0</v>
      </c>
      <c r="H8" s="3">
        <v>0</v>
      </c>
      <c r="I8" s="3">
        <f t="shared" si="0"/>
        <v>4232</v>
      </c>
      <c r="J8" s="2"/>
      <c r="K8"/>
    </row>
    <row r="9" spans="1:11" x14ac:dyDescent="0.2">
      <c r="A9" t="e">
        <f>'Section 611 Awards 23'!#REF!</f>
        <v>#REF!</v>
      </c>
      <c r="B9" t="s">
        <v>61</v>
      </c>
      <c r="C9" s="3">
        <v>474204</v>
      </c>
      <c r="D9" s="3">
        <v>130359</v>
      </c>
      <c r="E9" s="3">
        <v>0</v>
      </c>
      <c r="F9" s="3">
        <v>9446</v>
      </c>
      <c r="G9" s="3">
        <v>0</v>
      </c>
      <c r="H9" s="3">
        <v>32117</v>
      </c>
      <c r="I9" s="3">
        <f t="shared" si="0"/>
        <v>646126</v>
      </c>
      <c r="J9" s="2"/>
      <c r="K9"/>
    </row>
    <row r="10" spans="1:11" x14ac:dyDescent="0.2">
      <c r="A10" t="e">
        <f>'Section 611 Awards 23'!#REF!</f>
        <v>#REF!</v>
      </c>
      <c r="B10" t="s">
        <v>70</v>
      </c>
      <c r="C10" s="3">
        <v>2032</v>
      </c>
      <c r="D10" s="3">
        <v>0</v>
      </c>
      <c r="E10" s="3">
        <v>0</v>
      </c>
      <c r="F10" s="3">
        <v>0</v>
      </c>
      <c r="G10" s="3">
        <v>0</v>
      </c>
      <c r="H10" s="3">
        <v>0</v>
      </c>
      <c r="I10" s="3">
        <f t="shared" si="0"/>
        <v>2032</v>
      </c>
      <c r="J10" s="2"/>
      <c r="K10"/>
    </row>
    <row r="11" spans="1:11" x14ac:dyDescent="0.2">
      <c r="A11" t="e">
        <f>'Section 611 Awards 23'!#REF!</f>
        <v>#REF!</v>
      </c>
      <c r="B11" t="s">
        <v>207</v>
      </c>
      <c r="C11" s="3">
        <v>311597</v>
      </c>
      <c r="D11" s="3">
        <v>60212</v>
      </c>
      <c r="E11" s="3">
        <v>3011</v>
      </c>
      <c r="F11" s="3">
        <v>0</v>
      </c>
      <c r="G11" s="3">
        <v>0</v>
      </c>
      <c r="H11" s="3">
        <v>39138</v>
      </c>
      <c r="I11" s="3">
        <f t="shared" si="0"/>
        <v>413958</v>
      </c>
      <c r="J11" s="2"/>
      <c r="K11"/>
    </row>
    <row r="12" spans="1:11" x14ac:dyDescent="0.2">
      <c r="A12" t="e">
        <f>'Section 611 Awards 23'!#REF!</f>
        <v>#REF!</v>
      </c>
      <c r="B12" t="s">
        <v>208</v>
      </c>
      <c r="C12" s="3">
        <v>93162</v>
      </c>
      <c r="D12" s="3">
        <v>24661</v>
      </c>
      <c r="E12" s="3">
        <v>0</v>
      </c>
      <c r="F12" s="3">
        <v>0</v>
      </c>
      <c r="G12" s="3">
        <v>0</v>
      </c>
      <c r="H12" s="3">
        <v>6850</v>
      </c>
      <c r="I12" s="3">
        <f t="shared" si="0"/>
        <v>124673</v>
      </c>
      <c r="J12" s="2"/>
      <c r="K12"/>
    </row>
    <row r="13" spans="1:11" x14ac:dyDescent="0.2">
      <c r="A13" t="e">
        <f>'Section 611 Awards 23'!#REF!</f>
        <v>#REF!</v>
      </c>
      <c r="B13" t="s">
        <v>1</v>
      </c>
      <c r="C13" s="3">
        <v>746846</v>
      </c>
      <c r="D13" s="3">
        <v>98847</v>
      </c>
      <c r="E13" s="3">
        <v>0</v>
      </c>
      <c r="F13" s="3">
        <v>0</v>
      </c>
      <c r="G13" s="3">
        <v>0</v>
      </c>
      <c r="H13" s="3">
        <v>31380</v>
      </c>
      <c r="I13" s="3">
        <f t="shared" si="0"/>
        <v>877073</v>
      </c>
      <c r="J13" s="2"/>
      <c r="K13"/>
    </row>
    <row r="14" spans="1:11" x14ac:dyDescent="0.2">
      <c r="A14" t="e">
        <f>'Section 611 Awards 23'!#REF!</f>
        <v>#REF!</v>
      </c>
      <c r="B14" t="s">
        <v>29</v>
      </c>
      <c r="C14" s="3">
        <v>147067</v>
      </c>
      <c r="D14" s="3">
        <v>16754</v>
      </c>
      <c r="E14" s="3">
        <v>0</v>
      </c>
      <c r="F14" s="3">
        <v>0</v>
      </c>
      <c r="G14" s="3">
        <v>0</v>
      </c>
      <c r="H14" s="3">
        <v>9308</v>
      </c>
      <c r="I14" s="3">
        <f t="shared" si="0"/>
        <v>173129</v>
      </c>
      <c r="J14" s="2"/>
      <c r="K14"/>
    </row>
    <row r="15" spans="1:11" x14ac:dyDescent="0.2">
      <c r="A15" t="e">
        <f>'Section 611 Awards 23'!#REF!</f>
        <v>#REF!</v>
      </c>
      <c r="B15" t="s">
        <v>152</v>
      </c>
      <c r="C15" s="3">
        <v>191592</v>
      </c>
      <c r="D15" s="3">
        <v>27370</v>
      </c>
      <c r="E15" s="3">
        <v>0</v>
      </c>
      <c r="F15" s="3">
        <v>0</v>
      </c>
      <c r="G15" s="3">
        <v>0</v>
      </c>
      <c r="H15" s="3">
        <v>12165</v>
      </c>
      <c r="I15" s="3">
        <f t="shared" si="0"/>
        <v>231127</v>
      </c>
      <c r="J15" s="2"/>
      <c r="K15"/>
    </row>
    <row r="16" spans="1:11" x14ac:dyDescent="0.2">
      <c r="A16" t="e">
        <f>'Section 611 Awards 23'!#REF!</f>
        <v>#REF!</v>
      </c>
      <c r="B16" t="s">
        <v>155</v>
      </c>
      <c r="C16" s="3">
        <v>6488949</v>
      </c>
      <c r="D16" s="3">
        <v>1469486</v>
      </c>
      <c r="E16" s="3">
        <v>6827</v>
      </c>
      <c r="F16" s="3">
        <v>37548</v>
      </c>
      <c r="G16" s="3">
        <v>0</v>
      </c>
      <c r="H16" s="3">
        <v>773144</v>
      </c>
      <c r="I16" s="3">
        <f t="shared" si="0"/>
        <v>8775954</v>
      </c>
      <c r="J16" s="2"/>
      <c r="K16"/>
    </row>
    <row r="17" spans="1:11" x14ac:dyDescent="0.2">
      <c r="A17" t="e">
        <f>'Section 611 Awards 23'!#REF!</f>
        <v>#REF!</v>
      </c>
      <c r="B17" t="s">
        <v>209</v>
      </c>
      <c r="C17" s="3">
        <v>2999891</v>
      </c>
      <c r="D17" s="3">
        <v>574103</v>
      </c>
      <c r="E17" s="3">
        <v>0</v>
      </c>
      <c r="F17" s="3">
        <v>0</v>
      </c>
      <c r="G17" s="3">
        <v>0</v>
      </c>
      <c r="H17" s="3">
        <v>311309</v>
      </c>
      <c r="I17" s="3">
        <f t="shared" si="0"/>
        <v>3885303</v>
      </c>
      <c r="J17" s="2"/>
      <c r="K17"/>
    </row>
    <row r="18" spans="1:11" x14ac:dyDescent="0.2">
      <c r="A18" t="e">
        <f>'Section 611 Awards 23'!#REF!</f>
        <v>#REF!</v>
      </c>
      <c r="B18" t="s">
        <v>86</v>
      </c>
      <c r="C18" s="3">
        <v>1096972</v>
      </c>
      <c r="D18" s="3">
        <v>39805</v>
      </c>
      <c r="E18" s="3">
        <v>0</v>
      </c>
      <c r="F18" s="3">
        <v>0</v>
      </c>
      <c r="G18" s="3">
        <v>0</v>
      </c>
      <c r="H18" s="3">
        <v>169755</v>
      </c>
      <c r="I18" s="3">
        <f t="shared" si="0"/>
        <v>1306532</v>
      </c>
      <c r="J18" s="2"/>
      <c r="K18"/>
    </row>
    <row r="19" spans="1:11" x14ac:dyDescent="0.2">
      <c r="A19" t="e">
        <f>'Section 611 Awards 23'!#REF!</f>
        <v>#REF!</v>
      </c>
      <c r="B19" t="s">
        <v>92</v>
      </c>
      <c r="C19" s="3">
        <v>58161</v>
      </c>
      <c r="D19" s="3">
        <v>0</v>
      </c>
      <c r="E19" s="3">
        <v>0</v>
      </c>
      <c r="F19" s="3">
        <v>0</v>
      </c>
      <c r="G19" s="3">
        <v>0</v>
      </c>
      <c r="H19" s="3">
        <v>0</v>
      </c>
      <c r="I19" s="3">
        <f t="shared" si="0"/>
        <v>58161</v>
      </c>
      <c r="J19" s="2"/>
      <c r="K19"/>
    </row>
    <row r="20" spans="1:11" x14ac:dyDescent="0.2">
      <c r="A20" t="e">
        <f>'Section 611 Awards 23'!#REF!</f>
        <v>#REF!</v>
      </c>
      <c r="B20" t="s">
        <v>71</v>
      </c>
      <c r="C20" s="3">
        <v>4460</v>
      </c>
      <c r="D20" s="3">
        <v>0</v>
      </c>
      <c r="E20" s="3">
        <v>0</v>
      </c>
      <c r="F20" s="3">
        <v>0</v>
      </c>
      <c r="G20" s="3">
        <v>0</v>
      </c>
      <c r="H20" s="3">
        <v>0</v>
      </c>
      <c r="I20" s="3">
        <f t="shared" si="0"/>
        <v>4460</v>
      </c>
      <c r="J20" s="2"/>
      <c r="K20"/>
    </row>
    <row r="21" spans="1:11" x14ac:dyDescent="0.2">
      <c r="A21" t="e">
        <f>'Section 611 Awards 23'!#REF!</f>
        <v>#REF!</v>
      </c>
      <c r="B21" t="s">
        <v>210</v>
      </c>
      <c r="C21" s="3">
        <v>303063</v>
      </c>
      <c r="D21" s="3">
        <v>45379</v>
      </c>
      <c r="E21" s="3">
        <v>1621</v>
      </c>
      <c r="F21" s="3">
        <v>0</v>
      </c>
      <c r="G21" s="3">
        <v>0</v>
      </c>
      <c r="H21" s="3">
        <v>35655</v>
      </c>
      <c r="I21" s="3">
        <f t="shared" si="0"/>
        <v>385718</v>
      </c>
      <c r="J21" s="2"/>
      <c r="K21"/>
    </row>
    <row r="22" spans="1:11" x14ac:dyDescent="0.2">
      <c r="A22" t="e">
        <f>'Section 611 Awards 23'!#REF!</f>
        <v>#REF!</v>
      </c>
      <c r="B22" t="s">
        <v>3</v>
      </c>
      <c r="C22" s="3">
        <v>14912</v>
      </c>
      <c r="D22" s="3">
        <v>0</v>
      </c>
      <c r="E22" s="3">
        <v>0</v>
      </c>
      <c r="F22" s="3">
        <v>0</v>
      </c>
      <c r="G22" s="3">
        <v>0</v>
      </c>
      <c r="H22" s="3">
        <v>0</v>
      </c>
      <c r="I22" s="3">
        <f t="shared" si="0"/>
        <v>14912</v>
      </c>
      <c r="J22" s="2"/>
      <c r="K22"/>
    </row>
    <row r="23" spans="1:11" x14ac:dyDescent="0.2">
      <c r="A23" t="e">
        <f>'Section 611 Awards 23'!#REF!</f>
        <v>#REF!</v>
      </c>
      <c r="B23" t="s">
        <v>66</v>
      </c>
      <c r="C23" s="3">
        <v>39636</v>
      </c>
      <c r="D23" s="3">
        <v>6005</v>
      </c>
      <c r="E23" s="3">
        <v>0</v>
      </c>
      <c r="F23" s="3">
        <v>0</v>
      </c>
      <c r="G23" s="3">
        <v>0</v>
      </c>
      <c r="H23" s="3">
        <v>1201</v>
      </c>
      <c r="I23" s="3">
        <f t="shared" si="0"/>
        <v>46842</v>
      </c>
      <c r="J23" s="2"/>
      <c r="K23"/>
    </row>
    <row r="24" spans="1:11" x14ac:dyDescent="0.2">
      <c r="A24" t="e">
        <f>'Section 611 Awards 23'!#REF!</f>
        <v>#REF!</v>
      </c>
      <c r="B24" t="s">
        <v>211</v>
      </c>
      <c r="C24" s="3">
        <v>51593</v>
      </c>
      <c r="D24" s="3">
        <v>4422</v>
      </c>
      <c r="E24" s="3">
        <v>0</v>
      </c>
      <c r="F24" s="3">
        <v>0</v>
      </c>
      <c r="G24" s="3">
        <v>0</v>
      </c>
      <c r="H24" s="3">
        <v>1474</v>
      </c>
      <c r="I24" s="3">
        <f t="shared" si="0"/>
        <v>57489</v>
      </c>
      <c r="J24" s="2"/>
      <c r="K24"/>
    </row>
    <row r="25" spans="1:11" x14ac:dyDescent="0.2">
      <c r="A25" t="e">
        <f>'Section 611 Awards 23'!#REF!</f>
        <v>#REF!</v>
      </c>
      <c r="B25" t="s">
        <v>14</v>
      </c>
      <c r="C25" s="3">
        <v>818318</v>
      </c>
      <c r="D25" s="3">
        <v>157891</v>
      </c>
      <c r="E25" s="3">
        <v>0</v>
      </c>
      <c r="F25" s="3">
        <v>0</v>
      </c>
      <c r="G25" s="3">
        <v>0</v>
      </c>
      <c r="H25" s="3">
        <v>73004</v>
      </c>
      <c r="I25" s="3">
        <f t="shared" si="0"/>
        <v>1049213</v>
      </c>
      <c r="J25" s="2"/>
      <c r="K25"/>
    </row>
    <row r="26" spans="1:11" x14ac:dyDescent="0.2">
      <c r="A26" t="e">
        <f>'Section 611 Awards 23'!#REF!</f>
        <v>#REF!</v>
      </c>
      <c r="B26" t="s">
        <v>112</v>
      </c>
      <c r="C26" s="3">
        <v>482776</v>
      </c>
      <c r="D26" s="3">
        <v>109218</v>
      </c>
      <c r="E26" s="3">
        <v>1583</v>
      </c>
      <c r="F26" s="3">
        <v>0</v>
      </c>
      <c r="G26" s="3">
        <v>0</v>
      </c>
      <c r="H26" s="3">
        <v>37989</v>
      </c>
      <c r="I26" s="3">
        <f t="shared" si="0"/>
        <v>631566</v>
      </c>
      <c r="J26" s="2"/>
      <c r="K26"/>
    </row>
    <row r="27" spans="1:11" x14ac:dyDescent="0.2">
      <c r="A27" t="e">
        <f>'Section 611 Awards 23'!#REF!</f>
        <v>#REF!</v>
      </c>
      <c r="B27" t="s">
        <v>125</v>
      </c>
      <c r="C27" s="3">
        <v>1035081</v>
      </c>
      <c r="D27" s="3">
        <v>269289</v>
      </c>
      <c r="E27" s="3">
        <v>3366</v>
      </c>
      <c r="F27" s="3">
        <v>0</v>
      </c>
      <c r="G27" s="3">
        <v>0</v>
      </c>
      <c r="H27" s="3">
        <v>131279</v>
      </c>
      <c r="I27" s="3">
        <f t="shared" si="0"/>
        <v>1439015</v>
      </c>
      <c r="J27" s="2"/>
      <c r="K27"/>
    </row>
    <row r="28" spans="1:11" x14ac:dyDescent="0.2">
      <c r="A28" t="e">
        <f>'Section 611 Awards 23'!#REF!</f>
        <v>#REF!</v>
      </c>
      <c r="B28" t="s">
        <v>30</v>
      </c>
      <c r="C28" s="3">
        <v>114558</v>
      </c>
      <c r="D28" s="3">
        <v>6739</v>
      </c>
      <c r="E28" s="3">
        <v>0</v>
      </c>
      <c r="F28" s="3">
        <v>0</v>
      </c>
      <c r="G28" s="3">
        <v>0</v>
      </c>
      <c r="H28" s="3">
        <v>20216</v>
      </c>
      <c r="I28" s="3">
        <f t="shared" si="0"/>
        <v>141513</v>
      </c>
      <c r="J28" s="2"/>
      <c r="K28"/>
    </row>
    <row r="29" spans="1:11" x14ac:dyDescent="0.2">
      <c r="A29" t="e">
        <f>'Section 611 Awards 23'!#REF!</f>
        <v>#REF!</v>
      </c>
      <c r="B29" t="s">
        <v>100</v>
      </c>
      <c r="C29" s="3">
        <v>121544</v>
      </c>
      <c r="D29" s="3">
        <v>18007</v>
      </c>
      <c r="E29" s="3">
        <v>0</v>
      </c>
      <c r="F29" s="3">
        <v>0</v>
      </c>
      <c r="G29" s="3">
        <v>0</v>
      </c>
      <c r="H29" s="3">
        <v>6002</v>
      </c>
      <c r="I29" s="3">
        <f t="shared" si="0"/>
        <v>145553</v>
      </c>
      <c r="J29" s="2"/>
      <c r="K29"/>
    </row>
    <row r="30" spans="1:11" x14ac:dyDescent="0.2">
      <c r="A30" t="e">
        <f>'Section 611 Awards 23'!#REF!</f>
        <v>#REF!</v>
      </c>
      <c r="B30" t="s">
        <v>62</v>
      </c>
      <c r="C30" s="3">
        <v>808022</v>
      </c>
      <c r="D30" s="3">
        <v>118871</v>
      </c>
      <c r="E30" s="3">
        <v>0</v>
      </c>
      <c r="F30" s="3">
        <v>0</v>
      </c>
      <c r="G30" s="3">
        <v>0</v>
      </c>
      <c r="H30" s="3">
        <v>64702</v>
      </c>
      <c r="I30" s="3">
        <f t="shared" si="0"/>
        <v>991595</v>
      </c>
      <c r="J30" s="2"/>
      <c r="K30"/>
    </row>
    <row r="31" spans="1:11" x14ac:dyDescent="0.2">
      <c r="A31" t="e">
        <f>'Section 611 Awards 23'!#REF!</f>
        <v>#REF!</v>
      </c>
      <c r="B31" t="s">
        <v>130</v>
      </c>
      <c r="C31" s="3">
        <v>539614</v>
      </c>
      <c r="D31" s="3">
        <v>85810</v>
      </c>
      <c r="E31" s="3">
        <v>0</v>
      </c>
      <c r="F31" s="3">
        <v>0</v>
      </c>
      <c r="G31" s="3">
        <v>0</v>
      </c>
      <c r="H31" s="3">
        <v>54457</v>
      </c>
      <c r="I31" s="3">
        <f t="shared" si="0"/>
        <v>679881</v>
      </c>
      <c r="J31" s="2"/>
      <c r="K31"/>
    </row>
    <row r="32" spans="1:11" x14ac:dyDescent="0.2">
      <c r="A32" t="e">
        <f>'Section 611 Awards 23'!#REF!</f>
        <v>#REF!</v>
      </c>
      <c r="B32" t="s">
        <v>20</v>
      </c>
      <c r="C32" s="3">
        <v>125356</v>
      </c>
      <c r="D32" s="3">
        <v>29339</v>
      </c>
      <c r="E32" s="3">
        <v>0</v>
      </c>
      <c r="F32" s="3">
        <v>0</v>
      </c>
      <c r="G32" s="3">
        <v>0</v>
      </c>
      <c r="H32" s="3">
        <v>16003</v>
      </c>
      <c r="I32" s="3">
        <f t="shared" si="0"/>
        <v>170698</v>
      </c>
      <c r="J32" s="2"/>
      <c r="K32"/>
    </row>
    <row r="33" spans="1:11" x14ac:dyDescent="0.2">
      <c r="A33" t="e">
        <f>'Section 611 Awards 23'!#REF!</f>
        <v>#REF!</v>
      </c>
      <c r="B33" t="s">
        <v>12</v>
      </c>
      <c r="C33" s="3">
        <v>116348</v>
      </c>
      <c r="D33" s="3">
        <v>11081</v>
      </c>
      <c r="E33" s="3">
        <v>0</v>
      </c>
      <c r="F33" s="3">
        <v>0</v>
      </c>
      <c r="G33" s="3">
        <v>0</v>
      </c>
      <c r="H33" s="3">
        <v>16621</v>
      </c>
      <c r="I33" s="3">
        <f t="shared" si="0"/>
        <v>144050</v>
      </c>
      <c r="J33" s="2"/>
      <c r="K33"/>
    </row>
    <row r="34" spans="1:11" x14ac:dyDescent="0.2">
      <c r="A34" t="e">
        <f>'Section 611 Awards 23'!#REF!</f>
        <v>#REF!</v>
      </c>
      <c r="B34" t="s">
        <v>45</v>
      </c>
      <c r="C34" s="3">
        <v>24757</v>
      </c>
      <c r="D34" s="3">
        <v>0</v>
      </c>
      <c r="E34" s="3">
        <v>0</v>
      </c>
      <c r="F34" s="3">
        <v>0</v>
      </c>
      <c r="G34" s="3">
        <v>0</v>
      </c>
      <c r="H34" s="3">
        <v>9284</v>
      </c>
      <c r="I34" s="3">
        <f t="shared" si="0"/>
        <v>34041</v>
      </c>
      <c r="J34" s="2"/>
      <c r="K34"/>
    </row>
    <row r="35" spans="1:11" x14ac:dyDescent="0.2">
      <c r="A35" t="e">
        <f>'Section 611 Awards 23'!#REF!</f>
        <v>#REF!</v>
      </c>
      <c r="B35" t="s">
        <v>25</v>
      </c>
      <c r="C35" s="3">
        <v>743212</v>
      </c>
      <c r="D35" s="3">
        <v>81594</v>
      </c>
      <c r="E35" s="3">
        <v>0</v>
      </c>
      <c r="F35" s="3">
        <v>0</v>
      </c>
      <c r="G35" s="3">
        <v>0</v>
      </c>
      <c r="H35" s="3">
        <v>97558</v>
      </c>
      <c r="I35" s="3">
        <f t="shared" si="0"/>
        <v>922364</v>
      </c>
      <c r="J35" s="2"/>
      <c r="K35"/>
    </row>
    <row r="36" spans="1:11" x14ac:dyDescent="0.2">
      <c r="A36" t="e">
        <f>'Section 611 Awards 23'!#REF!</f>
        <v>#REF!</v>
      </c>
      <c r="B36" t="s">
        <v>24</v>
      </c>
      <c r="C36" s="3">
        <v>255425</v>
      </c>
      <c r="D36" s="3">
        <v>34903</v>
      </c>
      <c r="E36" s="3">
        <v>0</v>
      </c>
      <c r="F36" s="3">
        <v>0</v>
      </c>
      <c r="G36" s="3">
        <v>0</v>
      </c>
      <c r="H36" s="3">
        <v>9519</v>
      </c>
      <c r="I36" s="3">
        <f t="shared" si="0"/>
        <v>299847</v>
      </c>
      <c r="J36" s="2"/>
      <c r="K36"/>
    </row>
    <row r="37" spans="1:11" x14ac:dyDescent="0.2">
      <c r="A37" t="e">
        <f>'Section 611 Awards 23'!#REF!</f>
        <v>#REF!</v>
      </c>
      <c r="B37" t="s">
        <v>126</v>
      </c>
      <c r="C37" s="3">
        <v>156216</v>
      </c>
      <c r="D37" s="3">
        <v>35561</v>
      </c>
      <c r="E37" s="3">
        <v>0</v>
      </c>
      <c r="F37" s="3">
        <v>0</v>
      </c>
      <c r="G37" s="3">
        <v>0</v>
      </c>
      <c r="H37" s="3">
        <v>6350</v>
      </c>
      <c r="I37" s="3">
        <f t="shared" si="0"/>
        <v>198127</v>
      </c>
      <c r="J37" s="2"/>
      <c r="K37"/>
    </row>
    <row r="38" spans="1:11" x14ac:dyDescent="0.2">
      <c r="A38" t="e">
        <f>'Section 611 Awards 23'!#REF!</f>
        <v>#REF!</v>
      </c>
      <c r="B38" t="s">
        <v>7</v>
      </c>
      <c r="C38" s="3">
        <v>1222900</v>
      </c>
      <c r="D38" s="3">
        <v>299400</v>
      </c>
      <c r="E38" s="3">
        <v>4217</v>
      </c>
      <c r="F38" s="3">
        <v>37952</v>
      </c>
      <c r="G38" s="3">
        <v>0</v>
      </c>
      <c r="H38" s="3">
        <v>109639</v>
      </c>
      <c r="I38" s="3">
        <f t="shared" si="0"/>
        <v>1674108</v>
      </c>
      <c r="J38" s="2"/>
      <c r="K38"/>
    </row>
    <row r="39" spans="1:11" x14ac:dyDescent="0.2">
      <c r="A39" t="e">
        <f>'Section 611 Awards 23'!#REF!</f>
        <v>#REF!</v>
      </c>
      <c r="B39" t="s">
        <v>144</v>
      </c>
      <c r="C39" s="3">
        <v>59741</v>
      </c>
      <c r="D39" s="3">
        <v>6828</v>
      </c>
      <c r="E39" s="3">
        <v>0</v>
      </c>
      <c r="F39" s="3">
        <v>0</v>
      </c>
      <c r="G39" s="3">
        <v>0</v>
      </c>
      <c r="H39" s="3">
        <v>0</v>
      </c>
      <c r="I39" s="3">
        <f t="shared" si="0"/>
        <v>66569</v>
      </c>
      <c r="J39" s="2"/>
      <c r="K39"/>
    </row>
    <row r="40" spans="1:11" x14ac:dyDescent="0.2">
      <c r="A40" t="e">
        <f>'Section 611 Awards 23'!#REF!</f>
        <v>#REF!</v>
      </c>
      <c r="B40" t="s">
        <v>85</v>
      </c>
      <c r="C40" s="3">
        <v>256994</v>
      </c>
      <c r="D40" s="3">
        <v>33594</v>
      </c>
      <c r="E40" s="3">
        <v>0</v>
      </c>
      <c r="F40" s="3">
        <v>0</v>
      </c>
      <c r="G40" s="3">
        <v>0</v>
      </c>
      <c r="H40" s="3">
        <v>35274</v>
      </c>
      <c r="I40" s="3">
        <f t="shared" si="0"/>
        <v>325862</v>
      </c>
      <c r="J40" s="2"/>
      <c r="K40"/>
    </row>
    <row r="41" spans="1:11" x14ac:dyDescent="0.2">
      <c r="A41" t="e">
        <f>'Section 611 Awards 23'!#REF!</f>
        <v>#REF!</v>
      </c>
      <c r="B41" t="s">
        <v>212</v>
      </c>
      <c r="C41" s="3">
        <v>597969</v>
      </c>
      <c r="D41" s="3">
        <v>64605</v>
      </c>
      <c r="E41" s="3">
        <v>0</v>
      </c>
      <c r="F41" s="3">
        <v>0</v>
      </c>
      <c r="G41" s="3">
        <v>0</v>
      </c>
      <c r="H41" s="3">
        <v>73619</v>
      </c>
      <c r="I41" s="3">
        <f t="shared" si="0"/>
        <v>736193</v>
      </c>
      <c r="J41" s="2"/>
      <c r="K41"/>
    </row>
    <row r="42" spans="1:11" x14ac:dyDescent="0.2">
      <c r="A42" t="e">
        <f>'Section 611 Awards 23'!#REF!</f>
        <v>#REF!</v>
      </c>
      <c r="B42" t="s">
        <v>213</v>
      </c>
      <c r="C42" s="3">
        <v>69934</v>
      </c>
      <c r="D42" s="3">
        <v>0</v>
      </c>
      <c r="E42" s="3">
        <v>0</v>
      </c>
      <c r="F42" s="3">
        <v>0</v>
      </c>
      <c r="G42" s="3">
        <v>0</v>
      </c>
      <c r="H42" s="3">
        <v>5994</v>
      </c>
      <c r="I42" s="3">
        <f t="shared" si="0"/>
        <v>75928</v>
      </c>
      <c r="J42" s="2"/>
      <c r="K42"/>
    </row>
    <row r="43" spans="1:11" x14ac:dyDescent="0.2">
      <c r="A43" t="e">
        <f>'Section 611 Awards 23'!#REF!</f>
        <v>#REF!</v>
      </c>
      <c r="B43" t="s">
        <v>69</v>
      </c>
      <c r="C43" s="3">
        <v>127330</v>
      </c>
      <c r="D43" s="3">
        <v>13598</v>
      </c>
      <c r="E43" s="3">
        <v>0</v>
      </c>
      <c r="F43" s="3">
        <v>0</v>
      </c>
      <c r="G43" s="3">
        <v>0</v>
      </c>
      <c r="H43" s="3">
        <v>4945</v>
      </c>
      <c r="I43" s="3">
        <f t="shared" si="0"/>
        <v>145873</v>
      </c>
      <c r="J43" s="2"/>
      <c r="K43"/>
    </row>
    <row r="44" spans="1:11" x14ac:dyDescent="0.2">
      <c r="A44" t="e">
        <f>'Section 611 Awards 23'!#REF!</f>
        <v>#REF!</v>
      </c>
      <c r="B44" t="s">
        <v>129</v>
      </c>
      <c r="C44" s="3">
        <v>614999</v>
      </c>
      <c r="D44" s="3">
        <v>123874</v>
      </c>
      <c r="E44" s="3">
        <v>1457</v>
      </c>
      <c r="F44" s="3">
        <v>13116</v>
      </c>
      <c r="G44" s="3">
        <v>0</v>
      </c>
      <c r="H44" s="3">
        <v>26232</v>
      </c>
      <c r="I44" s="3">
        <f t="shared" si="0"/>
        <v>779678</v>
      </c>
      <c r="J44" s="2"/>
      <c r="K44"/>
    </row>
    <row r="45" spans="1:11" x14ac:dyDescent="0.2">
      <c r="A45" t="e">
        <f>'Section 611 Awards 23'!#REF!</f>
        <v>#REF!</v>
      </c>
      <c r="B45" t="s">
        <v>127</v>
      </c>
      <c r="C45" s="3">
        <v>1603801</v>
      </c>
      <c r="D45" s="3">
        <v>380081</v>
      </c>
      <c r="E45" s="3">
        <v>1776</v>
      </c>
      <c r="F45" s="3">
        <v>0</v>
      </c>
      <c r="G45" s="3">
        <v>0</v>
      </c>
      <c r="H45" s="3">
        <v>213130</v>
      </c>
      <c r="I45" s="3">
        <f t="shared" si="0"/>
        <v>2198788</v>
      </c>
      <c r="J45" s="2"/>
      <c r="K45"/>
    </row>
    <row r="46" spans="1:11" x14ac:dyDescent="0.2">
      <c r="A46" t="e">
        <f>'Section 611 Awards 23'!#REF!</f>
        <v>#REF!</v>
      </c>
      <c r="B46" t="s">
        <v>162</v>
      </c>
      <c r="C46" s="3">
        <v>162140</v>
      </c>
      <c r="D46" s="3">
        <v>42465</v>
      </c>
      <c r="E46" s="3">
        <v>0</v>
      </c>
      <c r="F46" s="3">
        <v>0</v>
      </c>
      <c r="G46" s="3">
        <v>0</v>
      </c>
      <c r="H46" s="3">
        <v>9651</v>
      </c>
      <c r="I46" s="3">
        <f t="shared" si="0"/>
        <v>214256</v>
      </c>
      <c r="J46" s="2"/>
      <c r="K46"/>
    </row>
    <row r="47" spans="1:11" x14ac:dyDescent="0.2">
      <c r="A47" t="e">
        <f>'Section 611 Awards 23'!#REF!</f>
        <v>#REF!</v>
      </c>
      <c r="B47" t="s">
        <v>49</v>
      </c>
      <c r="C47" s="3">
        <v>8502</v>
      </c>
      <c r="D47" s="3">
        <v>3401</v>
      </c>
      <c r="E47" s="3">
        <v>0</v>
      </c>
      <c r="F47" s="3">
        <v>0</v>
      </c>
      <c r="G47" s="3">
        <v>0</v>
      </c>
      <c r="H47" s="3">
        <v>1700</v>
      </c>
      <c r="I47" s="3">
        <f t="shared" si="0"/>
        <v>13603</v>
      </c>
      <c r="J47" s="2"/>
      <c r="K47"/>
    </row>
    <row r="48" spans="1:11" x14ac:dyDescent="0.2">
      <c r="A48" t="e">
        <f>'Section 611 Awards 23'!#REF!</f>
        <v>#REF!</v>
      </c>
      <c r="B48" t="s">
        <v>54</v>
      </c>
      <c r="C48" s="3">
        <v>1941</v>
      </c>
      <c r="D48" s="3">
        <v>0</v>
      </c>
      <c r="E48" s="3">
        <v>0</v>
      </c>
      <c r="F48" s="3">
        <v>0</v>
      </c>
      <c r="G48" s="3">
        <v>0</v>
      </c>
      <c r="H48" s="3">
        <v>0</v>
      </c>
      <c r="I48" s="3">
        <f t="shared" si="0"/>
        <v>1941</v>
      </c>
      <c r="J48" s="2"/>
      <c r="K48"/>
    </row>
    <row r="49" spans="1:11" x14ac:dyDescent="0.2">
      <c r="A49" t="e">
        <f>'Section 611 Awards 23'!#REF!</f>
        <v>#REF!</v>
      </c>
      <c r="B49" t="s">
        <v>58</v>
      </c>
      <c r="C49" s="3">
        <v>1230</v>
      </c>
      <c r="D49" s="3">
        <v>0</v>
      </c>
      <c r="E49" s="3">
        <v>0</v>
      </c>
      <c r="F49" s="3">
        <v>0</v>
      </c>
      <c r="G49" s="3">
        <v>0</v>
      </c>
      <c r="H49" s="3">
        <v>0</v>
      </c>
      <c r="I49" s="3">
        <f t="shared" si="0"/>
        <v>1230</v>
      </c>
      <c r="J49" s="2"/>
      <c r="K49"/>
    </row>
    <row r="50" spans="1:11" x14ac:dyDescent="0.2">
      <c r="A50" t="e">
        <f>'Section 611 Awards 23'!#REF!</f>
        <v>#REF!</v>
      </c>
      <c r="B50" t="s">
        <v>214</v>
      </c>
      <c r="C50" s="3">
        <v>64140</v>
      </c>
      <c r="D50" s="3">
        <v>1645</v>
      </c>
      <c r="E50" s="3">
        <v>0</v>
      </c>
      <c r="F50" s="3">
        <v>0</v>
      </c>
      <c r="G50" s="3">
        <v>0</v>
      </c>
      <c r="H50" s="3">
        <v>0</v>
      </c>
      <c r="I50" s="3">
        <f t="shared" si="0"/>
        <v>65785</v>
      </c>
      <c r="J50" s="2"/>
      <c r="K50"/>
    </row>
    <row r="51" spans="1:11" x14ac:dyDescent="0.2">
      <c r="A51" t="e">
        <f>'Section 611 Awards 23'!#REF!</f>
        <v>#REF!</v>
      </c>
      <c r="B51" t="s">
        <v>215</v>
      </c>
      <c r="C51" s="3">
        <v>1025334</v>
      </c>
      <c r="D51" s="3">
        <v>208602</v>
      </c>
      <c r="E51" s="3">
        <v>0</v>
      </c>
      <c r="F51" s="3">
        <v>0</v>
      </c>
      <c r="G51" s="3">
        <v>0</v>
      </c>
      <c r="H51" s="3">
        <v>176782</v>
      </c>
      <c r="I51" s="3">
        <f t="shared" si="0"/>
        <v>1410718</v>
      </c>
      <c r="J51" s="2"/>
      <c r="K51"/>
    </row>
    <row r="52" spans="1:11" x14ac:dyDescent="0.2">
      <c r="A52" t="e">
        <f>'Section 611 Awards 23'!#REF!</f>
        <v>#REF!</v>
      </c>
      <c r="B52" t="s">
        <v>56</v>
      </c>
      <c r="C52" s="3">
        <v>2048</v>
      </c>
      <c r="D52" s="3">
        <v>0</v>
      </c>
      <c r="E52" s="3">
        <v>0</v>
      </c>
      <c r="F52" s="3">
        <v>0</v>
      </c>
      <c r="G52" s="3">
        <v>0</v>
      </c>
      <c r="H52" s="3">
        <v>0</v>
      </c>
      <c r="I52" s="3">
        <f t="shared" si="0"/>
        <v>2048</v>
      </c>
      <c r="J52" s="2"/>
      <c r="K52"/>
    </row>
    <row r="53" spans="1:11" x14ac:dyDescent="0.2">
      <c r="A53" t="e">
        <f>'Section 611 Awards 23'!#REF!</f>
        <v>#REF!</v>
      </c>
      <c r="B53" t="s">
        <v>150</v>
      </c>
      <c r="C53" s="3">
        <v>57708</v>
      </c>
      <c r="D53" s="3">
        <v>6183</v>
      </c>
      <c r="E53" s="3">
        <v>0</v>
      </c>
      <c r="F53" s="3">
        <v>0</v>
      </c>
      <c r="G53" s="3">
        <v>0</v>
      </c>
      <c r="H53" s="3">
        <v>2061</v>
      </c>
      <c r="I53" s="3">
        <f t="shared" si="0"/>
        <v>65952</v>
      </c>
      <c r="J53" s="2"/>
      <c r="K53"/>
    </row>
    <row r="54" spans="1:11" x14ac:dyDescent="0.2">
      <c r="A54" t="e">
        <f>'Section 611 Awards 23'!#REF!</f>
        <v>#REF!</v>
      </c>
      <c r="B54" t="s">
        <v>63</v>
      </c>
      <c r="C54" s="3">
        <v>756148</v>
      </c>
      <c r="D54" s="3">
        <v>127490</v>
      </c>
      <c r="E54" s="3">
        <v>0</v>
      </c>
      <c r="F54" s="3">
        <v>0</v>
      </c>
      <c r="G54" s="3">
        <v>0</v>
      </c>
      <c r="H54" s="3">
        <v>83528</v>
      </c>
      <c r="I54" s="3">
        <f t="shared" si="0"/>
        <v>967166</v>
      </c>
      <c r="J54" s="2"/>
      <c r="K54"/>
    </row>
    <row r="55" spans="1:11" x14ac:dyDescent="0.2">
      <c r="A55" t="e">
        <f>'Section 611 Awards 23'!#REF!</f>
        <v>#REF!</v>
      </c>
      <c r="B55" t="s">
        <v>138</v>
      </c>
      <c r="C55" s="3">
        <v>42915</v>
      </c>
      <c r="D55" s="3">
        <v>6502</v>
      </c>
      <c r="E55" s="3">
        <v>0</v>
      </c>
      <c r="F55" s="3">
        <v>0</v>
      </c>
      <c r="G55" s="3">
        <v>0</v>
      </c>
      <c r="H55" s="3">
        <v>5202</v>
      </c>
      <c r="I55" s="3">
        <f t="shared" si="0"/>
        <v>54619</v>
      </c>
      <c r="J55" s="2"/>
      <c r="K55"/>
    </row>
    <row r="56" spans="1:11" x14ac:dyDescent="0.2">
      <c r="A56" t="e">
        <f>'Section 611 Awards 23'!#REF!</f>
        <v>#REF!</v>
      </c>
      <c r="B56" t="s">
        <v>145</v>
      </c>
      <c r="C56" s="3">
        <v>77669</v>
      </c>
      <c r="D56" s="3">
        <v>9320</v>
      </c>
      <c r="E56" s="3">
        <v>0</v>
      </c>
      <c r="F56" s="3">
        <v>0</v>
      </c>
      <c r="G56" s="3">
        <v>0</v>
      </c>
      <c r="H56" s="3">
        <v>13980</v>
      </c>
      <c r="I56" s="3">
        <f t="shared" si="0"/>
        <v>100969</v>
      </c>
      <c r="J56" s="2"/>
      <c r="K56"/>
    </row>
    <row r="57" spans="1:11" x14ac:dyDescent="0.2">
      <c r="A57" t="e">
        <f>'Section 611 Awards 23'!#REF!</f>
        <v>#REF!</v>
      </c>
      <c r="B57" t="s">
        <v>38</v>
      </c>
      <c r="C57" s="3">
        <v>49973</v>
      </c>
      <c r="D57" s="3">
        <v>0</v>
      </c>
      <c r="E57" s="3">
        <v>0</v>
      </c>
      <c r="F57" s="3">
        <v>0</v>
      </c>
      <c r="G57" s="3">
        <v>0</v>
      </c>
      <c r="H57" s="3">
        <v>1922</v>
      </c>
      <c r="I57" s="3">
        <f t="shared" si="0"/>
        <v>51895</v>
      </c>
      <c r="J57" s="2"/>
      <c r="K57"/>
    </row>
    <row r="58" spans="1:11" x14ac:dyDescent="0.2">
      <c r="A58" t="e">
        <f>'Section 611 Awards 23'!#REF!</f>
        <v>#REF!</v>
      </c>
      <c r="B58" t="s">
        <v>148</v>
      </c>
      <c r="C58" s="3">
        <v>90418</v>
      </c>
      <c r="D58" s="3">
        <v>4521</v>
      </c>
      <c r="E58" s="3">
        <v>0</v>
      </c>
      <c r="F58" s="3">
        <v>0</v>
      </c>
      <c r="G58" s="3">
        <v>0</v>
      </c>
      <c r="H58" s="3">
        <v>15070</v>
      </c>
      <c r="I58" s="3">
        <f t="shared" si="0"/>
        <v>110009</v>
      </c>
      <c r="J58" s="2"/>
      <c r="K58"/>
    </row>
    <row r="59" spans="1:11" x14ac:dyDescent="0.2">
      <c r="A59" t="e">
        <f>'Section 611 Awards 23'!#REF!</f>
        <v>#REF!</v>
      </c>
      <c r="B59" t="s">
        <v>15</v>
      </c>
      <c r="C59" s="3">
        <v>503166</v>
      </c>
      <c r="D59" s="3">
        <v>78928</v>
      </c>
      <c r="E59" s="3">
        <v>0</v>
      </c>
      <c r="F59" s="3">
        <v>0</v>
      </c>
      <c r="G59" s="3">
        <v>0</v>
      </c>
      <c r="H59" s="3">
        <v>59196</v>
      </c>
      <c r="I59" s="3">
        <f t="shared" si="0"/>
        <v>641290</v>
      </c>
      <c r="J59" s="2"/>
      <c r="K59"/>
    </row>
    <row r="60" spans="1:11" x14ac:dyDescent="0.2">
      <c r="A60" t="e">
        <f>'Section 611 Awards 23'!#REF!</f>
        <v>#REF!</v>
      </c>
      <c r="B60" t="s">
        <v>81</v>
      </c>
      <c r="C60" s="3">
        <v>3511566</v>
      </c>
      <c r="D60" s="3">
        <v>143465</v>
      </c>
      <c r="E60" s="3">
        <v>5005</v>
      </c>
      <c r="F60" s="3">
        <v>0</v>
      </c>
      <c r="G60" s="3">
        <v>0</v>
      </c>
      <c r="H60" s="3">
        <v>495456</v>
      </c>
      <c r="I60" s="3">
        <f t="shared" si="0"/>
        <v>4155492</v>
      </c>
      <c r="J60" s="2"/>
      <c r="K60"/>
    </row>
    <row r="61" spans="1:11" x14ac:dyDescent="0.2">
      <c r="A61" t="e">
        <f>'Section 611 Awards 23'!#REF!</f>
        <v>#REF!</v>
      </c>
      <c r="B61" t="s">
        <v>132</v>
      </c>
      <c r="C61" s="3">
        <v>50315</v>
      </c>
      <c r="D61" s="3">
        <v>5031</v>
      </c>
      <c r="E61" s="3">
        <v>0</v>
      </c>
      <c r="F61" s="3">
        <v>0</v>
      </c>
      <c r="G61" s="3">
        <v>0</v>
      </c>
      <c r="H61" s="3">
        <v>3354</v>
      </c>
      <c r="I61" s="3">
        <f t="shared" si="0"/>
        <v>58700</v>
      </c>
      <c r="J61" s="2"/>
      <c r="K61"/>
    </row>
    <row r="62" spans="1:11" x14ac:dyDescent="0.2">
      <c r="A62" t="e">
        <f>'Section 611 Awards 23'!#REF!</f>
        <v>#REF!</v>
      </c>
      <c r="B62" t="s">
        <v>83</v>
      </c>
      <c r="C62" s="3">
        <v>354766</v>
      </c>
      <c r="D62" s="3">
        <v>1523</v>
      </c>
      <c r="E62" s="3">
        <v>0</v>
      </c>
      <c r="F62" s="3">
        <v>0</v>
      </c>
      <c r="G62" s="3">
        <v>0</v>
      </c>
      <c r="H62" s="3">
        <v>53291</v>
      </c>
      <c r="I62" s="3">
        <f t="shared" si="0"/>
        <v>409580</v>
      </c>
      <c r="J62" s="2"/>
      <c r="K62"/>
    </row>
    <row r="63" spans="1:11" x14ac:dyDescent="0.2">
      <c r="A63" t="e">
        <f>'Section 611 Awards 23'!#REF!</f>
        <v>#REF!</v>
      </c>
      <c r="B63" t="s">
        <v>153</v>
      </c>
      <c r="C63" s="3">
        <v>936836</v>
      </c>
      <c r="D63" s="3">
        <v>233501</v>
      </c>
      <c r="E63" s="3">
        <v>0</v>
      </c>
      <c r="F63" s="3">
        <v>22642</v>
      </c>
      <c r="G63" s="3">
        <v>0</v>
      </c>
      <c r="H63" s="3">
        <v>138686</v>
      </c>
      <c r="I63" s="3">
        <f t="shared" si="0"/>
        <v>1331665</v>
      </c>
      <c r="J63" s="2"/>
      <c r="K63"/>
    </row>
    <row r="64" spans="1:11" x14ac:dyDescent="0.2">
      <c r="A64" t="e">
        <f>'Section 611 Awards 23'!#REF!</f>
        <v>#REF!</v>
      </c>
      <c r="B64" t="s">
        <v>159</v>
      </c>
      <c r="C64" s="3">
        <v>185484</v>
      </c>
      <c r="D64" s="3">
        <v>1702</v>
      </c>
      <c r="E64" s="3">
        <v>0</v>
      </c>
      <c r="F64" s="3">
        <v>0</v>
      </c>
      <c r="G64" s="3">
        <v>0</v>
      </c>
      <c r="H64" s="3">
        <v>1702</v>
      </c>
      <c r="I64" s="3">
        <f t="shared" si="0"/>
        <v>188888</v>
      </c>
      <c r="J64" s="2"/>
      <c r="K64"/>
    </row>
    <row r="65" spans="1:11" x14ac:dyDescent="0.2">
      <c r="A65" t="e">
        <f>'Section 611 Awards 23'!#REF!</f>
        <v>#REF!</v>
      </c>
      <c r="B65" t="s">
        <v>57</v>
      </c>
      <c r="C65" s="3">
        <v>2523</v>
      </c>
      <c r="D65" s="3">
        <v>0</v>
      </c>
      <c r="E65" s="3">
        <v>0</v>
      </c>
      <c r="F65" s="3">
        <v>0</v>
      </c>
      <c r="G65" s="3">
        <v>0</v>
      </c>
      <c r="H65" s="3">
        <v>0</v>
      </c>
      <c r="I65" s="3">
        <f t="shared" si="0"/>
        <v>2523</v>
      </c>
      <c r="J65" s="2"/>
      <c r="K65"/>
    </row>
    <row r="66" spans="1:11" x14ac:dyDescent="0.2">
      <c r="A66" t="e">
        <f>'Section 611 Awards 23'!#REF!</f>
        <v>#REF!</v>
      </c>
      <c r="B66" t="s">
        <v>157</v>
      </c>
      <c r="C66" s="3">
        <v>96119</v>
      </c>
      <c r="D66" s="3">
        <v>13167</v>
      </c>
      <c r="E66" s="3">
        <v>0</v>
      </c>
      <c r="F66" s="3">
        <v>0</v>
      </c>
      <c r="G66" s="3">
        <v>0</v>
      </c>
      <c r="H66" s="3">
        <v>7900</v>
      </c>
      <c r="I66" s="3">
        <f t="shared" ref="I66:I129" si="1">SUM(C66:H66)</f>
        <v>117186</v>
      </c>
      <c r="J66" s="2"/>
      <c r="K66"/>
    </row>
    <row r="67" spans="1:11" x14ac:dyDescent="0.2">
      <c r="A67" t="e">
        <f>'Section 611 Awards 23'!#REF!</f>
        <v>#REF!</v>
      </c>
      <c r="B67" t="s">
        <v>110</v>
      </c>
      <c r="C67" s="3">
        <v>322775</v>
      </c>
      <c r="D67" s="3">
        <v>29511</v>
      </c>
      <c r="E67" s="3">
        <v>1844</v>
      </c>
      <c r="F67" s="3">
        <v>0</v>
      </c>
      <c r="G67" s="3">
        <v>0</v>
      </c>
      <c r="H67" s="3">
        <v>11067</v>
      </c>
      <c r="I67" s="3">
        <f t="shared" si="1"/>
        <v>365197</v>
      </c>
      <c r="J67" s="2"/>
      <c r="K67"/>
    </row>
    <row r="68" spans="1:11" x14ac:dyDescent="0.2">
      <c r="A68" t="e">
        <f>'Section 611 Awards 23'!#REF!</f>
        <v>#REF!</v>
      </c>
      <c r="B68" t="s">
        <v>16</v>
      </c>
      <c r="C68" s="3">
        <v>328230</v>
      </c>
      <c r="D68" s="3">
        <v>55632</v>
      </c>
      <c r="E68" s="3">
        <v>0</v>
      </c>
      <c r="F68" s="3">
        <v>0</v>
      </c>
      <c r="G68" s="3">
        <v>0</v>
      </c>
      <c r="H68" s="3">
        <v>37552</v>
      </c>
      <c r="I68" s="3">
        <f t="shared" si="1"/>
        <v>421414</v>
      </c>
      <c r="J68" s="2"/>
      <c r="K68"/>
    </row>
    <row r="69" spans="1:11" x14ac:dyDescent="0.2">
      <c r="A69" t="e">
        <f>'Section 611 Awards 23'!#REF!</f>
        <v>#REF!</v>
      </c>
      <c r="B69" t="s">
        <v>40</v>
      </c>
      <c r="C69" s="3">
        <v>70897</v>
      </c>
      <c r="D69" s="3">
        <v>4431</v>
      </c>
      <c r="E69" s="3">
        <v>0</v>
      </c>
      <c r="F69" s="3">
        <v>0</v>
      </c>
      <c r="G69" s="3">
        <v>0</v>
      </c>
      <c r="H69" s="3">
        <v>5908</v>
      </c>
      <c r="I69" s="3">
        <f t="shared" si="1"/>
        <v>81236</v>
      </c>
      <c r="J69" s="2"/>
      <c r="K69"/>
    </row>
    <row r="70" spans="1:11" x14ac:dyDescent="0.2">
      <c r="A70" t="e">
        <f>'Section 611 Awards 23'!#REF!</f>
        <v>#REF!</v>
      </c>
      <c r="B70" t="s">
        <v>34</v>
      </c>
      <c r="C70" s="3">
        <v>181773</v>
      </c>
      <c r="D70" s="3">
        <v>27073</v>
      </c>
      <c r="E70" s="3">
        <v>0</v>
      </c>
      <c r="F70" s="3">
        <v>0</v>
      </c>
      <c r="G70" s="3">
        <v>0</v>
      </c>
      <c r="H70" s="3">
        <v>7735</v>
      </c>
      <c r="I70" s="3">
        <f t="shared" si="1"/>
        <v>216581</v>
      </c>
      <c r="J70" s="2"/>
      <c r="K70"/>
    </row>
    <row r="71" spans="1:11" x14ac:dyDescent="0.2">
      <c r="A71" t="e">
        <f>'Section 611 Awards 23'!#REF!</f>
        <v>#REF!</v>
      </c>
      <c r="B71" t="s">
        <v>73</v>
      </c>
      <c r="C71" s="3">
        <v>947317</v>
      </c>
      <c r="D71" s="3">
        <v>202885</v>
      </c>
      <c r="E71" s="3">
        <v>0</v>
      </c>
      <c r="F71" s="3">
        <v>6243</v>
      </c>
      <c r="G71" s="3">
        <v>0</v>
      </c>
      <c r="H71" s="3">
        <v>121731</v>
      </c>
      <c r="I71" s="3">
        <f t="shared" si="1"/>
        <v>1278176</v>
      </c>
      <c r="J71" s="2"/>
      <c r="K71"/>
    </row>
    <row r="72" spans="1:11" x14ac:dyDescent="0.2">
      <c r="A72" t="e">
        <f>'Section 611 Awards 23'!#REF!</f>
        <v>#REF!</v>
      </c>
      <c r="B72" t="s">
        <v>216</v>
      </c>
      <c r="C72" s="3">
        <v>1557523</v>
      </c>
      <c r="D72" s="3">
        <v>336105</v>
      </c>
      <c r="E72" s="3">
        <v>5721</v>
      </c>
      <c r="F72" s="3">
        <v>0</v>
      </c>
      <c r="G72" s="3">
        <v>0</v>
      </c>
      <c r="H72" s="3">
        <v>174488</v>
      </c>
      <c r="I72" s="3">
        <f t="shared" si="1"/>
        <v>2073837</v>
      </c>
      <c r="J72" s="2"/>
      <c r="K72"/>
    </row>
    <row r="73" spans="1:11" x14ac:dyDescent="0.2">
      <c r="A73" t="e">
        <f>'Section 611 Awards 23'!#REF!</f>
        <v>#REF!</v>
      </c>
      <c r="B73" t="s">
        <v>124</v>
      </c>
      <c r="C73" s="3">
        <v>2025980</v>
      </c>
      <c r="D73" s="3">
        <v>450041</v>
      </c>
      <c r="E73" s="3">
        <v>0</v>
      </c>
      <c r="F73" s="3">
        <v>0</v>
      </c>
      <c r="G73" s="3">
        <v>0</v>
      </c>
      <c r="H73" s="3">
        <v>233767</v>
      </c>
      <c r="I73" s="3">
        <f t="shared" si="1"/>
        <v>2709788</v>
      </c>
      <c r="J73" s="2"/>
      <c r="K73"/>
    </row>
    <row r="74" spans="1:11" x14ac:dyDescent="0.2">
      <c r="A74" t="e">
        <f>'Section 611 Awards 23'!#REF!</f>
        <v>#REF!</v>
      </c>
      <c r="B74" t="s">
        <v>51</v>
      </c>
      <c r="C74" s="3">
        <v>180097</v>
      </c>
      <c r="D74" s="3">
        <v>18192</v>
      </c>
      <c r="E74" s="3">
        <v>0</v>
      </c>
      <c r="F74" s="3">
        <v>0</v>
      </c>
      <c r="G74" s="3">
        <v>0</v>
      </c>
      <c r="H74" s="3">
        <v>36383</v>
      </c>
      <c r="I74" s="3">
        <f t="shared" si="1"/>
        <v>234672</v>
      </c>
      <c r="J74" s="2"/>
      <c r="K74"/>
    </row>
    <row r="75" spans="1:11" x14ac:dyDescent="0.2">
      <c r="A75" t="e">
        <f>'Section 611 Awards 23'!#REF!</f>
        <v>#REF!</v>
      </c>
      <c r="B75" t="s">
        <v>52</v>
      </c>
      <c r="C75" s="3">
        <v>102657</v>
      </c>
      <c r="D75" s="3">
        <v>11666</v>
      </c>
      <c r="E75" s="3">
        <v>0</v>
      </c>
      <c r="F75" s="3">
        <v>0</v>
      </c>
      <c r="G75" s="3">
        <v>0</v>
      </c>
      <c r="H75" s="3">
        <v>0</v>
      </c>
      <c r="I75" s="3">
        <f t="shared" si="1"/>
        <v>114323</v>
      </c>
      <c r="J75" s="2"/>
      <c r="K75"/>
    </row>
    <row r="76" spans="1:11" x14ac:dyDescent="0.2">
      <c r="A76" t="e">
        <f>'Section 611 Awards 23'!#REF!</f>
        <v>#REF!</v>
      </c>
      <c r="B76" t="s">
        <v>217</v>
      </c>
      <c r="C76" s="3">
        <v>134903</v>
      </c>
      <c r="D76" s="3">
        <v>25054</v>
      </c>
      <c r="E76" s="3">
        <v>0</v>
      </c>
      <c r="F76" s="3">
        <v>0</v>
      </c>
      <c r="G76" s="3">
        <v>0</v>
      </c>
      <c r="H76" s="3">
        <v>0</v>
      </c>
      <c r="I76" s="3">
        <f t="shared" si="1"/>
        <v>159957</v>
      </c>
      <c r="J76" s="2"/>
      <c r="K76"/>
    </row>
    <row r="77" spans="1:11" x14ac:dyDescent="0.2">
      <c r="A77" t="e">
        <f>'Section 611 Awards 23'!#REF!</f>
        <v>#REF!</v>
      </c>
      <c r="B77" t="s">
        <v>107</v>
      </c>
      <c r="C77" s="3">
        <v>38553</v>
      </c>
      <c r="D77" s="3">
        <v>0</v>
      </c>
      <c r="E77" s="3">
        <v>0</v>
      </c>
      <c r="F77" s="3">
        <v>0</v>
      </c>
      <c r="G77" s="3">
        <v>0</v>
      </c>
      <c r="H77" s="3">
        <v>0</v>
      </c>
      <c r="I77" s="3">
        <f t="shared" si="1"/>
        <v>38553</v>
      </c>
      <c r="J77" s="2"/>
      <c r="K77"/>
    </row>
    <row r="78" spans="1:11" x14ac:dyDescent="0.2">
      <c r="A78" t="e">
        <f>'Section 611 Awards 23'!#REF!</f>
        <v>#REF!</v>
      </c>
      <c r="B78" t="s">
        <v>95</v>
      </c>
      <c r="C78" s="3">
        <v>127047</v>
      </c>
      <c r="D78" s="3">
        <v>31370</v>
      </c>
      <c r="E78" s="3">
        <v>0</v>
      </c>
      <c r="F78" s="3">
        <v>0</v>
      </c>
      <c r="G78" s="3">
        <v>0</v>
      </c>
      <c r="H78" s="3">
        <v>7842</v>
      </c>
      <c r="I78" s="3">
        <f t="shared" si="1"/>
        <v>166259</v>
      </c>
      <c r="J78" s="2"/>
      <c r="K78"/>
    </row>
    <row r="79" spans="1:11" x14ac:dyDescent="0.2">
      <c r="A79" t="e">
        <f>'Section 611 Awards 23'!#REF!</f>
        <v>#REF!</v>
      </c>
      <c r="B79" t="s">
        <v>136</v>
      </c>
      <c r="C79" s="3">
        <v>26099</v>
      </c>
      <c r="D79" s="3">
        <v>1535</v>
      </c>
      <c r="E79" s="3">
        <v>0</v>
      </c>
      <c r="F79" s="3">
        <v>0</v>
      </c>
      <c r="G79" s="3">
        <v>0</v>
      </c>
      <c r="H79" s="3">
        <v>0</v>
      </c>
      <c r="I79" s="3">
        <f t="shared" si="1"/>
        <v>27634</v>
      </c>
      <c r="J79" s="2"/>
      <c r="K79"/>
    </row>
    <row r="80" spans="1:11" x14ac:dyDescent="0.2">
      <c r="A80" t="e">
        <f>'Section 611 Awards 23'!#REF!</f>
        <v>#REF!</v>
      </c>
      <c r="B80" t="s">
        <v>218</v>
      </c>
      <c r="C80" s="3">
        <v>873615</v>
      </c>
      <c r="D80" s="3">
        <v>147866</v>
      </c>
      <c r="E80" s="3">
        <v>1509</v>
      </c>
      <c r="F80" s="3">
        <v>0</v>
      </c>
      <c r="G80" s="3">
        <v>0</v>
      </c>
      <c r="H80" s="3">
        <v>122216</v>
      </c>
      <c r="I80" s="3">
        <f t="shared" si="1"/>
        <v>1145206</v>
      </c>
      <c r="J80" s="2"/>
      <c r="K80"/>
    </row>
    <row r="81" spans="1:11" x14ac:dyDescent="0.2">
      <c r="A81" t="e">
        <f>'Section 611 Awards 23'!#REF!</f>
        <v>#REF!</v>
      </c>
      <c r="B81" t="s">
        <v>151</v>
      </c>
      <c r="C81" s="3">
        <v>3119018</v>
      </c>
      <c r="D81" s="3">
        <v>677991</v>
      </c>
      <c r="E81" s="3">
        <v>5235</v>
      </c>
      <c r="F81" s="3">
        <v>0</v>
      </c>
      <c r="G81" s="3">
        <v>0</v>
      </c>
      <c r="H81" s="3">
        <v>357319</v>
      </c>
      <c r="I81" s="3">
        <f t="shared" si="1"/>
        <v>4159563</v>
      </c>
      <c r="J81" s="2"/>
      <c r="K81"/>
    </row>
    <row r="82" spans="1:11" x14ac:dyDescent="0.2">
      <c r="A82" t="e">
        <f>'Section 611 Awards 23'!#REF!</f>
        <v>#REF!</v>
      </c>
      <c r="B82" t="s">
        <v>219</v>
      </c>
      <c r="C82" s="3">
        <v>681146</v>
      </c>
      <c r="D82" s="3">
        <v>89905</v>
      </c>
      <c r="E82" s="3">
        <v>0</v>
      </c>
      <c r="F82" s="3">
        <v>1524</v>
      </c>
      <c r="G82" s="3">
        <v>0</v>
      </c>
      <c r="H82" s="3">
        <v>99048</v>
      </c>
      <c r="I82" s="3">
        <f t="shared" si="1"/>
        <v>871623</v>
      </c>
      <c r="J82" s="2"/>
      <c r="K82"/>
    </row>
    <row r="83" spans="1:11" x14ac:dyDescent="0.2">
      <c r="A83" t="e">
        <f>'Section 611 Awards 23'!#REF!</f>
        <v>#REF!</v>
      </c>
      <c r="B83" t="s">
        <v>2</v>
      </c>
      <c r="C83" s="3">
        <v>21996</v>
      </c>
      <c r="D83" s="3">
        <v>0</v>
      </c>
      <c r="E83" s="3">
        <v>0</v>
      </c>
      <c r="F83" s="3">
        <v>0</v>
      </c>
      <c r="G83" s="3">
        <v>0</v>
      </c>
      <c r="H83" s="3">
        <v>0</v>
      </c>
      <c r="I83" s="3">
        <f t="shared" si="1"/>
        <v>21996</v>
      </c>
      <c r="J83" s="2"/>
      <c r="K83"/>
    </row>
    <row r="84" spans="1:11" x14ac:dyDescent="0.2">
      <c r="A84" t="e">
        <f>'Section 611 Awards 23'!#REF!</f>
        <v>#REF!</v>
      </c>
      <c r="B84" t="s">
        <v>143</v>
      </c>
      <c r="C84" s="3">
        <v>67522</v>
      </c>
      <c r="D84" s="3">
        <v>10803</v>
      </c>
      <c r="E84" s="3">
        <v>0</v>
      </c>
      <c r="F84" s="3">
        <v>0</v>
      </c>
      <c r="G84" s="3">
        <v>0</v>
      </c>
      <c r="H84" s="3">
        <v>5402</v>
      </c>
      <c r="I84" s="3">
        <f t="shared" si="1"/>
        <v>83727</v>
      </c>
      <c r="J84" s="2"/>
      <c r="K84"/>
    </row>
    <row r="85" spans="1:11" x14ac:dyDescent="0.2">
      <c r="A85" t="e">
        <f>'Section 611 Awards 23'!#REF!</f>
        <v>#REF!</v>
      </c>
      <c r="B85" t="s">
        <v>220</v>
      </c>
      <c r="C85" s="3">
        <v>23023</v>
      </c>
      <c r="D85" s="3">
        <v>6771</v>
      </c>
      <c r="E85" s="3">
        <v>0</v>
      </c>
      <c r="F85" s="3">
        <v>0</v>
      </c>
      <c r="G85" s="3">
        <v>0</v>
      </c>
      <c r="H85" s="3">
        <v>1354</v>
      </c>
      <c r="I85" s="3">
        <f t="shared" si="1"/>
        <v>31148</v>
      </c>
      <c r="J85" s="2"/>
      <c r="K85"/>
    </row>
    <row r="86" spans="1:11" x14ac:dyDescent="0.2">
      <c r="A86" t="e">
        <f>'Section 611 Awards 23'!#REF!</f>
        <v>#REF!</v>
      </c>
      <c r="B86" t="s">
        <v>72</v>
      </c>
      <c r="C86" s="3">
        <v>574636</v>
      </c>
      <c r="D86" s="3">
        <v>65416</v>
      </c>
      <c r="E86" s="3">
        <v>1283</v>
      </c>
      <c r="F86" s="3">
        <v>0</v>
      </c>
      <c r="G86" s="3">
        <v>0</v>
      </c>
      <c r="H86" s="3">
        <v>61568</v>
      </c>
      <c r="I86" s="3">
        <f t="shared" si="1"/>
        <v>702903</v>
      </c>
      <c r="J86" s="2"/>
      <c r="K86"/>
    </row>
    <row r="87" spans="1:11" x14ac:dyDescent="0.2">
      <c r="A87" t="e">
        <f>'Section 611 Awards 23'!#REF!</f>
        <v>#REF!</v>
      </c>
      <c r="B87" t="s">
        <v>113</v>
      </c>
      <c r="C87" s="3">
        <v>132538</v>
      </c>
      <c r="D87" s="3">
        <v>46388</v>
      </c>
      <c r="E87" s="3">
        <v>0</v>
      </c>
      <c r="F87" s="3">
        <v>0</v>
      </c>
      <c r="G87" s="3">
        <v>0</v>
      </c>
      <c r="H87" s="3">
        <v>9940</v>
      </c>
      <c r="I87" s="3">
        <f t="shared" si="1"/>
        <v>188866</v>
      </c>
      <c r="J87" s="2"/>
      <c r="K87"/>
    </row>
    <row r="88" spans="1:11" x14ac:dyDescent="0.2">
      <c r="A88" t="e">
        <f>'Section 611 Awards 23'!#REF!</f>
        <v>#REF!</v>
      </c>
      <c r="B88" t="s">
        <v>17</v>
      </c>
      <c r="C88" s="3">
        <v>23194</v>
      </c>
      <c r="D88" s="3">
        <v>3163</v>
      </c>
      <c r="E88" s="3">
        <v>0</v>
      </c>
      <c r="F88" s="3">
        <v>0</v>
      </c>
      <c r="G88" s="3">
        <v>0</v>
      </c>
      <c r="H88" s="3">
        <v>0</v>
      </c>
      <c r="I88" s="3">
        <f t="shared" si="1"/>
        <v>26357</v>
      </c>
      <c r="J88" s="2"/>
      <c r="K88"/>
    </row>
    <row r="89" spans="1:11" x14ac:dyDescent="0.2">
      <c r="A89" t="e">
        <f>'Section 611 Awards 23'!#REF!</f>
        <v>#REF!</v>
      </c>
      <c r="B89" t="s">
        <v>46</v>
      </c>
      <c r="C89" s="3">
        <v>150043</v>
      </c>
      <c r="D89" s="3">
        <v>22923</v>
      </c>
      <c r="E89" s="3">
        <v>0</v>
      </c>
      <c r="F89" s="3">
        <v>0</v>
      </c>
      <c r="G89" s="3">
        <v>0</v>
      </c>
      <c r="H89" s="3">
        <v>10420</v>
      </c>
      <c r="I89" s="3">
        <f t="shared" si="1"/>
        <v>183386</v>
      </c>
      <c r="J89" s="2"/>
      <c r="K89"/>
    </row>
    <row r="90" spans="1:11" x14ac:dyDescent="0.2">
      <c r="A90" t="e">
        <f>'Section 611 Awards 23'!#REF!</f>
        <v>#REF!</v>
      </c>
      <c r="B90" t="s">
        <v>101</v>
      </c>
      <c r="C90" s="3">
        <v>18112</v>
      </c>
      <c r="D90" s="3">
        <v>0</v>
      </c>
      <c r="E90" s="3">
        <v>0</v>
      </c>
      <c r="F90" s="3">
        <v>0</v>
      </c>
      <c r="G90" s="3">
        <v>0</v>
      </c>
      <c r="H90" s="3">
        <v>0</v>
      </c>
      <c r="I90" s="3">
        <f t="shared" si="1"/>
        <v>18112</v>
      </c>
      <c r="J90" s="2"/>
      <c r="K90"/>
    </row>
    <row r="91" spans="1:11" x14ac:dyDescent="0.2">
      <c r="A91" t="e">
        <f>'Section 611 Awards 23'!#REF!</f>
        <v>#REF!</v>
      </c>
      <c r="B91" t="s">
        <v>146</v>
      </c>
      <c r="C91" s="3">
        <v>63016</v>
      </c>
      <c r="D91" s="3">
        <v>8131</v>
      </c>
      <c r="E91" s="3">
        <v>0</v>
      </c>
      <c r="F91" s="3">
        <v>0</v>
      </c>
      <c r="G91" s="3">
        <v>0</v>
      </c>
      <c r="H91" s="3">
        <v>6098</v>
      </c>
      <c r="I91" s="3">
        <f t="shared" si="1"/>
        <v>77245</v>
      </c>
      <c r="J91" s="2"/>
      <c r="K91"/>
    </row>
    <row r="92" spans="1:11" x14ac:dyDescent="0.2">
      <c r="A92" t="e">
        <f>'Section 611 Awards 23'!#REF!</f>
        <v>#REF!</v>
      </c>
      <c r="B92" t="s">
        <v>88</v>
      </c>
      <c r="C92" s="3">
        <v>327395</v>
      </c>
      <c r="D92" s="3">
        <v>33767</v>
      </c>
      <c r="E92" s="3">
        <v>0</v>
      </c>
      <c r="F92" s="3">
        <v>0</v>
      </c>
      <c r="G92" s="3">
        <v>0</v>
      </c>
      <c r="H92" s="3">
        <v>61662</v>
      </c>
      <c r="I92" s="3">
        <f t="shared" si="1"/>
        <v>422824</v>
      </c>
      <c r="J92" s="2"/>
      <c r="K92"/>
    </row>
    <row r="93" spans="1:11" x14ac:dyDescent="0.2">
      <c r="A93" t="e">
        <f>'Section 611 Awards 23'!#REF!</f>
        <v>#REF!</v>
      </c>
      <c r="B93" t="s">
        <v>102</v>
      </c>
      <c r="C93" s="3">
        <v>1947</v>
      </c>
      <c r="D93" s="3">
        <v>0</v>
      </c>
      <c r="E93" s="3">
        <v>0</v>
      </c>
      <c r="F93" s="3">
        <v>0</v>
      </c>
      <c r="G93" s="3">
        <v>0</v>
      </c>
      <c r="H93" s="3">
        <v>0</v>
      </c>
      <c r="I93" s="3">
        <f t="shared" si="1"/>
        <v>1947</v>
      </c>
      <c r="J93" s="2"/>
      <c r="K93"/>
    </row>
    <row r="94" spans="1:11" x14ac:dyDescent="0.2">
      <c r="A94" t="e">
        <f>'Section 611 Awards 23'!#REF!</f>
        <v>#REF!</v>
      </c>
      <c r="B94" t="s">
        <v>74</v>
      </c>
      <c r="C94" s="3">
        <v>1449103</v>
      </c>
      <c r="D94" s="3">
        <v>194318</v>
      </c>
      <c r="E94" s="3">
        <v>1506</v>
      </c>
      <c r="F94" s="3">
        <v>0</v>
      </c>
      <c r="G94" s="3">
        <v>0</v>
      </c>
      <c r="H94" s="3">
        <v>129546</v>
      </c>
      <c r="I94" s="3">
        <f t="shared" si="1"/>
        <v>1774473</v>
      </c>
      <c r="J94" s="2"/>
      <c r="K94"/>
    </row>
    <row r="95" spans="1:11" x14ac:dyDescent="0.2">
      <c r="A95" t="e">
        <f>'Section 611 Awards 23'!#REF!</f>
        <v>#REF!</v>
      </c>
      <c r="B95" t="s">
        <v>221</v>
      </c>
      <c r="C95" s="3">
        <v>616891</v>
      </c>
      <c r="D95" s="3">
        <v>134563</v>
      </c>
      <c r="E95" s="3">
        <v>0</v>
      </c>
      <c r="F95" s="3">
        <v>24466</v>
      </c>
      <c r="G95" s="3">
        <v>0</v>
      </c>
      <c r="H95" s="3">
        <v>115339</v>
      </c>
      <c r="I95" s="3">
        <f t="shared" si="1"/>
        <v>891259</v>
      </c>
      <c r="J95" s="2"/>
      <c r="K95"/>
    </row>
    <row r="96" spans="1:11" x14ac:dyDescent="0.2">
      <c r="A96" t="e">
        <f>'Section 611 Awards 23'!#REF!</f>
        <v>#REF!</v>
      </c>
      <c r="B96" t="s">
        <v>167</v>
      </c>
      <c r="C96" s="3">
        <v>84982</v>
      </c>
      <c r="D96" s="3">
        <v>11458</v>
      </c>
      <c r="E96" s="3">
        <v>0</v>
      </c>
      <c r="F96" s="3">
        <v>0</v>
      </c>
      <c r="G96" s="3">
        <v>0</v>
      </c>
      <c r="H96" s="3">
        <v>11458</v>
      </c>
      <c r="I96" s="3">
        <f t="shared" si="1"/>
        <v>107898</v>
      </c>
      <c r="J96" s="2"/>
      <c r="K96"/>
    </row>
    <row r="97" spans="1:11" x14ac:dyDescent="0.2">
      <c r="A97" t="e">
        <f>'Section 611 Awards 23'!#REF!</f>
        <v>#REF!</v>
      </c>
      <c r="B97" t="s">
        <v>140</v>
      </c>
      <c r="C97" s="3">
        <v>509659</v>
      </c>
      <c r="D97" s="3">
        <v>58807</v>
      </c>
      <c r="E97" s="3">
        <v>0</v>
      </c>
      <c r="F97" s="3">
        <v>10555</v>
      </c>
      <c r="G97" s="3">
        <v>0</v>
      </c>
      <c r="H97" s="3">
        <v>33173</v>
      </c>
      <c r="I97" s="3">
        <f t="shared" si="1"/>
        <v>612194</v>
      </c>
      <c r="J97" s="2"/>
      <c r="K97"/>
    </row>
    <row r="98" spans="1:11" x14ac:dyDescent="0.2">
      <c r="A98" t="e">
        <f>'Section 611 Awards 23'!#REF!</f>
        <v>#REF!</v>
      </c>
      <c r="B98" t="s">
        <v>75</v>
      </c>
      <c r="C98" s="3">
        <v>145251</v>
      </c>
      <c r="D98" s="3">
        <v>16819</v>
      </c>
      <c r="E98" s="3">
        <v>0</v>
      </c>
      <c r="F98" s="3">
        <v>0</v>
      </c>
      <c r="G98" s="3">
        <v>0</v>
      </c>
      <c r="H98" s="3">
        <v>12232</v>
      </c>
      <c r="I98" s="3">
        <f t="shared" si="1"/>
        <v>174302</v>
      </c>
      <c r="J98" s="2"/>
      <c r="K98"/>
    </row>
    <row r="99" spans="1:11" x14ac:dyDescent="0.2">
      <c r="A99" t="e">
        <f>'Section 611 Awards 23'!#REF!</f>
        <v>#REF!</v>
      </c>
      <c r="B99" t="s">
        <v>8</v>
      </c>
      <c r="C99" s="3">
        <v>1205120</v>
      </c>
      <c r="D99" s="3">
        <v>335213</v>
      </c>
      <c r="E99" s="3">
        <v>0</v>
      </c>
      <c r="F99" s="3">
        <v>0</v>
      </c>
      <c r="G99" s="3">
        <v>0</v>
      </c>
      <c r="H99" s="3">
        <v>74035</v>
      </c>
      <c r="I99" s="3">
        <f t="shared" si="1"/>
        <v>1614368</v>
      </c>
      <c r="J99" s="2"/>
      <c r="K99"/>
    </row>
    <row r="100" spans="1:11" x14ac:dyDescent="0.2">
      <c r="A100" t="e">
        <f>'Section 611 Awards 23'!#REF!</f>
        <v>#REF!</v>
      </c>
      <c r="B100" t="s">
        <v>96</v>
      </c>
      <c r="C100" s="3">
        <v>829026</v>
      </c>
      <c r="D100" s="3">
        <v>82632</v>
      </c>
      <c r="E100" s="3">
        <v>2709</v>
      </c>
      <c r="F100" s="3">
        <v>0</v>
      </c>
      <c r="G100" s="3">
        <v>0</v>
      </c>
      <c r="H100" s="3">
        <v>71795</v>
      </c>
      <c r="I100" s="3">
        <f t="shared" si="1"/>
        <v>986162</v>
      </c>
      <c r="J100" s="2"/>
      <c r="K100"/>
    </row>
    <row r="101" spans="1:11" x14ac:dyDescent="0.2">
      <c r="A101" t="e">
        <f>'Section 611 Awards 23'!#REF!</f>
        <v>#REF!</v>
      </c>
      <c r="B101" t="s">
        <v>94</v>
      </c>
      <c r="C101" s="3">
        <v>1051261</v>
      </c>
      <c r="D101" s="3">
        <v>297215</v>
      </c>
      <c r="E101" s="3">
        <v>3669</v>
      </c>
      <c r="F101" s="3">
        <v>1835</v>
      </c>
      <c r="G101" s="3">
        <v>0</v>
      </c>
      <c r="H101" s="3">
        <v>113749</v>
      </c>
      <c r="I101" s="3">
        <f t="shared" si="1"/>
        <v>1467729</v>
      </c>
      <c r="J101" s="2"/>
      <c r="K101"/>
    </row>
    <row r="102" spans="1:11" x14ac:dyDescent="0.2">
      <c r="A102" t="e">
        <f>'Section 611 Awards 23'!#REF!</f>
        <v>#REF!</v>
      </c>
      <c r="B102" t="s">
        <v>50</v>
      </c>
      <c r="C102" s="3">
        <v>5673</v>
      </c>
      <c r="D102" s="3">
        <v>0</v>
      </c>
      <c r="E102" s="3">
        <v>0</v>
      </c>
      <c r="F102" s="3">
        <v>0</v>
      </c>
      <c r="G102" s="3">
        <v>0</v>
      </c>
      <c r="H102" s="3">
        <v>5673</v>
      </c>
      <c r="I102" s="3">
        <f t="shared" si="1"/>
        <v>11346</v>
      </c>
      <c r="J102" s="2"/>
      <c r="K102"/>
    </row>
    <row r="103" spans="1:11" x14ac:dyDescent="0.2">
      <c r="A103" t="e">
        <f>'Section 611 Awards 23'!#REF!</f>
        <v>#REF!</v>
      </c>
      <c r="B103" t="s">
        <v>89</v>
      </c>
      <c r="C103" s="3">
        <v>210047</v>
      </c>
      <c r="D103" s="3">
        <v>0</v>
      </c>
      <c r="E103" s="3">
        <v>0</v>
      </c>
      <c r="F103" s="3">
        <v>8470</v>
      </c>
      <c r="G103" s="3">
        <v>0</v>
      </c>
      <c r="H103" s="3">
        <v>15245</v>
      </c>
      <c r="I103" s="3">
        <f t="shared" si="1"/>
        <v>233762</v>
      </c>
      <c r="J103" s="2"/>
      <c r="K103"/>
    </row>
    <row r="104" spans="1:11" x14ac:dyDescent="0.2">
      <c r="A104" t="e">
        <f>'Section 611 Awards 23'!#REF!</f>
        <v>#REF!</v>
      </c>
      <c r="B104" t="s">
        <v>105</v>
      </c>
      <c r="C104" s="3">
        <v>44</v>
      </c>
      <c r="D104" s="3">
        <v>0</v>
      </c>
      <c r="E104" s="3">
        <v>0</v>
      </c>
      <c r="F104" s="3">
        <v>0</v>
      </c>
      <c r="G104" s="3">
        <v>0</v>
      </c>
      <c r="H104" s="3">
        <v>0</v>
      </c>
      <c r="I104" s="3">
        <f t="shared" si="1"/>
        <v>44</v>
      </c>
      <c r="J104" s="2"/>
      <c r="K104"/>
    </row>
    <row r="105" spans="1:11" x14ac:dyDescent="0.2">
      <c r="A105" t="e">
        <f>'Section 611 Awards 23'!#REF!</f>
        <v>#REF!</v>
      </c>
      <c r="B105" t="s">
        <v>84</v>
      </c>
      <c r="C105" s="3">
        <v>53960</v>
      </c>
      <c r="D105" s="3">
        <v>0</v>
      </c>
      <c r="E105" s="3">
        <v>0</v>
      </c>
      <c r="F105" s="3">
        <v>0</v>
      </c>
      <c r="G105" s="3">
        <v>0</v>
      </c>
      <c r="H105" s="3">
        <v>8993</v>
      </c>
      <c r="I105" s="3">
        <f t="shared" si="1"/>
        <v>62953</v>
      </c>
      <c r="J105" s="2"/>
      <c r="K105"/>
    </row>
    <row r="106" spans="1:11" x14ac:dyDescent="0.2">
      <c r="A106" t="e">
        <f>'Section 611 Awards 23'!#REF!</f>
        <v>#REF!</v>
      </c>
      <c r="B106" t="s">
        <v>91</v>
      </c>
      <c r="C106" s="3">
        <v>119193</v>
      </c>
      <c r="D106" s="3">
        <v>4584</v>
      </c>
      <c r="E106" s="3">
        <v>0</v>
      </c>
      <c r="F106" s="3">
        <v>0</v>
      </c>
      <c r="G106" s="3">
        <v>0</v>
      </c>
      <c r="H106" s="3">
        <v>7641</v>
      </c>
      <c r="I106" s="3">
        <f t="shared" si="1"/>
        <v>131418</v>
      </c>
      <c r="J106" s="2"/>
      <c r="K106"/>
    </row>
    <row r="107" spans="1:11" x14ac:dyDescent="0.2">
      <c r="A107" t="e">
        <f>'Section 611 Awards 23'!#REF!</f>
        <v>#REF!</v>
      </c>
      <c r="B107" t="s">
        <v>87</v>
      </c>
      <c r="C107" s="3">
        <v>48333</v>
      </c>
      <c r="D107" s="3">
        <v>1933</v>
      </c>
      <c r="E107" s="3">
        <v>0</v>
      </c>
      <c r="F107" s="3">
        <v>0</v>
      </c>
      <c r="G107" s="3">
        <v>0</v>
      </c>
      <c r="H107" s="3">
        <v>7733</v>
      </c>
      <c r="I107" s="3">
        <f t="shared" si="1"/>
        <v>57999</v>
      </c>
      <c r="J107" s="2"/>
      <c r="K107"/>
    </row>
    <row r="108" spans="1:11" x14ac:dyDescent="0.2">
      <c r="A108" t="e">
        <f>'Section 611 Awards 23'!#REF!</f>
        <v>#REF!</v>
      </c>
      <c r="B108" t="s">
        <v>165</v>
      </c>
      <c r="C108" s="3">
        <v>1122842</v>
      </c>
      <c r="D108" s="3">
        <v>147665</v>
      </c>
      <c r="E108" s="3">
        <v>0</v>
      </c>
      <c r="F108" s="3">
        <v>0</v>
      </c>
      <c r="G108" s="3">
        <v>0</v>
      </c>
      <c r="H108" s="3">
        <v>102342</v>
      </c>
      <c r="I108" s="3">
        <f t="shared" si="1"/>
        <v>1372849</v>
      </c>
      <c r="J108" s="2"/>
      <c r="K108"/>
    </row>
    <row r="109" spans="1:11" x14ac:dyDescent="0.2">
      <c r="A109" t="e">
        <f>'Section 611 Awards 23'!#REF!</f>
        <v>#REF!</v>
      </c>
      <c r="B109" t="s">
        <v>68</v>
      </c>
      <c r="C109" s="3">
        <v>2227518</v>
      </c>
      <c r="D109" s="3">
        <v>686222</v>
      </c>
      <c r="E109" s="3">
        <v>1351</v>
      </c>
      <c r="F109" s="3">
        <v>1351</v>
      </c>
      <c r="G109" s="3">
        <v>0</v>
      </c>
      <c r="H109" s="3">
        <v>235044</v>
      </c>
      <c r="I109" s="3">
        <f t="shared" si="1"/>
        <v>3151486</v>
      </c>
      <c r="J109" s="2"/>
      <c r="K109"/>
    </row>
    <row r="110" spans="1:11" x14ac:dyDescent="0.2">
      <c r="A110" t="e">
        <f>'Section 611 Awards 23'!#REF!</f>
        <v>#REF!</v>
      </c>
      <c r="B110" t="s">
        <v>222</v>
      </c>
      <c r="C110" s="3">
        <v>291334</v>
      </c>
      <c r="D110" s="3">
        <v>51498</v>
      </c>
      <c r="E110" s="3">
        <v>0</v>
      </c>
      <c r="F110" s="3">
        <v>0</v>
      </c>
      <c r="G110" s="3">
        <v>0</v>
      </c>
      <c r="H110" s="3">
        <v>32370</v>
      </c>
      <c r="I110" s="3">
        <f t="shared" si="1"/>
        <v>375202</v>
      </c>
      <c r="J110" s="2"/>
      <c r="K110"/>
    </row>
    <row r="111" spans="1:11" x14ac:dyDescent="0.2">
      <c r="A111" t="e">
        <f>'Section 611 Awards 23'!#REF!</f>
        <v>#REF!</v>
      </c>
      <c r="B111" t="s">
        <v>160</v>
      </c>
      <c r="C111" s="3">
        <v>172714</v>
      </c>
      <c r="D111" s="3">
        <v>38649</v>
      </c>
      <c r="E111" s="3">
        <v>0</v>
      </c>
      <c r="F111" s="3">
        <v>0</v>
      </c>
      <c r="G111" s="3">
        <v>0</v>
      </c>
      <c r="H111" s="3">
        <v>2416</v>
      </c>
      <c r="I111" s="3">
        <f t="shared" si="1"/>
        <v>213779</v>
      </c>
      <c r="J111" s="2"/>
      <c r="K111"/>
    </row>
    <row r="112" spans="1:11" x14ac:dyDescent="0.2">
      <c r="A112" t="e">
        <f>'Section 611 Awards 23'!#REF!</f>
        <v>#REF!</v>
      </c>
      <c r="B112" t="s">
        <v>10</v>
      </c>
      <c r="C112" s="3">
        <v>490037</v>
      </c>
      <c r="D112" s="3">
        <v>89623</v>
      </c>
      <c r="E112" s="3">
        <v>0</v>
      </c>
      <c r="F112" s="3">
        <v>0</v>
      </c>
      <c r="G112" s="3">
        <v>0</v>
      </c>
      <c r="H112" s="3">
        <v>52039</v>
      </c>
      <c r="I112" s="3">
        <f t="shared" si="1"/>
        <v>631699</v>
      </c>
      <c r="J112" s="2"/>
      <c r="K112"/>
    </row>
    <row r="113" spans="1:11" x14ac:dyDescent="0.2">
      <c r="A113" t="e">
        <f>'Section 611 Awards 23'!#REF!</f>
        <v>#REF!</v>
      </c>
      <c r="B113" t="s">
        <v>4</v>
      </c>
      <c r="C113" s="3">
        <v>64459</v>
      </c>
      <c r="D113" s="3">
        <v>18129</v>
      </c>
      <c r="E113" s="3">
        <v>0</v>
      </c>
      <c r="F113" s="3">
        <v>0</v>
      </c>
      <c r="G113" s="3">
        <v>0</v>
      </c>
      <c r="H113" s="3">
        <v>12086</v>
      </c>
      <c r="I113" s="3">
        <f t="shared" si="1"/>
        <v>94674</v>
      </c>
      <c r="J113" s="2"/>
      <c r="K113"/>
    </row>
    <row r="114" spans="1:11" x14ac:dyDescent="0.2">
      <c r="A114" t="e">
        <f>'Section 611 Awards 23'!#REF!</f>
        <v>#REF!</v>
      </c>
      <c r="B114" t="s">
        <v>48</v>
      </c>
      <c r="C114" s="3">
        <v>8728</v>
      </c>
      <c r="D114" s="3">
        <v>4364</v>
      </c>
      <c r="E114" s="3">
        <v>0</v>
      </c>
      <c r="F114" s="3">
        <v>0</v>
      </c>
      <c r="G114" s="3">
        <v>0</v>
      </c>
      <c r="H114" s="3">
        <v>0</v>
      </c>
      <c r="I114" s="3">
        <f t="shared" si="1"/>
        <v>13092</v>
      </c>
      <c r="J114" s="2"/>
      <c r="K114"/>
    </row>
    <row r="115" spans="1:11" x14ac:dyDescent="0.2">
      <c r="A115" t="e">
        <f>'Section 611 Awards 23'!#REF!</f>
        <v>#REF!</v>
      </c>
      <c r="B115" t="s">
        <v>120</v>
      </c>
      <c r="C115" s="3">
        <v>392934</v>
      </c>
      <c r="D115" s="3">
        <v>43930</v>
      </c>
      <c r="E115" s="3">
        <v>0</v>
      </c>
      <c r="F115" s="3">
        <v>0</v>
      </c>
      <c r="G115" s="3">
        <v>0</v>
      </c>
      <c r="H115" s="3">
        <v>41490</v>
      </c>
      <c r="I115" s="3">
        <f t="shared" si="1"/>
        <v>478354</v>
      </c>
      <c r="J115" s="2"/>
      <c r="K115"/>
    </row>
    <row r="116" spans="1:11" x14ac:dyDescent="0.2">
      <c r="A116" t="e">
        <f>'Section 611 Awards 23'!#REF!</f>
        <v>#REF!</v>
      </c>
      <c r="B116" t="s">
        <v>118</v>
      </c>
      <c r="C116" s="3">
        <v>143425</v>
      </c>
      <c r="D116" s="3">
        <v>9313</v>
      </c>
      <c r="E116" s="3">
        <v>0</v>
      </c>
      <c r="F116" s="3">
        <v>0</v>
      </c>
      <c r="G116" s="3">
        <v>0</v>
      </c>
      <c r="H116" s="3">
        <v>7451</v>
      </c>
      <c r="I116" s="3">
        <f t="shared" si="1"/>
        <v>160189</v>
      </c>
      <c r="J116" s="2"/>
      <c r="K116"/>
    </row>
    <row r="117" spans="1:11" x14ac:dyDescent="0.2">
      <c r="A117" t="e">
        <f>'Section 611 Awards 23'!#REF!</f>
        <v>#REF!</v>
      </c>
      <c r="B117" t="s">
        <v>28</v>
      </c>
      <c r="C117" s="3">
        <v>137412</v>
      </c>
      <c r="D117" s="3">
        <v>10735</v>
      </c>
      <c r="E117" s="3">
        <v>0</v>
      </c>
      <c r="F117" s="3">
        <v>0</v>
      </c>
      <c r="G117" s="3">
        <v>0</v>
      </c>
      <c r="H117" s="3">
        <v>12882</v>
      </c>
      <c r="I117" s="3">
        <f t="shared" si="1"/>
        <v>161029</v>
      </c>
      <c r="J117" s="2"/>
      <c r="K117"/>
    </row>
    <row r="118" spans="1:11" x14ac:dyDescent="0.2">
      <c r="A118" t="e">
        <f>'Section 611 Awards 23'!#REF!</f>
        <v>#REF!</v>
      </c>
      <c r="B118" t="s">
        <v>134</v>
      </c>
      <c r="C118" s="3">
        <v>130831</v>
      </c>
      <c r="D118" s="3">
        <v>34778</v>
      </c>
      <c r="E118" s="3">
        <v>0</v>
      </c>
      <c r="F118" s="3">
        <v>0</v>
      </c>
      <c r="G118" s="3">
        <v>0</v>
      </c>
      <c r="H118" s="3">
        <v>8280</v>
      </c>
      <c r="I118" s="3">
        <f t="shared" si="1"/>
        <v>173889</v>
      </c>
      <c r="J118" s="2"/>
      <c r="K118"/>
    </row>
    <row r="119" spans="1:11" x14ac:dyDescent="0.2">
      <c r="A119" t="e">
        <f>'Section 611 Awards 23'!#REF!</f>
        <v>#REF!</v>
      </c>
      <c r="B119" t="s">
        <v>135</v>
      </c>
      <c r="C119" s="3">
        <v>106312</v>
      </c>
      <c r="D119" s="3">
        <v>17147</v>
      </c>
      <c r="E119" s="3">
        <v>0</v>
      </c>
      <c r="F119" s="3">
        <v>0</v>
      </c>
      <c r="G119" s="3">
        <v>0</v>
      </c>
      <c r="H119" s="3">
        <v>13718</v>
      </c>
      <c r="I119" s="3">
        <f t="shared" si="1"/>
        <v>137177</v>
      </c>
      <c r="J119" s="2"/>
      <c r="K119"/>
    </row>
    <row r="120" spans="1:11" x14ac:dyDescent="0.2">
      <c r="A120" t="e">
        <f>'Section 611 Awards 23'!#REF!</f>
        <v>#REF!</v>
      </c>
      <c r="B120" t="s">
        <v>163</v>
      </c>
      <c r="C120" s="3">
        <v>808931</v>
      </c>
      <c r="D120" s="3">
        <v>169276</v>
      </c>
      <c r="E120" s="3">
        <v>1498</v>
      </c>
      <c r="F120" s="3">
        <v>0</v>
      </c>
      <c r="G120" s="3">
        <v>0</v>
      </c>
      <c r="H120" s="3">
        <v>77897</v>
      </c>
      <c r="I120" s="3">
        <f t="shared" si="1"/>
        <v>1057602</v>
      </c>
      <c r="J120" s="2"/>
      <c r="K120"/>
    </row>
    <row r="121" spans="1:11" x14ac:dyDescent="0.2">
      <c r="A121" t="e">
        <f>'Section 611 Awards 23'!#REF!</f>
        <v>#REF!</v>
      </c>
      <c r="B121" t="s">
        <v>26</v>
      </c>
      <c r="C121" s="3">
        <v>814371</v>
      </c>
      <c r="D121" s="3">
        <v>151473</v>
      </c>
      <c r="E121" s="3">
        <v>0</v>
      </c>
      <c r="F121" s="3">
        <v>4886</v>
      </c>
      <c r="G121" s="3">
        <v>0</v>
      </c>
      <c r="H121" s="3">
        <v>45605</v>
      </c>
      <c r="I121" s="3">
        <f t="shared" si="1"/>
        <v>1016335</v>
      </c>
      <c r="J121" s="2"/>
      <c r="K121"/>
    </row>
    <row r="122" spans="1:11" x14ac:dyDescent="0.2">
      <c r="A122" t="e">
        <f>'Section 611 Awards 23'!#REF!</f>
        <v>#REF!</v>
      </c>
      <c r="B122" t="s">
        <v>9</v>
      </c>
      <c r="C122" s="3">
        <v>2683875</v>
      </c>
      <c r="D122" s="3">
        <v>543475</v>
      </c>
      <c r="E122" s="3">
        <v>1241</v>
      </c>
      <c r="F122" s="3">
        <v>0</v>
      </c>
      <c r="G122" s="3">
        <v>0</v>
      </c>
      <c r="H122" s="3">
        <v>305240</v>
      </c>
      <c r="I122" s="3">
        <f t="shared" si="1"/>
        <v>3533831</v>
      </c>
      <c r="J122" s="2"/>
      <c r="K122"/>
    </row>
    <row r="123" spans="1:11" x14ac:dyDescent="0.2">
      <c r="A123" t="e">
        <f>'Section 611 Awards 23'!#REF!</f>
        <v>#REF!</v>
      </c>
      <c r="B123" t="s">
        <v>36</v>
      </c>
      <c r="C123" s="3">
        <v>61908</v>
      </c>
      <c r="D123" s="3">
        <v>12112</v>
      </c>
      <c r="E123" s="3">
        <v>0</v>
      </c>
      <c r="F123" s="3">
        <v>0</v>
      </c>
      <c r="G123" s="3">
        <v>0</v>
      </c>
      <c r="H123" s="3">
        <v>4037</v>
      </c>
      <c r="I123" s="3">
        <f t="shared" si="1"/>
        <v>78057</v>
      </c>
      <c r="J123" s="2"/>
      <c r="K123"/>
    </row>
    <row r="124" spans="1:11" x14ac:dyDescent="0.2">
      <c r="A124" t="e">
        <f>'Section 611 Awards 23'!#REF!</f>
        <v>#REF!</v>
      </c>
      <c r="B124" t="s">
        <v>77</v>
      </c>
      <c r="C124" s="3">
        <v>53924</v>
      </c>
      <c r="D124" s="3">
        <v>8824</v>
      </c>
      <c r="E124" s="3">
        <v>0</v>
      </c>
      <c r="F124" s="3">
        <v>0</v>
      </c>
      <c r="G124" s="3">
        <v>0</v>
      </c>
      <c r="H124" s="3">
        <v>4902</v>
      </c>
      <c r="I124" s="3">
        <f t="shared" si="1"/>
        <v>67650</v>
      </c>
      <c r="J124" s="2"/>
      <c r="K124"/>
    </row>
    <row r="125" spans="1:11" x14ac:dyDescent="0.2">
      <c r="A125" t="e">
        <f>'Section 611 Awards 23'!#REF!</f>
        <v>#REF!</v>
      </c>
      <c r="B125" t="s">
        <v>114</v>
      </c>
      <c r="C125" s="3">
        <v>289114</v>
      </c>
      <c r="D125" s="3">
        <v>78629</v>
      </c>
      <c r="E125" s="3">
        <v>1210</v>
      </c>
      <c r="F125" s="3">
        <v>0</v>
      </c>
      <c r="G125" s="3">
        <v>0</v>
      </c>
      <c r="H125" s="3">
        <v>14516</v>
      </c>
      <c r="I125" s="3">
        <f t="shared" si="1"/>
        <v>383469</v>
      </c>
      <c r="J125" s="2"/>
      <c r="K125"/>
    </row>
    <row r="126" spans="1:11" x14ac:dyDescent="0.2">
      <c r="A126" t="e">
        <f>'Section 611 Awards 23'!#REF!</f>
        <v>#REF!</v>
      </c>
      <c r="B126" t="s">
        <v>142</v>
      </c>
      <c r="C126" s="3">
        <v>58728</v>
      </c>
      <c r="D126" s="3">
        <v>5339</v>
      </c>
      <c r="E126" s="3">
        <v>0</v>
      </c>
      <c r="F126" s="3">
        <v>0</v>
      </c>
      <c r="G126" s="3">
        <v>0</v>
      </c>
      <c r="H126" s="3">
        <v>1780</v>
      </c>
      <c r="I126" s="3">
        <f t="shared" si="1"/>
        <v>65847</v>
      </c>
      <c r="J126" s="2"/>
      <c r="K126"/>
    </row>
    <row r="127" spans="1:11" x14ac:dyDescent="0.2">
      <c r="A127" t="e">
        <f>'Section 611 Awards 23'!#REF!</f>
        <v>#REF!</v>
      </c>
      <c r="B127" t="s">
        <v>116</v>
      </c>
      <c r="C127" s="3">
        <v>562405</v>
      </c>
      <c r="D127" s="3">
        <v>57683</v>
      </c>
      <c r="E127" s="3">
        <v>0</v>
      </c>
      <c r="F127" s="3">
        <v>0</v>
      </c>
      <c r="G127" s="3">
        <v>0</v>
      </c>
      <c r="H127" s="3">
        <v>10815</v>
      </c>
      <c r="I127" s="3">
        <f t="shared" si="1"/>
        <v>630903</v>
      </c>
      <c r="J127" s="2"/>
      <c r="K127"/>
    </row>
    <row r="128" spans="1:11" x14ac:dyDescent="0.2">
      <c r="A128" t="e">
        <f>'Section 611 Awards 23'!#REF!</f>
        <v>#REF!</v>
      </c>
      <c r="B128" t="s">
        <v>223</v>
      </c>
      <c r="C128" s="3">
        <v>587542</v>
      </c>
      <c r="D128" s="3">
        <v>76163</v>
      </c>
      <c r="E128" s="3">
        <v>0</v>
      </c>
      <c r="F128" s="3">
        <v>4663</v>
      </c>
      <c r="G128" s="3">
        <v>0</v>
      </c>
      <c r="H128" s="3">
        <v>82380</v>
      </c>
      <c r="I128" s="3">
        <f t="shared" si="1"/>
        <v>750748</v>
      </c>
      <c r="J128" s="2"/>
      <c r="K128"/>
    </row>
    <row r="129" spans="1:11" x14ac:dyDescent="0.2">
      <c r="A129" t="e">
        <f>'Section 611 Awards 23'!#REF!</f>
        <v>#REF!</v>
      </c>
      <c r="B129" t="s">
        <v>103</v>
      </c>
      <c r="C129" s="3">
        <v>266225</v>
      </c>
      <c r="D129" s="3">
        <v>3647</v>
      </c>
      <c r="E129" s="3">
        <v>0</v>
      </c>
      <c r="F129" s="3">
        <v>0</v>
      </c>
      <c r="G129" s="3">
        <v>0</v>
      </c>
      <c r="H129" s="3">
        <v>29175</v>
      </c>
      <c r="I129" s="3">
        <f t="shared" si="1"/>
        <v>299047</v>
      </c>
      <c r="J129" s="2"/>
      <c r="K129"/>
    </row>
    <row r="130" spans="1:11" x14ac:dyDescent="0.2">
      <c r="A130" t="e">
        <f>'Section 611 Awards 23'!#REF!</f>
        <v>#REF!</v>
      </c>
      <c r="B130" t="s">
        <v>33</v>
      </c>
      <c r="C130" s="3">
        <v>109362</v>
      </c>
      <c r="D130" s="3">
        <v>11580</v>
      </c>
      <c r="E130" s="3">
        <v>0</v>
      </c>
      <c r="F130" s="3">
        <v>0</v>
      </c>
      <c r="G130" s="3">
        <v>0</v>
      </c>
      <c r="H130" s="3">
        <v>11580</v>
      </c>
      <c r="I130" s="3">
        <f t="shared" ref="I130:I193" si="2">SUM(C130:H130)</f>
        <v>132522</v>
      </c>
      <c r="J130" s="2"/>
      <c r="K130"/>
    </row>
    <row r="131" spans="1:11" x14ac:dyDescent="0.2">
      <c r="A131" t="e">
        <f>'Section 611 Awards 23'!#REF!</f>
        <v>#REF!</v>
      </c>
      <c r="B131" t="s">
        <v>90</v>
      </c>
      <c r="C131" s="3">
        <v>145522</v>
      </c>
      <c r="D131" s="3">
        <v>17533</v>
      </c>
      <c r="E131" s="3">
        <v>0</v>
      </c>
      <c r="F131" s="3">
        <v>0</v>
      </c>
      <c r="G131" s="3">
        <v>0</v>
      </c>
      <c r="H131" s="3">
        <v>29806</v>
      </c>
      <c r="I131" s="3">
        <f t="shared" si="2"/>
        <v>192861</v>
      </c>
      <c r="J131" s="2"/>
      <c r="K131"/>
    </row>
    <row r="132" spans="1:11" x14ac:dyDescent="0.2">
      <c r="A132" t="e">
        <f>'Section 611 Awards 23'!#REF!</f>
        <v>#REF!</v>
      </c>
      <c r="B132" t="s">
        <v>224</v>
      </c>
      <c r="C132" s="3">
        <v>564445</v>
      </c>
      <c r="D132" s="3">
        <v>14613</v>
      </c>
      <c r="E132" s="3">
        <v>0</v>
      </c>
      <c r="F132" s="3">
        <v>0</v>
      </c>
      <c r="G132" s="3">
        <v>0</v>
      </c>
      <c r="H132" s="3">
        <v>84027</v>
      </c>
      <c r="I132" s="3">
        <f t="shared" si="2"/>
        <v>663085</v>
      </c>
      <c r="J132" s="2"/>
      <c r="K132"/>
    </row>
    <row r="133" spans="1:11" x14ac:dyDescent="0.2">
      <c r="A133" t="e">
        <f>'Section 611 Awards 23'!#REF!</f>
        <v>#REF!</v>
      </c>
      <c r="B133" t="s">
        <v>13</v>
      </c>
      <c r="C133" s="3">
        <v>1361799</v>
      </c>
      <c r="D133" s="3">
        <v>263242</v>
      </c>
      <c r="E133" s="3">
        <v>0</v>
      </c>
      <c r="F133" s="3">
        <v>0</v>
      </c>
      <c r="G133" s="3">
        <v>5883</v>
      </c>
      <c r="H133" s="3">
        <v>155886</v>
      </c>
      <c r="I133" s="3">
        <f t="shared" si="2"/>
        <v>1786810</v>
      </c>
      <c r="J133" s="2"/>
      <c r="K133"/>
    </row>
    <row r="134" spans="1:11" x14ac:dyDescent="0.2">
      <c r="A134" t="e">
        <f>'Section 611 Awards 23'!#REF!</f>
        <v>#REF!</v>
      </c>
      <c r="B134" t="s">
        <v>11</v>
      </c>
      <c r="C134" s="3">
        <v>714114</v>
      </c>
      <c r="D134" s="3">
        <v>159716</v>
      </c>
      <c r="E134" s="3">
        <v>3072</v>
      </c>
      <c r="F134" s="3">
        <v>0</v>
      </c>
      <c r="G134" s="3">
        <v>0</v>
      </c>
      <c r="H134" s="3">
        <v>76787</v>
      </c>
      <c r="I134" s="3">
        <f t="shared" si="2"/>
        <v>953689</v>
      </c>
      <c r="J134" s="2"/>
      <c r="K134"/>
    </row>
    <row r="135" spans="1:11" x14ac:dyDescent="0.2">
      <c r="A135" t="e">
        <f>'Section 611 Awards 23'!#REF!</f>
        <v>#REF!</v>
      </c>
      <c r="B135" t="s">
        <v>76</v>
      </c>
      <c r="C135" s="3">
        <v>34193</v>
      </c>
      <c r="D135" s="3">
        <v>3206</v>
      </c>
      <c r="E135" s="3">
        <v>0</v>
      </c>
      <c r="F135" s="3">
        <v>0</v>
      </c>
      <c r="G135" s="3">
        <v>0</v>
      </c>
      <c r="H135" s="3">
        <v>0</v>
      </c>
      <c r="I135" s="3">
        <f t="shared" si="2"/>
        <v>37399</v>
      </c>
      <c r="J135" s="2"/>
      <c r="K135"/>
    </row>
    <row r="136" spans="1:11" x14ac:dyDescent="0.2">
      <c r="A136" t="e">
        <f>'Section 611 Awards 23'!#REF!</f>
        <v>#REF!</v>
      </c>
      <c r="B136" t="s">
        <v>122</v>
      </c>
      <c r="C136" s="3">
        <v>535325</v>
      </c>
      <c r="D136" s="3">
        <v>144006</v>
      </c>
      <c r="E136" s="3">
        <v>0</v>
      </c>
      <c r="F136" s="3">
        <v>3130</v>
      </c>
      <c r="G136" s="3">
        <v>0</v>
      </c>
      <c r="H136" s="3">
        <v>68872</v>
      </c>
      <c r="I136" s="3">
        <f t="shared" si="2"/>
        <v>751333</v>
      </c>
      <c r="J136" s="2"/>
      <c r="K136"/>
    </row>
    <row r="137" spans="1:11" x14ac:dyDescent="0.2">
      <c r="A137" t="e">
        <f>'Section 611 Awards 23'!#REF!</f>
        <v>#REF!</v>
      </c>
      <c r="B137" t="s">
        <v>225</v>
      </c>
      <c r="C137" s="3">
        <v>597687</v>
      </c>
      <c r="D137" s="3">
        <v>87254</v>
      </c>
      <c r="E137" s="3">
        <v>1454</v>
      </c>
      <c r="F137" s="3">
        <v>11634</v>
      </c>
      <c r="G137" s="3">
        <v>0</v>
      </c>
      <c r="H137" s="3">
        <v>65440</v>
      </c>
      <c r="I137" s="3">
        <f t="shared" si="2"/>
        <v>763469</v>
      </c>
      <c r="J137" s="2"/>
      <c r="K137"/>
    </row>
    <row r="138" spans="1:11" x14ac:dyDescent="0.2">
      <c r="A138" t="e">
        <f>'Section 611 Awards 23'!#REF!</f>
        <v>#REF!</v>
      </c>
      <c r="B138" t="s">
        <v>131</v>
      </c>
      <c r="C138" s="3">
        <v>36288</v>
      </c>
      <c r="D138" s="3">
        <v>14112</v>
      </c>
      <c r="E138" s="3">
        <v>0</v>
      </c>
      <c r="F138" s="3">
        <v>0</v>
      </c>
      <c r="G138" s="3">
        <v>0</v>
      </c>
      <c r="H138" s="3">
        <v>0</v>
      </c>
      <c r="I138" s="3">
        <f t="shared" si="2"/>
        <v>50400</v>
      </c>
      <c r="J138" s="2"/>
      <c r="K138"/>
    </row>
    <row r="139" spans="1:11" x14ac:dyDescent="0.2">
      <c r="A139" t="e">
        <f>'Section 611 Awards 23'!#REF!</f>
        <v>#REF!</v>
      </c>
      <c r="B139" t="s">
        <v>6</v>
      </c>
      <c r="C139" s="3">
        <v>259811</v>
      </c>
      <c r="D139" s="3">
        <v>66512</v>
      </c>
      <c r="E139" s="3">
        <v>0</v>
      </c>
      <c r="F139" s="3">
        <v>0</v>
      </c>
      <c r="G139" s="3">
        <v>0</v>
      </c>
      <c r="H139" s="3">
        <v>18706</v>
      </c>
      <c r="I139" s="3">
        <f t="shared" si="2"/>
        <v>345029</v>
      </c>
      <c r="J139" s="2"/>
      <c r="K139"/>
    </row>
    <row r="140" spans="1:11" x14ac:dyDescent="0.2">
      <c r="A140" t="e">
        <f>'Section 611 Awards 23'!#REF!</f>
        <v>#REF!</v>
      </c>
      <c r="B140" t="s">
        <v>60</v>
      </c>
      <c r="C140" s="3">
        <v>568124</v>
      </c>
      <c r="D140" s="3">
        <v>30407</v>
      </c>
      <c r="E140" s="3">
        <v>0</v>
      </c>
      <c r="F140" s="3">
        <v>0</v>
      </c>
      <c r="G140" s="3">
        <v>0</v>
      </c>
      <c r="H140" s="3">
        <v>40009</v>
      </c>
      <c r="I140" s="3">
        <f t="shared" si="2"/>
        <v>638540</v>
      </c>
      <c r="J140" s="2"/>
      <c r="K140"/>
    </row>
    <row r="141" spans="1:11" x14ac:dyDescent="0.2">
      <c r="A141" t="e">
        <f>'Section 611 Awards 23'!#REF!</f>
        <v>#REF!</v>
      </c>
      <c r="B141" t="s">
        <v>137</v>
      </c>
      <c r="C141" s="3">
        <v>76949</v>
      </c>
      <c r="D141" s="3">
        <v>1877</v>
      </c>
      <c r="E141" s="3">
        <v>0</v>
      </c>
      <c r="F141" s="3">
        <v>0</v>
      </c>
      <c r="G141" s="3">
        <v>0</v>
      </c>
      <c r="H141" s="3">
        <v>3754</v>
      </c>
      <c r="I141" s="3">
        <f t="shared" si="2"/>
        <v>82580</v>
      </c>
      <c r="J141" s="2"/>
      <c r="K141"/>
    </row>
    <row r="142" spans="1:11" x14ac:dyDescent="0.2">
      <c r="A142" t="e">
        <f>'Section 611 Awards 23'!#REF!</f>
        <v>#REF!</v>
      </c>
      <c r="B142" t="s">
        <v>53</v>
      </c>
      <c r="C142" s="3">
        <v>1903</v>
      </c>
      <c r="D142" s="3">
        <v>0</v>
      </c>
      <c r="E142" s="3">
        <v>0</v>
      </c>
      <c r="F142" s="3">
        <v>0</v>
      </c>
      <c r="G142" s="3">
        <v>0</v>
      </c>
      <c r="H142" s="3">
        <v>0</v>
      </c>
      <c r="I142" s="3">
        <f t="shared" si="2"/>
        <v>1903</v>
      </c>
      <c r="J142" s="2"/>
      <c r="K142"/>
    </row>
    <row r="143" spans="1:11" x14ac:dyDescent="0.2">
      <c r="A143" t="e">
        <f>'Section 611 Awards 23'!#REF!</f>
        <v>#REF!</v>
      </c>
      <c r="B143" t="s">
        <v>226</v>
      </c>
      <c r="C143" s="3">
        <v>42903</v>
      </c>
      <c r="D143" s="3">
        <v>4022</v>
      </c>
      <c r="E143" s="3">
        <v>0</v>
      </c>
      <c r="F143" s="3">
        <v>0</v>
      </c>
      <c r="G143" s="3">
        <v>0</v>
      </c>
      <c r="H143" s="3">
        <v>2681</v>
      </c>
      <c r="I143" s="3">
        <f t="shared" si="2"/>
        <v>49606</v>
      </c>
      <c r="J143" s="2"/>
      <c r="K143"/>
    </row>
    <row r="144" spans="1:11" x14ac:dyDescent="0.2">
      <c r="A144" t="e">
        <f>'Section 611 Awards 23'!#REF!</f>
        <v>#REF!</v>
      </c>
      <c r="B144" t="s">
        <v>67</v>
      </c>
      <c r="C144" s="3">
        <v>7836</v>
      </c>
      <c r="D144" s="3">
        <v>0</v>
      </c>
      <c r="E144" s="3">
        <v>0</v>
      </c>
      <c r="F144" s="3">
        <v>0</v>
      </c>
      <c r="G144" s="3">
        <v>0</v>
      </c>
      <c r="H144" s="3">
        <v>0</v>
      </c>
      <c r="I144" s="3">
        <f t="shared" si="2"/>
        <v>7836</v>
      </c>
      <c r="J144" s="2"/>
      <c r="K144"/>
    </row>
    <row r="145" spans="1:11" x14ac:dyDescent="0.2">
      <c r="A145" t="e">
        <f>'Section 611 Awards 23'!#REF!</f>
        <v>#REF!</v>
      </c>
      <c r="B145" t="s">
        <v>80</v>
      </c>
      <c r="C145" s="3">
        <v>210065</v>
      </c>
      <c r="D145" s="3">
        <v>16284</v>
      </c>
      <c r="E145" s="3">
        <v>0</v>
      </c>
      <c r="F145" s="3">
        <v>0</v>
      </c>
      <c r="G145" s="3">
        <v>0</v>
      </c>
      <c r="H145" s="3">
        <v>19541</v>
      </c>
      <c r="I145" s="3">
        <f t="shared" si="2"/>
        <v>245890</v>
      </c>
      <c r="J145" s="2"/>
      <c r="K145"/>
    </row>
    <row r="146" spans="1:11" x14ac:dyDescent="0.2">
      <c r="A146" t="e">
        <f>'Section 611 Awards 23'!#REF!</f>
        <v>#REF!</v>
      </c>
      <c r="B146" t="s">
        <v>78</v>
      </c>
      <c r="C146" s="3">
        <v>3801</v>
      </c>
      <c r="D146" s="3">
        <v>0</v>
      </c>
      <c r="E146" s="3">
        <v>0</v>
      </c>
      <c r="F146" s="3">
        <v>0</v>
      </c>
      <c r="G146" s="3">
        <v>0</v>
      </c>
      <c r="H146" s="3">
        <v>0</v>
      </c>
      <c r="I146" s="3">
        <f t="shared" si="2"/>
        <v>3801</v>
      </c>
      <c r="J146" s="2"/>
      <c r="K146"/>
    </row>
    <row r="147" spans="1:11" x14ac:dyDescent="0.2">
      <c r="A147" t="e">
        <f>'Section 611 Awards 23'!#REF!</f>
        <v>#REF!</v>
      </c>
      <c r="B147" t="s">
        <v>227</v>
      </c>
      <c r="C147" s="3">
        <v>56858</v>
      </c>
      <c r="D147" s="3">
        <v>15794</v>
      </c>
      <c r="E147" s="3">
        <v>0</v>
      </c>
      <c r="F147" s="3">
        <v>0</v>
      </c>
      <c r="G147" s="3">
        <v>0</v>
      </c>
      <c r="H147" s="3">
        <v>6318</v>
      </c>
      <c r="I147" s="3">
        <f t="shared" si="2"/>
        <v>78970</v>
      </c>
      <c r="J147" s="2"/>
      <c r="K147"/>
    </row>
    <row r="148" spans="1:11" x14ac:dyDescent="0.2">
      <c r="A148" t="e">
        <f>'Section 611 Awards 23'!#REF!</f>
        <v>#REF!</v>
      </c>
      <c r="B148" t="s">
        <v>121</v>
      </c>
      <c r="C148" s="3">
        <v>8896408</v>
      </c>
      <c r="D148" s="3">
        <v>1731300</v>
      </c>
      <c r="E148" s="3">
        <v>7640</v>
      </c>
      <c r="F148" s="3">
        <v>47370</v>
      </c>
      <c r="G148" s="3">
        <v>6112</v>
      </c>
      <c r="H148" s="3">
        <v>933649</v>
      </c>
      <c r="I148" s="3">
        <f t="shared" si="2"/>
        <v>11622479</v>
      </c>
      <c r="J148" s="2"/>
      <c r="K148"/>
    </row>
    <row r="149" spans="1:11" x14ac:dyDescent="0.2">
      <c r="A149" t="e">
        <f>'Section 611 Awards 23'!#REF!</f>
        <v>#REF!</v>
      </c>
      <c r="B149" t="s">
        <v>27</v>
      </c>
      <c r="C149" s="3">
        <v>36571</v>
      </c>
      <c r="D149" s="3">
        <v>0</v>
      </c>
      <c r="E149" s="3">
        <v>0</v>
      </c>
      <c r="F149" s="3">
        <v>0</v>
      </c>
      <c r="G149" s="3">
        <v>0</v>
      </c>
      <c r="H149" s="3">
        <v>0</v>
      </c>
      <c r="I149" s="3">
        <f t="shared" si="2"/>
        <v>36571</v>
      </c>
      <c r="J149" s="2"/>
      <c r="K149"/>
    </row>
    <row r="150" spans="1:11" x14ac:dyDescent="0.2">
      <c r="A150" t="e">
        <f>'Section 611 Awards 23'!#REF!</f>
        <v>#REF!</v>
      </c>
      <c r="B150" t="s">
        <v>47</v>
      </c>
      <c r="C150" s="3">
        <v>49615</v>
      </c>
      <c r="D150" s="3">
        <v>0</v>
      </c>
      <c r="E150" s="3">
        <v>0</v>
      </c>
      <c r="F150" s="3">
        <v>0</v>
      </c>
      <c r="G150" s="3">
        <v>0</v>
      </c>
      <c r="H150" s="3">
        <v>455</v>
      </c>
      <c r="I150" s="3">
        <f t="shared" si="2"/>
        <v>50070</v>
      </c>
      <c r="J150" s="2"/>
      <c r="K150"/>
    </row>
    <row r="151" spans="1:11" x14ac:dyDescent="0.2">
      <c r="A151" t="e">
        <f>'Section 611 Awards 23'!#REF!</f>
        <v>#REF!</v>
      </c>
      <c r="B151" t="s">
        <v>65</v>
      </c>
      <c r="C151" s="3">
        <v>35794</v>
      </c>
      <c r="D151" s="3">
        <v>4295</v>
      </c>
      <c r="E151" s="3">
        <v>0</v>
      </c>
      <c r="F151" s="3">
        <v>0</v>
      </c>
      <c r="G151" s="3">
        <v>0</v>
      </c>
      <c r="H151" s="3">
        <v>2864</v>
      </c>
      <c r="I151" s="3">
        <f t="shared" si="2"/>
        <v>42953</v>
      </c>
      <c r="J151" s="2"/>
      <c r="K151"/>
    </row>
    <row r="152" spans="1:11" x14ac:dyDescent="0.2">
      <c r="A152" t="e">
        <f>'Section 611 Awards 23'!#REF!</f>
        <v>#REF!</v>
      </c>
      <c r="B152" t="s">
        <v>21</v>
      </c>
      <c r="C152" s="3">
        <v>181628</v>
      </c>
      <c r="D152" s="3">
        <v>8591</v>
      </c>
      <c r="E152" s="3">
        <v>0</v>
      </c>
      <c r="F152" s="3">
        <v>0</v>
      </c>
      <c r="G152" s="3">
        <v>0</v>
      </c>
      <c r="H152" s="3">
        <v>19635</v>
      </c>
      <c r="I152" s="3">
        <f t="shared" si="2"/>
        <v>209854</v>
      </c>
      <c r="J152" s="2"/>
      <c r="K152"/>
    </row>
    <row r="153" spans="1:11" x14ac:dyDescent="0.2">
      <c r="A153" t="e">
        <f>'Section 611 Awards 23'!#REF!</f>
        <v>#REF!</v>
      </c>
      <c r="B153" t="s">
        <v>31</v>
      </c>
      <c r="C153" s="3">
        <v>1120829</v>
      </c>
      <c r="D153" s="3">
        <v>203787</v>
      </c>
      <c r="E153" s="3">
        <v>1498</v>
      </c>
      <c r="F153" s="3">
        <v>8991</v>
      </c>
      <c r="G153" s="3">
        <v>0</v>
      </c>
      <c r="H153" s="3">
        <v>139354</v>
      </c>
      <c r="I153" s="3">
        <f t="shared" si="2"/>
        <v>1474459</v>
      </c>
      <c r="J153" s="2"/>
      <c r="K153"/>
    </row>
    <row r="154" spans="1:11" x14ac:dyDescent="0.2">
      <c r="A154" t="e">
        <f>'Section 611 Awards 23'!#REF!</f>
        <v>#REF!</v>
      </c>
      <c r="B154" t="s">
        <v>41</v>
      </c>
      <c r="C154" s="3">
        <v>133057</v>
      </c>
      <c r="D154" s="3">
        <v>20470</v>
      </c>
      <c r="E154" s="3">
        <v>0</v>
      </c>
      <c r="F154" s="3">
        <v>0</v>
      </c>
      <c r="G154" s="3">
        <v>0</v>
      </c>
      <c r="H154" s="3">
        <v>21932</v>
      </c>
      <c r="I154" s="3">
        <f t="shared" si="2"/>
        <v>175459</v>
      </c>
      <c r="J154" s="2"/>
      <c r="K154"/>
    </row>
    <row r="155" spans="1:11" x14ac:dyDescent="0.2">
      <c r="A155" t="e">
        <f>'Section 611 Awards 23'!#REF!</f>
        <v>#REF!</v>
      </c>
      <c r="B155" t="s">
        <v>123</v>
      </c>
      <c r="C155" s="3">
        <v>1784475</v>
      </c>
      <c r="D155" s="3">
        <v>404481</v>
      </c>
      <c r="E155" s="3">
        <v>1400</v>
      </c>
      <c r="F155" s="3">
        <v>1400</v>
      </c>
      <c r="G155" s="3">
        <v>0</v>
      </c>
      <c r="H155" s="3">
        <v>232332</v>
      </c>
      <c r="I155" s="3">
        <f t="shared" si="2"/>
        <v>2424088</v>
      </c>
      <c r="J155" s="2"/>
      <c r="K155"/>
    </row>
    <row r="156" spans="1:11" x14ac:dyDescent="0.2">
      <c r="A156" t="e">
        <f>'Section 611 Awards 23'!#REF!</f>
        <v>#REF!</v>
      </c>
      <c r="B156" t="s">
        <v>39</v>
      </c>
      <c r="C156" s="3">
        <v>81412</v>
      </c>
      <c r="D156" s="3">
        <v>11229</v>
      </c>
      <c r="E156" s="3">
        <v>0</v>
      </c>
      <c r="F156" s="3">
        <v>0</v>
      </c>
      <c r="G156" s="3">
        <v>0</v>
      </c>
      <c r="H156" s="3">
        <v>11229</v>
      </c>
      <c r="I156" s="3">
        <f t="shared" si="2"/>
        <v>103870</v>
      </c>
      <c r="J156" s="2"/>
      <c r="K156"/>
    </row>
    <row r="157" spans="1:11" x14ac:dyDescent="0.2">
      <c r="A157" t="e">
        <f>'Section 611 Awards 23'!#REF!</f>
        <v>#REF!</v>
      </c>
      <c r="B157" t="s">
        <v>128</v>
      </c>
      <c r="C157" s="3">
        <v>91036</v>
      </c>
      <c r="D157" s="3">
        <v>0</v>
      </c>
      <c r="E157" s="3">
        <v>0</v>
      </c>
      <c r="F157" s="3">
        <v>0</v>
      </c>
      <c r="G157" s="3">
        <v>0</v>
      </c>
      <c r="H157" s="3">
        <v>3035</v>
      </c>
      <c r="I157" s="3">
        <f t="shared" si="2"/>
        <v>94071</v>
      </c>
      <c r="J157" s="2"/>
      <c r="K157"/>
    </row>
    <row r="158" spans="1:11" x14ac:dyDescent="0.2">
      <c r="A158" t="e">
        <f>'Section 611 Awards 23'!#REF!</f>
        <v>#REF!</v>
      </c>
      <c r="B158" t="s">
        <v>64</v>
      </c>
      <c r="C158" s="3">
        <v>195558</v>
      </c>
      <c r="D158" s="3">
        <v>43637</v>
      </c>
      <c r="E158" s="3">
        <v>0</v>
      </c>
      <c r="F158" s="3">
        <v>0</v>
      </c>
      <c r="G158" s="3">
        <v>0</v>
      </c>
      <c r="H158" s="3">
        <v>19394</v>
      </c>
      <c r="I158" s="3">
        <f t="shared" si="2"/>
        <v>258589</v>
      </c>
      <c r="J158" s="2"/>
      <c r="K158"/>
    </row>
    <row r="159" spans="1:11" x14ac:dyDescent="0.2">
      <c r="A159" t="e">
        <f>'Section 611 Awards 23'!#REF!</f>
        <v>#REF!</v>
      </c>
      <c r="B159" t="s">
        <v>115</v>
      </c>
      <c r="C159" s="3">
        <v>8516227</v>
      </c>
      <c r="D159" s="3">
        <v>294395</v>
      </c>
      <c r="E159" s="3">
        <v>30500</v>
      </c>
      <c r="F159" s="3">
        <v>0</v>
      </c>
      <c r="G159" s="3">
        <v>3978</v>
      </c>
      <c r="H159" s="3">
        <v>409766</v>
      </c>
      <c r="I159" s="3">
        <f t="shared" si="2"/>
        <v>9254866</v>
      </c>
      <c r="J159" s="2"/>
      <c r="K159"/>
    </row>
    <row r="160" spans="1:11" x14ac:dyDescent="0.2">
      <c r="A160" t="e">
        <f>'Section 611 Awards 23'!#REF!</f>
        <v>#REF!</v>
      </c>
      <c r="B160" t="s">
        <v>99</v>
      </c>
      <c r="C160" s="3">
        <v>668709</v>
      </c>
      <c r="D160" s="3">
        <v>88242</v>
      </c>
      <c r="E160" s="3">
        <v>0</v>
      </c>
      <c r="F160" s="3">
        <v>0</v>
      </c>
      <c r="G160" s="3">
        <v>0</v>
      </c>
      <c r="H160" s="3">
        <v>1379</v>
      </c>
      <c r="I160" s="3">
        <f t="shared" si="2"/>
        <v>758330</v>
      </c>
      <c r="J160" s="2"/>
      <c r="K160"/>
    </row>
    <row r="161" spans="1:11" x14ac:dyDescent="0.2">
      <c r="A161" t="e">
        <f>'Section 611 Awards 23'!#REF!</f>
        <v>#REF!</v>
      </c>
      <c r="B161" t="s">
        <v>19</v>
      </c>
      <c r="C161" s="3">
        <v>383119</v>
      </c>
      <c r="D161" s="3">
        <v>50508</v>
      </c>
      <c r="E161" s="3">
        <v>1232</v>
      </c>
      <c r="F161" s="3">
        <v>0</v>
      </c>
      <c r="G161" s="3">
        <v>0</v>
      </c>
      <c r="H161" s="3">
        <v>41884</v>
      </c>
      <c r="I161" s="3">
        <f t="shared" si="2"/>
        <v>476743</v>
      </c>
      <c r="J161" s="2"/>
      <c r="K161"/>
    </row>
    <row r="162" spans="1:11" x14ac:dyDescent="0.2">
      <c r="A162" t="e">
        <f>'Section 611 Awards 23'!#REF!</f>
        <v>#REF!</v>
      </c>
      <c r="B162" t="s">
        <v>98</v>
      </c>
      <c r="C162" s="3">
        <v>386162</v>
      </c>
      <c r="D162" s="3">
        <v>16090</v>
      </c>
      <c r="E162" s="3">
        <v>0</v>
      </c>
      <c r="F162" s="3">
        <v>0</v>
      </c>
      <c r="G162" s="3">
        <v>0</v>
      </c>
      <c r="H162" s="3">
        <v>2925</v>
      </c>
      <c r="I162" s="3">
        <f t="shared" si="2"/>
        <v>405177</v>
      </c>
      <c r="J162" s="2"/>
      <c r="K162"/>
    </row>
    <row r="163" spans="1:11" x14ac:dyDescent="0.2">
      <c r="A163" t="e">
        <f>'Section 611 Awards 23'!#REF!</f>
        <v>#REF!</v>
      </c>
      <c r="B163" t="s">
        <v>18</v>
      </c>
      <c r="C163" s="3">
        <v>305189</v>
      </c>
      <c r="D163" s="3">
        <v>16537</v>
      </c>
      <c r="E163" s="3">
        <v>0</v>
      </c>
      <c r="F163" s="3">
        <v>0</v>
      </c>
      <c r="G163" s="3">
        <v>0</v>
      </c>
      <c r="H163" s="3">
        <v>36082</v>
      </c>
      <c r="I163" s="3">
        <f t="shared" si="2"/>
        <v>357808</v>
      </c>
      <c r="J163" s="2"/>
      <c r="K163"/>
    </row>
    <row r="164" spans="1:11" x14ac:dyDescent="0.2">
      <c r="A164" t="e">
        <f>'Section 611 Awards 23'!#REF!</f>
        <v>#REF!</v>
      </c>
      <c r="B164" t="s">
        <v>166</v>
      </c>
      <c r="C164" s="3">
        <v>172643</v>
      </c>
      <c r="D164" s="3">
        <v>39237</v>
      </c>
      <c r="E164" s="3">
        <v>0</v>
      </c>
      <c r="F164" s="3">
        <v>0</v>
      </c>
      <c r="G164" s="3">
        <v>0</v>
      </c>
      <c r="H164" s="3">
        <v>3139</v>
      </c>
      <c r="I164" s="3">
        <f t="shared" si="2"/>
        <v>215019</v>
      </c>
      <c r="J164" s="2"/>
      <c r="K164"/>
    </row>
    <row r="165" spans="1:11" x14ac:dyDescent="0.2">
      <c r="A165" t="e">
        <f>'Section 611 Awards 23'!#REF!</f>
        <v>#REF!</v>
      </c>
      <c r="B165" t="s">
        <v>228</v>
      </c>
      <c r="C165" s="3">
        <v>43755</v>
      </c>
      <c r="D165" s="3">
        <v>12306</v>
      </c>
      <c r="E165" s="3">
        <v>0</v>
      </c>
      <c r="F165" s="3">
        <v>0</v>
      </c>
      <c r="G165" s="3">
        <v>0</v>
      </c>
      <c r="H165" s="3">
        <v>10939</v>
      </c>
      <c r="I165" s="3">
        <f t="shared" si="2"/>
        <v>67000</v>
      </c>
      <c r="J165" s="2"/>
      <c r="K165"/>
    </row>
    <row r="166" spans="1:11" x14ac:dyDescent="0.2">
      <c r="A166" t="e">
        <f>'Section 611 Awards 23'!#REF!</f>
        <v>#REF!</v>
      </c>
      <c r="B166" t="s">
        <v>156</v>
      </c>
      <c r="C166" s="3">
        <v>698485</v>
      </c>
      <c r="D166" s="3">
        <v>151153</v>
      </c>
      <c r="E166" s="3">
        <v>3182</v>
      </c>
      <c r="F166" s="3">
        <v>0</v>
      </c>
      <c r="G166" s="3">
        <v>0</v>
      </c>
      <c r="H166" s="3">
        <v>39777</v>
      </c>
      <c r="I166" s="3">
        <f t="shared" si="2"/>
        <v>892597</v>
      </c>
      <c r="J166" s="2"/>
      <c r="K166"/>
    </row>
    <row r="167" spans="1:11" x14ac:dyDescent="0.2">
      <c r="A167" t="e">
        <f>'Section 611 Awards 23'!#REF!</f>
        <v>#REF!</v>
      </c>
      <c r="B167" t="s">
        <v>111</v>
      </c>
      <c r="C167" s="3">
        <v>637627</v>
      </c>
      <c r="D167" s="3">
        <v>76766</v>
      </c>
      <c r="E167" s="3">
        <v>0</v>
      </c>
      <c r="F167" s="3">
        <v>0</v>
      </c>
      <c r="G167" s="3">
        <v>0</v>
      </c>
      <c r="H167" s="3">
        <v>25066</v>
      </c>
      <c r="I167" s="3">
        <f t="shared" si="2"/>
        <v>739459</v>
      </c>
      <c r="J167" s="2"/>
      <c r="K167"/>
    </row>
    <row r="168" spans="1:11" x14ac:dyDescent="0.2">
      <c r="A168" t="e">
        <f>'Section 611 Awards 23'!#REF!</f>
        <v>#REF!</v>
      </c>
      <c r="B168" t="s">
        <v>32</v>
      </c>
      <c r="C168" s="3">
        <v>203371</v>
      </c>
      <c r="D168" s="3">
        <v>11863</v>
      </c>
      <c r="E168" s="3">
        <v>0</v>
      </c>
      <c r="F168" s="3">
        <v>0</v>
      </c>
      <c r="G168" s="3">
        <v>0</v>
      </c>
      <c r="H168" s="3">
        <v>16948</v>
      </c>
      <c r="I168" s="3">
        <f t="shared" si="2"/>
        <v>232182</v>
      </c>
      <c r="J168" s="2"/>
      <c r="K168"/>
    </row>
    <row r="169" spans="1:11" x14ac:dyDescent="0.2">
      <c r="A169" t="e">
        <f>'Section 611 Awards 23'!#REF!</f>
        <v>#REF!</v>
      </c>
      <c r="B169" t="s">
        <v>93</v>
      </c>
      <c r="C169" s="3">
        <v>277800</v>
      </c>
      <c r="D169" s="3">
        <v>0</v>
      </c>
      <c r="E169" s="3">
        <v>0</v>
      </c>
      <c r="F169" s="3">
        <v>0</v>
      </c>
      <c r="G169" s="3">
        <v>0</v>
      </c>
      <c r="H169" s="3">
        <v>35327</v>
      </c>
      <c r="I169" s="3">
        <f t="shared" si="2"/>
        <v>313127</v>
      </c>
      <c r="J169" s="2"/>
      <c r="K169"/>
    </row>
    <row r="170" spans="1:11" x14ac:dyDescent="0.2">
      <c r="A170" t="e">
        <f>'Section 611 Awards 23'!#REF!</f>
        <v>#REF!</v>
      </c>
      <c r="B170" t="s">
        <v>59</v>
      </c>
      <c r="C170" s="3">
        <v>3935</v>
      </c>
      <c r="D170" s="3">
        <v>0</v>
      </c>
      <c r="E170" s="3">
        <v>0</v>
      </c>
      <c r="F170" s="3">
        <v>0</v>
      </c>
      <c r="G170" s="3">
        <v>0</v>
      </c>
      <c r="H170" s="3">
        <v>0</v>
      </c>
      <c r="I170" s="3">
        <f t="shared" si="2"/>
        <v>3935</v>
      </c>
      <c r="J170" s="2"/>
      <c r="K170"/>
    </row>
    <row r="171" spans="1:11" x14ac:dyDescent="0.2">
      <c r="A171" t="e">
        <f>'Section 611 Awards 23'!#REF!</f>
        <v>#REF!</v>
      </c>
      <c r="B171" t="s">
        <v>229</v>
      </c>
      <c r="C171" s="3">
        <v>604561</v>
      </c>
      <c r="D171" s="3">
        <v>0</v>
      </c>
      <c r="E171" s="3">
        <v>0</v>
      </c>
      <c r="F171" s="3">
        <v>0</v>
      </c>
      <c r="G171" s="3">
        <v>0</v>
      </c>
      <c r="H171" s="3">
        <v>67721</v>
      </c>
      <c r="I171" s="3">
        <f t="shared" si="2"/>
        <v>672282</v>
      </c>
      <c r="J171" s="2"/>
      <c r="K171"/>
    </row>
    <row r="172" spans="1:11" x14ac:dyDescent="0.2">
      <c r="A172" t="e">
        <f>'Section 611 Awards 23'!#REF!</f>
        <v>#REF!</v>
      </c>
      <c r="B172" t="s">
        <v>35</v>
      </c>
      <c r="C172" s="3">
        <v>322453</v>
      </c>
      <c r="D172" s="3">
        <v>37495</v>
      </c>
      <c r="E172" s="3">
        <v>0</v>
      </c>
      <c r="F172" s="3">
        <v>0</v>
      </c>
      <c r="G172" s="3">
        <v>0</v>
      </c>
      <c r="H172" s="3">
        <v>34495</v>
      </c>
      <c r="I172" s="3">
        <f t="shared" si="2"/>
        <v>394443</v>
      </c>
      <c r="J172" s="2"/>
      <c r="K172"/>
    </row>
    <row r="173" spans="1:11" x14ac:dyDescent="0.2">
      <c r="A173" t="e">
        <f>'Section 611 Awards 23'!#REF!</f>
        <v>#REF!</v>
      </c>
      <c r="B173" t="s">
        <v>230</v>
      </c>
      <c r="C173" s="3">
        <v>48787</v>
      </c>
      <c r="D173" s="3">
        <v>13135</v>
      </c>
      <c r="E173" s="3">
        <v>0</v>
      </c>
      <c r="F173" s="3">
        <v>0</v>
      </c>
      <c r="G173" s="3">
        <v>0</v>
      </c>
      <c r="H173" s="3">
        <v>11259</v>
      </c>
      <c r="I173" s="3">
        <f t="shared" si="2"/>
        <v>73181</v>
      </c>
      <c r="J173" s="2"/>
      <c r="K173"/>
    </row>
    <row r="174" spans="1:11" x14ac:dyDescent="0.2">
      <c r="A174" t="e">
        <f>'Section 611 Awards 23'!#REF!</f>
        <v>#REF!</v>
      </c>
      <c r="B174" t="s">
        <v>158</v>
      </c>
      <c r="C174" s="3">
        <v>5506</v>
      </c>
      <c r="D174" s="3">
        <v>2753</v>
      </c>
      <c r="E174" s="3">
        <v>0</v>
      </c>
      <c r="F174" s="3">
        <v>0</v>
      </c>
      <c r="G174" s="3">
        <v>0</v>
      </c>
      <c r="H174" s="3">
        <v>2753</v>
      </c>
      <c r="I174" s="3">
        <f t="shared" si="2"/>
        <v>11012</v>
      </c>
      <c r="J174" s="2"/>
      <c r="K174"/>
    </row>
    <row r="175" spans="1:11" x14ac:dyDescent="0.2">
      <c r="A175" t="e">
        <f>'Section 611 Awards 23'!#REF!</f>
        <v>#REF!</v>
      </c>
      <c r="B175" t="s">
        <v>82</v>
      </c>
      <c r="C175" s="3">
        <v>2126552</v>
      </c>
      <c r="D175" s="3">
        <v>23687</v>
      </c>
      <c r="E175" s="3">
        <v>9212</v>
      </c>
      <c r="F175" s="3">
        <v>38162</v>
      </c>
      <c r="G175" s="3">
        <v>0</v>
      </c>
      <c r="H175" s="3">
        <v>294770</v>
      </c>
      <c r="I175" s="3">
        <f t="shared" si="2"/>
        <v>2492383</v>
      </c>
      <c r="J175" s="2"/>
      <c r="K175"/>
    </row>
    <row r="176" spans="1:11" x14ac:dyDescent="0.2">
      <c r="A176" t="e">
        <f>'Section 611 Awards 23'!#REF!</f>
        <v>#REF!</v>
      </c>
      <c r="B176" t="s">
        <v>23</v>
      </c>
      <c r="C176" s="3">
        <v>525362</v>
      </c>
      <c r="D176" s="3">
        <v>86658</v>
      </c>
      <c r="E176" s="3">
        <v>1354</v>
      </c>
      <c r="F176" s="3">
        <v>0</v>
      </c>
      <c r="G176" s="3">
        <v>0</v>
      </c>
      <c r="H176" s="3">
        <v>77180</v>
      </c>
      <c r="I176" s="3">
        <f t="shared" si="2"/>
        <v>690554</v>
      </c>
      <c r="J176" s="2"/>
      <c r="K176"/>
    </row>
    <row r="177" spans="1:11" x14ac:dyDescent="0.2">
      <c r="A177" t="e">
        <f>'Section 611 Awards 23'!#REF!</f>
        <v>#REF!</v>
      </c>
      <c r="B177" t="s">
        <v>117</v>
      </c>
      <c r="C177" s="3">
        <v>47929</v>
      </c>
      <c r="D177" s="3">
        <v>11982</v>
      </c>
      <c r="E177" s="3">
        <v>0</v>
      </c>
      <c r="F177" s="3">
        <v>0</v>
      </c>
      <c r="G177" s="3">
        <v>0</v>
      </c>
      <c r="H177" s="3">
        <v>2996</v>
      </c>
      <c r="I177" s="3">
        <f t="shared" si="2"/>
        <v>62907</v>
      </c>
      <c r="J177" s="2"/>
      <c r="K177"/>
    </row>
    <row r="178" spans="1:11" x14ac:dyDescent="0.2">
      <c r="A178" t="e">
        <f>'Section 611 Awards 23'!#REF!</f>
        <v>#REF!</v>
      </c>
      <c r="B178" t="s">
        <v>139</v>
      </c>
      <c r="C178" s="3">
        <v>96369</v>
      </c>
      <c r="D178" s="3">
        <v>13141</v>
      </c>
      <c r="E178" s="3">
        <v>0</v>
      </c>
      <c r="F178" s="3">
        <v>0</v>
      </c>
      <c r="G178" s="3">
        <v>0</v>
      </c>
      <c r="H178" s="3">
        <v>4380</v>
      </c>
      <c r="I178" s="3">
        <f t="shared" si="2"/>
        <v>113890</v>
      </c>
      <c r="J178" s="2"/>
      <c r="K178"/>
    </row>
    <row r="179" spans="1:11" x14ac:dyDescent="0.2">
      <c r="A179" t="e">
        <f>'Section 611 Awards 23'!#REF!</f>
        <v>#REF!</v>
      </c>
      <c r="B179" t="s">
        <v>55</v>
      </c>
      <c r="C179" s="3">
        <v>1425</v>
      </c>
      <c r="D179" s="3">
        <v>0</v>
      </c>
      <c r="E179" s="3">
        <v>0</v>
      </c>
      <c r="F179" s="3">
        <v>0</v>
      </c>
      <c r="G179" s="3">
        <v>0</v>
      </c>
      <c r="H179" s="3">
        <v>0</v>
      </c>
      <c r="I179" s="3">
        <f t="shared" si="2"/>
        <v>1425</v>
      </c>
      <c r="J179" s="2"/>
      <c r="K179"/>
    </row>
    <row r="180" spans="1:11" x14ac:dyDescent="0.2">
      <c r="A180" t="e">
        <f>'Section 611 Awards 23'!#REF!</f>
        <v>#REF!</v>
      </c>
      <c r="B180" t="s">
        <v>43</v>
      </c>
      <c r="C180" s="3">
        <v>240458</v>
      </c>
      <c r="D180" s="3">
        <v>36591</v>
      </c>
      <c r="E180" s="3">
        <v>0</v>
      </c>
      <c r="F180" s="3">
        <v>0</v>
      </c>
      <c r="G180" s="3">
        <v>0</v>
      </c>
      <c r="H180" s="3">
        <v>40512</v>
      </c>
      <c r="I180" s="3">
        <f t="shared" si="2"/>
        <v>317561</v>
      </c>
      <c r="J180" s="2"/>
      <c r="K180"/>
    </row>
    <row r="181" spans="1:11" x14ac:dyDescent="0.2">
      <c r="A181" t="e">
        <f>'Section 611 Awards 23'!#REF!</f>
        <v>#REF!</v>
      </c>
      <c r="B181" t="s">
        <v>97</v>
      </c>
      <c r="C181" s="3">
        <v>469773</v>
      </c>
      <c r="D181" s="3">
        <v>71863</v>
      </c>
      <c r="E181" s="3">
        <v>0</v>
      </c>
      <c r="F181" s="3">
        <v>0</v>
      </c>
      <c r="G181" s="3">
        <v>0</v>
      </c>
      <c r="H181" s="3">
        <v>34601</v>
      </c>
      <c r="I181" s="3">
        <f t="shared" si="2"/>
        <v>576237</v>
      </c>
      <c r="J181" s="2"/>
      <c r="K181"/>
    </row>
    <row r="182" spans="1:11" x14ac:dyDescent="0.2">
      <c r="A182" t="e">
        <f>'Section 611 Awards 23'!#REF!</f>
        <v>#REF!</v>
      </c>
      <c r="B182" t="s">
        <v>231</v>
      </c>
      <c r="C182" s="3">
        <v>939384</v>
      </c>
      <c r="D182" s="3">
        <v>237745</v>
      </c>
      <c r="E182" s="3">
        <v>3866</v>
      </c>
      <c r="F182" s="3">
        <v>0</v>
      </c>
      <c r="G182" s="3">
        <v>0</v>
      </c>
      <c r="H182" s="3">
        <v>90846</v>
      </c>
      <c r="I182" s="3">
        <f t="shared" si="2"/>
        <v>1271841</v>
      </c>
      <c r="J182" s="2"/>
      <c r="K182"/>
    </row>
    <row r="183" spans="1:11" x14ac:dyDescent="0.2">
      <c r="A183" t="e">
        <f>'Section 611 Awards 23'!#REF!</f>
        <v>#REF!</v>
      </c>
      <c r="B183" t="s">
        <v>154</v>
      </c>
      <c r="C183" s="3">
        <v>1754812</v>
      </c>
      <c r="D183" s="3">
        <v>430274</v>
      </c>
      <c r="E183" s="3">
        <v>3211</v>
      </c>
      <c r="F183" s="3">
        <v>41743</v>
      </c>
      <c r="G183" s="3">
        <v>0</v>
      </c>
      <c r="H183" s="3">
        <v>234403</v>
      </c>
      <c r="I183" s="3">
        <f t="shared" si="2"/>
        <v>2464443</v>
      </c>
      <c r="J183" s="2"/>
      <c r="K183"/>
    </row>
    <row r="184" spans="1:11" x14ac:dyDescent="0.2">
      <c r="A184" t="e">
        <f>'Section 611 Awards 23'!#REF!</f>
        <v>#REF!</v>
      </c>
      <c r="B184" t="s">
        <v>133</v>
      </c>
      <c r="C184" s="3">
        <v>417724</v>
      </c>
      <c r="D184" s="3">
        <v>75442</v>
      </c>
      <c r="E184" s="3">
        <v>0</v>
      </c>
      <c r="F184" s="3">
        <v>0</v>
      </c>
      <c r="G184" s="3">
        <v>0</v>
      </c>
      <c r="H184" s="3">
        <v>32133</v>
      </c>
      <c r="I184" s="3">
        <f t="shared" si="2"/>
        <v>525299</v>
      </c>
      <c r="J184" s="2"/>
      <c r="K184"/>
    </row>
    <row r="185" spans="1:11" x14ac:dyDescent="0.2">
      <c r="A185" t="e">
        <f>'Section 611 Awards 23'!#REF!</f>
        <v>#REF!</v>
      </c>
      <c r="B185" t="s">
        <v>149</v>
      </c>
      <c r="C185" s="3">
        <v>2469</v>
      </c>
      <c r="D185" s="3">
        <v>0</v>
      </c>
      <c r="E185" s="3">
        <v>0</v>
      </c>
      <c r="F185" s="3">
        <v>0</v>
      </c>
      <c r="G185" s="3">
        <v>0</v>
      </c>
      <c r="H185" s="3">
        <v>0</v>
      </c>
      <c r="I185" s="3">
        <f t="shared" si="2"/>
        <v>2469</v>
      </c>
      <c r="J185" s="2"/>
      <c r="K185"/>
    </row>
    <row r="186" spans="1:11" x14ac:dyDescent="0.2">
      <c r="A186" t="e">
        <f>'Section 611 Awards 23'!#REF!</f>
        <v>#REF!</v>
      </c>
      <c r="B186" t="s">
        <v>232</v>
      </c>
      <c r="C186" s="3">
        <v>7348</v>
      </c>
      <c r="D186" s="3">
        <v>0</v>
      </c>
      <c r="E186" s="3">
        <v>0</v>
      </c>
      <c r="F186" s="3">
        <v>0</v>
      </c>
      <c r="G186" s="3">
        <v>0</v>
      </c>
      <c r="H186" s="3">
        <v>0</v>
      </c>
      <c r="I186" s="3">
        <f t="shared" si="2"/>
        <v>7348</v>
      </c>
      <c r="J186" s="2"/>
      <c r="K186"/>
    </row>
    <row r="187" spans="1:11" x14ac:dyDescent="0.2">
      <c r="A187" t="e">
        <f>'Section 611 Awards 23'!#REF!</f>
        <v>#REF!</v>
      </c>
      <c r="B187" t="s">
        <v>233</v>
      </c>
      <c r="C187" s="3">
        <v>212894</v>
      </c>
      <c r="D187" s="3">
        <v>49790</v>
      </c>
      <c r="E187" s="3">
        <v>0</v>
      </c>
      <c r="F187" s="3">
        <v>0</v>
      </c>
      <c r="G187" s="3">
        <v>0</v>
      </c>
      <c r="H187" s="3">
        <v>37772</v>
      </c>
      <c r="I187" s="3">
        <f t="shared" si="2"/>
        <v>300456</v>
      </c>
      <c r="J187" s="2"/>
      <c r="K187"/>
    </row>
    <row r="188" spans="1:11" x14ac:dyDescent="0.2">
      <c r="A188" t="e">
        <f>'Section 611 Awards 23'!#REF!</f>
        <v>#REF!</v>
      </c>
      <c r="B188" t="s">
        <v>141</v>
      </c>
      <c r="C188" s="3">
        <v>81597</v>
      </c>
      <c r="D188" s="3">
        <v>3138</v>
      </c>
      <c r="E188" s="3">
        <v>0</v>
      </c>
      <c r="F188" s="3">
        <v>0</v>
      </c>
      <c r="G188" s="3">
        <v>0</v>
      </c>
      <c r="H188" s="3">
        <v>4708</v>
      </c>
      <c r="I188" s="3">
        <f t="shared" si="2"/>
        <v>89443</v>
      </c>
      <c r="J188" s="2"/>
      <c r="K188"/>
    </row>
    <row r="189" spans="1:11" x14ac:dyDescent="0.2">
      <c r="A189" t="e">
        <f>'Section 611 Awards 23'!#REF!</f>
        <v>#REF!</v>
      </c>
      <c r="B189" t="s">
        <v>109</v>
      </c>
      <c r="C189" s="3">
        <v>170540</v>
      </c>
      <c r="D189" s="3">
        <v>7415</v>
      </c>
      <c r="E189" s="3">
        <v>0</v>
      </c>
      <c r="F189" s="3">
        <v>0</v>
      </c>
      <c r="G189" s="3">
        <v>0</v>
      </c>
      <c r="H189" s="3">
        <v>25952</v>
      </c>
      <c r="I189" s="3">
        <f t="shared" si="2"/>
        <v>203907</v>
      </c>
      <c r="J189" s="2"/>
      <c r="K189"/>
    </row>
    <row r="190" spans="1:11" x14ac:dyDescent="0.2">
      <c r="A190" t="e">
        <f>'Section 611 Awards 23'!#REF!</f>
        <v>#REF!</v>
      </c>
      <c r="B190" t="s">
        <v>22</v>
      </c>
      <c r="C190" s="3">
        <v>119157</v>
      </c>
      <c r="D190" s="3">
        <v>19124</v>
      </c>
      <c r="E190" s="3">
        <v>0</v>
      </c>
      <c r="F190" s="3">
        <v>0</v>
      </c>
      <c r="G190" s="3">
        <v>0</v>
      </c>
      <c r="H190" s="3">
        <v>5884</v>
      </c>
      <c r="I190" s="3">
        <f t="shared" si="2"/>
        <v>144165</v>
      </c>
      <c r="J190" s="2"/>
      <c r="K190"/>
    </row>
    <row r="191" spans="1:11" x14ac:dyDescent="0.2">
      <c r="A191" t="e">
        <f>'Section 611 Awards 23'!#REF!</f>
        <v>#REF!</v>
      </c>
      <c r="B191" t="s">
        <v>147</v>
      </c>
      <c r="C191" s="3">
        <v>57321</v>
      </c>
      <c r="D191" s="3">
        <v>0</v>
      </c>
      <c r="E191" s="3">
        <v>0</v>
      </c>
      <c r="F191" s="3">
        <v>0</v>
      </c>
      <c r="G191" s="3">
        <v>0</v>
      </c>
      <c r="H191" s="3">
        <v>5930</v>
      </c>
      <c r="I191" s="3">
        <f t="shared" si="2"/>
        <v>63251</v>
      </c>
      <c r="J191" s="2"/>
      <c r="K191"/>
    </row>
    <row r="192" spans="1:11" x14ac:dyDescent="0.2">
      <c r="A192" t="e">
        <f>'Section 611 Awards 23'!#REF!</f>
        <v>#REF!</v>
      </c>
      <c r="B192" t="s">
        <v>234</v>
      </c>
      <c r="C192" s="3">
        <v>167592</v>
      </c>
      <c r="D192" s="3">
        <v>35140</v>
      </c>
      <c r="E192" s="3">
        <v>0</v>
      </c>
      <c r="F192" s="3">
        <v>0</v>
      </c>
      <c r="G192" s="3">
        <v>0</v>
      </c>
      <c r="H192" s="3">
        <v>22976</v>
      </c>
      <c r="I192" s="3">
        <f t="shared" si="2"/>
        <v>225708</v>
      </c>
      <c r="J192" s="2"/>
      <c r="K192"/>
    </row>
    <row r="193" spans="1:11" x14ac:dyDescent="0.2">
      <c r="A193" t="e">
        <f>'Section 611 Awards 23'!#REF!</f>
        <v>#REF!</v>
      </c>
      <c r="B193" t="s">
        <v>235</v>
      </c>
      <c r="C193" s="3">
        <v>1375014</v>
      </c>
      <c r="D193" s="3">
        <v>313827</v>
      </c>
      <c r="E193" s="3">
        <v>0</v>
      </c>
      <c r="F193" s="3">
        <v>0</v>
      </c>
      <c r="G193" s="3">
        <v>0</v>
      </c>
      <c r="H193" s="3">
        <v>108383</v>
      </c>
      <c r="I193" s="3">
        <f t="shared" si="2"/>
        <v>1797224</v>
      </c>
      <c r="J193" s="2"/>
      <c r="K193"/>
    </row>
    <row r="194" spans="1:11" x14ac:dyDescent="0.2">
      <c r="A194" t="e">
        <f>'Section 611 Awards 23'!#REF!</f>
        <v>#REF!</v>
      </c>
      <c r="B194" t="s">
        <v>164</v>
      </c>
      <c r="C194" s="3">
        <v>213756</v>
      </c>
      <c r="D194" s="3">
        <v>24591</v>
      </c>
      <c r="E194" s="3">
        <v>0</v>
      </c>
      <c r="F194" s="3">
        <v>0</v>
      </c>
      <c r="G194" s="3">
        <v>0</v>
      </c>
      <c r="H194" s="3">
        <v>18916</v>
      </c>
      <c r="I194" s="3">
        <f t="shared" ref="I194:I202" si="3">SUM(C194:H194)</f>
        <v>257263</v>
      </c>
      <c r="J194" s="2"/>
      <c r="K194"/>
    </row>
    <row r="195" spans="1:11" x14ac:dyDescent="0.2">
      <c r="A195" t="e">
        <f>'Section 611 Awards 23'!#REF!</f>
        <v>#REF!</v>
      </c>
      <c r="B195" t="s">
        <v>42</v>
      </c>
      <c r="C195" s="3">
        <v>285577</v>
      </c>
      <c r="D195" s="3">
        <v>24153</v>
      </c>
      <c r="E195" s="3">
        <v>0</v>
      </c>
      <c r="F195" s="3">
        <v>0</v>
      </c>
      <c r="G195" s="3">
        <v>0</v>
      </c>
      <c r="H195" s="3">
        <v>38361</v>
      </c>
      <c r="I195" s="3">
        <f t="shared" si="3"/>
        <v>348091</v>
      </c>
      <c r="J195" s="2"/>
      <c r="K195"/>
    </row>
    <row r="196" spans="1:11" x14ac:dyDescent="0.2">
      <c r="A196" t="e">
        <f>'Section 611 Awards 23'!#REF!</f>
        <v>#REF!</v>
      </c>
      <c r="B196" t="s">
        <v>119</v>
      </c>
      <c r="C196" s="3">
        <v>901852</v>
      </c>
      <c r="D196" s="3">
        <v>144892</v>
      </c>
      <c r="E196" s="3">
        <v>4062</v>
      </c>
      <c r="F196" s="3">
        <v>0</v>
      </c>
      <c r="G196" s="3">
        <v>0</v>
      </c>
      <c r="H196" s="3">
        <v>70415</v>
      </c>
      <c r="I196" s="3">
        <f t="shared" si="3"/>
        <v>1121221</v>
      </c>
      <c r="J196" s="2"/>
      <c r="K196"/>
    </row>
    <row r="197" spans="1:11" x14ac:dyDescent="0.2">
      <c r="A197" t="e">
        <f>'Section 611 Awards 23'!#REF!</f>
        <v>#REF!</v>
      </c>
      <c r="B197" t="s">
        <v>236</v>
      </c>
      <c r="C197" s="3">
        <v>199543</v>
      </c>
      <c r="D197" s="3">
        <v>32914</v>
      </c>
      <c r="E197" s="3">
        <v>0</v>
      </c>
      <c r="F197" s="3">
        <v>0</v>
      </c>
      <c r="G197" s="3">
        <v>0</v>
      </c>
      <c r="H197" s="3">
        <v>18514</v>
      </c>
      <c r="I197" s="3">
        <f t="shared" si="3"/>
        <v>250971</v>
      </c>
      <c r="J197" s="2"/>
      <c r="K197"/>
    </row>
    <row r="198" spans="1:11" x14ac:dyDescent="0.2">
      <c r="A198" t="e">
        <f>'Section 611 Awards 23'!#REF!</f>
        <v>#REF!</v>
      </c>
      <c r="B198" t="s">
        <v>37</v>
      </c>
      <c r="C198" s="3">
        <v>59221</v>
      </c>
      <c r="D198" s="3">
        <v>8973</v>
      </c>
      <c r="E198" s="3">
        <v>0</v>
      </c>
      <c r="F198" s="3">
        <v>0</v>
      </c>
      <c r="G198" s="3">
        <v>0</v>
      </c>
      <c r="H198" s="3">
        <v>3589</v>
      </c>
      <c r="I198" s="3">
        <f t="shared" si="3"/>
        <v>71783</v>
      </c>
      <c r="J198" s="2"/>
      <c r="K198"/>
    </row>
    <row r="199" spans="1:11" x14ac:dyDescent="0.2">
      <c r="A199" t="e">
        <f>'Section 611 Awards 23'!#REF!</f>
        <v>#REF!</v>
      </c>
      <c r="B199" t="s">
        <v>237</v>
      </c>
      <c r="C199" s="3">
        <v>51220</v>
      </c>
      <c r="D199" s="3">
        <v>0</v>
      </c>
      <c r="E199" s="3">
        <v>0</v>
      </c>
      <c r="F199" s="3">
        <v>0</v>
      </c>
      <c r="G199" s="3">
        <v>0</v>
      </c>
      <c r="H199" s="3">
        <v>0</v>
      </c>
      <c r="I199" s="3">
        <f t="shared" si="3"/>
        <v>51220</v>
      </c>
      <c r="J199" s="2"/>
      <c r="K199"/>
    </row>
    <row r="200" spans="1:11" x14ac:dyDescent="0.2">
      <c r="A200" t="e">
        <f>'Section 611 Awards 23'!#REF!</f>
        <v>#REF!</v>
      </c>
      <c r="B200" t="s">
        <v>238</v>
      </c>
      <c r="C200" s="3">
        <v>268655</v>
      </c>
      <c r="D200" s="3">
        <v>0</v>
      </c>
      <c r="E200" s="3">
        <v>0</v>
      </c>
      <c r="F200" s="3">
        <v>0</v>
      </c>
      <c r="G200" s="3">
        <v>0</v>
      </c>
      <c r="H200" s="3">
        <v>0</v>
      </c>
      <c r="I200" s="3">
        <f t="shared" si="3"/>
        <v>268655</v>
      </c>
      <c r="J200" s="2"/>
      <c r="K200"/>
    </row>
    <row r="201" spans="1:11" x14ac:dyDescent="0.2">
      <c r="A201" t="e">
        <f>'Section 611 Awards 23'!#REF!</f>
        <v>#REF!</v>
      </c>
      <c r="B201" t="s">
        <v>239</v>
      </c>
      <c r="C201" s="3">
        <v>41258</v>
      </c>
      <c r="D201" s="3">
        <v>0</v>
      </c>
      <c r="E201" s="3">
        <v>0</v>
      </c>
      <c r="F201" s="3">
        <v>0</v>
      </c>
      <c r="G201" s="3">
        <v>0</v>
      </c>
      <c r="H201" s="3">
        <v>0</v>
      </c>
      <c r="I201" s="3">
        <f t="shared" si="3"/>
        <v>41258</v>
      </c>
      <c r="J201" s="2"/>
      <c r="K201"/>
    </row>
    <row r="202" spans="1:11" x14ac:dyDescent="0.2">
      <c r="A202" t="e">
        <f>'Section 611 Awards 23'!#REF!</f>
        <v>#REF!</v>
      </c>
      <c r="B202" t="s">
        <v>182</v>
      </c>
      <c r="C202" s="3">
        <v>21285</v>
      </c>
      <c r="D202" s="3">
        <v>0</v>
      </c>
      <c r="E202" s="3">
        <v>0</v>
      </c>
      <c r="F202" s="3">
        <v>0</v>
      </c>
      <c r="G202" s="3">
        <v>0</v>
      </c>
      <c r="H202" s="3">
        <v>0</v>
      </c>
      <c r="I202" s="3">
        <f t="shared" si="3"/>
        <v>21285</v>
      </c>
      <c r="J202" s="2"/>
      <c r="K202"/>
    </row>
    <row r="203" spans="1:11" s="2" customFormat="1" x14ac:dyDescent="0.2">
      <c r="B203" t="s">
        <v>184</v>
      </c>
      <c r="C203" s="4">
        <f>SUBTOTAL(109,Sect611[District])</f>
        <v>103258790</v>
      </c>
      <c r="D203" s="4">
        <f>SUBTOTAL(109,Sect611[Regional])</f>
        <v>16761844</v>
      </c>
      <c r="E203" s="4">
        <f>SUBTOTAL(109,Sect611[OSD])</f>
        <v>129322</v>
      </c>
      <c r="F203" s="4">
        <f>SUBTOTAL(109,Sect611[LTCT])</f>
        <v>337127</v>
      </c>
      <c r="G203" s="4">
        <f>SUBTOTAL(109,Sect611[Hospital])</f>
        <v>15973</v>
      </c>
      <c r="H203" s="4">
        <f>SUBTOTAL(109,Sect611[ECSE])</f>
        <v>10480671</v>
      </c>
      <c r="I203" s="4">
        <f>SUBTOTAL(109,Sect611[Gross Total])</f>
        <v>130983727</v>
      </c>
    </row>
    <row r="204" spans="1:11" hidden="1" x14ac:dyDescent="0.2">
      <c r="B204" s="2"/>
      <c r="C204" s="2"/>
      <c r="D204" s="2"/>
      <c r="E204" s="2"/>
      <c r="F204" s="2"/>
      <c r="G204" s="2"/>
      <c r="H204" s="2"/>
      <c r="I204" s="2"/>
    </row>
  </sheetData>
  <sheetProtection sort="0" autoFilter="0"/>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204"/>
  <sheetViews>
    <sheetView workbookViewId="0"/>
  </sheetViews>
  <sheetFormatPr defaultColWidth="0" defaultRowHeight="12.75" zeroHeight="1" x14ac:dyDescent="0.2"/>
  <cols>
    <col min="1" max="1" width="7.28515625" customWidth="1"/>
    <col min="2" max="2" width="30.28515625" customWidth="1"/>
    <col min="3" max="10" width="16.28515625" customWidth="1"/>
    <col min="11" max="11" width="9.28515625" style="2" customWidth="1"/>
    <col min="12" max="16384" width="7.28515625" hidden="1"/>
  </cols>
  <sheetData>
    <row r="1" spans="1:11" x14ac:dyDescent="0.2">
      <c r="A1" t="s">
        <v>252</v>
      </c>
      <c r="B1" t="s">
        <v>0</v>
      </c>
      <c r="C1" s="6" t="s">
        <v>174</v>
      </c>
      <c r="D1" s="6" t="s">
        <v>175</v>
      </c>
      <c r="E1" s="6" t="s">
        <v>170</v>
      </c>
      <c r="F1" s="6" t="s">
        <v>171</v>
      </c>
      <c r="G1" s="6" t="s">
        <v>176</v>
      </c>
      <c r="H1" s="6" t="s">
        <v>177</v>
      </c>
      <c r="I1" s="6" t="s">
        <v>178</v>
      </c>
      <c r="J1" s="2"/>
      <c r="K1"/>
    </row>
    <row r="2" spans="1:11" x14ac:dyDescent="0.2">
      <c r="A2" t="e">
        <f>#REF!</f>
        <v>#REF!</v>
      </c>
      <c r="B2" t="s">
        <v>79</v>
      </c>
      <c r="C2" s="3">
        <v>474</v>
      </c>
      <c r="D2" s="3">
        <v>0</v>
      </c>
      <c r="E2" s="3">
        <v>0</v>
      </c>
      <c r="F2" s="3">
        <v>0</v>
      </c>
      <c r="G2" s="3">
        <v>0</v>
      </c>
      <c r="H2" s="3">
        <v>0</v>
      </c>
      <c r="I2" s="3">
        <f t="shared" ref="I2:I65" si="0">SUM(C2:H2)</f>
        <v>474</v>
      </c>
      <c r="J2" s="2"/>
      <c r="K2"/>
    </row>
    <row r="3" spans="1:11" x14ac:dyDescent="0.2">
      <c r="A3" t="e">
        <f>#REF!</f>
        <v>#REF!</v>
      </c>
      <c r="B3" t="s">
        <v>106</v>
      </c>
      <c r="C3" s="3">
        <v>0</v>
      </c>
      <c r="D3" s="3">
        <v>0</v>
      </c>
      <c r="E3" s="3">
        <v>0</v>
      </c>
      <c r="F3" s="3">
        <v>0</v>
      </c>
      <c r="G3" s="3">
        <v>0</v>
      </c>
      <c r="H3" s="3">
        <v>422</v>
      </c>
      <c r="I3" s="3">
        <f t="shared" si="0"/>
        <v>422</v>
      </c>
      <c r="J3" s="2"/>
      <c r="K3"/>
    </row>
    <row r="4" spans="1:11" x14ac:dyDescent="0.2">
      <c r="A4" t="e">
        <f>#REF!</f>
        <v>#REF!</v>
      </c>
      <c r="B4" t="s">
        <v>5</v>
      </c>
      <c r="C4" s="3">
        <v>1453</v>
      </c>
      <c r="D4" s="3">
        <v>0</v>
      </c>
      <c r="E4" s="3">
        <v>0</v>
      </c>
      <c r="F4" s="3">
        <v>0</v>
      </c>
      <c r="G4" s="3">
        <v>0</v>
      </c>
      <c r="H4" s="3">
        <v>363</v>
      </c>
      <c r="I4" s="3">
        <f t="shared" si="0"/>
        <v>1816</v>
      </c>
      <c r="J4" s="2"/>
      <c r="K4"/>
    </row>
    <row r="5" spans="1:11" x14ac:dyDescent="0.2">
      <c r="A5" t="e">
        <f>#REF!</f>
        <v>#REF!</v>
      </c>
      <c r="B5" t="s">
        <v>161</v>
      </c>
      <c r="C5" s="3">
        <v>1207</v>
      </c>
      <c r="D5" s="3">
        <v>0</v>
      </c>
      <c r="E5" s="3">
        <v>0</v>
      </c>
      <c r="F5" s="3">
        <v>0</v>
      </c>
      <c r="G5" s="3">
        <v>0</v>
      </c>
      <c r="H5" s="3">
        <v>6641</v>
      </c>
      <c r="I5" s="3">
        <f t="shared" si="0"/>
        <v>7848</v>
      </c>
      <c r="J5" s="2"/>
      <c r="K5"/>
    </row>
    <row r="6" spans="1:11" x14ac:dyDescent="0.2">
      <c r="A6" t="e">
        <f>#REF!</f>
        <v>#REF!</v>
      </c>
      <c r="B6" t="s">
        <v>104</v>
      </c>
      <c r="C6" s="3">
        <v>799</v>
      </c>
      <c r="D6" s="3">
        <v>0</v>
      </c>
      <c r="E6" s="3">
        <v>0</v>
      </c>
      <c r="F6" s="3">
        <v>0</v>
      </c>
      <c r="G6" s="3">
        <v>0</v>
      </c>
      <c r="H6" s="3">
        <v>0</v>
      </c>
      <c r="I6" s="3">
        <f t="shared" si="0"/>
        <v>799</v>
      </c>
      <c r="J6" s="2"/>
      <c r="K6"/>
    </row>
    <row r="7" spans="1:11" x14ac:dyDescent="0.2">
      <c r="A7" t="e">
        <f>#REF!</f>
        <v>#REF!</v>
      </c>
      <c r="B7" t="s">
        <v>44</v>
      </c>
      <c r="C7" s="3">
        <v>465</v>
      </c>
      <c r="D7" s="3">
        <v>0</v>
      </c>
      <c r="E7" s="3">
        <v>0</v>
      </c>
      <c r="F7" s="3">
        <v>0</v>
      </c>
      <c r="G7" s="3">
        <v>0</v>
      </c>
      <c r="H7" s="3">
        <v>155</v>
      </c>
      <c r="I7" s="3">
        <f t="shared" si="0"/>
        <v>620</v>
      </c>
      <c r="J7" s="2"/>
      <c r="K7"/>
    </row>
    <row r="8" spans="1:11" x14ac:dyDescent="0.2">
      <c r="A8" t="e">
        <f>#REF!</f>
        <v>#REF!</v>
      </c>
      <c r="B8" t="s">
        <v>108</v>
      </c>
      <c r="C8" s="3">
        <v>11</v>
      </c>
      <c r="D8" s="3">
        <v>0</v>
      </c>
      <c r="E8" s="3">
        <v>0</v>
      </c>
      <c r="F8" s="3">
        <v>0</v>
      </c>
      <c r="G8" s="3">
        <v>0</v>
      </c>
      <c r="H8" s="3">
        <v>0</v>
      </c>
      <c r="I8" s="3">
        <f t="shared" si="0"/>
        <v>11</v>
      </c>
      <c r="J8" s="2"/>
      <c r="K8"/>
    </row>
    <row r="9" spans="1:11" x14ac:dyDescent="0.2">
      <c r="A9" t="e">
        <f>#REF!</f>
        <v>#REF!</v>
      </c>
      <c r="B9" t="s">
        <v>61</v>
      </c>
      <c r="C9" s="3">
        <v>3399</v>
      </c>
      <c r="D9" s="3">
        <v>680</v>
      </c>
      <c r="E9" s="3">
        <v>0</v>
      </c>
      <c r="F9" s="3">
        <v>0</v>
      </c>
      <c r="G9" s="3">
        <v>0</v>
      </c>
      <c r="H9" s="3">
        <v>11555</v>
      </c>
      <c r="I9" s="3">
        <f t="shared" si="0"/>
        <v>15634</v>
      </c>
      <c r="J9" s="2"/>
      <c r="K9"/>
    </row>
    <row r="10" spans="1:11" x14ac:dyDescent="0.2">
      <c r="A10" t="e">
        <f>#REF!</f>
        <v>#REF!</v>
      </c>
      <c r="B10" t="s">
        <v>70</v>
      </c>
      <c r="C10" s="3">
        <v>8</v>
      </c>
      <c r="D10" s="3">
        <v>0</v>
      </c>
      <c r="E10" s="3">
        <v>0</v>
      </c>
      <c r="F10" s="3">
        <v>0</v>
      </c>
      <c r="G10" s="3">
        <v>0</v>
      </c>
      <c r="H10" s="3">
        <v>0</v>
      </c>
      <c r="I10" s="3">
        <f t="shared" si="0"/>
        <v>8</v>
      </c>
      <c r="J10" s="2"/>
      <c r="K10"/>
    </row>
    <row r="11" spans="1:11" x14ac:dyDescent="0.2">
      <c r="A11" t="e">
        <f>#REF!</f>
        <v>#REF!</v>
      </c>
      <c r="B11" t="s">
        <v>207</v>
      </c>
      <c r="C11" s="3">
        <v>1805</v>
      </c>
      <c r="D11" s="3">
        <v>0</v>
      </c>
      <c r="E11" s="3">
        <v>0</v>
      </c>
      <c r="F11" s="3">
        <v>0</v>
      </c>
      <c r="G11" s="3">
        <v>0</v>
      </c>
      <c r="H11" s="3">
        <v>6703</v>
      </c>
      <c r="I11" s="3">
        <f t="shared" si="0"/>
        <v>8508</v>
      </c>
      <c r="J11" s="2"/>
      <c r="K11"/>
    </row>
    <row r="12" spans="1:11" x14ac:dyDescent="0.2">
      <c r="A12" t="e">
        <f>#REF!</f>
        <v>#REF!</v>
      </c>
      <c r="B12" t="s">
        <v>208</v>
      </c>
      <c r="C12" s="3">
        <v>0</v>
      </c>
      <c r="D12" s="3">
        <v>0</v>
      </c>
      <c r="E12" s="3">
        <v>0</v>
      </c>
      <c r="F12" s="3">
        <v>0</v>
      </c>
      <c r="G12" s="3">
        <v>0</v>
      </c>
      <c r="H12" s="3">
        <v>4960</v>
      </c>
      <c r="I12" s="3">
        <f t="shared" si="0"/>
        <v>4960</v>
      </c>
      <c r="J12" s="2"/>
      <c r="K12"/>
    </row>
    <row r="13" spans="1:11" x14ac:dyDescent="0.2">
      <c r="A13" t="e">
        <f>#REF!</f>
        <v>#REF!</v>
      </c>
      <c r="B13" t="s">
        <v>1</v>
      </c>
      <c r="C13" s="3">
        <v>4214</v>
      </c>
      <c r="D13" s="3">
        <v>0</v>
      </c>
      <c r="E13" s="3">
        <v>0</v>
      </c>
      <c r="F13" s="3">
        <v>0</v>
      </c>
      <c r="G13" s="3">
        <v>0</v>
      </c>
      <c r="H13" s="3">
        <v>12039</v>
      </c>
      <c r="I13" s="3">
        <f t="shared" si="0"/>
        <v>16253</v>
      </c>
      <c r="J13" s="2"/>
      <c r="K13"/>
    </row>
    <row r="14" spans="1:11" x14ac:dyDescent="0.2">
      <c r="A14" t="e">
        <f>#REF!</f>
        <v>#REF!</v>
      </c>
      <c r="B14" t="s">
        <v>29</v>
      </c>
      <c r="C14" s="3">
        <v>2064</v>
      </c>
      <c r="D14" s="3">
        <v>0</v>
      </c>
      <c r="E14" s="3">
        <v>0</v>
      </c>
      <c r="F14" s="3">
        <v>0</v>
      </c>
      <c r="G14" s="3">
        <v>0</v>
      </c>
      <c r="H14" s="3">
        <v>3440</v>
      </c>
      <c r="I14" s="3">
        <f t="shared" si="0"/>
        <v>5504</v>
      </c>
      <c r="J14" s="2"/>
      <c r="K14"/>
    </row>
    <row r="15" spans="1:11" x14ac:dyDescent="0.2">
      <c r="A15" t="e">
        <f>#REF!</f>
        <v>#REF!</v>
      </c>
      <c r="B15" t="s">
        <v>152</v>
      </c>
      <c r="C15" s="3">
        <v>558</v>
      </c>
      <c r="D15" s="3">
        <v>0</v>
      </c>
      <c r="E15" s="3">
        <v>0</v>
      </c>
      <c r="F15" s="3">
        <v>0</v>
      </c>
      <c r="G15" s="3">
        <v>0</v>
      </c>
      <c r="H15" s="3">
        <v>1489</v>
      </c>
      <c r="I15" s="3">
        <f t="shared" si="0"/>
        <v>2047</v>
      </c>
      <c r="J15" s="2"/>
      <c r="K15"/>
    </row>
    <row r="16" spans="1:11" x14ac:dyDescent="0.2">
      <c r="A16" t="e">
        <f>#REF!</f>
        <v>#REF!</v>
      </c>
      <c r="B16" t="s">
        <v>155</v>
      </c>
      <c r="C16" s="3">
        <v>27822</v>
      </c>
      <c r="D16" s="3">
        <v>7009</v>
      </c>
      <c r="E16" s="3">
        <v>212</v>
      </c>
      <c r="F16" s="3">
        <v>0</v>
      </c>
      <c r="G16" s="3">
        <v>0</v>
      </c>
      <c r="H16" s="3">
        <v>96209</v>
      </c>
      <c r="I16" s="3">
        <f t="shared" si="0"/>
        <v>131252</v>
      </c>
      <c r="J16" s="2"/>
      <c r="K16"/>
    </row>
    <row r="17" spans="1:11" x14ac:dyDescent="0.2">
      <c r="A17" t="e">
        <f>#REF!</f>
        <v>#REF!</v>
      </c>
      <c r="B17" t="s">
        <v>209</v>
      </c>
      <c r="C17" s="3">
        <v>13137</v>
      </c>
      <c r="D17" s="3">
        <v>1420</v>
      </c>
      <c r="E17" s="3">
        <v>0</v>
      </c>
      <c r="F17" s="3">
        <v>0</v>
      </c>
      <c r="G17" s="3">
        <v>0</v>
      </c>
      <c r="H17" s="3">
        <v>54679</v>
      </c>
      <c r="I17" s="3">
        <f t="shared" si="0"/>
        <v>69236</v>
      </c>
      <c r="J17" s="2"/>
      <c r="K17"/>
    </row>
    <row r="18" spans="1:11" x14ac:dyDescent="0.2">
      <c r="A18" t="e">
        <f>#REF!</f>
        <v>#REF!</v>
      </c>
      <c r="B18" t="s">
        <v>86</v>
      </c>
      <c r="C18" s="3">
        <v>5076</v>
      </c>
      <c r="D18" s="3">
        <v>164</v>
      </c>
      <c r="E18" s="3">
        <v>0</v>
      </c>
      <c r="F18" s="3">
        <v>0</v>
      </c>
      <c r="G18" s="3">
        <v>0</v>
      </c>
      <c r="H18" s="3">
        <v>23745</v>
      </c>
      <c r="I18" s="3">
        <f t="shared" si="0"/>
        <v>28985</v>
      </c>
      <c r="J18" s="2"/>
      <c r="K18"/>
    </row>
    <row r="19" spans="1:11" x14ac:dyDescent="0.2">
      <c r="A19" t="e">
        <f>#REF!</f>
        <v>#REF!</v>
      </c>
      <c r="B19" t="s">
        <v>92</v>
      </c>
      <c r="C19" s="3">
        <v>594</v>
      </c>
      <c r="D19" s="3">
        <v>0</v>
      </c>
      <c r="E19" s="3">
        <v>0</v>
      </c>
      <c r="F19" s="3">
        <v>0</v>
      </c>
      <c r="G19" s="3">
        <v>0</v>
      </c>
      <c r="H19" s="3">
        <v>0</v>
      </c>
      <c r="I19" s="3">
        <f t="shared" si="0"/>
        <v>594</v>
      </c>
      <c r="J19" s="2"/>
      <c r="K19"/>
    </row>
    <row r="20" spans="1:11" x14ac:dyDescent="0.2">
      <c r="A20" t="e">
        <f>#REF!</f>
        <v>#REF!</v>
      </c>
      <c r="B20" t="s">
        <v>71</v>
      </c>
      <c r="C20" s="3">
        <v>16</v>
      </c>
      <c r="D20" s="3">
        <v>0</v>
      </c>
      <c r="E20" s="3">
        <v>0</v>
      </c>
      <c r="F20" s="3">
        <v>0</v>
      </c>
      <c r="G20" s="3">
        <v>0</v>
      </c>
      <c r="H20" s="3">
        <v>0</v>
      </c>
      <c r="I20" s="3">
        <f t="shared" si="0"/>
        <v>16</v>
      </c>
      <c r="J20" s="2"/>
      <c r="K20"/>
    </row>
    <row r="21" spans="1:11" x14ac:dyDescent="0.2">
      <c r="A21" t="e">
        <f>#REF!</f>
        <v>#REF!</v>
      </c>
      <c r="B21" t="s">
        <v>210</v>
      </c>
      <c r="C21" s="3">
        <v>4205</v>
      </c>
      <c r="D21" s="3">
        <v>0</v>
      </c>
      <c r="E21" s="3">
        <v>0</v>
      </c>
      <c r="F21" s="3">
        <v>0</v>
      </c>
      <c r="G21" s="3">
        <v>0</v>
      </c>
      <c r="H21" s="3">
        <v>10278</v>
      </c>
      <c r="I21" s="3">
        <f t="shared" si="0"/>
        <v>14483</v>
      </c>
      <c r="J21" s="2"/>
      <c r="K21"/>
    </row>
    <row r="22" spans="1:11" x14ac:dyDescent="0.2">
      <c r="A22" t="e">
        <f>#REF!</f>
        <v>#REF!</v>
      </c>
      <c r="B22" t="s">
        <v>3</v>
      </c>
      <c r="C22" s="3">
        <v>278</v>
      </c>
      <c r="D22" s="3">
        <v>0</v>
      </c>
      <c r="E22" s="3">
        <v>0</v>
      </c>
      <c r="F22" s="3">
        <v>0</v>
      </c>
      <c r="G22" s="3">
        <v>0</v>
      </c>
      <c r="H22" s="3">
        <v>0</v>
      </c>
      <c r="I22" s="3">
        <f t="shared" si="0"/>
        <v>278</v>
      </c>
      <c r="J22" s="2"/>
      <c r="K22"/>
    </row>
    <row r="23" spans="1:11" x14ac:dyDescent="0.2">
      <c r="A23" t="e">
        <f>#REF!</f>
        <v>#REF!</v>
      </c>
      <c r="B23" t="s">
        <v>66</v>
      </c>
      <c r="C23" s="3">
        <v>303</v>
      </c>
      <c r="D23" s="3">
        <v>0</v>
      </c>
      <c r="E23" s="3">
        <v>0</v>
      </c>
      <c r="F23" s="3">
        <v>0</v>
      </c>
      <c r="G23" s="3">
        <v>0</v>
      </c>
      <c r="H23" s="3">
        <v>303</v>
      </c>
      <c r="I23" s="3">
        <f t="shared" si="0"/>
        <v>606</v>
      </c>
      <c r="J23" s="2"/>
      <c r="K23"/>
    </row>
    <row r="24" spans="1:11" x14ac:dyDescent="0.2">
      <c r="A24" t="e">
        <f>#REF!</f>
        <v>#REF!</v>
      </c>
      <c r="B24" t="s">
        <v>211</v>
      </c>
      <c r="C24" s="3">
        <v>0</v>
      </c>
      <c r="D24" s="3">
        <v>0</v>
      </c>
      <c r="E24" s="3">
        <v>0</v>
      </c>
      <c r="F24" s="3">
        <v>0</v>
      </c>
      <c r="G24" s="3">
        <v>0</v>
      </c>
      <c r="H24" s="3">
        <v>397</v>
      </c>
      <c r="I24" s="3">
        <f t="shared" si="0"/>
        <v>397</v>
      </c>
      <c r="J24" s="2"/>
      <c r="K24"/>
    </row>
    <row r="25" spans="1:11" x14ac:dyDescent="0.2">
      <c r="A25" t="e">
        <f>#REF!</f>
        <v>#REF!</v>
      </c>
      <c r="B25" t="s">
        <v>14</v>
      </c>
      <c r="C25" s="3">
        <v>4322</v>
      </c>
      <c r="D25" s="3">
        <v>810</v>
      </c>
      <c r="E25" s="3">
        <v>0</v>
      </c>
      <c r="F25" s="3">
        <v>0</v>
      </c>
      <c r="G25" s="3">
        <v>0</v>
      </c>
      <c r="H25" s="3">
        <v>11614</v>
      </c>
      <c r="I25" s="3">
        <f t="shared" si="0"/>
        <v>16746</v>
      </c>
      <c r="J25" s="2"/>
      <c r="K25"/>
    </row>
    <row r="26" spans="1:11" x14ac:dyDescent="0.2">
      <c r="A26" t="e">
        <f>#REF!</f>
        <v>#REF!</v>
      </c>
      <c r="B26" t="s">
        <v>112</v>
      </c>
      <c r="C26" s="3">
        <v>2158</v>
      </c>
      <c r="D26" s="3">
        <v>431</v>
      </c>
      <c r="E26" s="3">
        <v>0</v>
      </c>
      <c r="F26" s="3">
        <v>0</v>
      </c>
      <c r="G26" s="3">
        <v>0</v>
      </c>
      <c r="H26" s="3">
        <v>10357</v>
      </c>
      <c r="I26" s="3">
        <f t="shared" si="0"/>
        <v>12946</v>
      </c>
      <c r="J26" s="2"/>
      <c r="K26"/>
    </row>
    <row r="27" spans="1:11" x14ac:dyDescent="0.2">
      <c r="A27" t="e">
        <f>#REF!</f>
        <v>#REF!</v>
      </c>
      <c r="B27" t="s">
        <v>125</v>
      </c>
      <c r="C27" s="3">
        <v>5075</v>
      </c>
      <c r="D27" s="3">
        <v>2707</v>
      </c>
      <c r="E27" s="3">
        <v>0</v>
      </c>
      <c r="F27" s="3">
        <v>0</v>
      </c>
      <c r="G27" s="3">
        <v>0</v>
      </c>
      <c r="H27" s="3">
        <v>26392</v>
      </c>
      <c r="I27" s="3">
        <f t="shared" si="0"/>
        <v>34174</v>
      </c>
      <c r="J27" s="2"/>
      <c r="K27"/>
    </row>
    <row r="28" spans="1:11" x14ac:dyDescent="0.2">
      <c r="A28" t="e">
        <f>#REF!</f>
        <v>#REF!</v>
      </c>
      <c r="B28" t="s">
        <v>30</v>
      </c>
      <c r="C28" s="3">
        <v>400</v>
      </c>
      <c r="D28" s="3">
        <v>0</v>
      </c>
      <c r="E28" s="3">
        <v>0</v>
      </c>
      <c r="F28" s="3">
        <v>0</v>
      </c>
      <c r="G28" s="3">
        <v>0</v>
      </c>
      <c r="H28" s="3">
        <v>3602</v>
      </c>
      <c r="I28" s="3">
        <f t="shared" si="0"/>
        <v>4002</v>
      </c>
      <c r="J28" s="2"/>
      <c r="K28"/>
    </row>
    <row r="29" spans="1:11" x14ac:dyDescent="0.2">
      <c r="A29" t="e">
        <f>#REF!</f>
        <v>#REF!</v>
      </c>
      <c r="B29" t="s">
        <v>100</v>
      </c>
      <c r="C29" s="3">
        <v>1371</v>
      </c>
      <c r="D29" s="3">
        <v>0</v>
      </c>
      <c r="E29" s="3">
        <v>0</v>
      </c>
      <c r="F29" s="3">
        <v>0</v>
      </c>
      <c r="G29" s="3">
        <v>0</v>
      </c>
      <c r="H29" s="3">
        <v>2741</v>
      </c>
      <c r="I29" s="3">
        <f t="shared" si="0"/>
        <v>4112</v>
      </c>
      <c r="J29" s="2"/>
      <c r="K29"/>
    </row>
    <row r="30" spans="1:11" x14ac:dyDescent="0.2">
      <c r="A30" t="e">
        <f>#REF!</f>
        <v>#REF!</v>
      </c>
      <c r="B30" t="s">
        <v>62</v>
      </c>
      <c r="C30" s="3">
        <v>11269</v>
      </c>
      <c r="D30" s="3">
        <v>901</v>
      </c>
      <c r="E30" s="3">
        <v>0</v>
      </c>
      <c r="F30" s="3">
        <v>0</v>
      </c>
      <c r="G30" s="3">
        <v>0</v>
      </c>
      <c r="H30" s="3">
        <v>19383</v>
      </c>
      <c r="I30" s="3">
        <f t="shared" si="0"/>
        <v>31553</v>
      </c>
      <c r="J30" s="2"/>
      <c r="K30"/>
    </row>
    <row r="31" spans="1:11" x14ac:dyDescent="0.2">
      <c r="A31" t="e">
        <f>#REF!</f>
        <v>#REF!</v>
      </c>
      <c r="B31" t="s">
        <v>130</v>
      </c>
      <c r="C31" s="3">
        <v>3949</v>
      </c>
      <c r="D31" s="3">
        <v>987</v>
      </c>
      <c r="E31" s="3">
        <v>0</v>
      </c>
      <c r="F31" s="3">
        <v>0</v>
      </c>
      <c r="G31" s="3">
        <v>0</v>
      </c>
      <c r="H31" s="3">
        <v>10860</v>
      </c>
      <c r="I31" s="3">
        <f t="shared" si="0"/>
        <v>15796</v>
      </c>
      <c r="J31" s="2"/>
      <c r="K31"/>
    </row>
    <row r="32" spans="1:11" x14ac:dyDescent="0.2">
      <c r="A32" t="e">
        <f>#REF!</f>
        <v>#REF!</v>
      </c>
      <c r="B32" t="s">
        <v>20</v>
      </c>
      <c r="C32" s="3">
        <v>3903</v>
      </c>
      <c r="D32" s="3">
        <v>0</v>
      </c>
      <c r="E32" s="3">
        <v>0</v>
      </c>
      <c r="F32" s="3">
        <v>0</v>
      </c>
      <c r="G32" s="3">
        <v>0</v>
      </c>
      <c r="H32" s="3">
        <v>3903</v>
      </c>
      <c r="I32" s="3">
        <f t="shared" si="0"/>
        <v>7806</v>
      </c>
      <c r="J32" s="2"/>
      <c r="K32"/>
    </row>
    <row r="33" spans="1:11" x14ac:dyDescent="0.2">
      <c r="A33" t="e">
        <f>#REF!</f>
        <v>#REF!</v>
      </c>
      <c r="B33" t="s">
        <v>12</v>
      </c>
      <c r="C33" s="3">
        <v>0</v>
      </c>
      <c r="D33" s="3">
        <v>0</v>
      </c>
      <c r="E33" s="3">
        <v>0</v>
      </c>
      <c r="F33" s="3">
        <v>0</v>
      </c>
      <c r="G33" s="3">
        <v>0</v>
      </c>
      <c r="H33" s="3">
        <v>5367</v>
      </c>
      <c r="I33" s="3">
        <f t="shared" si="0"/>
        <v>5367</v>
      </c>
      <c r="J33" s="2"/>
      <c r="K33"/>
    </row>
    <row r="34" spans="1:11" x14ac:dyDescent="0.2">
      <c r="A34" t="e">
        <f>#REF!</f>
        <v>#REF!</v>
      </c>
      <c r="B34" t="s">
        <v>45</v>
      </c>
      <c r="C34" s="3">
        <v>0</v>
      </c>
      <c r="D34" s="3">
        <v>0</v>
      </c>
      <c r="E34" s="3">
        <v>0</v>
      </c>
      <c r="F34" s="3">
        <v>0</v>
      </c>
      <c r="G34" s="3">
        <v>0</v>
      </c>
      <c r="H34" s="3">
        <v>870</v>
      </c>
      <c r="I34" s="3">
        <f t="shared" si="0"/>
        <v>870</v>
      </c>
      <c r="J34" s="2"/>
      <c r="K34"/>
    </row>
    <row r="35" spans="1:11" x14ac:dyDescent="0.2">
      <c r="A35" t="e">
        <f>#REF!</f>
        <v>#REF!</v>
      </c>
      <c r="B35" t="s">
        <v>25</v>
      </c>
      <c r="C35" s="3">
        <v>7626</v>
      </c>
      <c r="D35" s="3">
        <v>1040</v>
      </c>
      <c r="E35" s="3">
        <v>0</v>
      </c>
      <c r="F35" s="3">
        <v>0</v>
      </c>
      <c r="G35" s="3">
        <v>0</v>
      </c>
      <c r="H35" s="3">
        <v>19065</v>
      </c>
      <c r="I35" s="3">
        <f t="shared" si="0"/>
        <v>27731</v>
      </c>
      <c r="J35" s="2"/>
      <c r="K35"/>
    </row>
    <row r="36" spans="1:11" x14ac:dyDescent="0.2">
      <c r="A36" t="e">
        <f>#REF!</f>
        <v>#REF!</v>
      </c>
      <c r="B36" t="s">
        <v>24</v>
      </c>
      <c r="C36" s="3">
        <v>6562</v>
      </c>
      <c r="D36" s="3">
        <v>0</v>
      </c>
      <c r="E36" s="3">
        <v>0</v>
      </c>
      <c r="F36" s="3">
        <v>0</v>
      </c>
      <c r="G36" s="3">
        <v>0</v>
      </c>
      <c r="H36" s="3">
        <v>2625</v>
      </c>
      <c r="I36" s="3">
        <f t="shared" si="0"/>
        <v>9187</v>
      </c>
      <c r="J36" s="2"/>
      <c r="K36"/>
    </row>
    <row r="37" spans="1:11" x14ac:dyDescent="0.2">
      <c r="A37" t="e">
        <f>#REF!</f>
        <v>#REF!</v>
      </c>
      <c r="B37" t="s">
        <v>126</v>
      </c>
      <c r="C37" s="3">
        <v>1745</v>
      </c>
      <c r="D37" s="3">
        <v>349</v>
      </c>
      <c r="E37" s="3">
        <v>0</v>
      </c>
      <c r="F37" s="3">
        <v>0</v>
      </c>
      <c r="G37" s="3">
        <v>0</v>
      </c>
      <c r="H37" s="3">
        <v>1745</v>
      </c>
      <c r="I37" s="3">
        <f t="shared" si="0"/>
        <v>3839</v>
      </c>
      <c r="J37" s="2"/>
      <c r="K37"/>
    </row>
    <row r="38" spans="1:11" x14ac:dyDescent="0.2">
      <c r="A38" t="e">
        <f>#REF!</f>
        <v>#REF!</v>
      </c>
      <c r="B38" t="s">
        <v>7</v>
      </c>
      <c r="C38" s="3">
        <v>9330</v>
      </c>
      <c r="D38" s="3">
        <v>2592</v>
      </c>
      <c r="E38" s="3">
        <v>0</v>
      </c>
      <c r="F38" s="3">
        <v>0</v>
      </c>
      <c r="G38" s="3">
        <v>0</v>
      </c>
      <c r="H38" s="3">
        <v>26953</v>
      </c>
      <c r="I38" s="3">
        <f t="shared" si="0"/>
        <v>38875</v>
      </c>
      <c r="J38" s="2"/>
      <c r="K38"/>
    </row>
    <row r="39" spans="1:11" x14ac:dyDescent="0.2">
      <c r="A39" t="e">
        <f>#REF!</f>
        <v>#REF!</v>
      </c>
      <c r="B39" t="s">
        <v>144</v>
      </c>
      <c r="C39" s="3">
        <v>1576</v>
      </c>
      <c r="D39" s="3">
        <v>0</v>
      </c>
      <c r="E39" s="3">
        <v>0</v>
      </c>
      <c r="F39" s="3">
        <v>0</v>
      </c>
      <c r="G39" s="3">
        <v>0</v>
      </c>
      <c r="H39" s="3">
        <v>0</v>
      </c>
      <c r="I39" s="3">
        <f t="shared" si="0"/>
        <v>1576</v>
      </c>
      <c r="J39" s="2"/>
      <c r="K39"/>
    </row>
    <row r="40" spans="1:11" x14ac:dyDescent="0.2">
      <c r="A40" t="e">
        <f>#REF!</f>
        <v>#REF!</v>
      </c>
      <c r="B40" t="s">
        <v>85</v>
      </c>
      <c r="C40" s="3">
        <v>2092</v>
      </c>
      <c r="D40" s="3">
        <v>299</v>
      </c>
      <c r="E40" s="3">
        <v>0</v>
      </c>
      <c r="F40" s="3">
        <v>0</v>
      </c>
      <c r="G40" s="3">
        <v>0</v>
      </c>
      <c r="H40" s="3">
        <v>6276</v>
      </c>
      <c r="I40" s="3">
        <f t="shared" si="0"/>
        <v>8667</v>
      </c>
      <c r="J40" s="2"/>
      <c r="K40"/>
    </row>
    <row r="41" spans="1:11" x14ac:dyDescent="0.2">
      <c r="A41" t="e">
        <f>#REF!</f>
        <v>#REF!</v>
      </c>
      <c r="B41" t="s">
        <v>212</v>
      </c>
      <c r="C41" s="3">
        <v>5392</v>
      </c>
      <c r="D41" s="3">
        <v>385</v>
      </c>
      <c r="E41" s="3">
        <v>0</v>
      </c>
      <c r="F41" s="3">
        <v>0</v>
      </c>
      <c r="G41" s="3">
        <v>0</v>
      </c>
      <c r="H41" s="3">
        <v>18873</v>
      </c>
      <c r="I41" s="3">
        <f t="shared" si="0"/>
        <v>24650</v>
      </c>
      <c r="J41" s="2"/>
      <c r="K41"/>
    </row>
    <row r="42" spans="1:11" x14ac:dyDescent="0.2">
      <c r="A42" t="e">
        <f>#REF!</f>
        <v>#REF!</v>
      </c>
      <c r="B42" t="s">
        <v>213</v>
      </c>
      <c r="C42" s="3">
        <v>384</v>
      </c>
      <c r="D42" s="3">
        <v>0</v>
      </c>
      <c r="E42" s="3">
        <v>0</v>
      </c>
      <c r="F42" s="3">
        <v>0</v>
      </c>
      <c r="G42" s="3">
        <v>0</v>
      </c>
      <c r="H42" s="3">
        <v>1152</v>
      </c>
      <c r="I42" s="3">
        <f t="shared" si="0"/>
        <v>1536</v>
      </c>
      <c r="J42" s="2"/>
      <c r="K42"/>
    </row>
    <row r="43" spans="1:11" x14ac:dyDescent="0.2">
      <c r="A43" t="e">
        <f>#REF!</f>
        <v>#REF!</v>
      </c>
      <c r="B43" t="s">
        <v>69</v>
      </c>
      <c r="C43" s="3">
        <v>1544</v>
      </c>
      <c r="D43" s="3">
        <v>514</v>
      </c>
      <c r="E43" s="3">
        <v>0</v>
      </c>
      <c r="F43" s="3">
        <v>0</v>
      </c>
      <c r="G43" s="3">
        <v>0</v>
      </c>
      <c r="H43" s="3">
        <v>2058</v>
      </c>
      <c r="I43" s="3">
        <f t="shared" si="0"/>
        <v>4116</v>
      </c>
      <c r="J43" s="2"/>
      <c r="K43"/>
    </row>
    <row r="44" spans="1:11" x14ac:dyDescent="0.2">
      <c r="A44" t="e">
        <f>#REF!</f>
        <v>#REF!</v>
      </c>
      <c r="B44" t="s">
        <v>129</v>
      </c>
      <c r="C44" s="3">
        <v>7582</v>
      </c>
      <c r="D44" s="3">
        <v>3033</v>
      </c>
      <c r="E44" s="3">
        <v>0</v>
      </c>
      <c r="F44" s="3">
        <v>0</v>
      </c>
      <c r="G44" s="3">
        <v>0</v>
      </c>
      <c r="H44" s="3">
        <v>13648</v>
      </c>
      <c r="I44" s="3">
        <f t="shared" si="0"/>
        <v>24263</v>
      </c>
      <c r="J44" s="2"/>
      <c r="K44"/>
    </row>
    <row r="45" spans="1:11" x14ac:dyDescent="0.2">
      <c r="A45" t="e">
        <f>#REF!</f>
        <v>#REF!</v>
      </c>
      <c r="B45" t="s">
        <v>127</v>
      </c>
      <c r="C45" s="3">
        <v>11777</v>
      </c>
      <c r="D45" s="3">
        <v>4767</v>
      </c>
      <c r="E45" s="3">
        <v>0</v>
      </c>
      <c r="F45" s="3">
        <v>0</v>
      </c>
      <c r="G45" s="3">
        <v>0</v>
      </c>
      <c r="H45" s="3">
        <v>33648</v>
      </c>
      <c r="I45" s="3">
        <f t="shared" si="0"/>
        <v>50192</v>
      </c>
      <c r="J45" s="2"/>
      <c r="K45"/>
    </row>
    <row r="46" spans="1:11" x14ac:dyDescent="0.2">
      <c r="A46" t="e">
        <f>#REF!</f>
        <v>#REF!</v>
      </c>
      <c r="B46" t="s">
        <v>162</v>
      </c>
      <c r="C46" s="3">
        <v>1349</v>
      </c>
      <c r="D46" s="3">
        <v>0</v>
      </c>
      <c r="E46" s="3">
        <v>0</v>
      </c>
      <c r="F46" s="3">
        <v>0</v>
      </c>
      <c r="G46" s="3">
        <v>0</v>
      </c>
      <c r="H46" s="3">
        <v>3373</v>
      </c>
      <c r="I46" s="3">
        <f t="shared" si="0"/>
        <v>4722</v>
      </c>
      <c r="J46" s="2"/>
      <c r="K46"/>
    </row>
    <row r="47" spans="1:11" x14ac:dyDescent="0.2">
      <c r="A47" t="e">
        <f>#REF!</f>
        <v>#REF!</v>
      </c>
      <c r="B47" t="s">
        <v>49</v>
      </c>
      <c r="C47" s="3">
        <v>0</v>
      </c>
      <c r="D47" s="3">
        <v>0</v>
      </c>
      <c r="E47" s="3">
        <v>0</v>
      </c>
      <c r="F47" s="3">
        <v>0</v>
      </c>
      <c r="G47" s="3">
        <v>0</v>
      </c>
      <c r="H47" s="3">
        <v>1888</v>
      </c>
      <c r="I47" s="3">
        <f t="shared" si="0"/>
        <v>1888</v>
      </c>
      <c r="J47" s="2"/>
      <c r="K47"/>
    </row>
    <row r="48" spans="1:11" x14ac:dyDescent="0.2">
      <c r="A48" t="e">
        <f>#REF!</f>
        <v>#REF!</v>
      </c>
      <c r="B48" t="s">
        <v>54</v>
      </c>
      <c r="C48" s="3">
        <v>254</v>
      </c>
      <c r="D48" s="3">
        <v>0</v>
      </c>
      <c r="E48" s="3">
        <v>0</v>
      </c>
      <c r="F48" s="3">
        <v>0</v>
      </c>
      <c r="G48" s="3">
        <v>0</v>
      </c>
      <c r="H48" s="3">
        <v>0</v>
      </c>
      <c r="I48" s="3">
        <f t="shared" si="0"/>
        <v>254</v>
      </c>
      <c r="J48" s="2"/>
      <c r="K48"/>
    </row>
    <row r="49" spans="1:11" x14ac:dyDescent="0.2">
      <c r="A49" t="e">
        <f>#REF!</f>
        <v>#REF!</v>
      </c>
      <c r="B49" t="s">
        <v>58</v>
      </c>
      <c r="C49" s="3">
        <v>225</v>
      </c>
      <c r="D49" s="3">
        <v>0</v>
      </c>
      <c r="E49" s="3">
        <v>0</v>
      </c>
      <c r="F49" s="3">
        <v>0</v>
      </c>
      <c r="G49" s="3">
        <v>0</v>
      </c>
      <c r="H49" s="3">
        <v>0</v>
      </c>
      <c r="I49" s="3">
        <f t="shared" si="0"/>
        <v>225</v>
      </c>
      <c r="J49" s="2"/>
      <c r="K49"/>
    </row>
    <row r="50" spans="1:11" x14ac:dyDescent="0.2">
      <c r="A50" t="e">
        <f>#REF!</f>
        <v>#REF!</v>
      </c>
      <c r="B50" t="s">
        <v>214</v>
      </c>
      <c r="C50" s="3">
        <v>1565</v>
      </c>
      <c r="D50" s="3">
        <v>0</v>
      </c>
      <c r="E50" s="3">
        <v>0</v>
      </c>
      <c r="F50" s="3">
        <v>0</v>
      </c>
      <c r="G50" s="3">
        <v>0</v>
      </c>
      <c r="H50" s="3">
        <v>0</v>
      </c>
      <c r="I50" s="3">
        <f t="shared" si="0"/>
        <v>1565</v>
      </c>
      <c r="J50" s="2"/>
      <c r="K50"/>
    </row>
    <row r="51" spans="1:11" x14ac:dyDescent="0.2">
      <c r="A51" t="e">
        <f>#REF!</f>
        <v>#REF!</v>
      </c>
      <c r="B51" t="s">
        <v>215</v>
      </c>
      <c r="C51" s="3">
        <v>13023</v>
      </c>
      <c r="D51" s="3">
        <v>2442</v>
      </c>
      <c r="E51" s="3">
        <v>0</v>
      </c>
      <c r="F51" s="3">
        <v>0</v>
      </c>
      <c r="G51" s="3">
        <v>0</v>
      </c>
      <c r="H51" s="3">
        <v>27130</v>
      </c>
      <c r="I51" s="3">
        <f t="shared" si="0"/>
        <v>42595</v>
      </c>
      <c r="J51" s="2"/>
      <c r="K51"/>
    </row>
    <row r="52" spans="1:11" x14ac:dyDescent="0.2">
      <c r="A52" t="e">
        <f>#REF!</f>
        <v>#REF!</v>
      </c>
      <c r="B52" t="s">
        <v>56</v>
      </c>
      <c r="C52" s="3">
        <v>5</v>
      </c>
      <c r="D52" s="3">
        <v>0</v>
      </c>
      <c r="E52" s="3">
        <v>0</v>
      </c>
      <c r="F52" s="3">
        <v>0</v>
      </c>
      <c r="G52" s="3">
        <v>0</v>
      </c>
      <c r="H52" s="3">
        <v>0</v>
      </c>
      <c r="I52" s="3">
        <f t="shared" si="0"/>
        <v>5</v>
      </c>
      <c r="J52" s="2"/>
      <c r="K52"/>
    </row>
    <row r="53" spans="1:11" x14ac:dyDescent="0.2">
      <c r="A53" t="e">
        <f>#REF!</f>
        <v>#REF!</v>
      </c>
      <c r="B53" t="s">
        <v>150</v>
      </c>
      <c r="C53" s="3">
        <v>0</v>
      </c>
      <c r="D53" s="3">
        <v>533</v>
      </c>
      <c r="E53" s="3">
        <v>0</v>
      </c>
      <c r="F53" s="3">
        <v>0</v>
      </c>
      <c r="G53" s="3">
        <v>0</v>
      </c>
      <c r="H53" s="3">
        <v>1066</v>
      </c>
      <c r="I53" s="3">
        <f t="shared" si="0"/>
        <v>1599</v>
      </c>
      <c r="J53" s="2"/>
      <c r="K53"/>
    </row>
    <row r="54" spans="1:11" x14ac:dyDescent="0.2">
      <c r="A54" t="e">
        <f>#REF!</f>
        <v>#REF!</v>
      </c>
      <c r="B54" t="s">
        <v>63</v>
      </c>
      <c r="C54" s="3">
        <v>5009</v>
      </c>
      <c r="D54" s="3">
        <v>1054</v>
      </c>
      <c r="E54" s="3">
        <v>0</v>
      </c>
      <c r="F54" s="3">
        <v>0</v>
      </c>
      <c r="G54" s="3">
        <v>0</v>
      </c>
      <c r="H54" s="3">
        <v>15027</v>
      </c>
      <c r="I54" s="3">
        <f t="shared" si="0"/>
        <v>21090</v>
      </c>
      <c r="J54" s="2"/>
      <c r="K54"/>
    </row>
    <row r="55" spans="1:11" x14ac:dyDescent="0.2">
      <c r="A55" t="e">
        <f>#REF!</f>
        <v>#REF!</v>
      </c>
      <c r="B55" t="s">
        <v>138</v>
      </c>
      <c r="C55" s="3">
        <v>126</v>
      </c>
      <c r="D55" s="3">
        <v>0</v>
      </c>
      <c r="E55" s="3">
        <v>0</v>
      </c>
      <c r="F55" s="3">
        <v>0</v>
      </c>
      <c r="G55" s="3">
        <v>0</v>
      </c>
      <c r="H55" s="3">
        <v>503</v>
      </c>
      <c r="I55" s="3">
        <f t="shared" si="0"/>
        <v>629</v>
      </c>
      <c r="J55" s="2"/>
      <c r="K55"/>
    </row>
    <row r="56" spans="1:11" x14ac:dyDescent="0.2">
      <c r="A56" t="e">
        <f>#REF!</f>
        <v>#REF!</v>
      </c>
      <c r="B56" t="s">
        <v>145</v>
      </c>
      <c r="C56" s="3">
        <v>224</v>
      </c>
      <c r="D56" s="3">
        <v>0</v>
      </c>
      <c r="E56" s="3">
        <v>0</v>
      </c>
      <c r="F56" s="3">
        <v>0</v>
      </c>
      <c r="G56" s="3">
        <v>0</v>
      </c>
      <c r="H56" s="3">
        <v>504</v>
      </c>
      <c r="I56" s="3">
        <f t="shared" si="0"/>
        <v>728</v>
      </c>
      <c r="J56" s="2"/>
      <c r="K56"/>
    </row>
    <row r="57" spans="1:11" x14ac:dyDescent="0.2">
      <c r="A57" t="e">
        <f>#REF!</f>
        <v>#REF!</v>
      </c>
      <c r="B57" t="s">
        <v>38</v>
      </c>
      <c r="C57" s="3">
        <v>401</v>
      </c>
      <c r="D57" s="3">
        <v>0</v>
      </c>
      <c r="E57" s="3">
        <v>0</v>
      </c>
      <c r="F57" s="3">
        <v>0</v>
      </c>
      <c r="G57" s="3">
        <v>0</v>
      </c>
      <c r="H57" s="3">
        <v>201</v>
      </c>
      <c r="I57" s="3">
        <f t="shared" si="0"/>
        <v>602</v>
      </c>
      <c r="J57" s="2"/>
      <c r="K57"/>
    </row>
    <row r="58" spans="1:11" x14ac:dyDescent="0.2">
      <c r="A58" t="e">
        <f>#REF!</f>
        <v>#REF!</v>
      </c>
      <c r="B58" t="s">
        <v>148</v>
      </c>
      <c r="C58" s="3">
        <v>1058</v>
      </c>
      <c r="D58" s="3">
        <v>0</v>
      </c>
      <c r="E58" s="3">
        <v>0</v>
      </c>
      <c r="F58" s="3">
        <v>0</v>
      </c>
      <c r="G58" s="3">
        <v>0</v>
      </c>
      <c r="H58" s="3">
        <v>1511</v>
      </c>
      <c r="I58" s="3">
        <f t="shared" si="0"/>
        <v>2569</v>
      </c>
      <c r="J58" s="2"/>
      <c r="K58"/>
    </row>
    <row r="59" spans="1:11" x14ac:dyDescent="0.2">
      <c r="A59" t="e">
        <f>#REF!</f>
        <v>#REF!</v>
      </c>
      <c r="B59" t="s">
        <v>15</v>
      </c>
      <c r="C59" s="3">
        <v>3169</v>
      </c>
      <c r="D59" s="3">
        <v>0</v>
      </c>
      <c r="E59" s="3">
        <v>0</v>
      </c>
      <c r="F59" s="3">
        <v>0</v>
      </c>
      <c r="G59" s="3">
        <v>0</v>
      </c>
      <c r="H59" s="3">
        <v>8776</v>
      </c>
      <c r="I59" s="3">
        <f t="shared" si="0"/>
        <v>11945</v>
      </c>
      <c r="J59" s="2"/>
      <c r="K59"/>
    </row>
    <row r="60" spans="1:11" x14ac:dyDescent="0.2">
      <c r="A60" t="e">
        <f>#REF!</f>
        <v>#REF!</v>
      </c>
      <c r="B60" t="s">
        <v>81</v>
      </c>
      <c r="C60" s="3">
        <v>31967</v>
      </c>
      <c r="D60" s="3">
        <v>276</v>
      </c>
      <c r="E60" s="3">
        <v>0</v>
      </c>
      <c r="F60" s="3">
        <v>0</v>
      </c>
      <c r="G60" s="3">
        <v>0</v>
      </c>
      <c r="H60" s="3">
        <v>81847</v>
      </c>
      <c r="I60" s="3">
        <f t="shared" si="0"/>
        <v>114090</v>
      </c>
      <c r="J60" s="2"/>
      <c r="K60"/>
    </row>
    <row r="61" spans="1:11" x14ac:dyDescent="0.2">
      <c r="A61" t="e">
        <f>#REF!</f>
        <v>#REF!</v>
      </c>
      <c r="B61" t="s">
        <v>132</v>
      </c>
      <c r="C61" s="3">
        <v>264</v>
      </c>
      <c r="D61" s="3">
        <v>264</v>
      </c>
      <c r="E61" s="3">
        <v>0</v>
      </c>
      <c r="F61" s="3">
        <v>0</v>
      </c>
      <c r="G61" s="3">
        <v>0</v>
      </c>
      <c r="H61" s="3">
        <v>527</v>
      </c>
      <c r="I61" s="3">
        <f t="shared" si="0"/>
        <v>1055</v>
      </c>
      <c r="J61" s="2"/>
      <c r="K61"/>
    </row>
    <row r="62" spans="1:11" x14ac:dyDescent="0.2">
      <c r="A62" t="e">
        <f>#REF!</f>
        <v>#REF!</v>
      </c>
      <c r="B62" t="s">
        <v>83</v>
      </c>
      <c r="C62" s="3">
        <v>1469</v>
      </c>
      <c r="D62" s="3">
        <v>0</v>
      </c>
      <c r="E62" s="3">
        <v>0</v>
      </c>
      <c r="F62" s="3">
        <v>0</v>
      </c>
      <c r="G62" s="3">
        <v>0</v>
      </c>
      <c r="H62" s="3">
        <v>6428</v>
      </c>
      <c r="I62" s="3">
        <f t="shared" si="0"/>
        <v>7897</v>
      </c>
      <c r="J62" s="2"/>
      <c r="K62"/>
    </row>
    <row r="63" spans="1:11" x14ac:dyDescent="0.2">
      <c r="A63" t="e">
        <f>#REF!</f>
        <v>#REF!</v>
      </c>
      <c r="B63" t="s">
        <v>153</v>
      </c>
      <c r="C63" s="3">
        <v>4255</v>
      </c>
      <c r="D63" s="3">
        <v>1295</v>
      </c>
      <c r="E63" s="3">
        <v>0</v>
      </c>
      <c r="F63" s="3">
        <v>0</v>
      </c>
      <c r="G63" s="3">
        <v>0</v>
      </c>
      <c r="H63" s="3">
        <v>18131</v>
      </c>
      <c r="I63" s="3">
        <f t="shared" si="0"/>
        <v>23681</v>
      </c>
      <c r="J63" s="2"/>
      <c r="K63"/>
    </row>
    <row r="64" spans="1:11" x14ac:dyDescent="0.2">
      <c r="A64" t="e">
        <f>#REF!</f>
        <v>#REF!</v>
      </c>
      <c r="B64" t="s">
        <v>159</v>
      </c>
      <c r="C64" s="3">
        <v>752</v>
      </c>
      <c r="D64" s="3">
        <v>0</v>
      </c>
      <c r="E64" s="3">
        <v>0</v>
      </c>
      <c r="F64" s="3">
        <v>0</v>
      </c>
      <c r="G64" s="3">
        <v>0</v>
      </c>
      <c r="H64" s="3">
        <v>752</v>
      </c>
      <c r="I64" s="3">
        <f t="shared" si="0"/>
        <v>1504</v>
      </c>
      <c r="J64" s="2"/>
      <c r="K64"/>
    </row>
    <row r="65" spans="1:11" x14ac:dyDescent="0.2">
      <c r="A65" t="e">
        <f>#REF!</f>
        <v>#REF!</v>
      </c>
      <c r="B65" t="s">
        <v>57</v>
      </c>
      <c r="C65" s="3">
        <v>263</v>
      </c>
      <c r="D65" s="3">
        <v>0</v>
      </c>
      <c r="E65" s="3">
        <v>0</v>
      </c>
      <c r="F65" s="3">
        <v>0</v>
      </c>
      <c r="G65" s="3">
        <v>0</v>
      </c>
      <c r="H65" s="3">
        <v>0</v>
      </c>
      <c r="I65" s="3">
        <f t="shared" si="0"/>
        <v>263</v>
      </c>
      <c r="J65" s="2"/>
      <c r="K65"/>
    </row>
    <row r="66" spans="1:11" x14ac:dyDescent="0.2">
      <c r="A66" t="e">
        <f>#REF!</f>
        <v>#REF!</v>
      </c>
      <c r="B66" t="s">
        <v>157</v>
      </c>
      <c r="C66" s="3">
        <v>1043</v>
      </c>
      <c r="D66" s="3">
        <v>0</v>
      </c>
      <c r="E66" s="3">
        <v>0</v>
      </c>
      <c r="F66" s="3">
        <v>0</v>
      </c>
      <c r="G66" s="3">
        <v>0</v>
      </c>
      <c r="H66" s="3">
        <v>1564</v>
      </c>
      <c r="I66" s="3">
        <f t="shared" ref="I66:I129" si="1">SUM(C66:H66)</f>
        <v>2607</v>
      </c>
      <c r="J66" s="2"/>
      <c r="K66"/>
    </row>
    <row r="67" spans="1:11" x14ac:dyDescent="0.2">
      <c r="A67" t="e">
        <f>#REF!</f>
        <v>#REF!</v>
      </c>
      <c r="B67" t="s">
        <v>110</v>
      </c>
      <c r="C67" s="3">
        <v>1469</v>
      </c>
      <c r="D67" s="3">
        <v>0</v>
      </c>
      <c r="E67" s="3">
        <v>0</v>
      </c>
      <c r="F67" s="3">
        <v>0</v>
      </c>
      <c r="G67" s="3">
        <v>0</v>
      </c>
      <c r="H67" s="3">
        <v>2938</v>
      </c>
      <c r="I67" s="3">
        <f t="shared" si="1"/>
        <v>4407</v>
      </c>
      <c r="J67" s="2"/>
      <c r="K67"/>
    </row>
    <row r="68" spans="1:11" x14ac:dyDescent="0.2">
      <c r="A68" t="e">
        <f>#REF!</f>
        <v>#REF!</v>
      </c>
      <c r="B68" t="s">
        <v>16</v>
      </c>
      <c r="C68" s="3">
        <v>1477</v>
      </c>
      <c r="D68" s="3">
        <v>134</v>
      </c>
      <c r="E68" s="3">
        <v>0</v>
      </c>
      <c r="F68" s="3">
        <v>0</v>
      </c>
      <c r="G68" s="3">
        <v>0</v>
      </c>
      <c r="H68" s="3">
        <v>3626</v>
      </c>
      <c r="I68" s="3">
        <f t="shared" si="1"/>
        <v>5237</v>
      </c>
      <c r="J68" s="2"/>
      <c r="K68"/>
    </row>
    <row r="69" spans="1:11" x14ac:dyDescent="0.2">
      <c r="A69" t="e">
        <f>#REF!</f>
        <v>#REF!</v>
      </c>
      <c r="B69" t="s">
        <v>40</v>
      </c>
      <c r="C69" s="3">
        <v>224</v>
      </c>
      <c r="D69" s="3">
        <v>0</v>
      </c>
      <c r="E69" s="3">
        <v>0</v>
      </c>
      <c r="F69" s="3">
        <v>0</v>
      </c>
      <c r="G69" s="3">
        <v>0</v>
      </c>
      <c r="H69" s="3">
        <v>448</v>
      </c>
      <c r="I69" s="3">
        <f t="shared" si="1"/>
        <v>672</v>
      </c>
      <c r="J69" s="2"/>
      <c r="K69"/>
    </row>
    <row r="70" spans="1:11" x14ac:dyDescent="0.2">
      <c r="A70" t="e">
        <f>#REF!</f>
        <v>#REF!</v>
      </c>
      <c r="B70" t="s">
        <v>34</v>
      </c>
      <c r="C70" s="3">
        <v>2157</v>
      </c>
      <c r="D70" s="3">
        <v>0</v>
      </c>
      <c r="E70" s="3">
        <v>0</v>
      </c>
      <c r="F70" s="3">
        <v>0</v>
      </c>
      <c r="G70" s="3">
        <v>0</v>
      </c>
      <c r="H70" s="3">
        <v>2157</v>
      </c>
      <c r="I70" s="3">
        <f t="shared" si="1"/>
        <v>4314</v>
      </c>
      <c r="J70" s="2"/>
      <c r="K70"/>
    </row>
    <row r="71" spans="1:11" x14ac:dyDescent="0.2">
      <c r="A71" t="e">
        <f>#REF!</f>
        <v>#REF!</v>
      </c>
      <c r="B71" t="s">
        <v>73</v>
      </c>
      <c r="C71" s="3">
        <v>5674</v>
      </c>
      <c r="D71" s="3">
        <v>1576</v>
      </c>
      <c r="E71" s="3">
        <v>0</v>
      </c>
      <c r="F71" s="3">
        <v>0</v>
      </c>
      <c r="G71" s="3">
        <v>0</v>
      </c>
      <c r="H71" s="3">
        <v>24586</v>
      </c>
      <c r="I71" s="3">
        <f t="shared" si="1"/>
        <v>31836</v>
      </c>
      <c r="J71" s="2"/>
      <c r="K71"/>
    </row>
    <row r="72" spans="1:11" x14ac:dyDescent="0.2">
      <c r="A72" t="e">
        <f>#REF!</f>
        <v>#REF!</v>
      </c>
      <c r="B72" t="s">
        <v>216</v>
      </c>
      <c r="C72" s="3">
        <v>10552</v>
      </c>
      <c r="D72" s="3">
        <v>4221</v>
      </c>
      <c r="E72" s="3">
        <v>0</v>
      </c>
      <c r="F72" s="3">
        <v>0</v>
      </c>
      <c r="G72" s="3">
        <v>0</v>
      </c>
      <c r="H72" s="3">
        <v>36783</v>
      </c>
      <c r="I72" s="3">
        <f t="shared" si="1"/>
        <v>51556</v>
      </c>
      <c r="J72" s="2"/>
      <c r="K72"/>
    </row>
    <row r="73" spans="1:11" x14ac:dyDescent="0.2">
      <c r="A73" t="e">
        <f>#REF!</f>
        <v>#REF!</v>
      </c>
      <c r="B73" t="s">
        <v>124</v>
      </c>
      <c r="C73" s="3">
        <v>16059</v>
      </c>
      <c r="D73" s="3">
        <v>3728</v>
      </c>
      <c r="E73" s="3">
        <v>0</v>
      </c>
      <c r="F73" s="3">
        <v>0</v>
      </c>
      <c r="G73" s="3">
        <v>0</v>
      </c>
      <c r="H73" s="3">
        <v>42155</v>
      </c>
      <c r="I73" s="3">
        <f t="shared" si="1"/>
        <v>61942</v>
      </c>
      <c r="J73" s="2"/>
      <c r="K73"/>
    </row>
    <row r="74" spans="1:11" x14ac:dyDescent="0.2">
      <c r="A74" t="e">
        <f>#REF!</f>
        <v>#REF!</v>
      </c>
      <c r="B74" t="s">
        <v>51</v>
      </c>
      <c r="C74" s="3">
        <v>2996</v>
      </c>
      <c r="D74" s="3">
        <v>300</v>
      </c>
      <c r="E74" s="3">
        <v>0</v>
      </c>
      <c r="F74" s="3">
        <v>0</v>
      </c>
      <c r="G74" s="3">
        <v>0</v>
      </c>
      <c r="H74" s="3">
        <v>5992</v>
      </c>
      <c r="I74" s="3">
        <f t="shared" si="1"/>
        <v>9288</v>
      </c>
      <c r="J74" s="2"/>
      <c r="K74"/>
    </row>
    <row r="75" spans="1:11" x14ac:dyDescent="0.2">
      <c r="A75" t="e">
        <f>#REF!</f>
        <v>#REF!</v>
      </c>
      <c r="B75" t="s">
        <v>52</v>
      </c>
      <c r="C75" s="3">
        <v>688</v>
      </c>
      <c r="D75" s="3">
        <v>0</v>
      </c>
      <c r="E75" s="3">
        <v>0</v>
      </c>
      <c r="F75" s="3">
        <v>0</v>
      </c>
      <c r="G75" s="3">
        <v>0</v>
      </c>
      <c r="H75" s="3">
        <v>0</v>
      </c>
      <c r="I75" s="3">
        <f t="shared" si="1"/>
        <v>688</v>
      </c>
      <c r="J75" s="2"/>
      <c r="K75"/>
    </row>
    <row r="76" spans="1:11" x14ac:dyDescent="0.2">
      <c r="A76" t="e">
        <f>#REF!</f>
        <v>#REF!</v>
      </c>
      <c r="B76" t="s">
        <v>217</v>
      </c>
      <c r="C76" s="3">
        <v>1066</v>
      </c>
      <c r="D76" s="3">
        <v>0</v>
      </c>
      <c r="E76" s="3">
        <v>0</v>
      </c>
      <c r="F76" s="3">
        <v>0</v>
      </c>
      <c r="G76" s="3">
        <v>0</v>
      </c>
      <c r="H76" s="3">
        <v>0</v>
      </c>
      <c r="I76" s="3">
        <f t="shared" si="1"/>
        <v>1066</v>
      </c>
      <c r="J76" s="2"/>
      <c r="K76"/>
    </row>
    <row r="77" spans="1:11" x14ac:dyDescent="0.2">
      <c r="A77" t="e">
        <f>#REF!</f>
        <v>#REF!</v>
      </c>
      <c r="B77" t="s">
        <v>107</v>
      </c>
      <c r="C77" s="3">
        <v>1048</v>
      </c>
      <c r="D77" s="3">
        <v>0</v>
      </c>
      <c r="E77" s="3">
        <v>0</v>
      </c>
      <c r="F77" s="3">
        <v>0</v>
      </c>
      <c r="G77" s="3">
        <v>0</v>
      </c>
      <c r="H77" s="3">
        <v>0</v>
      </c>
      <c r="I77" s="3">
        <f t="shared" si="1"/>
        <v>1048</v>
      </c>
      <c r="J77" s="2"/>
      <c r="K77"/>
    </row>
    <row r="78" spans="1:11" x14ac:dyDescent="0.2">
      <c r="A78" t="e">
        <f>#REF!</f>
        <v>#REF!</v>
      </c>
      <c r="B78" t="s">
        <v>95</v>
      </c>
      <c r="C78" s="3">
        <v>471</v>
      </c>
      <c r="D78" s="3">
        <v>236</v>
      </c>
      <c r="E78" s="3">
        <v>0</v>
      </c>
      <c r="F78" s="3">
        <v>0</v>
      </c>
      <c r="G78" s="3">
        <v>0</v>
      </c>
      <c r="H78" s="3">
        <v>1178</v>
      </c>
      <c r="I78" s="3">
        <f t="shared" si="1"/>
        <v>1885</v>
      </c>
      <c r="J78" s="2"/>
      <c r="K78"/>
    </row>
    <row r="79" spans="1:11" x14ac:dyDescent="0.2">
      <c r="A79" t="e">
        <f>#REF!</f>
        <v>#REF!</v>
      </c>
      <c r="B79" t="s">
        <v>136</v>
      </c>
      <c r="C79" s="3">
        <v>1015</v>
      </c>
      <c r="D79" s="3">
        <v>0</v>
      </c>
      <c r="E79" s="3">
        <v>0</v>
      </c>
      <c r="F79" s="3">
        <v>0</v>
      </c>
      <c r="G79" s="3">
        <v>0</v>
      </c>
      <c r="H79" s="3">
        <v>0</v>
      </c>
      <c r="I79" s="3">
        <f t="shared" si="1"/>
        <v>1015</v>
      </c>
      <c r="J79" s="2"/>
      <c r="K79"/>
    </row>
    <row r="80" spans="1:11" x14ac:dyDescent="0.2">
      <c r="A80" t="e">
        <f>#REF!</f>
        <v>#REF!</v>
      </c>
      <c r="B80" t="s">
        <v>218</v>
      </c>
      <c r="C80" s="3">
        <v>8214</v>
      </c>
      <c r="D80" s="3">
        <v>432</v>
      </c>
      <c r="E80" s="3">
        <v>0</v>
      </c>
      <c r="F80" s="3">
        <v>0</v>
      </c>
      <c r="G80" s="3">
        <v>0</v>
      </c>
      <c r="H80" s="3">
        <v>17509</v>
      </c>
      <c r="I80" s="3">
        <f t="shared" si="1"/>
        <v>26155</v>
      </c>
      <c r="J80" s="2"/>
      <c r="K80"/>
    </row>
    <row r="81" spans="1:11" x14ac:dyDescent="0.2">
      <c r="A81" t="e">
        <f>#REF!</f>
        <v>#REF!</v>
      </c>
      <c r="B81" t="s">
        <v>151</v>
      </c>
      <c r="C81" s="3">
        <v>15308</v>
      </c>
      <c r="D81" s="3">
        <v>5717</v>
      </c>
      <c r="E81" s="3">
        <v>184</v>
      </c>
      <c r="F81" s="3">
        <v>0</v>
      </c>
      <c r="G81" s="3">
        <v>0</v>
      </c>
      <c r="H81" s="3">
        <v>50349</v>
      </c>
      <c r="I81" s="3">
        <f t="shared" si="1"/>
        <v>71558</v>
      </c>
      <c r="J81" s="2"/>
      <c r="K81"/>
    </row>
    <row r="82" spans="1:11" x14ac:dyDescent="0.2">
      <c r="A82" t="e">
        <f>#REF!</f>
        <v>#REF!</v>
      </c>
      <c r="B82" t="s">
        <v>219</v>
      </c>
      <c r="C82" s="3">
        <v>5757</v>
      </c>
      <c r="D82" s="3">
        <v>1328</v>
      </c>
      <c r="E82" s="3">
        <v>0</v>
      </c>
      <c r="F82" s="3">
        <v>0</v>
      </c>
      <c r="G82" s="3">
        <v>0</v>
      </c>
      <c r="H82" s="3">
        <v>14392</v>
      </c>
      <c r="I82" s="3">
        <f t="shared" si="1"/>
        <v>21477</v>
      </c>
      <c r="J82" s="2"/>
      <c r="K82"/>
    </row>
    <row r="83" spans="1:11" x14ac:dyDescent="0.2">
      <c r="A83" t="e">
        <f>#REF!</f>
        <v>#REF!</v>
      </c>
      <c r="B83" t="s">
        <v>2</v>
      </c>
      <c r="C83" s="3">
        <v>523</v>
      </c>
      <c r="D83" s="3">
        <v>0</v>
      </c>
      <c r="E83" s="3">
        <v>0</v>
      </c>
      <c r="F83" s="3">
        <v>0</v>
      </c>
      <c r="G83" s="3">
        <v>0</v>
      </c>
      <c r="H83" s="3">
        <v>0</v>
      </c>
      <c r="I83" s="3">
        <f t="shared" si="1"/>
        <v>523</v>
      </c>
      <c r="J83" s="2"/>
      <c r="K83"/>
    </row>
    <row r="84" spans="1:11" x14ac:dyDescent="0.2">
      <c r="A84" t="e">
        <f>#REF!</f>
        <v>#REF!</v>
      </c>
      <c r="B84" t="s">
        <v>143</v>
      </c>
      <c r="C84" s="3">
        <v>0</v>
      </c>
      <c r="D84" s="3">
        <v>0</v>
      </c>
      <c r="E84" s="3">
        <v>0</v>
      </c>
      <c r="F84" s="3">
        <v>0</v>
      </c>
      <c r="G84" s="3">
        <v>0</v>
      </c>
      <c r="H84" s="3">
        <v>632</v>
      </c>
      <c r="I84" s="3">
        <f t="shared" si="1"/>
        <v>632</v>
      </c>
      <c r="J84" s="2"/>
      <c r="K84"/>
    </row>
    <row r="85" spans="1:11" x14ac:dyDescent="0.2">
      <c r="A85" t="e">
        <f>#REF!</f>
        <v>#REF!</v>
      </c>
      <c r="B85" t="s">
        <v>220</v>
      </c>
      <c r="C85" s="3">
        <v>0</v>
      </c>
      <c r="D85" s="3">
        <v>0</v>
      </c>
      <c r="E85" s="3">
        <v>0</v>
      </c>
      <c r="F85" s="3">
        <v>0</v>
      </c>
      <c r="G85" s="3">
        <v>0</v>
      </c>
      <c r="H85" s="3">
        <v>548</v>
      </c>
      <c r="I85" s="3">
        <f t="shared" si="1"/>
        <v>548</v>
      </c>
      <c r="J85" s="2"/>
      <c r="K85"/>
    </row>
    <row r="86" spans="1:11" x14ac:dyDescent="0.2">
      <c r="A86" t="e">
        <f>#REF!</f>
        <v>#REF!</v>
      </c>
      <c r="B86" t="s">
        <v>72</v>
      </c>
      <c r="C86" s="3">
        <v>13711</v>
      </c>
      <c r="D86" s="3">
        <v>1828</v>
      </c>
      <c r="E86" s="3">
        <v>0</v>
      </c>
      <c r="F86" s="3">
        <v>0</v>
      </c>
      <c r="G86" s="3">
        <v>0</v>
      </c>
      <c r="H86" s="3">
        <v>21937</v>
      </c>
      <c r="I86" s="3">
        <f t="shared" si="1"/>
        <v>37476</v>
      </c>
      <c r="J86" s="2"/>
      <c r="K86"/>
    </row>
    <row r="87" spans="1:11" x14ac:dyDescent="0.2">
      <c r="A87" t="e">
        <f>#REF!</f>
        <v>#REF!</v>
      </c>
      <c r="B87" t="s">
        <v>113</v>
      </c>
      <c r="C87" s="3">
        <v>400</v>
      </c>
      <c r="D87" s="3">
        <v>0</v>
      </c>
      <c r="E87" s="3">
        <v>0</v>
      </c>
      <c r="F87" s="3">
        <v>0</v>
      </c>
      <c r="G87" s="3">
        <v>0</v>
      </c>
      <c r="H87" s="3">
        <v>2398</v>
      </c>
      <c r="I87" s="3">
        <f t="shared" si="1"/>
        <v>2798</v>
      </c>
      <c r="J87" s="2"/>
      <c r="K87"/>
    </row>
    <row r="88" spans="1:11" x14ac:dyDescent="0.2">
      <c r="A88" t="e">
        <f>#REF!</f>
        <v>#REF!</v>
      </c>
      <c r="B88" t="s">
        <v>17</v>
      </c>
      <c r="C88" s="3">
        <v>1000</v>
      </c>
      <c r="D88" s="3">
        <v>0</v>
      </c>
      <c r="E88" s="3">
        <v>0</v>
      </c>
      <c r="F88" s="3">
        <v>0</v>
      </c>
      <c r="G88" s="3">
        <v>0</v>
      </c>
      <c r="H88" s="3">
        <v>0</v>
      </c>
      <c r="I88" s="3">
        <f t="shared" si="1"/>
        <v>1000</v>
      </c>
      <c r="J88" s="2"/>
      <c r="K88"/>
    </row>
    <row r="89" spans="1:11" x14ac:dyDescent="0.2">
      <c r="A89" t="e">
        <f>#REF!</f>
        <v>#REF!</v>
      </c>
      <c r="B89" t="s">
        <v>46</v>
      </c>
      <c r="C89" s="3">
        <v>911</v>
      </c>
      <c r="D89" s="3">
        <v>0</v>
      </c>
      <c r="E89" s="3">
        <v>0</v>
      </c>
      <c r="F89" s="3">
        <v>0</v>
      </c>
      <c r="G89" s="3">
        <v>0</v>
      </c>
      <c r="H89" s="3">
        <v>4554</v>
      </c>
      <c r="I89" s="3">
        <f t="shared" si="1"/>
        <v>5465</v>
      </c>
      <c r="J89" s="2"/>
      <c r="K89"/>
    </row>
    <row r="90" spans="1:11" x14ac:dyDescent="0.2">
      <c r="A90" t="e">
        <f>#REF!</f>
        <v>#REF!</v>
      </c>
      <c r="B90" t="s">
        <v>101</v>
      </c>
      <c r="C90" s="3">
        <v>499</v>
      </c>
      <c r="D90" s="3">
        <v>0</v>
      </c>
      <c r="E90" s="3">
        <v>0</v>
      </c>
      <c r="F90" s="3">
        <v>0</v>
      </c>
      <c r="G90" s="3">
        <v>0</v>
      </c>
      <c r="H90" s="3">
        <v>0</v>
      </c>
      <c r="I90" s="3">
        <f t="shared" si="1"/>
        <v>499</v>
      </c>
      <c r="J90" s="2"/>
      <c r="K90"/>
    </row>
    <row r="91" spans="1:11" x14ac:dyDescent="0.2">
      <c r="A91" t="e">
        <f>#REF!</f>
        <v>#REF!</v>
      </c>
      <c r="B91" t="s">
        <v>146</v>
      </c>
      <c r="C91" s="3">
        <v>621</v>
      </c>
      <c r="D91" s="3">
        <v>0</v>
      </c>
      <c r="E91" s="3">
        <v>0</v>
      </c>
      <c r="F91" s="3">
        <v>0</v>
      </c>
      <c r="G91" s="3">
        <v>0</v>
      </c>
      <c r="H91" s="3">
        <v>1862</v>
      </c>
      <c r="I91" s="3">
        <f t="shared" si="1"/>
        <v>2483</v>
      </c>
      <c r="J91" s="2"/>
      <c r="K91"/>
    </row>
    <row r="92" spans="1:11" x14ac:dyDescent="0.2">
      <c r="A92" t="e">
        <f>#REF!</f>
        <v>#REF!</v>
      </c>
      <c r="B92" t="s">
        <v>88</v>
      </c>
      <c r="C92" s="3">
        <v>2687</v>
      </c>
      <c r="D92" s="3">
        <v>0</v>
      </c>
      <c r="E92" s="3">
        <v>0</v>
      </c>
      <c r="F92" s="3">
        <v>0</v>
      </c>
      <c r="G92" s="3">
        <v>0</v>
      </c>
      <c r="H92" s="3">
        <v>11285</v>
      </c>
      <c r="I92" s="3">
        <f t="shared" si="1"/>
        <v>13972</v>
      </c>
      <c r="J92" s="2"/>
      <c r="K92"/>
    </row>
    <row r="93" spans="1:11" x14ac:dyDescent="0.2">
      <c r="A93" t="e">
        <f>#REF!</f>
        <v>#REF!</v>
      </c>
      <c r="B93" t="s">
        <v>102</v>
      </c>
      <c r="C93" s="3">
        <v>4</v>
      </c>
      <c r="D93" s="3">
        <v>0</v>
      </c>
      <c r="E93" s="3">
        <v>0</v>
      </c>
      <c r="F93" s="3">
        <v>0</v>
      </c>
      <c r="G93" s="3">
        <v>0</v>
      </c>
      <c r="H93" s="3">
        <v>0</v>
      </c>
      <c r="I93" s="3">
        <f t="shared" si="1"/>
        <v>4</v>
      </c>
      <c r="J93" s="2"/>
      <c r="K93"/>
    </row>
    <row r="94" spans="1:11" x14ac:dyDescent="0.2">
      <c r="A94" t="e">
        <f>#REF!</f>
        <v>#REF!</v>
      </c>
      <c r="B94" t="s">
        <v>74</v>
      </c>
      <c r="C94" s="3">
        <v>14247</v>
      </c>
      <c r="D94" s="3">
        <v>966</v>
      </c>
      <c r="E94" s="3">
        <v>0</v>
      </c>
      <c r="F94" s="3">
        <v>0</v>
      </c>
      <c r="G94" s="3">
        <v>0</v>
      </c>
      <c r="H94" s="3">
        <v>20767</v>
      </c>
      <c r="I94" s="3">
        <f t="shared" si="1"/>
        <v>35980</v>
      </c>
      <c r="J94" s="2"/>
      <c r="K94"/>
    </row>
    <row r="95" spans="1:11" x14ac:dyDescent="0.2">
      <c r="A95" t="e">
        <f>#REF!</f>
        <v>#REF!</v>
      </c>
      <c r="B95" t="s">
        <v>221</v>
      </c>
      <c r="C95" s="3">
        <v>4231</v>
      </c>
      <c r="D95" s="3">
        <v>604</v>
      </c>
      <c r="E95" s="3">
        <v>0</v>
      </c>
      <c r="F95" s="3">
        <v>0</v>
      </c>
      <c r="G95" s="3">
        <v>0</v>
      </c>
      <c r="H95" s="3">
        <v>19948</v>
      </c>
      <c r="I95" s="3">
        <f t="shared" si="1"/>
        <v>24783</v>
      </c>
      <c r="J95" s="2"/>
      <c r="K95"/>
    </row>
    <row r="96" spans="1:11" x14ac:dyDescent="0.2">
      <c r="A96" t="e">
        <f>#REF!</f>
        <v>#REF!</v>
      </c>
      <c r="B96" t="s">
        <v>167</v>
      </c>
      <c r="C96" s="3">
        <v>1039</v>
      </c>
      <c r="D96" s="3">
        <v>0</v>
      </c>
      <c r="E96" s="3">
        <v>0</v>
      </c>
      <c r="F96" s="3">
        <v>0</v>
      </c>
      <c r="G96" s="3">
        <v>0</v>
      </c>
      <c r="H96" s="3">
        <v>2494</v>
      </c>
      <c r="I96" s="3">
        <f t="shared" si="1"/>
        <v>3533</v>
      </c>
      <c r="J96" s="2"/>
      <c r="K96"/>
    </row>
    <row r="97" spans="1:11" x14ac:dyDescent="0.2">
      <c r="A97" t="e">
        <f>#REF!</f>
        <v>#REF!</v>
      </c>
      <c r="B97" t="s">
        <v>140</v>
      </c>
      <c r="C97" s="3">
        <v>4402</v>
      </c>
      <c r="D97" s="3">
        <v>0</v>
      </c>
      <c r="E97" s="3">
        <v>0</v>
      </c>
      <c r="F97" s="3">
        <v>0</v>
      </c>
      <c r="G97" s="3">
        <v>0</v>
      </c>
      <c r="H97" s="3">
        <v>9684</v>
      </c>
      <c r="I97" s="3">
        <f t="shared" si="1"/>
        <v>14086</v>
      </c>
      <c r="J97" s="2"/>
      <c r="K97"/>
    </row>
    <row r="98" spans="1:11" x14ac:dyDescent="0.2">
      <c r="A98" t="e">
        <f>#REF!</f>
        <v>#REF!</v>
      </c>
      <c r="B98" t="s">
        <v>75</v>
      </c>
      <c r="C98" s="3">
        <v>0</v>
      </c>
      <c r="D98" s="3">
        <v>0</v>
      </c>
      <c r="E98" s="3">
        <v>0</v>
      </c>
      <c r="F98" s="3">
        <v>0</v>
      </c>
      <c r="G98" s="3">
        <v>0</v>
      </c>
      <c r="H98" s="3">
        <v>6016</v>
      </c>
      <c r="I98" s="3">
        <f t="shared" si="1"/>
        <v>6016</v>
      </c>
      <c r="J98" s="2"/>
      <c r="K98"/>
    </row>
    <row r="99" spans="1:11" x14ac:dyDescent="0.2">
      <c r="A99" t="e">
        <f>#REF!</f>
        <v>#REF!</v>
      </c>
      <c r="B99" t="s">
        <v>8</v>
      </c>
      <c r="C99" s="3">
        <v>5613</v>
      </c>
      <c r="D99" s="3">
        <v>2183</v>
      </c>
      <c r="E99" s="3">
        <v>0</v>
      </c>
      <c r="F99" s="3">
        <v>0</v>
      </c>
      <c r="G99" s="3">
        <v>0</v>
      </c>
      <c r="H99" s="3">
        <v>11226</v>
      </c>
      <c r="I99" s="3">
        <f t="shared" si="1"/>
        <v>19022</v>
      </c>
      <c r="J99" s="2"/>
      <c r="K99"/>
    </row>
    <row r="100" spans="1:11" x14ac:dyDescent="0.2">
      <c r="A100" t="e">
        <f>#REF!</f>
        <v>#REF!</v>
      </c>
      <c r="B100" t="s">
        <v>96</v>
      </c>
      <c r="C100" s="3">
        <v>5994</v>
      </c>
      <c r="D100" s="3">
        <v>599</v>
      </c>
      <c r="E100" s="3">
        <v>0</v>
      </c>
      <c r="F100" s="3">
        <v>0</v>
      </c>
      <c r="G100" s="3">
        <v>0</v>
      </c>
      <c r="H100" s="3">
        <v>15885</v>
      </c>
      <c r="I100" s="3">
        <f t="shared" si="1"/>
        <v>22478</v>
      </c>
      <c r="J100" s="2"/>
      <c r="K100"/>
    </row>
    <row r="101" spans="1:11" x14ac:dyDescent="0.2">
      <c r="A101" t="e">
        <f>#REF!</f>
        <v>#REF!</v>
      </c>
      <c r="B101" t="s">
        <v>94</v>
      </c>
      <c r="C101" s="3">
        <v>12904</v>
      </c>
      <c r="D101" s="3">
        <v>2933</v>
      </c>
      <c r="E101" s="3">
        <v>0</v>
      </c>
      <c r="F101" s="3">
        <v>0</v>
      </c>
      <c r="G101" s="3">
        <v>0</v>
      </c>
      <c r="H101" s="3">
        <v>36366</v>
      </c>
      <c r="I101" s="3">
        <f t="shared" si="1"/>
        <v>52203</v>
      </c>
      <c r="J101" s="2"/>
      <c r="K101"/>
    </row>
    <row r="102" spans="1:11" x14ac:dyDescent="0.2">
      <c r="A102" t="e">
        <f>#REF!</f>
        <v>#REF!</v>
      </c>
      <c r="B102" t="s">
        <v>50</v>
      </c>
      <c r="C102" s="3">
        <v>0</v>
      </c>
      <c r="D102" s="3">
        <v>0</v>
      </c>
      <c r="E102" s="3">
        <v>0</v>
      </c>
      <c r="F102" s="3">
        <v>0</v>
      </c>
      <c r="G102" s="3">
        <v>0</v>
      </c>
      <c r="H102" s="3">
        <v>491</v>
      </c>
      <c r="I102" s="3">
        <f t="shared" si="1"/>
        <v>491</v>
      </c>
      <c r="J102" s="2"/>
      <c r="K102"/>
    </row>
    <row r="103" spans="1:11" x14ac:dyDescent="0.2">
      <c r="A103" t="e">
        <f>#REF!</f>
        <v>#REF!</v>
      </c>
      <c r="B103" t="s">
        <v>89</v>
      </c>
      <c r="C103" s="3">
        <v>672</v>
      </c>
      <c r="D103" s="3">
        <v>0</v>
      </c>
      <c r="E103" s="3">
        <v>0</v>
      </c>
      <c r="F103" s="3">
        <v>0</v>
      </c>
      <c r="G103" s="3">
        <v>0</v>
      </c>
      <c r="H103" s="3">
        <v>1511</v>
      </c>
      <c r="I103" s="3">
        <f t="shared" si="1"/>
        <v>2183</v>
      </c>
      <c r="J103" s="2"/>
      <c r="K103"/>
    </row>
    <row r="104" spans="1:11" x14ac:dyDescent="0.2">
      <c r="A104" t="e">
        <f>#REF!</f>
        <v>#REF!</v>
      </c>
      <c r="B104" t="s">
        <v>105</v>
      </c>
      <c r="C104" s="3">
        <v>0</v>
      </c>
      <c r="D104" s="3">
        <v>0</v>
      </c>
      <c r="E104" s="3">
        <v>0</v>
      </c>
      <c r="F104" s="3">
        <v>0</v>
      </c>
      <c r="G104" s="3">
        <v>0</v>
      </c>
      <c r="H104" s="3">
        <v>0</v>
      </c>
      <c r="I104" s="3">
        <f t="shared" si="1"/>
        <v>0</v>
      </c>
      <c r="J104" s="2"/>
      <c r="K104"/>
    </row>
    <row r="105" spans="1:11" x14ac:dyDescent="0.2">
      <c r="A105" t="e">
        <f>#REF!</f>
        <v>#REF!</v>
      </c>
      <c r="B105" t="s">
        <v>84</v>
      </c>
      <c r="C105" s="3">
        <v>0</v>
      </c>
      <c r="D105" s="3">
        <v>0</v>
      </c>
      <c r="E105" s="3">
        <v>0</v>
      </c>
      <c r="F105" s="3">
        <v>0</v>
      </c>
      <c r="G105" s="3">
        <v>0</v>
      </c>
      <c r="H105" s="3">
        <v>1486</v>
      </c>
      <c r="I105" s="3">
        <f t="shared" si="1"/>
        <v>1486</v>
      </c>
      <c r="J105" s="2"/>
      <c r="K105"/>
    </row>
    <row r="106" spans="1:11" x14ac:dyDescent="0.2">
      <c r="A106" t="e">
        <f>#REF!</f>
        <v>#REF!</v>
      </c>
      <c r="B106" t="s">
        <v>91</v>
      </c>
      <c r="C106" s="3">
        <v>0</v>
      </c>
      <c r="D106" s="3">
        <v>0</v>
      </c>
      <c r="E106" s="3">
        <v>0</v>
      </c>
      <c r="F106" s="3">
        <v>0</v>
      </c>
      <c r="G106" s="3">
        <v>0</v>
      </c>
      <c r="H106" s="3">
        <v>1348</v>
      </c>
      <c r="I106" s="3">
        <f t="shared" si="1"/>
        <v>1348</v>
      </c>
      <c r="J106" s="2"/>
      <c r="K106"/>
    </row>
    <row r="107" spans="1:11" x14ac:dyDescent="0.2">
      <c r="A107" t="e">
        <f>#REF!</f>
        <v>#REF!</v>
      </c>
      <c r="B107" t="s">
        <v>87</v>
      </c>
      <c r="C107" s="3">
        <v>118</v>
      </c>
      <c r="D107" s="3">
        <v>0</v>
      </c>
      <c r="E107" s="3">
        <v>0</v>
      </c>
      <c r="F107" s="3">
        <v>0</v>
      </c>
      <c r="G107" s="3">
        <v>0</v>
      </c>
      <c r="H107" s="3">
        <v>472</v>
      </c>
      <c r="I107" s="3">
        <f t="shared" si="1"/>
        <v>590</v>
      </c>
      <c r="J107" s="2"/>
      <c r="K107"/>
    </row>
    <row r="108" spans="1:11" x14ac:dyDescent="0.2">
      <c r="A108" t="e">
        <f>#REF!</f>
        <v>#REF!</v>
      </c>
      <c r="B108" t="s">
        <v>165</v>
      </c>
      <c r="C108" s="3">
        <v>11089</v>
      </c>
      <c r="D108" s="3">
        <v>370</v>
      </c>
      <c r="E108" s="3">
        <v>0</v>
      </c>
      <c r="F108" s="3">
        <v>0</v>
      </c>
      <c r="G108" s="3">
        <v>0</v>
      </c>
      <c r="H108" s="3">
        <v>25874</v>
      </c>
      <c r="I108" s="3">
        <f t="shared" si="1"/>
        <v>37333</v>
      </c>
      <c r="J108" s="2"/>
      <c r="K108"/>
    </row>
    <row r="109" spans="1:11" x14ac:dyDescent="0.2">
      <c r="A109" t="e">
        <f>#REF!</f>
        <v>#REF!</v>
      </c>
      <c r="B109" t="s">
        <v>68</v>
      </c>
      <c r="C109" s="3">
        <v>22502</v>
      </c>
      <c r="D109" s="3">
        <v>5274</v>
      </c>
      <c r="E109" s="3">
        <v>0</v>
      </c>
      <c r="F109" s="3">
        <v>0</v>
      </c>
      <c r="G109" s="3">
        <v>0</v>
      </c>
      <c r="H109" s="3">
        <v>61176</v>
      </c>
      <c r="I109" s="3">
        <f t="shared" si="1"/>
        <v>88952</v>
      </c>
      <c r="J109" s="2"/>
      <c r="K109"/>
    </row>
    <row r="110" spans="1:11" x14ac:dyDescent="0.2">
      <c r="A110" t="e">
        <f>#REF!</f>
        <v>#REF!</v>
      </c>
      <c r="B110" t="s">
        <v>222</v>
      </c>
      <c r="C110" s="3">
        <v>4804</v>
      </c>
      <c r="D110" s="3">
        <v>400</v>
      </c>
      <c r="E110" s="3">
        <v>0</v>
      </c>
      <c r="F110" s="3">
        <v>0</v>
      </c>
      <c r="G110" s="3">
        <v>0</v>
      </c>
      <c r="H110" s="3">
        <v>8807</v>
      </c>
      <c r="I110" s="3">
        <f t="shared" si="1"/>
        <v>14011</v>
      </c>
      <c r="J110" s="2"/>
      <c r="K110"/>
    </row>
    <row r="111" spans="1:11" x14ac:dyDescent="0.2">
      <c r="A111" t="e">
        <f>#REF!</f>
        <v>#REF!</v>
      </c>
      <c r="B111" t="s">
        <v>160</v>
      </c>
      <c r="C111" s="3">
        <v>547</v>
      </c>
      <c r="D111" s="3">
        <v>182</v>
      </c>
      <c r="E111" s="3">
        <v>0</v>
      </c>
      <c r="F111" s="3">
        <v>0</v>
      </c>
      <c r="G111" s="3">
        <v>0</v>
      </c>
      <c r="H111" s="3">
        <v>365</v>
      </c>
      <c r="I111" s="3">
        <f t="shared" si="1"/>
        <v>1094</v>
      </c>
      <c r="J111" s="2"/>
      <c r="K111"/>
    </row>
    <row r="112" spans="1:11" x14ac:dyDescent="0.2">
      <c r="A112" t="e">
        <f>#REF!</f>
        <v>#REF!</v>
      </c>
      <c r="B112" t="s">
        <v>10</v>
      </c>
      <c r="C112" s="3">
        <v>2914</v>
      </c>
      <c r="D112" s="3">
        <v>1324</v>
      </c>
      <c r="E112" s="3">
        <v>0</v>
      </c>
      <c r="F112" s="3">
        <v>0</v>
      </c>
      <c r="G112" s="3">
        <v>0</v>
      </c>
      <c r="H112" s="3">
        <v>9535</v>
      </c>
      <c r="I112" s="3">
        <f t="shared" si="1"/>
        <v>13773</v>
      </c>
      <c r="J112" s="2"/>
      <c r="K112"/>
    </row>
    <row r="113" spans="1:11" x14ac:dyDescent="0.2">
      <c r="A113" t="e">
        <f>#REF!</f>
        <v>#REF!</v>
      </c>
      <c r="B113" t="s">
        <v>4</v>
      </c>
      <c r="C113" s="3">
        <v>0</v>
      </c>
      <c r="D113" s="3">
        <v>231</v>
      </c>
      <c r="E113" s="3">
        <v>0</v>
      </c>
      <c r="F113" s="3">
        <v>0</v>
      </c>
      <c r="G113" s="3">
        <v>0</v>
      </c>
      <c r="H113" s="3">
        <v>1385</v>
      </c>
      <c r="I113" s="3">
        <f t="shared" si="1"/>
        <v>1616</v>
      </c>
      <c r="J113" s="2"/>
      <c r="K113"/>
    </row>
    <row r="114" spans="1:11" x14ac:dyDescent="0.2">
      <c r="A114" t="e">
        <f>#REF!</f>
        <v>#REF!</v>
      </c>
      <c r="B114" t="s">
        <v>48</v>
      </c>
      <c r="C114" s="3">
        <v>1414</v>
      </c>
      <c r="D114" s="3">
        <v>0</v>
      </c>
      <c r="E114" s="3">
        <v>0</v>
      </c>
      <c r="F114" s="3">
        <v>0</v>
      </c>
      <c r="G114" s="3">
        <v>0</v>
      </c>
      <c r="H114" s="3">
        <v>0</v>
      </c>
      <c r="I114" s="3">
        <f t="shared" si="1"/>
        <v>1414</v>
      </c>
      <c r="J114" s="2"/>
      <c r="K114"/>
    </row>
    <row r="115" spans="1:11" x14ac:dyDescent="0.2">
      <c r="A115" t="e">
        <f>#REF!</f>
        <v>#REF!</v>
      </c>
      <c r="B115" t="s">
        <v>120</v>
      </c>
      <c r="C115" s="3">
        <v>1907</v>
      </c>
      <c r="D115" s="3">
        <v>0</v>
      </c>
      <c r="E115" s="3">
        <v>0</v>
      </c>
      <c r="F115" s="3">
        <v>0</v>
      </c>
      <c r="G115" s="3">
        <v>0</v>
      </c>
      <c r="H115" s="3">
        <v>4630</v>
      </c>
      <c r="I115" s="3">
        <f t="shared" si="1"/>
        <v>6537</v>
      </c>
      <c r="J115" s="2"/>
      <c r="K115"/>
    </row>
    <row r="116" spans="1:11" x14ac:dyDescent="0.2">
      <c r="A116" t="e">
        <f>#REF!</f>
        <v>#REF!</v>
      </c>
      <c r="B116" t="s">
        <v>118</v>
      </c>
      <c r="C116" s="3">
        <v>0</v>
      </c>
      <c r="D116" s="3">
        <v>0</v>
      </c>
      <c r="E116" s="3">
        <v>0</v>
      </c>
      <c r="F116" s="3">
        <v>0</v>
      </c>
      <c r="G116" s="3">
        <v>0</v>
      </c>
      <c r="H116" s="3">
        <v>3626</v>
      </c>
      <c r="I116" s="3">
        <f t="shared" si="1"/>
        <v>3626</v>
      </c>
      <c r="J116" s="2"/>
      <c r="K116"/>
    </row>
    <row r="117" spans="1:11" x14ac:dyDescent="0.2">
      <c r="A117" t="e">
        <f>#REF!</f>
        <v>#REF!</v>
      </c>
      <c r="B117" t="s">
        <v>28</v>
      </c>
      <c r="C117" s="3">
        <v>2666</v>
      </c>
      <c r="D117" s="3">
        <v>0</v>
      </c>
      <c r="E117" s="3">
        <v>0</v>
      </c>
      <c r="F117" s="3">
        <v>0</v>
      </c>
      <c r="G117" s="3">
        <v>0</v>
      </c>
      <c r="H117" s="3">
        <v>3199</v>
      </c>
      <c r="I117" s="3">
        <f t="shared" si="1"/>
        <v>5865</v>
      </c>
      <c r="J117" s="2"/>
      <c r="K117"/>
    </row>
    <row r="118" spans="1:11" x14ac:dyDescent="0.2">
      <c r="A118" t="e">
        <f>#REF!</f>
        <v>#REF!</v>
      </c>
      <c r="B118" t="s">
        <v>134</v>
      </c>
      <c r="C118" s="3">
        <v>2248</v>
      </c>
      <c r="D118" s="3">
        <v>0</v>
      </c>
      <c r="E118" s="3">
        <v>0</v>
      </c>
      <c r="F118" s="3">
        <v>0</v>
      </c>
      <c r="G118" s="3">
        <v>0</v>
      </c>
      <c r="H118" s="3">
        <v>3747</v>
      </c>
      <c r="I118" s="3">
        <f t="shared" si="1"/>
        <v>5995</v>
      </c>
      <c r="J118" s="2"/>
      <c r="K118"/>
    </row>
    <row r="119" spans="1:11" x14ac:dyDescent="0.2">
      <c r="A119" t="e">
        <f>#REF!</f>
        <v>#REF!</v>
      </c>
      <c r="B119" t="s">
        <v>135</v>
      </c>
      <c r="C119" s="3">
        <v>802</v>
      </c>
      <c r="D119" s="3">
        <v>0</v>
      </c>
      <c r="E119" s="3">
        <v>0</v>
      </c>
      <c r="F119" s="3">
        <v>0</v>
      </c>
      <c r="G119" s="3">
        <v>0</v>
      </c>
      <c r="H119" s="3">
        <v>3208</v>
      </c>
      <c r="I119" s="3">
        <f t="shared" si="1"/>
        <v>4010</v>
      </c>
      <c r="J119" s="2"/>
      <c r="K119"/>
    </row>
    <row r="120" spans="1:11" x14ac:dyDescent="0.2">
      <c r="A120" t="e">
        <f>#REF!</f>
        <v>#REF!</v>
      </c>
      <c r="B120" t="s">
        <v>163</v>
      </c>
      <c r="C120" s="3">
        <v>7683</v>
      </c>
      <c r="D120" s="3">
        <v>0</v>
      </c>
      <c r="E120" s="3">
        <v>0</v>
      </c>
      <c r="F120" s="3">
        <v>0</v>
      </c>
      <c r="G120" s="3">
        <v>0</v>
      </c>
      <c r="H120" s="3">
        <v>15981</v>
      </c>
      <c r="I120" s="3">
        <f t="shared" si="1"/>
        <v>23664</v>
      </c>
      <c r="J120" s="2"/>
      <c r="K120"/>
    </row>
    <row r="121" spans="1:11" x14ac:dyDescent="0.2">
      <c r="A121" t="e">
        <f>#REF!</f>
        <v>#REF!</v>
      </c>
      <c r="B121" t="s">
        <v>26</v>
      </c>
      <c r="C121" s="3">
        <v>6369</v>
      </c>
      <c r="D121" s="3">
        <v>398</v>
      </c>
      <c r="E121" s="3">
        <v>0</v>
      </c>
      <c r="F121" s="3">
        <v>0</v>
      </c>
      <c r="G121" s="3">
        <v>0</v>
      </c>
      <c r="H121" s="3">
        <v>11145</v>
      </c>
      <c r="I121" s="3">
        <f t="shared" si="1"/>
        <v>17912</v>
      </c>
      <c r="J121" s="2"/>
      <c r="K121"/>
    </row>
    <row r="122" spans="1:11" x14ac:dyDescent="0.2">
      <c r="A122" t="e">
        <f>#REF!</f>
        <v>#REF!</v>
      </c>
      <c r="B122" t="s">
        <v>9</v>
      </c>
      <c r="C122" s="3">
        <v>14004</v>
      </c>
      <c r="D122" s="3">
        <v>4094</v>
      </c>
      <c r="E122" s="3">
        <v>0</v>
      </c>
      <c r="F122" s="3">
        <v>0</v>
      </c>
      <c r="G122" s="3">
        <v>0</v>
      </c>
      <c r="H122" s="3">
        <v>53001</v>
      </c>
      <c r="I122" s="3">
        <f t="shared" si="1"/>
        <v>71099</v>
      </c>
      <c r="J122" s="2"/>
      <c r="K122"/>
    </row>
    <row r="123" spans="1:11" x14ac:dyDescent="0.2">
      <c r="A123" t="e">
        <f>#REF!</f>
        <v>#REF!</v>
      </c>
      <c r="B123" t="s">
        <v>36</v>
      </c>
      <c r="C123" s="3">
        <v>0</v>
      </c>
      <c r="D123" s="3">
        <v>287</v>
      </c>
      <c r="E123" s="3">
        <v>0</v>
      </c>
      <c r="F123" s="3">
        <v>0</v>
      </c>
      <c r="G123" s="3">
        <v>0</v>
      </c>
      <c r="H123" s="3">
        <v>860</v>
      </c>
      <c r="I123" s="3">
        <f t="shared" si="1"/>
        <v>1147</v>
      </c>
      <c r="J123" s="2"/>
      <c r="K123"/>
    </row>
    <row r="124" spans="1:11" x14ac:dyDescent="0.2">
      <c r="A124" t="e">
        <f>#REF!</f>
        <v>#REF!</v>
      </c>
      <c r="B124" t="s">
        <v>77</v>
      </c>
      <c r="C124" s="3">
        <v>416</v>
      </c>
      <c r="D124" s="3">
        <v>0</v>
      </c>
      <c r="E124" s="3">
        <v>0</v>
      </c>
      <c r="F124" s="3">
        <v>0</v>
      </c>
      <c r="G124" s="3">
        <v>0</v>
      </c>
      <c r="H124" s="3">
        <v>2082</v>
      </c>
      <c r="I124" s="3">
        <f t="shared" si="1"/>
        <v>2498</v>
      </c>
      <c r="J124" s="2"/>
      <c r="K124"/>
    </row>
    <row r="125" spans="1:11" x14ac:dyDescent="0.2">
      <c r="A125" t="e">
        <f>#REF!</f>
        <v>#REF!</v>
      </c>
      <c r="B125" t="s">
        <v>114</v>
      </c>
      <c r="C125" s="3">
        <v>1934</v>
      </c>
      <c r="D125" s="3">
        <v>1934</v>
      </c>
      <c r="E125" s="3">
        <v>0</v>
      </c>
      <c r="F125" s="3">
        <v>0</v>
      </c>
      <c r="G125" s="3">
        <v>0</v>
      </c>
      <c r="H125" s="3">
        <v>4642</v>
      </c>
      <c r="I125" s="3">
        <f t="shared" si="1"/>
        <v>8510</v>
      </c>
      <c r="J125" s="2"/>
      <c r="K125"/>
    </row>
    <row r="126" spans="1:11" x14ac:dyDescent="0.2">
      <c r="A126" t="e">
        <f>#REF!</f>
        <v>#REF!</v>
      </c>
      <c r="B126" t="s">
        <v>142</v>
      </c>
      <c r="C126" s="3">
        <v>0</v>
      </c>
      <c r="D126" s="3">
        <v>318</v>
      </c>
      <c r="E126" s="3">
        <v>0</v>
      </c>
      <c r="F126" s="3">
        <v>0</v>
      </c>
      <c r="G126" s="3">
        <v>0</v>
      </c>
      <c r="H126" s="3">
        <v>318</v>
      </c>
      <c r="I126" s="3">
        <f t="shared" si="1"/>
        <v>636</v>
      </c>
      <c r="J126" s="2"/>
      <c r="K126"/>
    </row>
    <row r="127" spans="1:11" x14ac:dyDescent="0.2">
      <c r="A127" t="e">
        <f>#REF!</f>
        <v>#REF!</v>
      </c>
      <c r="B127" t="s">
        <v>116</v>
      </c>
      <c r="C127" s="3">
        <v>4815</v>
      </c>
      <c r="D127" s="3">
        <v>963</v>
      </c>
      <c r="E127" s="3">
        <v>0</v>
      </c>
      <c r="F127" s="3">
        <v>0</v>
      </c>
      <c r="G127" s="3">
        <v>0</v>
      </c>
      <c r="H127" s="3">
        <v>2889</v>
      </c>
      <c r="I127" s="3">
        <f t="shared" si="1"/>
        <v>8667</v>
      </c>
      <c r="J127" s="2"/>
      <c r="K127"/>
    </row>
    <row r="128" spans="1:11" x14ac:dyDescent="0.2">
      <c r="A128" t="e">
        <f>#REF!</f>
        <v>#REF!</v>
      </c>
      <c r="B128" t="s">
        <v>223</v>
      </c>
      <c r="C128" s="3">
        <v>7033</v>
      </c>
      <c r="D128" s="3">
        <v>352</v>
      </c>
      <c r="E128" s="3">
        <v>0</v>
      </c>
      <c r="F128" s="3">
        <v>0</v>
      </c>
      <c r="G128" s="3">
        <v>0</v>
      </c>
      <c r="H128" s="3">
        <v>18638</v>
      </c>
      <c r="I128" s="3">
        <f t="shared" si="1"/>
        <v>26023</v>
      </c>
      <c r="J128" s="2"/>
      <c r="K128"/>
    </row>
    <row r="129" spans="1:11" x14ac:dyDescent="0.2">
      <c r="A129" t="e">
        <f>#REF!</f>
        <v>#REF!</v>
      </c>
      <c r="B129" t="s">
        <v>103</v>
      </c>
      <c r="C129" s="3">
        <v>1914</v>
      </c>
      <c r="D129" s="3">
        <v>0</v>
      </c>
      <c r="E129" s="3">
        <v>0</v>
      </c>
      <c r="F129" s="3">
        <v>0</v>
      </c>
      <c r="G129" s="3">
        <v>0</v>
      </c>
      <c r="H129" s="3">
        <v>3062</v>
      </c>
      <c r="I129" s="3">
        <f t="shared" si="1"/>
        <v>4976</v>
      </c>
      <c r="J129" s="2"/>
      <c r="K129"/>
    </row>
    <row r="130" spans="1:11" x14ac:dyDescent="0.2">
      <c r="A130" t="e">
        <f>#REF!</f>
        <v>#REF!</v>
      </c>
      <c r="B130" t="s">
        <v>33</v>
      </c>
      <c r="C130" s="3">
        <v>1977</v>
      </c>
      <c r="D130" s="3">
        <v>0</v>
      </c>
      <c r="E130" s="3">
        <v>0</v>
      </c>
      <c r="F130" s="3">
        <v>0</v>
      </c>
      <c r="G130" s="3">
        <v>0</v>
      </c>
      <c r="H130" s="3">
        <v>2542</v>
      </c>
      <c r="I130" s="3">
        <f t="shared" ref="I130:I193" si="2">SUM(C130:H130)</f>
        <v>4519</v>
      </c>
      <c r="J130" s="2"/>
      <c r="K130"/>
    </row>
    <row r="131" spans="1:11" x14ac:dyDescent="0.2">
      <c r="A131" t="e">
        <f>#REF!</f>
        <v>#REF!</v>
      </c>
      <c r="B131" t="s">
        <v>90</v>
      </c>
      <c r="C131" s="3">
        <v>1067</v>
      </c>
      <c r="D131" s="3">
        <v>0</v>
      </c>
      <c r="E131" s="3">
        <v>0</v>
      </c>
      <c r="F131" s="3">
        <v>0</v>
      </c>
      <c r="G131" s="3">
        <v>0</v>
      </c>
      <c r="H131" s="3">
        <v>9070</v>
      </c>
      <c r="I131" s="3">
        <f t="shared" si="2"/>
        <v>10137</v>
      </c>
      <c r="J131" s="2"/>
      <c r="K131"/>
    </row>
    <row r="132" spans="1:11" x14ac:dyDescent="0.2">
      <c r="A132" t="e">
        <f>#REF!</f>
        <v>#REF!</v>
      </c>
      <c r="B132" t="s">
        <v>224</v>
      </c>
      <c r="C132" s="3">
        <v>4118</v>
      </c>
      <c r="D132" s="3">
        <v>0</v>
      </c>
      <c r="E132" s="3">
        <v>0</v>
      </c>
      <c r="F132" s="3">
        <v>0</v>
      </c>
      <c r="G132" s="3">
        <v>0</v>
      </c>
      <c r="H132" s="3">
        <v>10525</v>
      </c>
      <c r="I132" s="3">
        <f t="shared" si="2"/>
        <v>14643</v>
      </c>
      <c r="J132" s="2"/>
      <c r="K132"/>
    </row>
    <row r="133" spans="1:11" x14ac:dyDescent="0.2">
      <c r="A133" t="e">
        <f>#REF!</f>
        <v>#REF!</v>
      </c>
      <c r="B133" t="s">
        <v>13</v>
      </c>
      <c r="C133" s="3">
        <v>6428</v>
      </c>
      <c r="D133" s="3">
        <v>3214</v>
      </c>
      <c r="E133" s="3">
        <v>0</v>
      </c>
      <c r="F133" s="3">
        <v>0</v>
      </c>
      <c r="G133" s="3">
        <v>0</v>
      </c>
      <c r="H133" s="3">
        <v>34067</v>
      </c>
      <c r="I133" s="3">
        <f t="shared" si="2"/>
        <v>43709</v>
      </c>
      <c r="J133" s="2"/>
      <c r="K133"/>
    </row>
    <row r="134" spans="1:11" x14ac:dyDescent="0.2">
      <c r="A134" t="e">
        <f>#REF!</f>
        <v>#REF!</v>
      </c>
      <c r="B134" t="s">
        <v>11</v>
      </c>
      <c r="C134" s="3">
        <v>3542</v>
      </c>
      <c r="D134" s="3">
        <v>1771</v>
      </c>
      <c r="E134" s="3">
        <v>0</v>
      </c>
      <c r="F134" s="3">
        <v>0</v>
      </c>
      <c r="G134" s="3">
        <v>0</v>
      </c>
      <c r="H134" s="3">
        <v>17708</v>
      </c>
      <c r="I134" s="3">
        <f t="shared" si="2"/>
        <v>23021</v>
      </c>
      <c r="J134" s="2"/>
      <c r="K134"/>
    </row>
    <row r="135" spans="1:11" x14ac:dyDescent="0.2">
      <c r="A135" t="e">
        <f>#REF!</f>
        <v>#REF!</v>
      </c>
      <c r="B135" t="s">
        <v>76</v>
      </c>
      <c r="C135" s="3">
        <v>572</v>
      </c>
      <c r="D135" s="3">
        <v>0</v>
      </c>
      <c r="E135" s="3">
        <v>0</v>
      </c>
      <c r="F135" s="3">
        <v>0</v>
      </c>
      <c r="G135" s="3">
        <v>0</v>
      </c>
      <c r="H135" s="3">
        <v>0</v>
      </c>
      <c r="I135" s="3">
        <f t="shared" si="2"/>
        <v>572</v>
      </c>
      <c r="J135" s="2"/>
      <c r="K135"/>
    </row>
    <row r="136" spans="1:11" x14ac:dyDescent="0.2">
      <c r="A136" t="e">
        <f>#REF!</f>
        <v>#REF!</v>
      </c>
      <c r="B136" t="s">
        <v>122</v>
      </c>
      <c r="C136" s="3">
        <v>3246</v>
      </c>
      <c r="D136" s="3">
        <v>1623</v>
      </c>
      <c r="E136" s="3">
        <v>0</v>
      </c>
      <c r="F136" s="3">
        <v>0</v>
      </c>
      <c r="G136" s="3">
        <v>0</v>
      </c>
      <c r="H136" s="3">
        <v>10201</v>
      </c>
      <c r="I136" s="3">
        <f t="shared" si="2"/>
        <v>15070</v>
      </c>
      <c r="J136" s="2"/>
      <c r="K136"/>
    </row>
    <row r="137" spans="1:11" x14ac:dyDescent="0.2">
      <c r="A137" t="e">
        <f>#REF!</f>
        <v>#REF!</v>
      </c>
      <c r="B137" t="s">
        <v>225</v>
      </c>
      <c r="C137" s="3">
        <v>6339</v>
      </c>
      <c r="D137" s="3">
        <v>1335</v>
      </c>
      <c r="E137" s="3">
        <v>0</v>
      </c>
      <c r="F137" s="3">
        <v>0</v>
      </c>
      <c r="G137" s="3">
        <v>0</v>
      </c>
      <c r="H137" s="3">
        <v>15014</v>
      </c>
      <c r="I137" s="3">
        <f t="shared" si="2"/>
        <v>22688</v>
      </c>
      <c r="J137" s="2"/>
      <c r="K137"/>
    </row>
    <row r="138" spans="1:11" x14ac:dyDescent="0.2">
      <c r="A138" t="e">
        <f>#REF!</f>
        <v>#REF!</v>
      </c>
      <c r="B138" t="s">
        <v>131</v>
      </c>
      <c r="C138" s="3">
        <v>1094</v>
      </c>
      <c r="D138" s="3">
        <v>0</v>
      </c>
      <c r="E138" s="3">
        <v>0</v>
      </c>
      <c r="F138" s="3">
        <v>0</v>
      </c>
      <c r="G138" s="3">
        <v>0</v>
      </c>
      <c r="H138" s="3">
        <v>0</v>
      </c>
      <c r="I138" s="3">
        <f t="shared" si="2"/>
        <v>1094</v>
      </c>
      <c r="J138" s="2"/>
      <c r="K138"/>
    </row>
    <row r="139" spans="1:11" x14ac:dyDescent="0.2">
      <c r="A139" t="e">
        <f>#REF!</f>
        <v>#REF!</v>
      </c>
      <c r="B139" t="s">
        <v>6</v>
      </c>
      <c r="C139" s="3">
        <v>3237</v>
      </c>
      <c r="D139" s="3">
        <v>0</v>
      </c>
      <c r="E139" s="3">
        <v>0</v>
      </c>
      <c r="F139" s="3">
        <v>0</v>
      </c>
      <c r="G139" s="3">
        <v>0</v>
      </c>
      <c r="H139" s="3">
        <v>9712</v>
      </c>
      <c r="I139" s="3">
        <f t="shared" si="2"/>
        <v>12949</v>
      </c>
      <c r="J139" s="2"/>
      <c r="K139"/>
    </row>
    <row r="140" spans="1:11" x14ac:dyDescent="0.2">
      <c r="A140" t="e">
        <f>#REF!</f>
        <v>#REF!</v>
      </c>
      <c r="B140" t="s">
        <v>60</v>
      </c>
      <c r="C140" s="3">
        <v>9663</v>
      </c>
      <c r="D140" s="3">
        <v>0</v>
      </c>
      <c r="E140" s="3">
        <v>0</v>
      </c>
      <c r="F140" s="3">
        <v>0</v>
      </c>
      <c r="G140" s="3">
        <v>0</v>
      </c>
      <c r="H140" s="3">
        <v>12078</v>
      </c>
      <c r="I140" s="3">
        <f t="shared" si="2"/>
        <v>21741</v>
      </c>
      <c r="J140" s="2"/>
      <c r="K140"/>
    </row>
    <row r="141" spans="1:11" x14ac:dyDescent="0.2">
      <c r="A141" t="e">
        <f>#REF!</f>
        <v>#REF!</v>
      </c>
      <c r="B141" t="s">
        <v>137</v>
      </c>
      <c r="C141" s="3">
        <v>519</v>
      </c>
      <c r="D141" s="3">
        <v>0</v>
      </c>
      <c r="E141" s="3">
        <v>0</v>
      </c>
      <c r="F141" s="3">
        <v>0</v>
      </c>
      <c r="G141" s="3">
        <v>0</v>
      </c>
      <c r="H141" s="3">
        <v>1039</v>
      </c>
      <c r="I141" s="3">
        <f t="shared" si="2"/>
        <v>1558</v>
      </c>
      <c r="J141" s="2"/>
      <c r="K141"/>
    </row>
    <row r="142" spans="1:11" x14ac:dyDescent="0.2">
      <c r="A142" t="e">
        <f>#REF!</f>
        <v>#REF!</v>
      </c>
      <c r="B142" t="s">
        <v>53</v>
      </c>
      <c r="C142" s="3">
        <v>262</v>
      </c>
      <c r="D142" s="3">
        <v>0</v>
      </c>
      <c r="E142" s="3">
        <v>0</v>
      </c>
      <c r="F142" s="3">
        <v>0</v>
      </c>
      <c r="G142" s="3">
        <v>0</v>
      </c>
      <c r="H142" s="3">
        <v>0</v>
      </c>
      <c r="I142" s="3">
        <f t="shared" si="2"/>
        <v>262</v>
      </c>
      <c r="J142" s="2"/>
      <c r="K142"/>
    </row>
    <row r="143" spans="1:11" x14ac:dyDescent="0.2">
      <c r="A143" t="e">
        <f>#REF!</f>
        <v>#REF!</v>
      </c>
      <c r="B143" t="s">
        <v>226</v>
      </c>
      <c r="C143" s="3">
        <v>201</v>
      </c>
      <c r="D143" s="3">
        <v>0</v>
      </c>
      <c r="E143" s="3">
        <v>0</v>
      </c>
      <c r="F143" s="3">
        <v>0</v>
      </c>
      <c r="G143" s="3">
        <v>0</v>
      </c>
      <c r="H143" s="3">
        <v>201</v>
      </c>
      <c r="I143" s="3">
        <f t="shared" si="2"/>
        <v>402</v>
      </c>
      <c r="J143" s="2"/>
      <c r="K143"/>
    </row>
    <row r="144" spans="1:11" x14ac:dyDescent="0.2">
      <c r="A144" t="e">
        <f>#REF!</f>
        <v>#REF!</v>
      </c>
      <c r="B144" t="s">
        <v>67</v>
      </c>
      <c r="C144" s="3">
        <v>938</v>
      </c>
      <c r="D144" s="3">
        <v>0</v>
      </c>
      <c r="E144" s="3">
        <v>0</v>
      </c>
      <c r="F144" s="3">
        <v>0</v>
      </c>
      <c r="G144" s="3">
        <v>0</v>
      </c>
      <c r="H144" s="3">
        <v>0</v>
      </c>
      <c r="I144" s="3">
        <f t="shared" si="2"/>
        <v>938</v>
      </c>
      <c r="J144" s="2"/>
      <c r="K144"/>
    </row>
    <row r="145" spans="1:11" x14ac:dyDescent="0.2">
      <c r="A145" t="e">
        <f>#REF!</f>
        <v>#REF!</v>
      </c>
      <c r="B145" t="s">
        <v>80</v>
      </c>
      <c r="C145" s="3">
        <v>1269</v>
      </c>
      <c r="D145" s="3">
        <v>0</v>
      </c>
      <c r="E145" s="3">
        <v>0</v>
      </c>
      <c r="F145" s="3">
        <v>0</v>
      </c>
      <c r="G145" s="3">
        <v>0</v>
      </c>
      <c r="H145" s="3">
        <v>2175</v>
      </c>
      <c r="I145" s="3">
        <f t="shared" si="2"/>
        <v>3444</v>
      </c>
      <c r="J145" s="2"/>
      <c r="K145"/>
    </row>
    <row r="146" spans="1:11" x14ac:dyDescent="0.2">
      <c r="A146" t="e">
        <f>#REF!</f>
        <v>#REF!</v>
      </c>
      <c r="B146" t="s">
        <v>78</v>
      </c>
      <c r="C146" s="3">
        <v>7</v>
      </c>
      <c r="D146" s="3">
        <v>0</v>
      </c>
      <c r="E146" s="3">
        <v>0</v>
      </c>
      <c r="F146" s="3">
        <v>0</v>
      </c>
      <c r="G146" s="3">
        <v>0</v>
      </c>
      <c r="H146" s="3">
        <v>0</v>
      </c>
      <c r="I146" s="3">
        <f t="shared" si="2"/>
        <v>7</v>
      </c>
      <c r="J146" s="2"/>
      <c r="K146"/>
    </row>
    <row r="147" spans="1:11" x14ac:dyDescent="0.2">
      <c r="A147" t="e">
        <f>#REF!</f>
        <v>#REF!</v>
      </c>
      <c r="B147" t="s">
        <v>227</v>
      </c>
      <c r="C147" s="3">
        <v>0</v>
      </c>
      <c r="D147" s="3">
        <v>1230</v>
      </c>
      <c r="E147" s="3">
        <v>0</v>
      </c>
      <c r="F147" s="3">
        <v>0</v>
      </c>
      <c r="G147" s="3">
        <v>0</v>
      </c>
      <c r="H147" s="3">
        <v>1230</v>
      </c>
      <c r="I147" s="3">
        <f t="shared" si="2"/>
        <v>2460</v>
      </c>
      <c r="J147" s="2"/>
      <c r="K147"/>
    </row>
    <row r="148" spans="1:11" x14ac:dyDescent="0.2">
      <c r="A148" t="e">
        <f>#REF!</f>
        <v>#REF!</v>
      </c>
      <c r="B148" t="s">
        <v>121</v>
      </c>
      <c r="C148" s="3">
        <v>73037</v>
      </c>
      <c r="D148" s="3">
        <v>25683</v>
      </c>
      <c r="E148" s="3">
        <v>0</v>
      </c>
      <c r="F148" s="3">
        <v>0</v>
      </c>
      <c r="G148" s="3">
        <v>0</v>
      </c>
      <c r="H148" s="3">
        <v>245195</v>
      </c>
      <c r="I148" s="3">
        <f t="shared" si="2"/>
        <v>343915</v>
      </c>
      <c r="J148" s="2"/>
      <c r="K148"/>
    </row>
    <row r="149" spans="1:11" x14ac:dyDescent="0.2">
      <c r="A149" t="e">
        <f>#REF!</f>
        <v>#REF!</v>
      </c>
      <c r="B149" t="s">
        <v>27</v>
      </c>
      <c r="C149" s="3">
        <v>671</v>
      </c>
      <c r="D149" s="3">
        <v>0</v>
      </c>
      <c r="E149" s="3">
        <v>0</v>
      </c>
      <c r="F149" s="3">
        <v>0</v>
      </c>
      <c r="G149" s="3">
        <v>0</v>
      </c>
      <c r="H149" s="3">
        <v>0</v>
      </c>
      <c r="I149" s="3">
        <f t="shared" si="2"/>
        <v>671</v>
      </c>
      <c r="J149" s="2"/>
      <c r="K149"/>
    </row>
    <row r="150" spans="1:11" x14ac:dyDescent="0.2">
      <c r="A150" t="e">
        <f>#REF!</f>
        <v>#REF!</v>
      </c>
      <c r="B150" t="s">
        <v>47</v>
      </c>
      <c r="C150" s="3">
        <v>1329</v>
      </c>
      <c r="D150" s="3">
        <v>0</v>
      </c>
      <c r="E150" s="3">
        <v>0</v>
      </c>
      <c r="F150" s="3">
        <v>0</v>
      </c>
      <c r="G150" s="3">
        <v>0</v>
      </c>
      <c r="H150" s="3">
        <v>664</v>
      </c>
      <c r="I150" s="3">
        <f t="shared" si="2"/>
        <v>1993</v>
      </c>
      <c r="J150" s="2"/>
      <c r="K150"/>
    </row>
    <row r="151" spans="1:11" x14ac:dyDescent="0.2">
      <c r="A151" t="e">
        <f>#REF!</f>
        <v>#REF!</v>
      </c>
      <c r="B151" t="s">
        <v>65</v>
      </c>
      <c r="C151" s="3">
        <v>0</v>
      </c>
      <c r="D151" s="3">
        <v>0</v>
      </c>
      <c r="E151" s="3">
        <v>0</v>
      </c>
      <c r="F151" s="3">
        <v>0</v>
      </c>
      <c r="G151" s="3">
        <v>0</v>
      </c>
      <c r="H151" s="3">
        <v>1058</v>
      </c>
      <c r="I151" s="3">
        <f t="shared" si="2"/>
        <v>1058</v>
      </c>
      <c r="J151" s="2"/>
      <c r="K151"/>
    </row>
    <row r="152" spans="1:11" x14ac:dyDescent="0.2">
      <c r="A152" t="e">
        <f>#REF!</f>
        <v>#REF!</v>
      </c>
      <c r="B152" t="s">
        <v>21</v>
      </c>
      <c r="C152" s="3">
        <v>1747</v>
      </c>
      <c r="D152" s="3">
        <v>194</v>
      </c>
      <c r="E152" s="3">
        <v>0</v>
      </c>
      <c r="F152" s="3">
        <v>0</v>
      </c>
      <c r="G152" s="3">
        <v>0</v>
      </c>
      <c r="H152" s="3">
        <v>3106</v>
      </c>
      <c r="I152" s="3">
        <f t="shared" si="2"/>
        <v>5047</v>
      </c>
      <c r="J152" s="2"/>
      <c r="K152"/>
    </row>
    <row r="153" spans="1:11" x14ac:dyDescent="0.2">
      <c r="A153" t="e">
        <f>#REF!</f>
        <v>#REF!</v>
      </c>
      <c r="B153" t="s">
        <v>31</v>
      </c>
      <c r="C153" s="3">
        <v>4559</v>
      </c>
      <c r="D153" s="3">
        <v>595</v>
      </c>
      <c r="E153" s="3">
        <v>0</v>
      </c>
      <c r="F153" s="3">
        <v>0</v>
      </c>
      <c r="G153" s="3">
        <v>0</v>
      </c>
      <c r="H153" s="3">
        <v>18432</v>
      </c>
      <c r="I153" s="3">
        <f t="shared" si="2"/>
        <v>23586</v>
      </c>
      <c r="J153" s="2"/>
      <c r="K153"/>
    </row>
    <row r="154" spans="1:11" x14ac:dyDescent="0.2">
      <c r="A154" t="e">
        <f>#REF!</f>
        <v>#REF!</v>
      </c>
      <c r="B154" t="s">
        <v>41</v>
      </c>
      <c r="C154" s="3">
        <v>574</v>
      </c>
      <c r="D154" s="3">
        <v>0</v>
      </c>
      <c r="E154" s="3">
        <v>0</v>
      </c>
      <c r="F154" s="3">
        <v>0</v>
      </c>
      <c r="G154" s="3">
        <v>0</v>
      </c>
      <c r="H154" s="3">
        <v>8609</v>
      </c>
      <c r="I154" s="3">
        <f t="shared" si="2"/>
        <v>9183</v>
      </c>
      <c r="J154" s="2"/>
      <c r="K154"/>
    </row>
    <row r="155" spans="1:11" x14ac:dyDescent="0.2">
      <c r="A155" t="e">
        <f>#REF!</f>
        <v>#REF!</v>
      </c>
      <c r="B155" t="s">
        <v>123</v>
      </c>
      <c r="C155" s="3">
        <v>10711</v>
      </c>
      <c r="D155" s="3">
        <v>2921</v>
      </c>
      <c r="E155" s="3">
        <v>0</v>
      </c>
      <c r="F155" s="3">
        <v>0</v>
      </c>
      <c r="G155" s="3">
        <v>0</v>
      </c>
      <c r="H155" s="3">
        <v>32326</v>
      </c>
      <c r="I155" s="3">
        <f t="shared" si="2"/>
        <v>45958</v>
      </c>
      <c r="J155" s="2"/>
      <c r="K155"/>
    </row>
    <row r="156" spans="1:11" x14ac:dyDescent="0.2">
      <c r="A156" t="e">
        <f>#REF!</f>
        <v>#REF!</v>
      </c>
      <c r="B156" t="s">
        <v>39</v>
      </c>
      <c r="C156" s="3">
        <v>84</v>
      </c>
      <c r="D156" s="3">
        <v>0</v>
      </c>
      <c r="E156" s="3">
        <v>0</v>
      </c>
      <c r="F156" s="3">
        <v>0</v>
      </c>
      <c r="G156" s="3">
        <v>0</v>
      </c>
      <c r="H156" s="3">
        <v>670</v>
      </c>
      <c r="I156" s="3">
        <f t="shared" si="2"/>
        <v>754</v>
      </c>
      <c r="J156" s="2"/>
      <c r="K156"/>
    </row>
    <row r="157" spans="1:11" x14ac:dyDescent="0.2">
      <c r="A157" t="e">
        <f>#REF!</f>
        <v>#REF!</v>
      </c>
      <c r="B157" t="s">
        <v>128</v>
      </c>
      <c r="C157" s="3">
        <v>0</v>
      </c>
      <c r="D157" s="3">
        <v>0</v>
      </c>
      <c r="E157" s="3">
        <v>0</v>
      </c>
      <c r="F157" s="3">
        <v>0</v>
      </c>
      <c r="G157" s="3">
        <v>0</v>
      </c>
      <c r="H157" s="3">
        <v>758</v>
      </c>
      <c r="I157" s="3">
        <f t="shared" si="2"/>
        <v>758</v>
      </c>
      <c r="J157" s="2"/>
      <c r="K157"/>
    </row>
    <row r="158" spans="1:11" x14ac:dyDescent="0.2">
      <c r="A158" t="e">
        <f>#REF!</f>
        <v>#REF!</v>
      </c>
      <c r="B158" t="s">
        <v>64</v>
      </c>
      <c r="C158" s="3">
        <v>1520</v>
      </c>
      <c r="D158" s="3">
        <v>507</v>
      </c>
      <c r="E158" s="3">
        <v>0</v>
      </c>
      <c r="F158" s="3">
        <v>0</v>
      </c>
      <c r="G158" s="3">
        <v>0</v>
      </c>
      <c r="H158" s="3">
        <v>6081</v>
      </c>
      <c r="I158" s="3">
        <f t="shared" si="2"/>
        <v>8108</v>
      </c>
      <c r="J158" s="2"/>
      <c r="K158"/>
    </row>
    <row r="159" spans="1:11" x14ac:dyDescent="0.2">
      <c r="A159" t="e">
        <f>#REF!</f>
        <v>#REF!</v>
      </c>
      <c r="B159" t="s">
        <v>115</v>
      </c>
      <c r="C159" s="3">
        <v>56272</v>
      </c>
      <c r="D159" s="3">
        <v>4451</v>
      </c>
      <c r="E159" s="3">
        <v>636</v>
      </c>
      <c r="F159" s="3">
        <v>0</v>
      </c>
      <c r="G159" s="3">
        <v>0</v>
      </c>
      <c r="H159" s="3">
        <v>98238</v>
      </c>
      <c r="I159" s="3">
        <f t="shared" si="2"/>
        <v>159597</v>
      </c>
      <c r="J159" s="2"/>
      <c r="K159"/>
    </row>
    <row r="160" spans="1:11" x14ac:dyDescent="0.2">
      <c r="A160" t="e">
        <f>#REF!</f>
        <v>#REF!</v>
      </c>
      <c r="B160" t="s">
        <v>99</v>
      </c>
      <c r="C160" s="3">
        <v>3317</v>
      </c>
      <c r="D160" s="3">
        <v>0</v>
      </c>
      <c r="E160" s="3">
        <v>0</v>
      </c>
      <c r="F160" s="3">
        <v>0</v>
      </c>
      <c r="G160" s="3">
        <v>0</v>
      </c>
      <c r="H160" s="3">
        <v>1658</v>
      </c>
      <c r="I160" s="3">
        <f t="shared" si="2"/>
        <v>4975</v>
      </c>
      <c r="J160" s="2"/>
      <c r="K160"/>
    </row>
    <row r="161" spans="1:11" x14ac:dyDescent="0.2">
      <c r="A161" t="e">
        <f>#REF!</f>
        <v>#REF!</v>
      </c>
      <c r="B161" t="s">
        <v>19</v>
      </c>
      <c r="C161" s="3">
        <v>2055</v>
      </c>
      <c r="D161" s="3">
        <v>0</v>
      </c>
      <c r="E161" s="3">
        <v>0</v>
      </c>
      <c r="F161" s="3">
        <v>0</v>
      </c>
      <c r="G161" s="3">
        <v>0</v>
      </c>
      <c r="H161" s="3">
        <v>5373</v>
      </c>
      <c r="I161" s="3">
        <f t="shared" si="2"/>
        <v>7428</v>
      </c>
      <c r="J161" s="2"/>
      <c r="K161"/>
    </row>
    <row r="162" spans="1:11" x14ac:dyDescent="0.2">
      <c r="A162" t="e">
        <f>#REF!</f>
        <v>#REF!</v>
      </c>
      <c r="B162" t="s">
        <v>98</v>
      </c>
      <c r="C162" s="3">
        <v>2219</v>
      </c>
      <c r="D162" s="3">
        <v>0</v>
      </c>
      <c r="E162" s="3">
        <v>0</v>
      </c>
      <c r="F162" s="3">
        <v>0</v>
      </c>
      <c r="G162" s="3">
        <v>0</v>
      </c>
      <c r="H162" s="3">
        <v>1110</v>
      </c>
      <c r="I162" s="3">
        <f t="shared" si="2"/>
        <v>3329</v>
      </c>
      <c r="J162" s="2"/>
      <c r="K162"/>
    </row>
    <row r="163" spans="1:11" x14ac:dyDescent="0.2">
      <c r="A163" t="e">
        <f>#REF!</f>
        <v>#REF!</v>
      </c>
      <c r="B163" t="s">
        <v>18</v>
      </c>
      <c r="C163" s="3">
        <v>2783</v>
      </c>
      <c r="D163" s="3">
        <v>0</v>
      </c>
      <c r="E163" s="3">
        <v>0</v>
      </c>
      <c r="F163" s="3">
        <v>0</v>
      </c>
      <c r="G163" s="3">
        <v>0</v>
      </c>
      <c r="H163" s="3">
        <v>7421</v>
      </c>
      <c r="I163" s="3">
        <f t="shared" si="2"/>
        <v>10204</v>
      </c>
      <c r="J163" s="2"/>
      <c r="K163"/>
    </row>
    <row r="164" spans="1:11" x14ac:dyDescent="0.2">
      <c r="A164" t="e">
        <f>#REF!</f>
        <v>#REF!</v>
      </c>
      <c r="B164" t="s">
        <v>166</v>
      </c>
      <c r="C164" s="3">
        <v>4085</v>
      </c>
      <c r="D164" s="3">
        <v>0</v>
      </c>
      <c r="E164" s="3">
        <v>0</v>
      </c>
      <c r="F164" s="3">
        <v>0</v>
      </c>
      <c r="G164" s="3">
        <v>0</v>
      </c>
      <c r="H164" s="3">
        <v>2042</v>
      </c>
      <c r="I164" s="3">
        <f t="shared" si="2"/>
        <v>6127</v>
      </c>
      <c r="J164" s="2"/>
      <c r="K164"/>
    </row>
    <row r="165" spans="1:11" x14ac:dyDescent="0.2">
      <c r="A165" t="e">
        <f>#REF!</f>
        <v>#REF!</v>
      </c>
      <c r="B165" t="s">
        <v>228</v>
      </c>
      <c r="C165" s="3">
        <v>125</v>
      </c>
      <c r="D165" s="3">
        <v>0</v>
      </c>
      <c r="E165" s="3">
        <v>0</v>
      </c>
      <c r="F165" s="3">
        <v>0</v>
      </c>
      <c r="G165" s="3">
        <v>0</v>
      </c>
      <c r="H165" s="3">
        <v>498</v>
      </c>
      <c r="I165" s="3">
        <f t="shared" si="2"/>
        <v>623</v>
      </c>
      <c r="J165" s="2"/>
      <c r="K165"/>
    </row>
    <row r="166" spans="1:11" x14ac:dyDescent="0.2">
      <c r="A166" t="e">
        <f>#REF!</f>
        <v>#REF!</v>
      </c>
      <c r="B166" t="s">
        <v>156</v>
      </c>
      <c r="C166" s="3">
        <v>3618</v>
      </c>
      <c r="D166" s="3">
        <v>1130</v>
      </c>
      <c r="E166" s="3">
        <v>0</v>
      </c>
      <c r="F166" s="3">
        <v>0</v>
      </c>
      <c r="G166" s="3">
        <v>0</v>
      </c>
      <c r="H166" s="3">
        <v>5653</v>
      </c>
      <c r="I166" s="3">
        <f t="shared" si="2"/>
        <v>10401</v>
      </c>
      <c r="J166" s="2"/>
      <c r="K166"/>
    </row>
    <row r="167" spans="1:11" x14ac:dyDescent="0.2">
      <c r="A167" t="e">
        <f>#REF!</f>
        <v>#REF!</v>
      </c>
      <c r="B167" t="s">
        <v>111</v>
      </c>
      <c r="C167" s="3">
        <v>3702</v>
      </c>
      <c r="D167" s="3">
        <v>617</v>
      </c>
      <c r="E167" s="3">
        <v>0</v>
      </c>
      <c r="F167" s="3">
        <v>0</v>
      </c>
      <c r="G167" s="3">
        <v>0</v>
      </c>
      <c r="H167" s="3">
        <v>9871</v>
      </c>
      <c r="I167" s="3">
        <f t="shared" si="2"/>
        <v>14190</v>
      </c>
      <c r="J167" s="2"/>
      <c r="K167"/>
    </row>
    <row r="168" spans="1:11" x14ac:dyDescent="0.2">
      <c r="A168" t="e">
        <f>#REF!</f>
        <v>#REF!</v>
      </c>
      <c r="B168" t="s">
        <v>32</v>
      </c>
      <c r="C168" s="3">
        <v>496</v>
      </c>
      <c r="D168" s="3">
        <v>0</v>
      </c>
      <c r="E168" s="3">
        <v>0</v>
      </c>
      <c r="F168" s="3">
        <v>0</v>
      </c>
      <c r="G168" s="3">
        <v>0</v>
      </c>
      <c r="H168" s="3">
        <v>2481</v>
      </c>
      <c r="I168" s="3">
        <f t="shared" si="2"/>
        <v>2977</v>
      </c>
      <c r="J168" s="2"/>
      <c r="K168"/>
    </row>
    <row r="169" spans="1:11" x14ac:dyDescent="0.2">
      <c r="A169" t="e">
        <f>#REF!</f>
        <v>#REF!</v>
      </c>
      <c r="B169" t="s">
        <v>93</v>
      </c>
      <c r="C169" s="3">
        <v>3441</v>
      </c>
      <c r="D169" s="3">
        <v>0</v>
      </c>
      <c r="E169" s="3">
        <v>0</v>
      </c>
      <c r="F169" s="3">
        <v>0</v>
      </c>
      <c r="G169" s="3">
        <v>0</v>
      </c>
      <c r="H169" s="3">
        <v>9464</v>
      </c>
      <c r="I169" s="3">
        <f t="shared" si="2"/>
        <v>12905</v>
      </c>
      <c r="J169" s="2"/>
      <c r="K169"/>
    </row>
    <row r="170" spans="1:11" x14ac:dyDescent="0.2">
      <c r="A170" t="e">
        <f>#REF!</f>
        <v>#REF!</v>
      </c>
      <c r="B170" t="s">
        <v>59</v>
      </c>
      <c r="C170" s="3">
        <v>269</v>
      </c>
      <c r="D170" s="3">
        <v>0</v>
      </c>
      <c r="E170" s="3">
        <v>0</v>
      </c>
      <c r="F170" s="3">
        <v>0</v>
      </c>
      <c r="G170" s="3">
        <v>0</v>
      </c>
      <c r="H170" s="3">
        <v>0</v>
      </c>
      <c r="I170" s="3">
        <f t="shared" si="2"/>
        <v>269</v>
      </c>
      <c r="J170" s="2"/>
      <c r="K170"/>
    </row>
    <row r="171" spans="1:11" x14ac:dyDescent="0.2">
      <c r="A171" t="e">
        <f>#REF!</f>
        <v>#REF!</v>
      </c>
      <c r="B171" t="s">
        <v>229</v>
      </c>
      <c r="C171" s="3">
        <v>4254</v>
      </c>
      <c r="D171" s="3">
        <v>0</v>
      </c>
      <c r="E171" s="3">
        <v>0</v>
      </c>
      <c r="F171" s="3">
        <v>0</v>
      </c>
      <c r="G171" s="3">
        <v>0</v>
      </c>
      <c r="H171" s="3">
        <v>12314</v>
      </c>
      <c r="I171" s="3">
        <f t="shared" si="2"/>
        <v>16568</v>
      </c>
      <c r="J171" s="2"/>
      <c r="K171"/>
    </row>
    <row r="172" spans="1:11" x14ac:dyDescent="0.2">
      <c r="A172" t="e">
        <f>#REF!</f>
        <v>#REF!</v>
      </c>
      <c r="B172" t="s">
        <v>35</v>
      </c>
      <c r="C172" s="3">
        <v>3229</v>
      </c>
      <c r="D172" s="3">
        <v>0</v>
      </c>
      <c r="E172" s="3">
        <v>0</v>
      </c>
      <c r="F172" s="3">
        <v>0</v>
      </c>
      <c r="G172" s="3">
        <v>0</v>
      </c>
      <c r="H172" s="3">
        <v>7427</v>
      </c>
      <c r="I172" s="3">
        <f t="shared" si="2"/>
        <v>10656</v>
      </c>
      <c r="J172" s="2"/>
      <c r="K172"/>
    </row>
    <row r="173" spans="1:11" x14ac:dyDescent="0.2">
      <c r="A173" t="e">
        <f>#REF!</f>
        <v>#REF!</v>
      </c>
      <c r="B173" t="s">
        <v>230</v>
      </c>
      <c r="C173" s="3">
        <v>0</v>
      </c>
      <c r="D173" s="3">
        <v>0</v>
      </c>
      <c r="E173" s="3">
        <v>0</v>
      </c>
      <c r="F173" s="3">
        <v>0</v>
      </c>
      <c r="G173" s="3">
        <v>0</v>
      </c>
      <c r="H173" s="3">
        <v>4323</v>
      </c>
      <c r="I173" s="3">
        <f t="shared" si="2"/>
        <v>4323</v>
      </c>
      <c r="J173" s="2"/>
      <c r="K173"/>
    </row>
    <row r="174" spans="1:11" x14ac:dyDescent="0.2">
      <c r="A174" t="e">
        <f>#REF!</f>
        <v>#REF!</v>
      </c>
      <c r="B174" t="s">
        <v>158</v>
      </c>
      <c r="C174" s="3">
        <v>0</v>
      </c>
      <c r="D174" s="3">
        <v>0</v>
      </c>
      <c r="E174" s="3">
        <v>0</v>
      </c>
      <c r="F174" s="3">
        <v>0</v>
      </c>
      <c r="G174" s="3">
        <v>0</v>
      </c>
      <c r="H174" s="3">
        <v>554</v>
      </c>
      <c r="I174" s="3">
        <f t="shared" si="2"/>
        <v>554</v>
      </c>
      <c r="J174" s="2"/>
      <c r="K174"/>
    </row>
    <row r="175" spans="1:11" x14ac:dyDescent="0.2">
      <c r="A175" t="e">
        <f>#REF!</f>
        <v>#REF!</v>
      </c>
      <c r="B175" t="s">
        <v>82</v>
      </c>
      <c r="C175" s="3">
        <v>24112</v>
      </c>
      <c r="D175" s="3">
        <v>0</v>
      </c>
      <c r="E175" s="3">
        <v>0</v>
      </c>
      <c r="F175" s="3">
        <v>271</v>
      </c>
      <c r="G175" s="3">
        <v>0</v>
      </c>
      <c r="H175" s="3">
        <v>60687</v>
      </c>
      <c r="I175" s="3">
        <f t="shared" si="2"/>
        <v>85070</v>
      </c>
      <c r="J175" s="2"/>
      <c r="K175"/>
    </row>
    <row r="176" spans="1:11" x14ac:dyDescent="0.2">
      <c r="A176" t="e">
        <f>#REF!</f>
        <v>#REF!</v>
      </c>
      <c r="B176" t="s">
        <v>23</v>
      </c>
      <c r="C176" s="3">
        <v>5591</v>
      </c>
      <c r="D176" s="3">
        <v>1525</v>
      </c>
      <c r="E176" s="3">
        <v>0</v>
      </c>
      <c r="F176" s="3">
        <v>0</v>
      </c>
      <c r="G176" s="3">
        <v>0</v>
      </c>
      <c r="H176" s="3">
        <v>14487</v>
      </c>
      <c r="I176" s="3">
        <f t="shared" si="2"/>
        <v>21603</v>
      </c>
      <c r="J176" s="2"/>
      <c r="K176"/>
    </row>
    <row r="177" spans="1:11" x14ac:dyDescent="0.2">
      <c r="A177" t="e">
        <f>#REF!</f>
        <v>#REF!</v>
      </c>
      <c r="B177" t="s">
        <v>117</v>
      </c>
      <c r="C177" s="3">
        <v>0</v>
      </c>
      <c r="D177" s="3">
        <v>0</v>
      </c>
      <c r="E177" s="3">
        <v>0</v>
      </c>
      <c r="F177" s="3">
        <v>0</v>
      </c>
      <c r="G177" s="3">
        <v>0</v>
      </c>
      <c r="H177" s="3">
        <v>1596</v>
      </c>
      <c r="I177" s="3">
        <f t="shared" si="2"/>
        <v>1596</v>
      </c>
      <c r="J177" s="2"/>
      <c r="K177"/>
    </row>
    <row r="178" spans="1:11" x14ac:dyDescent="0.2">
      <c r="A178" t="e">
        <f>#REF!</f>
        <v>#REF!</v>
      </c>
      <c r="B178" t="s">
        <v>139</v>
      </c>
      <c r="C178" s="3">
        <v>1226</v>
      </c>
      <c r="D178" s="3">
        <v>0</v>
      </c>
      <c r="E178" s="3">
        <v>0</v>
      </c>
      <c r="F178" s="3">
        <v>0</v>
      </c>
      <c r="G178" s="3">
        <v>0</v>
      </c>
      <c r="H178" s="3">
        <v>1840</v>
      </c>
      <c r="I178" s="3">
        <f t="shared" si="2"/>
        <v>3066</v>
      </c>
      <c r="J178" s="2"/>
      <c r="K178"/>
    </row>
    <row r="179" spans="1:11" x14ac:dyDescent="0.2">
      <c r="A179" t="e">
        <f>#REF!</f>
        <v>#REF!</v>
      </c>
      <c r="B179" t="s">
        <v>55</v>
      </c>
      <c r="C179" s="3">
        <v>95104</v>
      </c>
      <c r="D179" s="3">
        <v>0</v>
      </c>
      <c r="E179" s="3">
        <v>0</v>
      </c>
      <c r="F179" s="3">
        <v>0</v>
      </c>
      <c r="G179" s="3">
        <v>0</v>
      </c>
      <c r="H179" s="3">
        <v>0</v>
      </c>
      <c r="I179" s="3">
        <f t="shared" si="2"/>
        <v>95104</v>
      </c>
      <c r="J179" s="2"/>
      <c r="K179"/>
    </row>
    <row r="180" spans="1:11" x14ac:dyDescent="0.2">
      <c r="A180" t="e">
        <f>#REF!</f>
        <v>#REF!</v>
      </c>
      <c r="B180" t="s">
        <v>43</v>
      </c>
      <c r="C180" s="3">
        <v>1840</v>
      </c>
      <c r="D180" s="3">
        <v>736</v>
      </c>
      <c r="E180" s="3">
        <v>0</v>
      </c>
      <c r="F180" s="3">
        <v>0</v>
      </c>
      <c r="G180" s="3">
        <v>0</v>
      </c>
      <c r="H180" s="3">
        <v>5703</v>
      </c>
      <c r="I180" s="3">
        <f t="shared" si="2"/>
        <v>8279</v>
      </c>
      <c r="J180" s="2"/>
      <c r="K180"/>
    </row>
    <row r="181" spans="1:11" x14ac:dyDescent="0.2">
      <c r="A181" t="e">
        <f>#REF!</f>
        <v>#REF!</v>
      </c>
      <c r="B181" t="s">
        <v>97</v>
      </c>
      <c r="C181" s="3">
        <v>3641</v>
      </c>
      <c r="D181" s="3">
        <v>1120</v>
      </c>
      <c r="E181" s="3">
        <v>0</v>
      </c>
      <c r="F181" s="3">
        <v>0</v>
      </c>
      <c r="G181" s="3">
        <v>0</v>
      </c>
      <c r="H181" s="3">
        <v>7282</v>
      </c>
      <c r="I181" s="3">
        <f t="shared" si="2"/>
        <v>12043</v>
      </c>
      <c r="J181" s="2"/>
      <c r="K181"/>
    </row>
    <row r="182" spans="1:11" x14ac:dyDescent="0.2">
      <c r="A182" t="e">
        <f>#REF!</f>
        <v>#REF!</v>
      </c>
      <c r="B182" t="s">
        <v>231</v>
      </c>
      <c r="C182" s="3">
        <v>6198</v>
      </c>
      <c r="D182" s="3">
        <v>6675</v>
      </c>
      <c r="E182" s="3">
        <v>0</v>
      </c>
      <c r="F182" s="3">
        <v>0</v>
      </c>
      <c r="G182" s="3">
        <v>0</v>
      </c>
      <c r="H182" s="3">
        <v>22408</v>
      </c>
      <c r="I182" s="3">
        <f t="shared" si="2"/>
        <v>35281</v>
      </c>
      <c r="J182" s="2"/>
      <c r="K182"/>
    </row>
    <row r="183" spans="1:11" x14ac:dyDescent="0.2">
      <c r="A183" t="e">
        <f>#REF!</f>
        <v>#REF!</v>
      </c>
      <c r="B183" t="s">
        <v>154</v>
      </c>
      <c r="C183" s="3">
        <v>13959</v>
      </c>
      <c r="D183" s="3">
        <v>1373</v>
      </c>
      <c r="E183" s="3">
        <v>0</v>
      </c>
      <c r="F183" s="3">
        <v>0</v>
      </c>
      <c r="G183" s="3">
        <v>0</v>
      </c>
      <c r="H183" s="3">
        <v>33411</v>
      </c>
      <c r="I183" s="3">
        <f t="shared" si="2"/>
        <v>48743</v>
      </c>
      <c r="J183" s="2"/>
      <c r="K183"/>
    </row>
    <row r="184" spans="1:11" x14ac:dyDescent="0.2">
      <c r="A184" t="e">
        <f>#REF!</f>
        <v>#REF!</v>
      </c>
      <c r="B184" t="s">
        <v>133</v>
      </c>
      <c r="C184" s="3">
        <v>4833</v>
      </c>
      <c r="D184" s="3">
        <v>537</v>
      </c>
      <c r="E184" s="3">
        <v>0</v>
      </c>
      <c r="F184" s="3">
        <v>0</v>
      </c>
      <c r="G184" s="3">
        <v>0</v>
      </c>
      <c r="H184" s="3">
        <v>6175</v>
      </c>
      <c r="I184" s="3">
        <f t="shared" si="2"/>
        <v>11545</v>
      </c>
      <c r="J184" s="2"/>
      <c r="K184"/>
    </row>
    <row r="185" spans="1:11" x14ac:dyDescent="0.2">
      <c r="A185" t="e">
        <f>#REF!</f>
        <v>#REF!</v>
      </c>
      <c r="B185" t="s">
        <v>149</v>
      </c>
      <c r="C185" s="3">
        <v>11307</v>
      </c>
      <c r="D185" s="3">
        <v>0</v>
      </c>
      <c r="E185" s="3">
        <v>0</v>
      </c>
      <c r="F185" s="3">
        <v>0</v>
      </c>
      <c r="G185" s="3">
        <v>0</v>
      </c>
      <c r="H185" s="3">
        <v>0</v>
      </c>
      <c r="I185" s="3">
        <f t="shared" si="2"/>
        <v>11307</v>
      </c>
      <c r="J185" s="2"/>
      <c r="K185"/>
    </row>
    <row r="186" spans="1:11" x14ac:dyDescent="0.2">
      <c r="A186" t="e">
        <f>#REF!</f>
        <v>#REF!</v>
      </c>
      <c r="B186" t="s">
        <v>232</v>
      </c>
      <c r="C186" s="3">
        <v>22185</v>
      </c>
      <c r="D186" s="3">
        <v>0</v>
      </c>
      <c r="E186" s="3">
        <v>0</v>
      </c>
      <c r="F186" s="3">
        <v>0</v>
      </c>
      <c r="G186" s="3">
        <v>0</v>
      </c>
      <c r="H186" s="3">
        <v>0</v>
      </c>
      <c r="I186" s="3">
        <f t="shared" si="2"/>
        <v>22185</v>
      </c>
      <c r="J186" s="2"/>
      <c r="K186"/>
    </row>
    <row r="187" spans="1:11" x14ac:dyDescent="0.2">
      <c r="A187" t="e">
        <f>#REF!</f>
        <v>#REF!</v>
      </c>
      <c r="B187" t="s">
        <v>233</v>
      </c>
      <c r="C187" s="3">
        <v>2026</v>
      </c>
      <c r="D187" s="3">
        <v>0</v>
      </c>
      <c r="E187" s="3">
        <v>0</v>
      </c>
      <c r="F187" s="3">
        <v>0</v>
      </c>
      <c r="G187" s="3">
        <v>0</v>
      </c>
      <c r="H187" s="3">
        <v>4457</v>
      </c>
      <c r="I187" s="3">
        <f t="shared" si="2"/>
        <v>6483</v>
      </c>
      <c r="J187" s="2"/>
      <c r="K187"/>
    </row>
    <row r="188" spans="1:11" x14ac:dyDescent="0.2">
      <c r="A188" t="e">
        <f>#REF!</f>
        <v>#REF!</v>
      </c>
      <c r="B188" t="s">
        <v>141</v>
      </c>
      <c r="C188" s="3">
        <v>277</v>
      </c>
      <c r="D188" s="3">
        <v>0</v>
      </c>
      <c r="E188" s="3">
        <v>0</v>
      </c>
      <c r="F188" s="3">
        <v>0</v>
      </c>
      <c r="G188" s="3">
        <v>0</v>
      </c>
      <c r="H188" s="3">
        <v>415</v>
      </c>
      <c r="I188" s="3">
        <f t="shared" si="2"/>
        <v>692</v>
      </c>
      <c r="J188" s="2"/>
      <c r="K188"/>
    </row>
    <row r="189" spans="1:11" x14ac:dyDescent="0.2">
      <c r="A189" t="e">
        <f>#REF!</f>
        <v>#REF!</v>
      </c>
      <c r="B189" t="s">
        <v>109</v>
      </c>
      <c r="C189" s="3">
        <v>426</v>
      </c>
      <c r="D189" s="3">
        <v>0</v>
      </c>
      <c r="E189" s="3">
        <v>0</v>
      </c>
      <c r="F189" s="3">
        <v>0</v>
      </c>
      <c r="G189" s="3">
        <v>0</v>
      </c>
      <c r="H189" s="3">
        <v>1989</v>
      </c>
      <c r="I189" s="3">
        <f t="shared" si="2"/>
        <v>2415</v>
      </c>
      <c r="J189" s="2"/>
      <c r="K189"/>
    </row>
    <row r="190" spans="1:11" x14ac:dyDescent="0.2">
      <c r="A190" t="e">
        <f>#REF!</f>
        <v>#REF!</v>
      </c>
      <c r="B190" t="s">
        <v>22</v>
      </c>
      <c r="C190" s="3">
        <v>3445</v>
      </c>
      <c r="D190" s="3">
        <v>0</v>
      </c>
      <c r="E190" s="3">
        <v>0</v>
      </c>
      <c r="F190" s="3">
        <v>0</v>
      </c>
      <c r="G190" s="3">
        <v>0</v>
      </c>
      <c r="H190" s="3">
        <v>1968</v>
      </c>
      <c r="I190" s="3">
        <f t="shared" si="2"/>
        <v>5413</v>
      </c>
      <c r="J190" s="2"/>
      <c r="K190"/>
    </row>
    <row r="191" spans="1:11" x14ac:dyDescent="0.2">
      <c r="A191" t="e">
        <f>#REF!</f>
        <v>#REF!</v>
      </c>
      <c r="B191" t="s">
        <v>147</v>
      </c>
      <c r="C191" s="3">
        <v>491</v>
      </c>
      <c r="D191" s="3">
        <v>0</v>
      </c>
      <c r="E191" s="3">
        <v>0</v>
      </c>
      <c r="F191" s="3">
        <v>0</v>
      </c>
      <c r="G191" s="3">
        <v>0</v>
      </c>
      <c r="H191" s="3">
        <v>1474</v>
      </c>
      <c r="I191" s="3">
        <f t="shared" si="2"/>
        <v>1965</v>
      </c>
      <c r="J191" s="2"/>
      <c r="K191"/>
    </row>
    <row r="192" spans="1:11" x14ac:dyDescent="0.2">
      <c r="A192" t="e">
        <f>#REF!</f>
        <v>#REF!</v>
      </c>
      <c r="B192" t="s">
        <v>234</v>
      </c>
      <c r="C192" s="3">
        <v>2097</v>
      </c>
      <c r="D192" s="3">
        <v>175</v>
      </c>
      <c r="E192" s="3">
        <v>0</v>
      </c>
      <c r="F192" s="3">
        <v>0</v>
      </c>
      <c r="G192" s="3">
        <v>0</v>
      </c>
      <c r="H192" s="3">
        <v>2971</v>
      </c>
      <c r="I192" s="3">
        <f t="shared" si="2"/>
        <v>5243</v>
      </c>
      <c r="J192" s="2"/>
      <c r="K192"/>
    </row>
    <row r="193" spans="1:11" x14ac:dyDescent="0.2">
      <c r="A193" t="e">
        <f>#REF!</f>
        <v>#REF!</v>
      </c>
      <c r="B193" t="s">
        <v>235</v>
      </c>
      <c r="C193" s="3">
        <v>8717</v>
      </c>
      <c r="D193" s="3">
        <v>2405</v>
      </c>
      <c r="E193" s="3">
        <v>0</v>
      </c>
      <c r="F193" s="3">
        <v>0</v>
      </c>
      <c r="G193" s="3">
        <v>0</v>
      </c>
      <c r="H193" s="3">
        <v>20139</v>
      </c>
      <c r="I193" s="3">
        <f t="shared" si="2"/>
        <v>31261</v>
      </c>
      <c r="J193" s="2"/>
      <c r="K193"/>
    </row>
    <row r="194" spans="1:11" x14ac:dyDescent="0.2">
      <c r="A194" t="e">
        <f>#REF!</f>
        <v>#REF!</v>
      </c>
      <c r="B194" t="s">
        <v>164</v>
      </c>
      <c r="C194" s="3">
        <v>1422</v>
      </c>
      <c r="D194" s="3">
        <v>0</v>
      </c>
      <c r="E194" s="3">
        <v>0</v>
      </c>
      <c r="F194" s="3">
        <v>0</v>
      </c>
      <c r="G194" s="3">
        <v>0</v>
      </c>
      <c r="H194" s="3">
        <v>7112</v>
      </c>
      <c r="I194" s="3">
        <f t="shared" ref="I194:I202" si="3">SUM(C194:H194)</f>
        <v>8534</v>
      </c>
      <c r="J194" s="2"/>
      <c r="K194"/>
    </row>
    <row r="195" spans="1:11" x14ac:dyDescent="0.2">
      <c r="A195" t="e">
        <f>#REF!</f>
        <v>#REF!</v>
      </c>
      <c r="B195" t="s">
        <v>42</v>
      </c>
      <c r="C195" s="3">
        <v>4812</v>
      </c>
      <c r="D195" s="3">
        <v>321</v>
      </c>
      <c r="E195" s="3">
        <v>0</v>
      </c>
      <c r="F195" s="3">
        <v>0</v>
      </c>
      <c r="G195" s="3">
        <v>0</v>
      </c>
      <c r="H195" s="3">
        <v>8662</v>
      </c>
      <c r="I195" s="3">
        <f t="shared" si="3"/>
        <v>13795</v>
      </c>
      <c r="J195" s="2"/>
      <c r="K195"/>
    </row>
    <row r="196" spans="1:11" x14ac:dyDescent="0.2">
      <c r="A196" t="e">
        <f>#REF!</f>
        <v>#REF!</v>
      </c>
      <c r="B196" t="s">
        <v>119</v>
      </c>
      <c r="C196" s="3">
        <v>4793</v>
      </c>
      <c r="D196" s="3">
        <v>625</v>
      </c>
      <c r="E196" s="3">
        <v>0</v>
      </c>
      <c r="F196" s="3">
        <v>0</v>
      </c>
      <c r="G196" s="3">
        <v>0</v>
      </c>
      <c r="H196" s="3">
        <v>10837</v>
      </c>
      <c r="I196" s="3">
        <f t="shared" si="3"/>
        <v>16255</v>
      </c>
      <c r="J196" s="2"/>
      <c r="K196"/>
    </row>
    <row r="197" spans="1:11" x14ac:dyDescent="0.2">
      <c r="A197" t="e">
        <f>#REF!</f>
        <v>#REF!</v>
      </c>
      <c r="B197" t="s">
        <v>236</v>
      </c>
      <c r="C197" s="3">
        <v>0</v>
      </c>
      <c r="D197" s="3">
        <v>0</v>
      </c>
      <c r="E197" s="3">
        <v>0</v>
      </c>
      <c r="F197" s="3">
        <v>0</v>
      </c>
      <c r="G197" s="3">
        <v>0</v>
      </c>
      <c r="H197" s="3">
        <v>6125</v>
      </c>
      <c r="I197" s="3">
        <f t="shared" si="3"/>
        <v>6125</v>
      </c>
      <c r="J197" s="2"/>
      <c r="K197"/>
    </row>
    <row r="198" spans="1:11" x14ac:dyDescent="0.2">
      <c r="A198" t="e">
        <f>#REF!</f>
        <v>#REF!</v>
      </c>
      <c r="B198" t="s">
        <v>37</v>
      </c>
      <c r="C198" s="3">
        <v>1011</v>
      </c>
      <c r="D198" s="3">
        <v>337</v>
      </c>
      <c r="E198" s="3">
        <v>0</v>
      </c>
      <c r="F198" s="3">
        <v>0</v>
      </c>
      <c r="G198" s="3">
        <v>0</v>
      </c>
      <c r="H198" s="3">
        <v>674</v>
      </c>
      <c r="I198" s="3">
        <f t="shared" si="3"/>
        <v>2022</v>
      </c>
      <c r="J198" s="2"/>
      <c r="K198"/>
    </row>
    <row r="199" spans="1:11" x14ac:dyDescent="0.2">
      <c r="A199" t="e">
        <f>#REF!</f>
        <v>#REF!</v>
      </c>
      <c r="B199" t="s">
        <v>237</v>
      </c>
      <c r="C199" s="3">
        <v>0</v>
      </c>
      <c r="D199" s="3">
        <v>0</v>
      </c>
      <c r="E199" s="3">
        <v>0</v>
      </c>
      <c r="F199" s="3">
        <v>0</v>
      </c>
      <c r="G199" s="3">
        <v>0</v>
      </c>
      <c r="H199" s="3">
        <v>0</v>
      </c>
      <c r="I199" s="3">
        <f t="shared" si="3"/>
        <v>0</v>
      </c>
      <c r="J199" s="2"/>
      <c r="K199"/>
    </row>
    <row r="200" spans="1:11" x14ac:dyDescent="0.2">
      <c r="A200" t="e">
        <f>#REF!</f>
        <v>#REF!</v>
      </c>
      <c r="B200" t="s">
        <v>238</v>
      </c>
      <c r="C200" s="3">
        <v>0</v>
      </c>
      <c r="D200" s="3">
        <v>0</v>
      </c>
      <c r="E200" s="3">
        <v>0</v>
      </c>
      <c r="F200" s="3">
        <v>0</v>
      </c>
      <c r="G200" s="3">
        <v>0</v>
      </c>
      <c r="H200" s="3">
        <v>0</v>
      </c>
      <c r="I200" s="3">
        <f t="shared" si="3"/>
        <v>0</v>
      </c>
      <c r="J200" s="2"/>
      <c r="K200"/>
    </row>
    <row r="201" spans="1:11" x14ac:dyDescent="0.2">
      <c r="A201" t="e">
        <f>#REF!</f>
        <v>#REF!</v>
      </c>
      <c r="B201" t="s">
        <v>239</v>
      </c>
      <c r="C201" s="3">
        <v>0</v>
      </c>
      <c r="D201" s="3">
        <v>0</v>
      </c>
      <c r="E201" s="3">
        <v>0</v>
      </c>
      <c r="F201" s="3">
        <v>0</v>
      </c>
      <c r="G201" s="3">
        <v>0</v>
      </c>
      <c r="H201" s="3">
        <v>0</v>
      </c>
      <c r="I201" s="3">
        <f t="shared" si="3"/>
        <v>0</v>
      </c>
      <c r="J201" s="2"/>
      <c r="K201"/>
    </row>
    <row r="202" spans="1:11" x14ac:dyDescent="0.2">
      <c r="A202" t="e">
        <f>#REF!</f>
        <v>#REF!</v>
      </c>
      <c r="B202" t="s">
        <v>182</v>
      </c>
      <c r="C202" s="3">
        <v>343</v>
      </c>
      <c r="D202" s="3">
        <v>0</v>
      </c>
      <c r="E202" s="3">
        <v>0</v>
      </c>
      <c r="F202" s="3">
        <v>0</v>
      </c>
      <c r="G202" s="3">
        <v>0</v>
      </c>
      <c r="H202" s="3">
        <v>0</v>
      </c>
      <c r="I202" s="3">
        <f t="shared" si="3"/>
        <v>343</v>
      </c>
      <c r="J202" s="2"/>
      <c r="K202"/>
    </row>
    <row r="203" spans="1:11" s="2" customFormat="1" x14ac:dyDescent="0.2">
      <c r="B203" t="s">
        <v>184</v>
      </c>
      <c r="C203" s="4">
        <f>SUBTOTAL(109,Sect619[District])</f>
        <v>909610</v>
      </c>
      <c r="D203" s="4">
        <f>SUBTOTAL(109,Sect619[Regional])</f>
        <v>137964</v>
      </c>
      <c r="E203" s="4">
        <f>SUBTOTAL(109,Sect619[OSD])</f>
        <v>1032</v>
      </c>
      <c r="F203" s="4">
        <f>SUBTOTAL(109,Sect619[LTCT])</f>
        <v>271</v>
      </c>
      <c r="G203" s="4">
        <f>SUBTOTAL(109,Sect619[Hospital])</f>
        <v>0</v>
      </c>
      <c r="H203" s="4">
        <f>SUBTOTAL(109,Sect619[ECSE])</f>
        <v>2066231</v>
      </c>
      <c r="I203" s="4">
        <f>SUBTOTAL(109,Sect619[Gross Total])</f>
        <v>3115108</v>
      </c>
      <c r="J203" s="5"/>
    </row>
    <row r="204" spans="1:11" hidden="1" x14ac:dyDescent="0.2">
      <c r="B204" s="2"/>
      <c r="C204" s="5"/>
      <c r="D204" s="5"/>
      <c r="E204" s="5"/>
      <c r="F204" s="5"/>
      <c r="G204" s="5"/>
      <c r="H204" s="5"/>
      <c r="I204" s="5"/>
    </row>
  </sheetData>
  <sheetProtection sort="0" autoFilter="0"/>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D503-BCE0-4F12-A035-3D65D32AF9AA}">
  <dimension ref="A1:M204"/>
  <sheetViews>
    <sheetView zoomScale="130" zoomScaleNormal="130" workbookViewId="0"/>
  </sheetViews>
  <sheetFormatPr defaultColWidth="0" defaultRowHeight="12.95" customHeight="1" zeroHeight="1" x14ac:dyDescent="0.2"/>
  <cols>
    <col min="1" max="1" width="30.28515625" customWidth="1"/>
    <col min="2" max="10" width="16.28515625" customWidth="1"/>
    <col min="11" max="13" width="0" hidden="1" customWidth="1"/>
    <col min="14" max="16384" width="7.28515625" hidden="1"/>
  </cols>
  <sheetData>
    <row r="1" spans="1:10" ht="13.5" thickBot="1" x14ac:dyDescent="0.25">
      <c r="A1" t="s">
        <v>0</v>
      </c>
      <c r="B1" s="6" t="s">
        <v>174</v>
      </c>
      <c r="C1" s="6" t="s">
        <v>175</v>
      </c>
      <c r="D1" s="6" t="s">
        <v>170</v>
      </c>
      <c r="E1" s="6" t="s">
        <v>171</v>
      </c>
      <c r="F1" s="6" t="s">
        <v>176</v>
      </c>
      <c r="G1" s="6" t="s">
        <v>177</v>
      </c>
      <c r="H1" s="6" t="s">
        <v>178</v>
      </c>
      <c r="I1" s="23" t="s">
        <v>259</v>
      </c>
      <c r="J1" s="23" t="s">
        <v>260</v>
      </c>
    </row>
    <row r="2" spans="1:10" ht="12.75" x14ac:dyDescent="0.2">
      <c r="A2" t="s">
        <v>79</v>
      </c>
      <c r="B2" s="21">
        <v>484.4116246228603</v>
      </c>
      <c r="C2" s="21">
        <v>0</v>
      </c>
      <c r="D2" s="21">
        <v>0</v>
      </c>
      <c r="E2" s="21">
        <v>0</v>
      </c>
      <c r="F2" s="21">
        <v>0</v>
      </c>
      <c r="G2" s="21">
        <v>0</v>
      </c>
      <c r="H2" s="21">
        <f>SUM(Sect61979[[#This Row],[District]:[ECSE]])</f>
        <v>484.4116246228603</v>
      </c>
      <c r="I2" s="24">
        <f>Sect61979[[#This Row],[Gross Total]]-SUM(Sect61979[[#This Row],[Regional]:[ECSE]])</f>
        <v>484.4116246228603</v>
      </c>
      <c r="J2" s="24">
        <f>I2-Sect61979[[#This Row],[Gross Total]]</f>
        <v>0</v>
      </c>
    </row>
    <row r="3" spans="1:10" ht="12.75" x14ac:dyDescent="0.2">
      <c r="A3" t="s">
        <v>106</v>
      </c>
      <c r="B3" s="21">
        <v>353.91329711468325</v>
      </c>
      <c r="C3" s="21">
        <v>0</v>
      </c>
      <c r="D3" s="21">
        <v>0</v>
      </c>
      <c r="E3" s="21">
        <v>0</v>
      </c>
      <c r="F3" s="21">
        <v>0</v>
      </c>
      <c r="G3" s="21">
        <v>0</v>
      </c>
      <c r="H3" s="21">
        <f>SUM(Sect61979[[#This Row],[District]:[ECSE]])</f>
        <v>353.91329711468325</v>
      </c>
      <c r="I3" s="25">
        <f>Sect61979[[#This Row],[Gross Total]]-SUM(Sect61979[[#This Row],[Regional]:[ECSE]])</f>
        <v>353.91329711468325</v>
      </c>
      <c r="J3" s="25">
        <f>I3-Sect61979[[#This Row],[Gross Total]]</f>
        <v>0</v>
      </c>
    </row>
    <row r="4" spans="1:10" ht="12.75" x14ac:dyDescent="0.2">
      <c r="A4" t="s">
        <v>5</v>
      </c>
      <c r="B4" s="21">
        <v>0</v>
      </c>
      <c r="C4" s="21">
        <v>1050.8251093647684</v>
      </c>
      <c r="D4" s="21">
        <v>0</v>
      </c>
      <c r="E4" s="21">
        <v>0</v>
      </c>
      <c r="F4" s="21">
        <v>0</v>
      </c>
      <c r="G4" s="21">
        <v>1576.2376640471525</v>
      </c>
      <c r="H4" s="21">
        <f>SUM(Sect61979[[#This Row],[District]:[ECSE]])</f>
        <v>2627.0627734119207</v>
      </c>
      <c r="I4" s="24">
        <f>Sect61979[[#This Row],[Gross Total]]-SUM(Sect61979[[#This Row],[Regional]:[ECSE]])</f>
        <v>0</v>
      </c>
      <c r="J4" s="24">
        <f>I4-Sect61979[[#This Row],[Gross Total]]</f>
        <v>-2627.0627734119207</v>
      </c>
    </row>
    <row r="5" spans="1:10" ht="12.75" x14ac:dyDescent="0.2">
      <c r="A5" t="s">
        <v>161</v>
      </c>
      <c r="B5" s="21">
        <v>0</v>
      </c>
      <c r="C5" s="21">
        <v>3823.1991160336497</v>
      </c>
      <c r="D5" s="21">
        <v>0</v>
      </c>
      <c r="E5" s="21">
        <v>0</v>
      </c>
      <c r="F5" s="21">
        <v>0</v>
      </c>
      <c r="G5" s="21">
        <v>7646.3982320673003</v>
      </c>
      <c r="H5" s="21">
        <f>SUM(Sect61979[[#This Row],[District]:[ECSE]])</f>
        <v>11469.59734810095</v>
      </c>
      <c r="I5" s="25">
        <f>Sect61979[[#This Row],[Gross Total]]-SUM(Sect61979[[#This Row],[Regional]:[ECSE]])</f>
        <v>0</v>
      </c>
      <c r="J5" s="25">
        <f>I5-Sect61979[[#This Row],[Gross Total]]</f>
        <v>-11469.59734810095</v>
      </c>
    </row>
    <row r="6" spans="1:10" ht="12.75" x14ac:dyDescent="0.2">
      <c r="A6" t="s">
        <v>104</v>
      </c>
      <c r="B6" s="21">
        <v>814.00235583533811</v>
      </c>
      <c r="C6" s="21">
        <v>0</v>
      </c>
      <c r="D6" s="21">
        <v>0</v>
      </c>
      <c r="E6" s="21">
        <v>0</v>
      </c>
      <c r="F6" s="21">
        <v>0</v>
      </c>
      <c r="G6" s="21">
        <v>0</v>
      </c>
      <c r="H6" s="21">
        <f>SUM(Sect61979[[#This Row],[District]:[ECSE]])</f>
        <v>814.00235583533811</v>
      </c>
      <c r="I6" s="24">
        <f>Sect61979[[#This Row],[Gross Total]]-SUM(Sect61979[[#This Row],[Regional]:[ECSE]])</f>
        <v>814.00235583533811</v>
      </c>
      <c r="J6" s="24">
        <f>I6-Sect61979[[#This Row],[Gross Total]]</f>
        <v>0</v>
      </c>
    </row>
    <row r="7" spans="1:10" ht="12.75" x14ac:dyDescent="0.2">
      <c r="A7" t="s">
        <v>44</v>
      </c>
      <c r="B7" s="21">
        <v>0</v>
      </c>
      <c r="C7" s="21">
        <v>131.10011660514792</v>
      </c>
      <c r="D7" s="21">
        <v>0</v>
      </c>
      <c r="E7" s="21">
        <v>0</v>
      </c>
      <c r="F7" s="21">
        <v>0</v>
      </c>
      <c r="G7" s="21">
        <v>786.60069963088768</v>
      </c>
      <c r="H7" s="21">
        <f>SUM(Sect61979[[#This Row],[District]:[ECSE]])</f>
        <v>917.70081623603562</v>
      </c>
      <c r="I7" s="25">
        <f>Sect61979[[#This Row],[Gross Total]]-SUM(Sect61979[[#This Row],[Regional]:[ECSE]])</f>
        <v>0</v>
      </c>
      <c r="J7" s="25">
        <f>I7-Sect61979[[#This Row],[Gross Total]]</f>
        <v>-917.70081623603562</v>
      </c>
    </row>
    <row r="8" spans="1:10" ht="12.75" x14ac:dyDescent="0.2">
      <c r="A8" t="s">
        <v>108</v>
      </c>
      <c r="B8" s="21">
        <v>0</v>
      </c>
      <c r="C8" s="21">
        <v>0</v>
      </c>
      <c r="D8" s="21">
        <v>0</v>
      </c>
      <c r="E8" s="21">
        <v>0</v>
      </c>
      <c r="F8" s="21">
        <v>0</v>
      </c>
      <c r="G8" s="21">
        <v>0</v>
      </c>
      <c r="H8" s="21">
        <f>SUM(Sect61979[[#This Row],[District]:[ECSE]])</f>
        <v>0</v>
      </c>
      <c r="I8" s="24">
        <f>Sect61979[[#This Row],[Gross Total]]-SUM(Sect61979[[#This Row],[Regional]:[ECSE]])</f>
        <v>0</v>
      </c>
      <c r="J8" s="24">
        <f>I8-Sect61979[[#This Row],[Gross Total]]</f>
        <v>0</v>
      </c>
    </row>
    <row r="9" spans="1:10" ht="12.75" x14ac:dyDescent="0.2">
      <c r="A9" t="s">
        <v>61</v>
      </c>
      <c r="B9" s="21">
        <v>4709.8952569732182</v>
      </c>
      <c r="C9" s="21">
        <v>1345.6843591352051</v>
      </c>
      <c r="D9" s="21">
        <v>0</v>
      </c>
      <c r="E9" s="21">
        <v>0</v>
      </c>
      <c r="F9" s="21">
        <v>0</v>
      </c>
      <c r="G9" s="21">
        <v>10092.632693514039</v>
      </c>
      <c r="H9" s="21">
        <f>SUM(Sect61979[[#This Row],[District]:[ECSE]])</f>
        <v>16148.212309622462</v>
      </c>
      <c r="I9" s="25">
        <f>Sect61979[[#This Row],[Gross Total]]-SUM(Sect61979[[#This Row],[Regional]:[ECSE]])</f>
        <v>4709.8952569732191</v>
      </c>
      <c r="J9" s="25">
        <f>I9-Sect61979[[#This Row],[Gross Total]]</f>
        <v>-11438.317052649243</v>
      </c>
    </row>
    <row r="10" spans="1:10" ht="12.75" x14ac:dyDescent="0.2">
      <c r="A10" t="s">
        <v>70</v>
      </c>
      <c r="B10" s="21">
        <v>0</v>
      </c>
      <c r="C10" s="21">
        <v>0</v>
      </c>
      <c r="D10" s="21">
        <v>0</v>
      </c>
      <c r="E10" s="21">
        <v>0</v>
      </c>
      <c r="F10" s="21">
        <v>0</v>
      </c>
      <c r="G10" s="21">
        <v>0</v>
      </c>
      <c r="H10" s="21">
        <f>SUM(Sect61979[[#This Row],[District]:[ECSE]])</f>
        <v>0</v>
      </c>
      <c r="I10" s="24">
        <f>Sect61979[[#This Row],[Gross Total]]-SUM(Sect61979[[#This Row],[Regional]:[ECSE]])</f>
        <v>0</v>
      </c>
      <c r="J10" s="24">
        <f>I10-Sect61979[[#This Row],[Gross Total]]</f>
        <v>0</v>
      </c>
    </row>
    <row r="11" spans="1:10" ht="12.75" x14ac:dyDescent="0.2">
      <c r="A11" t="s">
        <v>207</v>
      </c>
      <c r="B11" s="21">
        <v>1537.7699126847704</v>
      </c>
      <c r="C11" s="21">
        <v>768.88495634238518</v>
      </c>
      <c r="D11" s="21">
        <v>0</v>
      </c>
      <c r="E11" s="21">
        <v>0</v>
      </c>
      <c r="F11" s="21">
        <v>0</v>
      </c>
      <c r="G11" s="21">
        <v>7176.2595925289288</v>
      </c>
      <c r="H11" s="21">
        <f>SUM(Sect61979[[#This Row],[District]:[ECSE]])</f>
        <v>9482.9144615560836</v>
      </c>
      <c r="I11" s="25">
        <f>Sect61979[[#This Row],[Gross Total]]-SUM(Sect61979[[#This Row],[Regional]:[ECSE]])</f>
        <v>1537.7699126847692</v>
      </c>
      <c r="J11" s="25">
        <f>I11-Sect61979[[#This Row],[Gross Total]]</f>
        <v>-7945.1445488713143</v>
      </c>
    </row>
    <row r="12" spans="1:10" ht="12.75" x14ac:dyDescent="0.2">
      <c r="A12" t="s">
        <v>208</v>
      </c>
      <c r="B12" s="21">
        <v>1939.5463825142976</v>
      </c>
      <c r="C12" s="21">
        <v>0</v>
      </c>
      <c r="D12" s="21">
        <v>0</v>
      </c>
      <c r="E12" s="21">
        <v>0</v>
      </c>
      <c r="F12" s="21">
        <v>0</v>
      </c>
      <c r="G12" s="21">
        <v>3232.5773041904968</v>
      </c>
      <c r="H12" s="21">
        <f>SUM(Sect61979[[#This Row],[District]:[ECSE]])</f>
        <v>5172.1236867047946</v>
      </c>
      <c r="I12" s="24">
        <f>Sect61979[[#This Row],[Gross Total]]-SUM(Sect61979[[#This Row],[Regional]:[ECSE]])</f>
        <v>1939.5463825142979</v>
      </c>
      <c r="J12" s="24">
        <f>I12-Sect61979[[#This Row],[Gross Total]]</f>
        <v>-3232.5773041904968</v>
      </c>
    </row>
    <row r="13" spans="1:10" ht="12.75" x14ac:dyDescent="0.2">
      <c r="A13" t="s">
        <v>1</v>
      </c>
      <c r="B13" s="21">
        <v>6905.4037667576022</v>
      </c>
      <c r="C13" s="21">
        <v>383.63354259764458</v>
      </c>
      <c r="D13" s="21">
        <v>0</v>
      </c>
      <c r="E13" s="21">
        <v>0</v>
      </c>
      <c r="F13" s="21">
        <v>0</v>
      </c>
      <c r="G13" s="21">
        <v>8439.9379371481809</v>
      </c>
      <c r="H13" s="21">
        <f>SUM(Sect61979[[#This Row],[District]:[ECSE]])</f>
        <v>15728.975246503429</v>
      </c>
      <c r="I13" s="25">
        <f>Sect61979[[#This Row],[Gross Total]]-SUM(Sect61979[[#This Row],[Regional]:[ECSE]])</f>
        <v>6905.4037667576031</v>
      </c>
      <c r="J13" s="25">
        <f>I13-Sect61979[[#This Row],[Gross Total]]</f>
        <v>-8823.5714797458259</v>
      </c>
    </row>
    <row r="14" spans="1:10" ht="12.75" x14ac:dyDescent="0.2">
      <c r="A14" t="s">
        <v>29</v>
      </c>
      <c r="B14" s="21">
        <v>1899.178747129059</v>
      </c>
      <c r="C14" s="21">
        <v>633.05958237635309</v>
      </c>
      <c r="D14" s="21">
        <v>0</v>
      </c>
      <c r="E14" s="21">
        <v>0</v>
      </c>
      <c r="F14" s="21">
        <v>0</v>
      </c>
      <c r="G14" s="21">
        <v>3165.2979118817657</v>
      </c>
      <c r="H14" s="21">
        <f>SUM(Sect61979[[#This Row],[District]:[ECSE]])</f>
        <v>5697.5362413871781</v>
      </c>
      <c r="I14" s="24">
        <f>Sect61979[[#This Row],[Gross Total]]-SUM(Sect61979[[#This Row],[Regional]:[ECSE]])</f>
        <v>1899.178747129059</v>
      </c>
      <c r="J14" s="24">
        <f>I14-Sect61979[[#This Row],[Gross Total]]</f>
        <v>-3798.357494258119</v>
      </c>
    </row>
    <row r="15" spans="1:10" ht="12.75" x14ac:dyDescent="0.2">
      <c r="A15" t="s">
        <v>152</v>
      </c>
      <c r="B15" s="21">
        <v>885.39734083314124</v>
      </c>
      <c r="C15" s="21">
        <v>505.94133761893789</v>
      </c>
      <c r="D15" s="21">
        <v>0</v>
      </c>
      <c r="E15" s="21">
        <v>0</v>
      </c>
      <c r="F15" s="21">
        <v>0</v>
      </c>
      <c r="G15" s="21">
        <v>1264.8533440473448</v>
      </c>
      <c r="H15" s="21">
        <f>SUM(Sect61979[[#This Row],[District]:[ECSE]])</f>
        <v>2656.1920224994237</v>
      </c>
      <c r="I15" s="25">
        <f>Sect61979[[#This Row],[Gross Total]]-SUM(Sect61979[[#This Row],[Regional]:[ECSE]])</f>
        <v>885.39734083314102</v>
      </c>
      <c r="J15" s="25">
        <f>I15-Sect61979[[#This Row],[Gross Total]]</f>
        <v>-1770.7946816662827</v>
      </c>
    </row>
    <row r="16" spans="1:10" ht="12.75" x14ac:dyDescent="0.2">
      <c r="A16" t="s">
        <v>155</v>
      </c>
      <c r="B16" s="21">
        <v>28378.730416118055</v>
      </c>
      <c r="C16" s="21">
        <v>28787.05747246508</v>
      </c>
      <c r="D16" s="21">
        <v>0</v>
      </c>
      <c r="E16" s="21">
        <v>0</v>
      </c>
      <c r="F16" s="21">
        <v>0</v>
      </c>
      <c r="G16" s="21">
        <v>99019.311164152925</v>
      </c>
      <c r="H16" s="21">
        <f>SUM(Sect61979[[#This Row],[District]:[ECSE]])</f>
        <v>156185.09905273607</v>
      </c>
      <c r="I16" s="24">
        <f>Sect61979[[#This Row],[Gross Total]]-SUM(Sect61979[[#This Row],[Regional]:[ECSE]])</f>
        <v>28378.730416118065</v>
      </c>
      <c r="J16" s="24">
        <f>I16-Sect61979[[#This Row],[Gross Total]]</f>
        <v>-127806.368636618</v>
      </c>
    </row>
    <row r="17" spans="1:10" ht="12.75" x14ac:dyDescent="0.2">
      <c r="A17" t="s">
        <v>209</v>
      </c>
      <c r="B17" s="21">
        <v>11569.208917801017</v>
      </c>
      <c r="C17" s="21">
        <v>9438.0388539955675</v>
      </c>
      <c r="D17" s="21">
        <v>0</v>
      </c>
      <c r="E17" s="21">
        <v>0</v>
      </c>
      <c r="F17" s="21">
        <v>0</v>
      </c>
      <c r="G17" s="21">
        <v>55105.968792683794</v>
      </c>
      <c r="H17" s="21">
        <f>SUM(Sect61979[[#This Row],[District]:[ECSE]])</f>
        <v>76113.216564480375</v>
      </c>
      <c r="I17" s="25">
        <f>Sect61979[[#This Row],[Gross Total]]-SUM(Sect61979[[#This Row],[Regional]:[ECSE]])</f>
        <v>11569.208917801014</v>
      </c>
      <c r="J17" s="25">
        <f>I17-Sect61979[[#This Row],[Gross Total]]</f>
        <v>-64544.007646679362</v>
      </c>
    </row>
    <row r="18" spans="1:10" ht="12.75" x14ac:dyDescent="0.2">
      <c r="A18" t="s">
        <v>86</v>
      </c>
      <c r="B18" s="21">
        <v>8897.50521115845</v>
      </c>
      <c r="C18" s="21">
        <v>593.16701407722996</v>
      </c>
      <c r="D18" s="21">
        <v>0</v>
      </c>
      <c r="E18" s="21">
        <v>0</v>
      </c>
      <c r="F18" s="21">
        <v>0</v>
      </c>
      <c r="G18" s="21">
        <v>24517.569915192173</v>
      </c>
      <c r="H18" s="21">
        <f>SUM(Sect61979[[#This Row],[District]:[ECSE]])</f>
        <v>34008.24214042785</v>
      </c>
      <c r="I18" s="24">
        <f>Sect61979[[#This Row],[Gross Total]]-SUM(Sect61979[[#This Row],[Regional]:[ECSE]])</f>
        <v>8897.5052111584482</v>
      </c>
      <c r="J18" s="24">
        <f>I18-Sect61979[[#This Row],[Gross Total]]</f>
        <v>-25110.736929269402</v>
      </c>
    </row>
    <row r="19" spans="1:10" ht="12.75" x14ac:dyDescent="0.2">
      <c r="A19" t="s">
        <v>92</v>
      </c>
      <c r="B19" s="21">
        <v>324.20767243047777</v>
      </c>
      <c r="C19" s="21">
        <v>0</v>
      </c>
      <c r="D19" s="21">
        <v>0</v>
      </c>
      <c r="E19" s="21">
        <v>0</v>
      </c>
      <c r="F19" s="21">
        <v>0</v>
      </c>
      <c r="G19" s="21">
        <v>324.20767243047777</v>
      </c>
      <c r="H19" s="21">
        <f>SUM(Sect61979[[#This Row],[District]:[ECSE]])</f>
        <v>648.41534486095554</v>
      </c>
      <c r="I19" s="25">
        <f>Sect61979[[#This Row],[Gross Total]]-SUM(Sect61979[[#This Row],[Regional]:[ECSE]])</f>
        <v>324.20767243047777</v>
      </c>
      <c r="J19" s="25">
        <f>I19-Sect61979[[#This Row],[Gross Total]]</f>
        <v>-324.20767243047777</v>
      </c>
    </row>
    <row r="20" spans="1:10" ht="12.75" x14ac:dyDescent="0.2">
      <c r="A20" t="s">
        <v>71</v>
      </c>
      <c r="B20" s="21">
        <v>0</v>
      </c>
      <c r="C20" s="21">
        <v>0</v>
      </c>
      <c r="D20" s="21">
        <v>0</v>
      </c>
      <c r="E20" s="21">
        <v>0</v>
      </c>
      <c r="F20" s="21">
        <v>0</v>
      </c>
      <c r="G20" s="21">
        <v>0</v>
      </c>
      <c r="H20" s="21">
        <f>SUM(Sect61979[[#This Row],[District]:[ECSE]])</f>
        <v>0</v>
      </c>
      <c r="I20" s="24">
        <f>Sect61979[[#This Row],[Gross Total]]-SUM(Sect61979[[#This Row],[Regional]:[ECSE]])</f>
        <v>0</v>
      </c>
      <c r="J20" s="24">
        <f>I20-Sect61979[[#This Row],[Gross Total]]</f>
        <v>0</v>
      </c>
    </row>
    <row r="21" spans="1:10" ht="12.75" x14ac:dyDescent="0.2">
      <c r="A21" t="s">
        <v>210</v>
      </c>
      <c r="B21" s="21">
        <v>1205.8368292440839</v>
      </c>
      <c r="C21" s="21">
        <v>2411.6736584881678</v>
      </c>
      <c r="D21" s="21">
        <v>0</v>
      </c>
      <c r="E21" s="21">
        <v>0</v>
      </c>
      <c r="F21" s="21">
        <v>0</v>
      </c>
      <c r="G21" s="21">
        <v>11455.449877818795</v>
      </c>
      <c r="H21" s="21">
        <f>SUM(Sect61979[[#This Row],[District]:[ECSE]])</f>
        <v>15072.960365551047</v>
      </c>
      <c r="I21" s="25">
        <f>Sect61979[[#This Row],[Gross Total]]-SUM(Sect61979[[#This Row],[Regional]:[ECSE]])</f>
        <v>1205.8368292440846</v>
      </c>
      <c r="J21" s="25">
        <f>I21-Sect61979[[#This Row],[Gross Total]]</f>
        <v>-13867.123536306963</v>
      </c>
    </row>
    <row r="22" spans="1:10" ht="12.75" x14ac:dyDescent="0.2">
      <c r="A22" t="s">
        <v>3</v>
      </c>
      <c r="B22" s="21">
        <v>270.29755963687239</v>
      </c>
      <c r="C22" s="21">
        <v>0</v>
      </c>
      <c r="D22" s="21">
        <v>0</v>
      </c>
      <c r="E22" s="21">
        <v>0</v>
      </c>
      <c r="F22" s="21">
        <v>0</v>
      </c>
      <c r="G22" s="21">
        <v>0</v>
      </c>
      <c r="H22" s="21">
        <f>SUM(Sect61979[[#This Row],[District]:[ECSE]])</f>
        <v>270.29755963687239</v>
      </c>
      <c r="I22" s="24">
        <f>Sect61979[[#This Row],[Gross Total]]-SUM(Sect61979[[#This Row],[Regional]:[ECSE]])</f>
        <v>270.29755963687239</v>
      </c>
      <c r="J22" s="24">
        <f>I22-Sect61979[[#This Row],[Gross Total]]</f>
        <v>0</v>
      </c>
    </row>
    <row r="23" spans="1:10" ht="12.75" x14ac:dyDescent="0.2">
      <c r="A23" t="s">
        <v>66</v>
      </c>
      <c r="B23" s="21">
        <v>0</v>
      </c>
      <c r="C23" s="21">
        <v>0</v>
      </c>
      <c r="D23" s="21">
        <v>0</v>
      </c>
      <c r="E23" s="21">
        <v>0</v>
      </c>
      <c r="F23" s="21">
        <v>0</v>
      </c>
      <c r="G23" s="21">
        <v>525.4125546823841</v>
      </c>
      <c r="H23" s="21">
        <f>SUM(Sect61979[[#This Row],[District]:[ECSE]])</f>
        <v>525.4125546823841</v>
      </c>
      <c r="I23" s="25">
        <f>Sect61979[[#This Row],[Gross Total]]-SUM(Sect61979[[#This Row],[Regional]:[ECSE]])</f>
        <v>0</v>
      </c>
      <c r="J23" s="25">
        <f>I23-Sect61979[[#This Row],[Gross Total]]</f>
        <v>-525.4125546823841</v>
      </c>
    </row>
    <row r="24" spans="1:10" ht="12.75" x14ac:dyDescent="0.2">
      <c r="A24" t="s">
        <v>211</v>
      </c>
      <c r="B24" s="21">
        <v>176.95664855734162</v>
      </c>
      <c r="C24" s="21">
        <v>0</v>
      </c>
      <c r="D24" s="21">
        <v>0</v>
      </c>
      <c r="E24" s="21">
        <v>0</v>
      </c>
      <c r="F24" s="21">
        <v>0</v>
      </c>
      <c r="G24" s="21">
        <v>176.95664855734162</v>
      </c>
      <c r="H24" s="21">
        <f>SUM(Sect61979[[#This Row],[District]:[ECSE]])</f>
        <v>353.91329711468325</v>
      </c>
      <c r="I24" s="24">
        <f>Sect61979[[#This Row],[Gross Total]]-SUM(Sect61979[[#This Row],[Regional]:[ECSE]])</f>
        <v>176.95664855734162</v>
      </c>
      <c r="J24" s="24">
        <f>I24-Sect61979[[#This Row],[Gross Total]]</f>
        <v>-176.95664855734162</v>
      </c>
    </row>
    <row r="25" spans="1:10" ht="12.75" x14ac:dyDescent="0.2">
      <c r="A25" t="s">
        <v>14</v>
      </c>
      <c r="B25" s="21">
        <v>3638.0863890792716</v>
      </c>
      <c r="C25" s="21">
        <v>4708.1117976319983</v>
      </c>
      <c r="D25" s="21">
        <v>0</v>
      </c>
      <c r="E25" s="21">
        <v>0</v>
      </c>
      <c r="F25" s="21">
        <v>0</v>
      </c>
      <c r="G25" s="21">
        <v>12840.304902632721</v>
      </c>
      <c r="H25" s="21">
        <f>SUM(Sect61979[[#This Row],[District]:[ECSE]])</f>
        <v>21186.503089343991</v>
      </c>
      <c r="I25" s="25">
        <f>Sect61979[[#This Row],[Gross Total]]-SUM(Sect61979[[#This Row],[Regional]:[ECSE]])</f>
        <v>3638.0863890792716</v>
      </c>
      <c r="J25" s="25">
        <f>I25-Sect61979[[#This Row],[Gross Total]]</f>
        <v>-17548.416700264719</v>
      </c>
    </row>
    <row r="26" spans="1:10" ht="12.75" x14ac:dyDescent="0.2">
      <c r="A26" t="s">
        <v>112</v>
      </c>
      <c r="B26" s="21">
        <v>2440.7506100954365</v>
      </c>
      <c r="C26" s="21">
        <v>5857.8014642290473</v>
      </c>
      <c r="D26" s="21">
        <v>0</v>
      </c>
      <c r="E26" s="21">
        <v>0</v>
      </c>
      <c r="F26" s="21">
        <v>0</v>
      </c>
      <c r="G26" s="21">
        <v>7322.2518302863091</v>
      </c>
      <c r="H26" s="21">
        <f>SUM(Sect61979[[#This Row],[District]:[ECSE]])</f>
        <v>15620.803904610792</v>
      </c>
      <c r="I26" s="24">
        <f>Sect61979[[#This Row],[Gross Total]]-SUM(Sect61979[[#This Row],[Regional]:[ECSE]])</f>
        <v>2440.7506100954342</v>
      </c>
      <c r="J26" s="24">
        <f>I26-Sect61979[[#This Row],[Gross Total]]</f>
        <v>-13180.053294515357</v>
      </c>
    </row>
    <row r="27" spans="1:10" ht="12.75" x14ac:dyDescent="0.2">
      <c r="A27" t="s">
        <v>125</v>
      </c>
      <c r="B27" s="21">
        <v>7221.3297876576489</v>
      </c>
      <c r="C27" s="21">
        <v>10276.507774743579</v>
      </c>
      <c r="D27" s="21">
        <v>0</v>
      </c>
      <c r="E27" s="21">
        <v>0</v>
      </c>
      <c r="F27" s="21">
        <v>0</v>
      </c>
      <c r="G27" s="21">
        <v>27218.858430401902</v>
      </c>
      <c r="H27" s="21">
        <f>SUM(Sect61979[[#This Row],[District]:[ECSE]])</f>
        <v>44716.695992803128</v>
      </c>
      <c r="I27" s="25">
        <f>Sect61979[[#This Row],[Gross Total]]-SUM(Sect61979[[#This Row],[Regional]:[ECSE]])</f>
        <v>7221.3297876576471</v>
      </c>
      <c r="J27" s="25">
        <f>I27-Sect61979[[#This Row],[Gross Total]]</f>
        <v>-37495.366205145481</v>
      </c>
    </row>
    <row r="28" spans="1:10" ht="12.75" x14ac:dyDescent="0.2">
      <c r="A28" t="s">
        <v>30</v>
      </c>
      <c r="B28" s="21">
        <v>2101.6502187295364</v>
      </c>
      <c r="C28" s="21">
        <v>0</v>
      </c>
      <c r="D28" s="21">
        <v>0</v>
      </c>
      <c r="E28" s="21">
        <v>0</v>
      </c>
      <c r="F28" s="21">
        <v>0</v>
      </c>
      <c r="G28" s="21">
        <v>2101.6502187295364</v>
      </c>
      <c r="H28" s="21">
        <f>SUM(Sect61979[[#This Row],[District]:[ECSE]])</f>
        <v>4203.3004374590728</v>
      </c>
      <c r="I28" s="24">
        <f>Sect61979[[#This Row],[Gross Total]]-SUM(Sect61979[[#This Row],[Regional]:[ECSE]])</f>
        <v>2101.6502187295364</v>
      </c>
      <c r="J28" s="24">
        <f>I28-Sect61979[[#This Row],[Gross Total]]</f>
        <v>-2101.6502187295364</v>
      </c>
    </row>
    <row r="29" spans="1:10" ht="12.75" x14ac:dyDescent="0.2">
      <c r="A29" t="s">
        <v>100</v>
      </c>
      <c r="B29" s="21">
        <v>471.5890408353996</v>
      </c>
      <c r="C29" s="21">
        <v>471.5890408353996</v>
      </c>
      <c r="D29" s="21">
        <v>0</v>
      </c>
      <c r="E29" s="21">
        <v>0</v>
      </c>
      <c r="F29" s="21">
        <v>0</v>
      </c>
      <c r="G29" s="21">
        <v>3772.7123266831968</v>
      </c>
      <c r="H29" s="21">
        <f>SUM(Sect61979[[#This Row],[District]:[ECSE]])</f>
        <v>4715.8904083539965</v>
      </c>
      <c r="I29" s="25">
        <f>Sect61979[[#This Row],[Gross Total]]-SUM(Sect61979[[#This Row],[Regional]:[ECSE]])</f>
        <v>471.58904083539983</v>
      </c>
      <c r="J29" s="25">
        <f>I29-Sect61979[[#This Row],[Gross Total]]</f>
        <v>-4244.3013675185966</v>
      </c>
    </row>
    <row r="30" spans="1:10" ht="12.75" x14ac:dyDescent="0.2">
      <c r="A30" t="s">
        <v>62</v>
      </c>
      <c r="B30" s="21">
        <v>10529.301962442951</v>
      </c>
      <c r="C30" s="21">
        <v>7581.097412958924</v>
      </c>
      <c r="D30" s="21">
        <v>0</v>
      </c>
      <c r="E30" s="21">
        <v>0</v>
      </c>
      <c r="F30" s="21">
        <v>0</v>
      </c>
      <c r="G30" s="21">
        <v>21900.948081881335</v>
      </c>
      <c r="H30" s="21">
        <f>SUM(Sect61979[[#This Row],[District]:[ECSE]])</f>
        <v>40011.347457283206</v>
      </c>
      <c r="I30" s="24">
        <f>Sect61979[[#This Row],[Gross Total]]-SUM(Sect61979[[#This Row],[Regional]:[ECSE]])</f>
        <v>10529.301962442947</v>
      </c>
      <c r="J30" s="24">
        <f>I30-Sect61979[[#This Row],[Gross Total]]</f>
        <v>-29482.045494840258</v>
      </c>
    </row>
    <row r="31" spans="1:10" ht="12.75" x14ac:dyDescent="0.2">
      <c r="A31" t="s">
        <v>130</v>
      </c>
      <c r="B31" s="21">
        <v>2700.6358059759145</v>
      </c>
      <c r="C31" s="21">
        <v>5401.2716119518291</v>
      </c>
      <c r="D31" s="21">
        <v>0</v>
      </c>
      <c r="E31" s="21">
        <v>0</v>
      </c>
      <c r="F31" s="21">
        <v>0</v>
      </c>
      <c r="G31" s="21">
        <v>11477.702175397637</v>
      </c>
      <c r="H31" s="21">
        <f>SUM(Sect61979[[#This Row],[District]:[ECSE]])</f>
        <v>19579.609593325382</v>
      </c>
      <c r="I31" s="25">
        <f>Sect61979[[#This Row],[Gross Total]]-SUM(Sect61979[[#This Row],[Regional]:[ECSE]])</f>
        <v>2700.635805975915</v>
      </c>
      <c r="J31" s="25">
        <f>I31-Sect61979[[#This Row],[Gross Total]]</f>
        <v>-16878.973787349467</v>
      </c>
    </row>
    <row r="32" spans="1:10" ht="12.75" x14ac:dyDescent="0.2">
      <c r="A32" t="s">
        <v>20</v>
      </c>
      <c r="B32" s="21">
        <v>1404.0974792726176</v>
      </c>
      <c r="C32" s="21">
        <v>351.02436981815441</v>
      </c>
      <c r="D32" s="21">
        <v>0</v>
      </c>
      <c r="E32" s="21">
        <v>0</v>
      </c>
      <c r="F32" s="21">
        <v>0</v>
      </c>
      <c r="G32" s="21">
        <v>7020.487396363088</v>
      </c>
      <c r="H32" s="21">
        <f>SUM(Sect61979[[#This Row],[District]:[ECSE]])</f>
        <v>8775.6092454538593</v>
      </c>
      <c r="I32" s="24">
        <f>Sect61979[[#This Row],[Gross Total]]-SUM(Sect61979[[#This Row],[Regional]:[ECSE]])</f>
        <v>1404.0974792726165</v>
      </c>
      <c r="J32" s="24">
        <f>I32-Sect61979[[#This Row],[Gross Total]]</f>
        <v>-7371.5117661812428</v>
      </c>
    </row>
    <row r="33" spans="1:10" ht="12.75" x14ac:dyDescent="0.2">
      <c r="A33" t="s">
        <v>12</v>
      </c>
      <c r="B33" s="21">
        <v>0</v>
      </c>
      <c r="C33" s="21">
        <v>0</v>
      </c>
      <c r="D33" s="21">
        <v>0</v>
      </c>
      <c r="E33" s="21">
        <v>0</v>
      </c>
      <c r="F33" s="21">
        <v>0</v>
      </c>
      <c r="G33" s="21">
        <v>5779.5381015062248</v>
      </c>
      <c r="H33" s="21">
        <f>SUM(Sect61979[[#This Row],[District]:[ECSE]])</f>
        <v>5779.5381015062248</v>
      </c>
      <c r="I33" s="25">
        <f>Sect61979[[#This Row],[Gross Total]]-SUM(Sect61979[[#This Row],[Regional]:[ECSE]])</f>
        <v>0</v>
      </c>
      <c r="J33" s="25">
        <f>I33-Sect61979[[#This Row],[Gross Total]]</f>
        <v>-5779.5381015062248</v>
      </c>
    </row>
    <row r="34" spans="1:10" ht="12.75" x14ac:dyDescent="0.2">
      <c r="A34" t="s">
        <v>45</v>
      </c>
      <c r="B34" s="21">
        <v>711.63783846071681</v>
      </c>
      <c r="C34" s="21">
        <v>0</v>
      </c>
      <c r="D34" s="21">
        <v>0</v>
      </c>
      <c r="E34" s="21">
        <v>0</v>
      </c>
      <c r="F34" s="21">
        <v>0</v>
      </c>
      <c r="G34" s="21">
        <v>355.8189192303584</v>
      </c>
      <c r="H34" s="21">
        <f>SUM(Sect61979[[#This Row],[District]:[ECSE]])</f>
        <v>1067.4567576910752</v>
      </c>
      <c r="I34" s="24">
        <f>Sect61979[[#This Row],[Gross Total]]-SUM(Sect61979[[#This Row],[Regional]:[ECSE]])</f>
        <v>711.63783846071669</v>
      </c>
      <c r="J34" s="24">
        <f>I34-Sect61979[[#This Row],[Gross Total]]</f>
        <v>-355.81891923035846</v>
      </c>
    </row>
    <row r="35" spans="1:10" ht="12.75" x14ac:dyDescent="0.2">
      <c r="A35" t="s">
        <v>25</v>
      </c>
      <c r="B35" s="21">
        <v>6046.682449548638</v>
      </c>
      <c r="C35" s="21">
        <v>806.22432660648508</v>
      </c>
      <c r="D35" s="21">
        <v>0</v>
      </c>
      <c r="E35" s="21">
        <v>0</v>
      </c>
      <c r="F35" s="21">
        <v>0</v>
      </c>
      <c r="G35" s="21">
        <v>23380.505471588069</v>
      </c>
      <c r="H35" s="21">
        <f>SUM(Sect61979[[#This Row],[District]:[ECSE]])</f>
        <v>30233.412247743192</v>
      </c>
      <c r="I35" s="25">
        <f>Sect61979[[#This Row],[Gross Total]]-SUM(Sect61979[[#This Row],[Regional]:[ECSE]])</f>
        <v>6046.6824495486399</v>
      </c>
      <c r="J35" s="25">
        <f>I35-Sect61979[[#This Row],[Gross Total]]</f>
        <v>-24186.729798194552</v>
      </c>
    </row>
    <row r="36" spans="1:10" ht="12.75" x14ac:dyDescent="0.2">
      <c r="A36" t="s">
        <v>24</v>
      </c>
      <c r="B36" s="21">
        <v>1667.3489952484085</v>
      </c>
      <c r="C36" s="21">
        <v>833.67449762420426</v>
      </c>
      <c r="D36" s="21">
        <v>0</v>
      </c>
      <c r="E36" s="21">
        <v>0</v>
      </c>
      <c r="F36" s="21">
        <v>0</v>
      </c>
      <c r="G36" s="21">
        <v>7503.0704786178385</v>
      </c>
      <c r="H36" s="21">
        <f>SUM(Sect61979[[#This Row],[District]:[ECSE]])</f>
        <v>10004.093971490451</v>
      </c>
      <c r="I36" s="24">
        <f>Sect61979[[#This Row],[Gross Total]]-SUM(Sect61979[[#This Row],[Regional]:[ECSE]])</f>
        <v>1667.3489952484088</v>
      </c>
      <c r="J36" s="24">
        <f>I36-Sect61979[[#This Row],[Gross Total]]</f>
        <v>-8336.744976242042</v>
      </c>
    </row>
    <row r="37" spans="1:10" ht="12.75" x14ac:dyDescent="0.2">
      <c r="A37" t="s">
        <v>126</v>
      </c>
      <c r="B37" s="21">
        <v>1900.44533647763</v>
      </c>
      <c r="C37" s="21">
        <v>380.08906729552604</v>
      </c>
      <c r="D37" s="21">
        <v>0</v>
      </c>
      <c r="E37" s="21">
        <v>0</v>
      </c>
      <c r="F37" s="21">
        <v>0</v>
      </c>
      <c r="G37" s="21">
        <v>1900.4453364776302</v>
      </c>
      <c r="H37" s="21">
        <f>SUM(Sect61979[[#This Row],[District]:[ECSE]])</f>
        <v>4180.9797402507866</v>
      </c>
      <c r="I37" s="25">
        <f>Sect61979[[#This Row],[Gross Total]]-SUM(Sect61979[[#This Row],[Regional]:[ECSE]])</f>
        <v>1900.4453364776305</v>
      </c>
      <c r="J37" s="25">
        <f>I37-Sect61979[[#This Row],[Gross Total]]</f>
        <v>-2280.5344037731561</v>
      </c>
    </row>
    <row r="38" spans="1:10" ht="12.75" x14ac:dyDescent="0.2">
      <c r="A38" t="s">
        <v>7</v>
      </c>
      <c r="B38" s="21">
        <v>7701.4965440643009</v>
      </c>
      <c r="C38" s="21">
        <v>7248.4673355899295</v>
      </c>
      <c r="D38" s="21">
        <v>0</v>
      </c>
      <c r="E38" s="21">
        <v>453.02920847437059</v>
      </c>
      <c r="F38" s="21">
        <v>0</v>
      </c>
      <c r="G38" s="21">
        <v>27634.78171693661</v>
      </c>
      <c r="H38" s="21">
        <f>SUM(Sect61979[[#This Row],[District]:[ECSE]])</f>
        <v>43037.774805065215</v>
      </c>
      <c r="I38" s="24">
        <f>Sect61979[[#This Row],[Gross Total]]-SUM(Sect61979[[#This Row],[Regional]:[ECSE]])</f>
        <v>7701.4965440643064</v>
      </c>
      <c r="J38" s="24">
        <f>I38-Sect61979[[#This Row],[Gross Total]]</f>
        <v>-35336.278261000909</v>
      </c>
    </row>
    <row r="39" spans="1:10" ht="12.75" x14ac:dyDescent="0.2">
      <c r="A39" t="s">
        <v>144</v>
      </c>
      <c r="B39" s="21">
        <v>767.61836699381445</v>
      </c>
      <c r="C39" s="21">
        <v>0</v>
      </c>
      <c r="D39" s="21">
        <v>0</v>
      </c>
      <c r="E39" s="21">
        <v>0</v>
      </c>
      <c r="F39" s="21">
        <v>0</v>
      </c>
      <c r="G39" s="21">
        <v>767.61836699381445</v>
      </c>
      <c r="H39" s="21">
        <f>SUM(Sect61979[[#This Row],[District]:[ECSE]])</f>
        <v>1535.2367339876289</v>
      </c>
      <c r="I39" s="25">
        <f>Sect61979[[#This Row],[Gross Total]]-SUM(Sect61979[[#This Row],[Regional]:[ECSE]])</f>
        <v>767.61836699381445</v>
      </c>
      <c r="J39" s="25">
        <f>I39-Sect61979[[#This Row],[Gross Total]]</f>
        <v>-767.61836699381445</v>
      </c>
    </row>
    <row r="40" spans="1:10" ht="12.75" x14ac:dyDescent="0.2">
      <c r="A40" t="s">
        <v>85</v>
      </c>
      <c r="B40" s="21">
        <v>3039.1523393540438</v>
      </c>
      <c r="C40" s="21">
        <v>0</v>
      </c>
      <c r="D40" s="21">
        <v>0</v>
      </c>
      <c r="E40" s="21">
        <v>0</v>
      </c>
      <c r="F40" s="21">
        <v>0</v>
      </c>
      <c r="G40" s="21">
        <v>6630.8778313179137</v>
      </c>
      <c r="H40" s="21">
        <f>SUM(Sect61979[[#This Row],[District]:[ECSE]])</f>
        <v>9670.0301706719583</v>
      </c>
      <c r="I40" s="24">
        <f>Sect61979[[#This Row],[Gross Total]]-SUM(Sect61979[[#This Row],[Regional]:[ECSE]])</f>
        <v>3039.1523393540447</v>
      </c>
      <c r="J40" s="24">
        <f>I40-Sect61979[[#This Row],[Gross Total]]</f>
        <v>-6630.8778313179137</v>
      </c>
    </row>
    <row r="41" spans="1:10" ht="12.75" x14ac:dyDescent="0.2">
      <c r="A41" t="s">
        <v>212</v>
      </c>
      <c r="B41" s="21">
        <v>5354.4215420982164</v>
      </c>
      <c r="C41" s="21">
        <v>2059.3929008070063</v>
      </c>
      <c r="D41" s="21">
        <v>0</v>
      </c>
      <c r="E41" s="21">
        <v>0</v>
      </c>
      <c r="F41" s="21">
        <v>0</v>
      </c>
      <c r="G41" s="21">
        <v>21005.807588231466</v>
      </c>
      <c r="H41" s="21">
        <f>SUM(Sect61979[[#This Row],[District]:[ECSE]])</f>
        <v>28419.622031136689</v>
      </c>
      <c r="I41" s="25">
        <f>Sect61979[[#This Row],[Gross Total]]-SUM(Sect61979[[#This Row],[Regional]:[ECSE]])</f>
        <v>5354.4215420982182</v>
      </c>
      <c r="J41" s="25">
        <f>I41-Sect61979[[#This Row],[Gross Total]]</f>
        <v>-23065.200489038471</v>
      </c>
    </row>
    <row r="42" spans="1:10" ht="12.75" x14ac:dyDescent="0.2">
      <c r="A42" t="s">
        <v>213</v>
      </c>
      <c r="B42" s="21">
        <v>0</v>
      </c>
      <c r="C42" s="21">
        <v>0</v>
      </c>
      <c r="D42" s="21">
        <v>0</v>
      </c>
      <c r="E42" s="21">
        <v>0</v>
      </c>
      <c r="F42" s="21">
        <v>0</v>
      </c>
      <c r="G42" s="21">
        <v>1658.2395241662002</v>
      </c>
      <c r="H42" s="21">
        <f>SUM(Sect61979[[#This Row],[District]:[ECSE]])</f>
        <v>1658.2395241662002</v>
      </c>
      <c r="I42" s="24">
        <f>Sect61979[[#This Row],[Gross Total]]-SUM(Sect61979[[#This Row],[Regional]:[ECSE]])</f>
        <v>0</v>
      </c>
      <c r="J42" s="24">
        <f>I42-Sect61979[[#This Row],[Gross Total]]</f>
        <v>-1658.2395241662002</v>
      </c>
    </row>
    <row r="43" spans="1:10" ht="12.75" x14ac:dyDescent="0.2">
      <c r="A43" t="s">
        <v>69</v>
      </c>
      <c r="B43" s="21">
        <v>2571.1813785468721</v>
      </c>
      <c r="C43" s="21">
        <v>428.53022975781204</v>
      </c>
      <c r="D43" s="21">
        <v>0</v>
      </c>
      <c r="E43" s="21">
        <v>0</v>
      </c>
      <c r="F43" s="21">
        <v>0</v>
      </c>
      <c r="G43" s="21">
        <v>1714.1209190312481</v>
      </c>
      <c r="H43" s="21">
        <f>SUM(Sect61979[[#This Row],[District]:[ECSE]])</f>
        <v>4713.8325273359324</v>
      </c>
      <c r="I43" s="25">
        <f>Sect61979[[#This Row],[Gross Total]]-SUM(Sect61979[[#This Row],[Regional]:[ECSE]])</f>
        <v>2571.1813785468721</v>
      </c>
      <c r="J43" s="25">
        <f>I43-Sect61979[[#This Row],[Gross Total]]</f>
        <v>-2142.6511487890602</v>
      </c>
    </row>
    <row r="44" spans="1:10" ht="12.75" x14ac:dyDescent="0.2">
      <c r="A44" t="s">
        <v>129</v>
      </c>
      <c r="B44" s="21">
        <v>6011.2132263258554</v>
      </c>
      <c r="C44" s="21">
        <v>7104.1610856578282</v>
      </c>
      <c r="D44" s="21">
        <v>0</v>
      </c>
      <c r="E44" s="21">
        <v>0</v>
      </c>
      <c r="F44" s="21">
        <v>0</v>
      </c>
      <c r="G44" s="21">
        <v>17487.165749311578</v>
      </c>
      <c r="H44" s="21">
        <f>SUM(Sect61979[[#This Row],[District]:[ECSE]])</f>
        <v>30602.540061295262</v>
      </c>
      <c r="I44" s="24">
        <f>Sect61979[[#This Row],[Gross Total]]-SUM(Sect61979[[#This Row],[Regional]:[ECSE]])</f>
        <v>6011.2132263258572</v>
      </c>
      <c r="J44" s="24">
        <f>I44-Sect61979[[#This Row],[Gross Total]]</f>
        <v>-24591.326834969404</v>
      </c>
    </row>
    <row r="45" spans="1:10" ht="12.75" x14ac:dyDescent="0.2">
      <c r="A45" t="s">
        <v>127</v>
      </c>
      <c r="B45" s="21">
        <v>8216.7952968033787</v>
      </c>
      <c r="C45" s="21">
        <v>15024.99711415475</v>
      </c>
      <c r="D45" s="21">
        <v>0</v>
      </c>
      <c r="E45" s="21">
        <v>0</v>
      </c>
      <c r="F45" s="21">
        <v>0</v>
      </c>
      <c r="G45" s="21">
        <v>42727.335543377565</v>
      </c>
      <c r="H45" s="21">
        <f>SUM(Sect61979[[#This Row],[District]:[ECSE]])</f>
        <v>65969.127954335694</v>
      </c>
      <c r="I45" s="25">
        <f>Sect61979[[#This Row],[Gross Total]]-SUM(Sect61979[[#This Row],[Regional]:[ECSE]])</f>
        <v>8216.7952968033787</v>
      </c>
      <c r="J45" s="25">
        <f>I45-Sect61979[[#This Row],[Gross Total]]</f>
        <v>-57752.332657532315</v>
      </c>
    </row>
    <row r="46" spans="1:10" ht="12.75" x14ac:dyDescent="0.2">
      <c r="A46" t="s">
        <v>162</v>
      </c>
      <c r="B46" s="21">
        <v>2627.0627734119207</v>
      </c>
      <c r="C46" s="21">
        <v>525.4125546823841</v>
      </c>
      <c r="D46" s="21">
        <v>0</v>
      </c>
      <c r="E46" s="21">
        <v>0</v>
      </c>
      <c r="F46" s="21">
        <v>0</v>
      </c>
      <c r="G46" s="21">
        <v>2101.6502187295364</v>
      </c>
      <c r="H46" s="21">
        <f>SUM(Sect61979[[#This Row],[District]:[ECSE]])</f>
        <v>5254.1255468238414</v>
      </c>
      <c r="I46" s="24">
        <f>Sect61979[[#This Row],[Gross Total]]-SUM(Sect61979[[#This Row],[Regional]:[ECSE]])</f>
        <v>2627.0627734119207</v>
      </c>
      <c r="J46" s="24">
        <f>I46-Sect61979[[#This Row],[Gross Total]]</f>
        <v>-2627.0627734119207</v>
      </c>
    </row>
    <row r="47" spans="1:10" ht="12.75" x14ac:dyDescent="0.2">
      <c r="A47" t="s">
        <v>49</v>
      </c>
      <c r="B47" s="21">
        <v>1009.8241793052445</v>
      </c>
      <c r="C47" s="21">
        <v>0</v>
      </c>
      <c r="D47" s="21">
        <v>0</v>
      </c>
      <c r="E47" s="21">
        <v>0</v>
      </c>
      <c r="F47" s="21">
        <v>0</v>
      </c>
      <c r="G47" s="21">
        <v>1009.8241793052445</v>
      </c>
      <c r="H47" s="21">
        <f>SUM(Sect61979[[#This Row],[District]:[ECSE]])</f>
        <v>2019.6483586104889</v>
      </c>
      <c r="I47" s="25">
        <f>Sect61979[[#This Row],[Gross Total]]-SUM(Sect61979[[#This Row],[Regional]:[ECSE]])</f>
        <v>1009.8241793052445</v>
      </c>
      <c r="J47" s="25">
        <f>I47-Sect61979[[#This Row],[Gross Total]]</f>
        <v>-1009.8241793052445</v>
      </c>
    </row>
    <row r="48" spans="1:10" ht="12.75" x14ac:dyDescent="0.2">
      <c r="A48" t="s">
        <v>54</v>
      </c>
      <c r="B48" s="21">
        <v>263.6023683578814</v>
      </c>
      <c r="C48" s="21">
        <v>0</v>
      </c>
      <c r="D48" s="21">
        <v>0</v>
      </c>
      <c r="E48" s="21">
        <v>0</v>
      </c>
      <c r="F48" s="21">
        <v>0</v>
      </c>
      <c r="G48" s="21">
        <v>0</v>
      </c>
      <c r="H48" s="21">
        <f>SUM(Sect61979[[#This Row],[District]:[ECSE]])</f>
        <v>263.6023683578814</v>
      </c>
      <c r="I48" s="24">
        <f>Sect61979[[#This Row],[Gross Total]]-SUM(Sect61979[[#This Row],[Regional]:[ECSE]])</f>
        <v>263.6023683578814</v>
      </c>
      <c r="J48" s="24">
        <f>I48-Sect61979[[#This Row],[Gross Total]]</f>
        <v>0</v>
      </c>
    </row>
    <row r="49" spans="1:10" ht="12.75" x14ac:dyDescent="0.2">
      <c r="A49" t="s">
        <v>58</v>
      </c>
      <c r="B49" s="21">
        <v>221.57613802041146</v>
      </c>
      <c r="C49" s="21">
        <v>0</v>
      </c>
      <c r="D49" s="21">
        <v>0</v>
      </c>
      <c r="E49" s="21">
        <v>0</v>
      </c>
      <c r="F49" s="21">
        <v>0</v>
      </c>
      <c r="G49" s="21">
        <v>0</v>
      </c>
      <c r="H49" s="21">
        <f>SUM(Sect61979[[#This Row],[District]:[ECSE]])</f>
        <v>221.57613802041146</v>
      </c>
      <c r="I49" s="25">
        <f>Sect61979[[#This Row],[Gross Total]]-SUM(Sect61979[[#This Row],[Regional]:[ECSE]])</f>
        <v>221.57613802041146</v>
      </c>
      <c r="J49" s="25">
        <f>I49-Sect61979[[#This Row],[Gross Total]]</f>
        <v>0</v>
      </c>
    </row>
    <row r="50" spans="1:10" ht="12.75" x14ac:dyDescent="0.2">
      <c r="A50" t="s">
        <v>214</v>
      </c>
      <c r="B50" s="21">
        <v>1453.2348738685812</v>
      </c>
      <c r="C50" s="21">
        <v>0</v>
      </c>
      <c r="D50" s="21">
        <v>0</v>
      </c>
      <c r="E50" s="21">
        <v>0</v>
      </c>
      <c r="F50" s="21">
        <v>0</v>
      </c>
      <c r="G50" s="21">
        <v>0</v>
      </c>
      <c r="H50" s="21">
        <f>SUM(Sect61979[[#This Row],[District]:[ECSE]])</f>
        <v>1453.2348738685812</v>
      </c>
      <c r="I50" s="24">
        <f>Sect61979[[#This Row],[Gross Total]]-SUM(Sect61979[[#This Row],[Regional]:[ECSE]])</f>
        <v>1453.2348738685812</v>
      </c>
      <c r="J50" s="24">
        <f>I50-Sect61979[[#This Row],[Gross Total]]</f>
        <v>0</v>
      </c>
    </row>
    <row r="51" spans="1:10" ht="12.75" x14ac:dyDescent="0.2">
      <c r="A51" t="s">
        <v>215</v>
      </c>
      <c r="B51" s="21">
        <v>12017.245156894283</v>
      </c>
      <c r="C51" s="21">
        <v>3719.623500943469</v>
      </c>
      <c r="D51" s="21">
        <v>0</v>
      </c>
      <c r="E51" s="21">
        <v>0</v>
      </c>
      <c r="F51" s="21">
        <v>0</v>
      </c>
      <c r="G51" s="21">
        <v>33190.486623803263</v>
      </c>
      <c r="H51" s="21">
        <f>SUM(Sect61979[[#This Row],[District]:[ECSE]])</f>
        <v>48927.355281641016</v>
      </c>
      <c r="I51" s="25">
        <f>Sect61979[[#This Row],[Gross Total]]-SUM(Sect61979[[#This Row],[Regional]:[ECSE]])</f>
        <v>12017.245156894285</v>
      </c>
      <c r="J51" s="25">
        <f>I51-Sect61979[[#This Row],[Gross Total]]</f>
        <v>-36910.11012474673</v>
      </c>
    </row>
    <row r="52" spans="1:10" ht="12.75" x14ac:dyDescent="0.2">
      <c r="A52" t="s">
        <v>56</v>
      </c>
      <c r="B52" s="21">
        <v>0</v>
      </c>
      <c r="C52" s="21">
        <v>0</v>
      </c>
      <c r="D52" s="21">
        <v>0</v>
      </c>
      <c r="E52" s="21">
        <v>0</v>
      </c>
      <c r="F52" s="21">
        <v>0</v>
      </c>
      <c r="G52" s="21">
        <v>0</v>
      </c>
      <c r="H52" s="21">
        <f>SUM(Sect61979[[#This Row],[District]:[ECSE]])</f>
        <v>0</v>
      </c>
      <c r="I52" s="24">
        <f>Sect61979[[#This Row],[Gross Total]]-SUM(Sect61979[[#This Row],[Regional]:[ECSE]])</f>
        <v>0</v>
      </c>
      <c r="J52" s="24">
        <f>I52-Sect61979[[#This Row],[Gross Total]]</f>
        <v>0</v>
      </c>
    </row>
    <row r="53" spans="1:10" ht="12.75" x14ac:dyDescent="0.2">
      <c r="A53" t="s">
        <v>150</v>
      </c>
      <c r="B53" s="21">
        <v>1050.8251093647684</v>
      </c>
      <c r="C53" s="21">
        <v>0</v>
      </c>
      <c r="D53" s="21">
        <v>0</v>
      </c>
      <c r="E53" s="21">
        <v>0</v>
      </c>
      <c r="F53" s="21">
        <v>0</v>
      </c>
      <c r="G53" s="21">
        <v>525.41255468238421</v>
      </c>
      <c r="H53" s="21">
        <f>SUM(Sect61979[[#This Row],[District]:[ECSE]])</f>
        <v>1576.2376640471525</v>
      </c>
      <c r="I53" s="25">
        <f>Sect61979[[#This Row],[Gross Total]]-SUM(Sect61979[[#This Row],[Regional]:[ECSE]])</f>
        <v>1050.8251093647682</v>
      </c>
      <c r="J53" s="25">
        <f>I53-Sect61979[[#This Row],[Gross Total]]</f>
        <v>-525.41255468238433</v>
      </c>
    </row>
    <row r="54" spans="1:10" ht="12.75" x14ac:dyDescent="0.2">
      <c r="A54" t="s">
        <v>63</v>
      </c>
      <c r="B54" s="21">
        <v>4277.4495582243508</v>
      </c>
      <c r="C54" s="21">
        <v>3774.220198433251</v>
      </c>
      <c r="D54" s="21">
        <v>0</v>
      </c>
      <c r="E54" s="21">
        <v>0</v>
      </c>
      <c r="F54" s="21">
        <v>0</v>
      </c>
      <c r="G54" s="21">
        <v>17864.642272584053</v>
      </c>
      <c r="H54" s="21">
        <f>SUM(Sect61979[[#This Row],[District]:[ECSE]])</f>
        <v>25916.312029241657</v>
      </c>
      <c r="I54" s="24">
        <f>Sect61979[[#This Row],[Gross Total]]-SUM(Sect61979[[#This Row],[Regional]:[ECSE]])</f>
        <v>4277.4495582243544</v>
      </c>
      <c r="J54" s="24">
        <f>I54-Sect61979[[#This Row],[Gross Total]]</f>
        <v>-21638.862471017303</v>
      </c>
    </row>
    <row r="55" spans="1:10" ht="12.75" x14ac:dyDescent="0.2">
      <c r="A55" t="s">
        <v>138</v>
      </c>
      <c r="B55" s="21">
        <v>486.31150864571669</v>
      </c>
      <c r="C55" s="21">
        <v>0</v>
      </c>
      <c r="D55" s="21">
        <v>0</v>
      </c>
      <c r="E55" s="21">
        <v>0</v>
      </c>
      <c r="F55" s="21">
        <v>0</v>
      </c>
      <c r="G55" s="21">
        <v>162.10383621523889</v>
      </c>
      <c r="H55" s="21">
        <f>SUM(Sect61979[[#This Row],[District]:[ECSE]])</f>
        <v>648.41534486095554</v>
      </c>
      <c r="I55" s="25">
        <f>Sect61979[[#This Row],[Gross Total]]-SUM(Sect61979[[#This Row],[Regional]:[ECSE]])</f>
        <v>486.31150864571669</v>
      </c>
      <c r="J55" s="25">
        <f>I55-Sect61979[[#This Row],[Gross Total]]</f>
        <v>-162.10383621523886</v>
      </c>
    </row>
    <row r="56" spans="1:10" ht="12.75" x14ac:dyDescent="0.2">
      <c r="A56" t="s">
        <v>145</v>
      </c>
      <c r="B56" s="21">
        <v>284.47333171952482</v>
      </c>
      <c r="C56" s="21">
        <v>0</v>
      </c>
      <c r="D56" s="21">
        <v>0</v>
      </c>
      <c r="E56" s="21">
        <v>0</v>
      </c>
      <c r="F56" s="21">
        <v>0</v>
      </c>
      <c r="G56" s="21">
        <v>568.94666343904964</v>
      </c>
      <c r="H56" s="21">
        <f>SUM(Sect61979[[#This Row],[District]:[ECSE]])</f>
        <v>853.41999515857447</v>
      </c>
      <c r="I56" s="24">
        <f>Sect61979[[#This Row],[Gross Total]]-SUM(Sect61979[[#This Row],[Regional]:[ECSE]])</f>
        <v>284.47333171952482</v>
      </c>
      <c r="J56" s="24">
        <f>I56-Sect61979[[#This Row],[Gross Total]]</f>
        <v>-568.94666343904964</v>
      </c>
    </row>
    <row r="57" spans="1:10" ht="12.75" x14ac:dyDescent="0.2">
      <c r="A57" t="s">
        <v>38</v>
      </c>
      <c r="B57" s="21">
        <v>484.4116246228603</v>
      </c>
      <c r="C57" s="21">
        <v>0</v>
      </c>
      <c r="D57" s="21">
        <v>0</v>
      </c>
      <c r="E57" s="21">
        <v>0</v>
      </c>
      <c r="F57" s="21">
        <v>0</v>
      </c>
      <c r="G57" s="21">
        <v>0</v>
      </c>
      <c r="H57" s="21">
        <f>SUM(Sect61979[[#This Row],[District]:[ECSE]])</f>
        <v>484.4116246228603</v>
      </c>
      <c r="I57" s="25">
        <f>Sect61979[[#This Row],[Gross Total]]-SUM(Sect61979[[#This Row],[Regional]:[ECSE]])</f>
        <v>484.4116246228603</v>
      </c>
      <c r="J57" s="25">
        <f>I57-Sect61979[[#This Row],[Gross Total]]</f>
        <v>0</v>
      </c>
    </row>
    <row r="58" spans="1:10" ht="12.75" x14ac:dyDescent="0.2">
      <c r="A58" t="s">
        <v>148</v>
      </c>
      <c r="B58" s="21">
        <v>1012.3573580023863</v>
      </c>
      <c r="C58" s="21">
        <v>404.94294320095457</v>
      </c>
      <c r="D58" s="21">
        <v>0</v>
      </c>
      <c r="E58" s="21">
        <v>0</v>
      </c>
      <c r="F58" s="21">
        <v>0</v>
      </c>
      <c r="G58" s="21">
        <v>1619.7717728038183</v>
      </c>
      <c r="H58" s="21">
        <f>SUM(Sect61979[[#This Row],[District]:[ECSE]])</f>
        <v>3037.0720740071592</v>
      </c>
      <c r="I58" s="24">
        <f>Sect61979[[#This Row],[Gross Total]]-SUM(Sect61979[[#This Row],[Regional]:[ECSE]])</f>
        <v>1012.3573580023863</v>
      </c>
      <c r="J58" s="24">
        <f>I58-Sect61979[[#This Row],[Gross Total]]</f>
        <v>-2024.714716004773</v>
      </c>
    </row>
    <row r="59" spans="1:10" ht="12.75" x14ac:dyDescent="0.2">
      <c r="A59" t="s">
        <v>15</v>
      </c>
      <c r="B59" s="21">
        <v>3812.1306734037353</v>
      </c>
      <c r="C59" s="21">
        <v>1524.8522693614941</v>
      </c>
      <c r="D59" s="21">
        <v>0</v>
      </c>
      <c r="E59" s="21">
        <v>0</v>
      </c>
      <c r="F59" s="21">
        <v>0</v>
      </c>
      <c r="G59" s="21">
        <v>8640.8295263818</v>
      </c>
      <c r="H59" s="21">
        <f>SUM(Sect61979[[#This Row],[District]:[ECSE]])</f>
        <v>13977.812469147029</v>
      </c>
      <c r="I59" s="25">
        <f>Sect61979[[#This Row],[Gross Total]]-SUM(Sect61979[[#This Row],[Regional]:[ECSE]])</f>
        <v>3812.1306734037353</v>
      </c>
      <c r="J59" s="25">
        <f>I59-Sect61979[[#This Row],[Gross Total]]</f>
        <v>-10165.681795743294</v>
      </c>
    </row>
    <row r="60" spans="1:10" ht="12.75" x14ac:dyDescent="0.2">
      <c r="A60" t="s">
        <v>81</v>
      </c>
      <c r="B60" s="21">
        <v>37294.299683179263</v>
      </c>
      <c r="C60" s="21">
        <v>1088.8846622826061</v>
      </c>
      <c r="D60" s="21">
        <v>0</v>
      </c>
      <c r="E60" s="21">
        <v>0</v>
      </c>
      <c r="F60" s="21">
        <v>0</v>
      </c>
      <c r="G60" s="21">
        <v>88744.099976032405</v>
      </c>
      <c r="H60" s="21">
        <f>SUM(Sect61979[[#This Row],[District]:[ECSE]])</f>
        <v>127127.28432149428</v>
      </c>
      <c r="I60" s="24">
        <f>Sect61979[[#This Row],[Gross Total]]-SUM(Sect61979[[#This Row],[Regional]:[ECSE]])</f>
        <v>37294.29968317927</v>
      </c>
      <c r="J60" s="24">
        <f>I60-Sect61979[[#This Row],[Gross Total]]</f>
        <v>-89832.984638315014</v>
      </c>
    </row>
    <row r="61" spans="1:10" ht="12.75" x14ac:dyDescent="0.2">
      <c r="A61" t="s">
        <v>132</v>
      </c>
      <c r="B61" s="21">
        <v>849.62022711286193</v>
      </c>
      <c r="C61" s="21">
        <v>0</v>
      </c>
      <c r="D61" s="21">
        <v>0</v>
      </c>
      <c r="E61" s="21">
        <v>0</v>
      </c>
      <c r="F61" s="21">
        <v>0</v>
      </c>
      <c r="G61" s="21">
        <v>283.20674237095398</v>
      </c>
      <c r="H61" s="21">
        <f>SUM(Sect61979[[#This Row],[District]:[ECSE]])</f>
        <v>1132.8269694838159</v>
      </c>
      <c r="I61" s="25">
        <f>Sect61979[[#This Row],[Gross Total]]-SUM(Sect61979[[#This Row],[Regional]:[ECSE]])</f>
        <v>849.62022711286193</v>
      </c>
      <c r="J61" s="25">
        <f>I61-Sect61979[[#This Row],[Gross Total]]</f>
        <v>-283.20674237095398</v>
      </c>
    </row>
    <row r="62" spans="1:10" ht="12.75" x14ac:dyDescent="0.2">
      <c r="A62" t="s">
        <v>83</v>
      </c>
      <c r="B62" s="21">
        <v>1956.0038472639412</v>
      </c>
      <c r="C62" s="21">
        <v>195.60038472639411</v>
      </c>
      <c r="D62" s="21">
        <v>0</v>
      </c>
      <c r="E62" s="21">
        <v>0</v>
      </c>
      <c r="F62" s="21">
        <v>0</v>
      </c>
      <c r="G62" s="21">
        <v>7237.2142348765819</v>
      </c>
      <c r="H62" s="21">
        <f>SUM(Sect61979[[#This Row],[District]:[ECSE]])</f>
        <v>9388.8184668669164</v>
      </c>
      <c r="I62" s="24">
        <f>Sect61979[[#This Row],[Gross Total]]-SUM(Sect61979[[#This Row],[Regional]:[ECSE]])</f>
        <v>1956.0038472639408</v>
      </c>
      <c r="J62" s="24">
        <f>I62-Sect61979[[#This Row],[Gross Total]]</f>
        <v>-7432.8146196029757</v>
      </c>
    </row>
    <row r="63" spans="1:10" ht="12.75" x14ac:dyDescent="0.2">
      <c r="A63" t="s">
        <v>153</v>
      </c>
      <c r="B63" s="21">
        <v>6360.9750862549872</v>
      </c>
      <c r="C63" s="21">
        <v>4543.553633039277</v>
      </c>
      <c r="D63" s="21">
        <v>0</v>
      </c>
      <c r="E63" s="21">
        <v>0</v>
      </c>
      <c r="F63" s="21">
        <v>0</v>
      </c>
      <c r="G63" s="21">
        <v>18901.183113443392</v>
      </c>
      <c r="H63" s="21">
        <f>SUM(Sect61979[[#This Row],[District]:[ECSE]])</f>
        <v>29805.711832737656</v>
      </c>
      <c r="I63" s="25">
        <f>Sect61979[[#This Row],[Gross Total]]-SUM(Sect61979[[#This Row],[Regional]:[ECSE]])</f>
        <v>6360.9750862549881</v>
      </c>
      <c r="J63" s="25">
        <f>I63-Sect61979[[#This Row],[Gross Total]]</f>
        <v>-23444.736746482668</v>
      </c>
    </row>
    <row r="64" spans="1:10" ht="12.75" x14ac:dyDescent="0.2">
      <c r="A64" t="s">
        <v>159</v>
      </c>
      <c r="B64" s="21">
        <v>707.82659422936649</v>
      </c>
      <c r="C64" s="21">
        <v>0</v>
      </c>
      <c r="D64" s="21">
        <v>0</v>
      </c>
      <c r="E64" s="21">
        <v>0</v>
      </c>
      <c r="F64" s="21">
        <v>0</v>
      </c>
      <c r="G64" s="21">
        <v>353.91329711468325</v>
      </c>
      <c r="H64" s="21">
        <f>SUM(Sect61979[[#This Row],[District]:[ECSE]])</f>
        <v>1061.7398913440497</v>
      </c>
      <c r="I64" s="24">
        <f>Sect61979[[#This Row],[Gross Total]]-SUM(Sect61979[[#This Row],[Regional]:[ECSE]])</f>
        <v>707.82659422936649</v>
      </c>
      <c r="J64" s="24">
        <f>I64-Sect61979[[#This Row],[Gross Total]]</f>
        <v>-353.91329711468325</v>
      </c>
    </row>
    <row r="65" spans="1:10" ht="12.75" x14ac:dyDescent="0.2">
      <c r="A65" t="s">
        <v>57</v>
      </c>
      <c r="B65" s="21">
        <v>270.29755963687239</v>
      </c>
      <c r="C65" s="21">
        <v>0</v>
      </c>
      <c r="D65" s="21">
        <v>0</v>
      </c>
      <c r="E65" s="21">
        <v>0</v>
      </c>
      <c r="F65" s="21">
        <v>0</v>
      </c>
      <c r="G65" s="21">
        <v>0</v>
      </c>
      <c r="H65" s="21">
        <f>SUM(Sect61979[[#This Row],[District]:[ECSE]])</f>
        <v>270.29755963687239</v>
      </c>
      <c r="I65" s="25">
        <f>Sect61979[[#This Row],[Gross Total]]-SUM(Sect61979[[#This Row],[Regional]:[ECSE]])</f>
        <v>270.29755963687239</v>
      </c>
      <c r="J65" s="25">
        <f>I65-Sect61979[[#This Row],[Gross Total]]</f>
        <v>0</v>
      </c>
    </row>
    <row r="66" spans="1:10" ht="12.75" x14ac:dyDescent="0.2">
      <c r="A66" t="s">
        <v>157</v>
      </c>
      <c r="B66" s="21">
        <v>856.02032684218136</v>
      </c>
      <c r="C66" s="21">
        <v>642.01524513163611</v>
      </c>
      <c r="D66" s="21">
        <v>0</v>
      </c>
      <c r="E66" s="21">
        <v>0</v>
      </c>
      <c r="F66" s="21">
        <v>0</v>
      </c>
      <c r="G66" s="21">
        <v>2140.0508171054539</v>
      </c>
      <c r="H66" s="21">
        <f>SUM(Sect61979[[#This Row],[District]:[ECSE]])</f>
        <v>3638.0863890792716</v>
      </c>
      <c r="I66" s="24">
        <f>Sect61979[[#This Row],[Gross Total]]-SUM(Sect61979[[#This Row],[Regional]:[ECSE]])</f>
        <v>856.02032684218148</v>
      </c>
      <c r="J66" s="24">
        <f>I66-Sect61979[[#This Row],[Gross Total]]</f>
        <v>-2782.0660622370901</v>
      </c>
    </row>
    <row r="67" spans="1:10" ht="12.75" x14ac:dyDescent="0.2">
      <c r="A67" t="s">
        <v>110</v>
      </c>
      <c r="B67" s="21">
        <v>417.7655269884151</v>
      </c>
      <c r="C67" s="21">
        <v>835.53105397683021</v>
      </c>
      <c r="D67" s="21">
        <v>0</v>
      </c>
      <c r="E67" s="21">
        <v>0</v>
      </c>
      <c r="F67" s="21">
        <v>0</v>
      </c>
      <c r="G67" s="21">
        <v>3342.1242159073208</v>
      </c>
      <c r="H67" s="21">
        <f>SUM(Sect61979[[#This Row],[District]:[ECSE]])</f>
        <v>4595.4207968725659</v>
      </c>
      <c r="I67" s="25">
        <f>Sect61979[[#This Row],[Gross Total]]-SUM(Sect61979[[#This Row],[Regional]:[ECSE]])</f>
        <v>417.76552698841442</v>
      </c>
      <c r="J67" s="25">
        <f>I67-Sect61979[[#This Row],[Gross Total]]</f>
        <v>-4177.6552698841515</v>
      </c>
    </row>
    <row r="68" spans="1:10" ht="12.75" x14ac:dyDescent="0.2">
      <c r="A68" t="s">
        <v>16</v>
      </c>
      <c r="B68" s="21">
        <v>1851.0623252127548</v>
      </c>
      <c r="C68" s="21">
        <v>1851.0623252127548</v>
      </c>
      <c r="D68" s="21">
        <v>0</v>
      </c>
      <c r="E68" s="21">
        <v>0</v>
      </c>
      <c r="F68" s="21">
        <v>0</v>
      </c>
      <c r="G68" s="21">
        <v>3986.9034696890103</v>
      </c>
      <c r="H68" s="21">
        <f>SUM(Sect61979[[#This Row],[District]:[ECSE]])</f>
        <v>7689.0281201145199</v>
      </c>
      <c r="I68" s="24">
        <f>Sect61979[[#This Row],[Gross Total]]-SUM(Sect61979[[#This Row],[Regional]:[ECSE]])</f>
        <v>1851.0623252127543</v>
      </c>
      <c r="J68" s="24">
        <f>I68-Sect61979[[#This Row],[Gross Total]]</f>
        <v>-5837.9657949017655</v>
      </c>
    </row>
    <row r="69" spans="1:10" ht="12.75" x14ac:dyDescent="0.2">
      <c r="A69" t="s">
        <v>40</v>
      </c>
      <c r="B69" s="21">
        <v>275.76650996819171</v>
      </c>
      <c r="C69" s="21">
        <v>0</v>
      </c>
      <c r="D69" s="21">
        <v>0</v>
      </c>
      <c r="E69" s="21">
        <v>0</v>
      </c>
      <c r="F69" s="21">
        <v>0</v>
      </c>
      <c r="G69" s="21">
        <v>413.64976495228757</v>
      </c>
      <c r="H69" s="21">
        <f>SUM(Sect61979[[#This Row],[District]:[ECSE]])</f>
        <v>689.41627492047928</v>
      </c>
      <c r="I69" s="25">
        <f>Sect61979[[#This Row],[Gross Total]]-SUM(Sect61979[[#This Row],[Regional]:[ECSE]])</f>
        <v>275.76650996819171</v>
      </c>
      <c r="J69" s="25">
        <f>I69-Sect61979[[#This Row],[Gross Total]]</f>
        <v>-413.64976495228757</v>
      </c>
    </row>
    <row r="70" spans="1:10" ht="12.75" x14ac:dyDescent="0.2">
      <c r="A70" t="s">
        <v>34</v>
      </c>
      <c r="B70" s="21">
        <v>1050.8251093647682</v>
      </c>
      <c r="C70" s="21">
        <v>1050.8251093647682</v>
      </c>
      <c r="D70" s="21">
        <v>0</v>
      </c>
      <c r="E70" s="21">
        <v>0</v>
      </c>
      <c r="F70" s="21">
        <v>0</v>
      </c>
      <c r="G70" s="21">
        <v>2627.0627734119207</v>
      </c>
      <c r="H70" s="21">
        <f>SUM(Sect61979[[#This Row],[District]:[ECSE]])</f>
        <v>4728.7129921414571</v>
      </c>
      <c r="I70" s="24">
        <f>Sect61979[[#This Row],[Gross Total]]-SUM(Sect61979[[#This Row],[Regional]:[ECSE]])</f>
        <v>1050.8251093647682</v>
      </c>
      <c r="J70" s="24">
        <f>I70-Sect61979[[#This Row],[Gross Total]]</f>
        <v>-3677.8878827766889</v>
      </c>
    </row>
    <row r="71" spans="1:10" ht="12.75" x14ac:dyDescent="0.2">
      <c r="A71" t="s">
        <v>73</v>
      </c>
      <c r="B71" s="21">
        <v>7487.0806554204255</v>
      </c>
      <c r="C71" s="21">
        <v>8318.978506022695</v>
      </c>
      <c r="D71" s="21">
        <v>0</v>
      </c>
      <c r="E71" s="21">
        <v>0</v>
      </c>
      <c r="F71" s="21">
        <v>0</v>
      </c>
      <c r="G71" s="21">
        <v>23570.439100397638</v>
      </c>
      <c r="H71" s="21">
        <f>SUM(Sect61979[[#This Row],[District]:[ECSE]])</f>
        <v>39376.498261840759</v>
      </c>
      <c r="I71" s="25">
        <f>Sect61979[[#This Row],[Gross Total]]-SUM(Sect61979[[#This Row],[Regional]:[ECSE]])</f>
        <v>7487.0806554204246</v>
      </c>
      <c r="J71" s="25">
        <f>I71-Sect61979[[#This Row],[Gross Total]]</f>
        <v>-31889.417606420335</v>
      </c>
    </row>
    <row r="72" spans="1:10" ht="12.75" x14ac:dyDescent="0.2">
      <c r="A72" t="s">
        <v>216</v>
      </c>
      <c r="B72" s="21">
        <v>14755.761146601038</v>
      </c>
      <c r="C72" s="21">
        <v>5011.3905780909181</v>
      </c>
      <c r="D72" s="21">
        <v>0</v>
      </c>
      <c r="E72" s="21">
        <v>0</v>
      </c>
      <c r="F72" s="21">
        <v>0</v>
      </c>
      <c r="G72" s="21">
        <v>39812.714037055637</v>
      </c>
      <c r="H72" s="21">
        <f>SUM(Sect61979[[#This Row],[District]:[ECSE]])</f>
        <v>59579.865761747598</v>
      </c>
      <c r="I72" s="24">
        <f>Sect61979[[#This Row],[Gross Total]]-SUM(Sect61979[[#This Row],[Regional]:[ECSE]])</f>
        <v>14755.761146601042</v>
      </c>
      <c r="J72" s="24">
        <f>I72-Sect61979[[#This Row],[Gross Total]]</f>
        <v>-44824.104615146556</v>
      </c>
    </row>
    <row r="73" spans="1:10" ht="12.75" x14ac:dyDescent="0.2">
      <c r="A73" t="s">
        <v>124</v>
      </c>
      <c r="B73" s="21">
        <v>13183.629593706153</v>
      </c>
      <c r="C73" s="21">
        <v>21240.292123193249</v>
      </c>
      <c r="D73" s="21">
        <v>0</v>
      </c>
      <c r="E73" s="21">
        <v>0</v>
      </c>
      <c r="F73" s="21">
        <v>0</v>
      </c>
      <c r="G73" s="21">
        <v>49316.540332011908</v>
      </c>
      <c r="H73" s="21">
        <f>SUM(Sect61979[[#This Row],[District]:[ECSE]])</f>
        <v>83740.462048911315</v>
      </c>
      <c r="I73" s="25">
        <f>Sect61979[[#This Row],[Gross Total]]-SUM(Sect61979[[#This Row],[Regional]:[ECSE]])</f>
        <v>13183.629593706166</v>
      </c>
      <c r="J73" s="25">
        <f>I73-Sect61979[[#This Row],[Gross Total]]</f>
        <v>-70556.832455205149</v>
      </c>
    </row>
    <row r="74" spans="1:10" ht="12.75" x14ac:dyDescent="0.2">
      <c r="A74" t="s">
        <v>51</v>
      </c>
      <c r="B74" s="21">
        <v>3286.2033217934709</v>
      </c>
      <c r="C74" s="21">
        <v>657.24066435869418</v>
      </c>
      <c r="D74" s="21">
        <v>0</v>
      </c>
      <c r="E74" s="21">
        <v>0</v>
      </c>
      <c r="F74" s="21">
        <v>0</v>
      </c>
      <c r="G74" s="21">
        <v>6572.4066435869418</v>
      </c>
      <c r="H74" s="21">
        <f>SUM(Sect61979[[#This Row],[District]:[ECSE]])</f>
        <v>10515.850629739107</v>
      </c>
      <c r="I74" s="24">
        <f>Sect61979[[#This Row],[Gross Total]]-SUM(Sect61979[[#This Row],[Regional]:[ECSE]])</f>
        <v>3286.2033217934713</v>
      </c>
      <c r="J74" s="24">
        <f>I74-Sect61979[[#This Row],[Gross Total]]</f>
        <v>-7229.6473079456355</v>
      </c>
    </row>
    <row r="75" spans="1:10" ht="12.75" x14ac:dyDescent="0.2">
      <c r="A75" t="s">
        <v>52</v>
      </c>
      <c r="B75" s="21">
        <v>353.91272206528276</v>
      </c>
      <c r="C75" s="21">
        <v>0</v>
      </c>
      <c r="D75" s="21">
        <v>0</v>
      </c>
      <c r="E75" s="21">
        <v>0</v>
      </c>
      <c r="F75" s="21">
        <v>0</v>
      </c>
      <c r="G75" s="21">
        <v>0</v>
      </c>
      <c r="H75" s="21">
        <f>SUM(Sect61979[[#This Row],[District]:[ECSE]])</f>
        <v>353.91272206528276</v>
      </c>
      <c r="I75" s="25">
        <f>Sect61979[[#This Row],[Gross Total]]-SUM(Sect61979[[#This Row],[Regional]:[ECSE]])</f>
        <v>353.91272206528276</v>
      </c>
      <c r="J75" s="25">
        <f>I75-Sect61979[[#This Row],[Gross Total]]</f>
        <v>0</v>
      </c>
    </row>
    <row r="76" spans="1:10" ht="12.75" x14ac:dyDescent="0.2">
      <c r="A76" t="s">
        <v>217</v>
      </c>
      <c r="B76" s="21">
        <v>41.00093005952381</v>
      </c>
      <c r="C76" s="21">
        <v>0</v>
      </c>
      <c r="D76" s="21">
        <v>0</v>
      </c>
      <c r="E76" s="21">
        <v>0</v>
      </c>
      <c r="F76" s="21">
        <v>0</v>
      </c>
      <c r="G76" s="21">
        <v>0</v>
      </c>
      <c r="H76" s="21">
        <f>SUM(Sect61979[[#This Row],[District]:[ECSE]])</f>
        <v>41.00093005952381</v>
      </c>
      <c r="I76" s="24">
        <f>Sect61979[[#This Row],[Gross Total]]-SUM(Sect61979[[#This Row],[Regional]:[ECSE]])</f>
        <v>41.00093005952381</v>
      </c>
      <c r="J76" s="24">
        <f>I76-Sect61979[[#This Row],[Gross Total]]</f>
        <v>0</v>
      </c>
    </row>
    <row r="77" spans="1:10" ht="12.75" x14ac:dyDescent="0.2">
      <c r="A77" t="s">
        <v>107</v>
      </c>
      <c r="B77" s="21">
        <v>968.8232492457206</v>
      </c>
      <c r="C77" s="21">
        <v>0</v>
      </c>
      <c r="D77" s="21">
        <v>0</v>
      </c>
      <c r="E77" s="21">
        <v>0</v>
      </c>
      <c r="F77" s="21">
        <v>0</v>
      </c>
      <c r="G77" s="21">
        <v>0</v>
      </c>
      <c r="H77" s="21">
        <f>SUM(Sect61979[[#This Row],[District]:[ECSE]])</f>
        <v>968.8232492457206</v>
      </c>
      <c r="I77" s="25">
        <f>Sect61979[[#This Row],[Gross Total]]-SUM(Sect61979[[#This Row],[Regional]:[ECSE]])</f>
        <v>968.8232492457206</v>
      </c>
      <c r="J77" s="25">
        <f>I77-Sect61979[[#This Row],[Gross Total]]</f>
        <v>0</v>
      </c>
    </row>
    <row r="78" spans="1:10" ht="12.75" x14ac:dyDescent="0.2">
      <c r="A78" t="s">
        <v>95</v>
      </c>
      <c r="B78" s="21">
        <v>519.33957396091171</v>
      </c>
      <c r="C78" s="21">
        <v>0</v>
      </c>
      <c r="D78" s="21">
        <v>0</v>
      </c>
      <c r="E78" s="21">
        <v>0</v>
      </c>
      <c r="F78" s="21">
        <v>0</v>
      </c>
      <c r="G78" s="21">
        <v>1384.9055305624315</v>
      </c>
      <c r="H78" s="21">
        <f>SUM(Sect61979[[#This Row],[District]:[ECSE]])</f>
        <v>1904.2451045233433</v>
      </c>
      <c r="I78" s="24">
        <f>Sect61979[[#This Row],[Gross Total]]-SUM(Sect61979[[#This Row],[Regional]:[ECSE]])</f>
        <v>519.33957396091182</v>
      </c>
      <c r="J78" s="24">
        <f>I78-Sect61979[[#This Row],[Gross Total]]</f>
        <v>-1384.9055305624315</v>
      </c>
    </row>
    <row r="79" spans="1:10" ht="12.75" x14ac:dyDescent="0.2">
      <c r="A79" t="s">
        <v>136</v>
      </c>
      <c r="B79" s="21">
        <v>1009.8241793052445</v>
      </c>
      <c r="C79" s="21">
        <v>0</v>
      </c>
      <c r="D79" s="21">
        <v>0</v>
      </c>
      <c r="E79" s="21">
        <v>0</v>
      </c>
      <c r="F79" s="21">
        <v>0</v>
      </c>
      <c r="G79" s="21">
        <v>0</v>
      </c>
      <c r="H79" s="21">
        <f>SUM(Sect61979[[#This Row],[District]:[ECSE]])</f>
        <v>1009.8241793052445</v>
      </c>
      <c r="I79" s="25">
        <f>Sect61979[[#This Row],[Gross Total]]-SUM(Sect61979[[#This Row],[Regional]:[ECSE]])</f>
        <v>1009.8241793052445</v>
      </c>
      <c r="J79" s="25">
        <f>I79-Sect61979[[#This Row],[Gross Total]]</f>
        <v>0</v>
      </c>
    </row>
    <row r="80" spans="1:10" ht="12.75" x14ac:dyDescent="0.2">
      <c r="A80" t="s">
        <v>218</v>
      </c>
      <c r="B80" s="21">
        <v>4398.9872175333976</v>
      </c>
      <c r="C80" s="21">
        <v>1293.8197698627639</v>
      </c>
      <c r="D80" s="21">
        <v>0</v>
      </c>
      <c r="E80" s="21">
        <v>0</v>
      </c>
      <c r="F80" s="21">
        <v>0</v>
      </c>
      <c r="G80" s="21">
        <v>23029.991903557198</v>
      </c>
      <c r="H80" s="21">
        <f>SUM(Sect61979[[#This Row],[District]:[ECSE]])</f>
        <v>28722.79889095336</v>
      </c>
      <c r="I80" s="24">
        <f>Sect61979[[#This Row],[Gross Total]]-SUM(Sect61979[[#This Row],[Regional]:[ECSE]])</f>
        <v>4398.9872175333985</v>
      </c>
      <c r="J80" s="24">
        <f>I80-Sect61979[[#This Row],[Gross Total]]</f>
        <v>-24323.811673419961</v>
      </c>
    </row>
    <row r="81" spans="1:10" ht="12.75" x14ac:dyDescent="0.2">
      <c r="A81" t="s">
        <v>151</v>
      </c>
      <c r="B81" s="21">
        <v>17162.769348478076</v>
      </c>
      <c r="C81" s="21">
        <v>14737.595418801826</v>
      </c>
      <c r="D81" s="21">
        <v>0</v>
      </c>
      <c r="E81" s="21">
        <v>0</v>
      </c>
      <c r="F81" s="21">
        <v>0</v>
      </c>
      <c r="G81" s="21">
        <v>59323.48535669595</v>
      </c>
      <c r="H81" s="21">
        <f>SUM(Sect61979[[#This Row],[District]:[ECSE]])</f>
        <v>91223.850123975848</v>
      </c>
      <c r="I81" s="25">
        <f>Sect61979[[#This Row],[Gross Total]]-SUM(Sect61979[[#This Row],[Regional]:[ECSE]])</f>
        <v>17162.769348478076</v>
      </c>
      <c r="J81" s="25">
        <f>I81-Sect61979[[#This Row],[Gross Total]]</f>
        <v>-74061.080775497772</v>
      </c>
    </row>
    <row r="82" spans="1:10" ht="12.75" x14ac:dyDescent="0.2">
      <c r="A82" t="s">
        <v>219</v>
      </c>
      <c r="B82" s="21">
        <v>7477.5433762964876</v>
      </c>
      <c r="C82" s="21">
        <v>2199.2774636166141</v>
      </c>
      <c r="D82" s="21">
        <v>0</v>
      </c>
      <c r="E82" s="21">
        <v>0</v>
      </c>
      <c r="F82" s="21">
        <v>0</v>
      </c>
      <c r="G82" s="21">
        <v>15614.869991677961</v>
      </c>
      <c r="H82" s="21">
        <f>SUM(Sect61979[[#This Row],[District]:[ECSE]])</f>
        <v>25291.690831591062</v>
      </c>
      <c r="I82" s="24">
        <f>Sect61979[[#This Row],[Gross Total]]-SUM(Sect61979[[#This Row],[Regional]:[ECSE]])</f>
        <v>7477.5433762964894</v>
      </c>
      <c r="J82" s="24">
        <f>I82-Sect61979[[#This Row],[Gross Total]]</f>
        <v>-17814.147455294573</v>
      </c>
    </row>
    <row r="83" spans="1:10" ht="12.75" x14ac:dyDescent="0.2">
      <c r="A83" t="s">
        <v>2</v>
      </c>
      <c r="B83" s="21">
        <v>484.41008786813916</v>
      </c>
      <c r="C83" s="21">
        <v>0</v>
      </c>
      <c r="D83" s="21">
        <v>0</v>
      </c>
      <c r="E83" s="21">
        <v>0</v>
      </c>
      <c r="F83" s="21">
        <v>0</v>
      </c>
      <c r="G83" s="21">
        <v>0</v>
      </c>
      <c r="H83" s="21">
        <f>SUM(Sect61979[[#This Row],[District]:[ECSE]])</f>
        <v>484.41008786813916</v>
      </c>
      <c r="I83" s="25">
        <f>Sect61979[[#This Row],[Gross Total]]-SUM(Sect61979[[#This Row],[Regional]:[ECSE]])</f>
        <v>484.41008786813916</v>
      </c>
      <c r="J83" s="25">
        <f>I83-Sect61979[[#This Row],[Gross Total]]</f>
        <v>0</v>
      </c>
    </row>
    <row r="84" spans="1:10" ht="12.75" x14ac:dyDescent="0.2">
      <c r="A84" t="s">
        <v>143</v>
      </c>
      <c r="B84" s="21">
        <v>0</v>
      </c>
      <c r="C84" s="21">
        <v>283.20674237095398</v>
      </c>
      <c r="D84" s="21">
        <v>0</v>
      </c>
      <c r="E84" s="21">
        <v>0</v>
      </c>
      <c r="F84" s="21">
        <v>0</v>
      </c>
      <c r="G84" s="21">
        <v>283.20674237095398</v>
      </c>
      <c r="H84" s="21">
        <f>SUM(Sect61979[[#This Row],[District]:[ECSE]])</f>
        <v>566.41348474190795</v>
      </c>
      <c r="I84" s="24">
        <f>Sect61979[[#This Row],[Gross Total]]-SUM(Sect61979[[#This Row],[Regional]:[ECSE]])</f>
        <v>0</v>
      </c>
      <c r="J84" s="24">
        <f>I84-Sect61979[[#This Row],[Gross Total]]</f>
        <v>-566.41348474190795</v>
      </c>
    </row>
    <row r="85" spans="1:10" ht="12.75" x14ac:dyDescent="0.2">
      <c r="A85" t="s">
        <v>220</v>
      </c>
      <c r="B85" s="21">
        <v>525.4125546823841</v>
      </c>
      <c r="C85" s="21">
        <v>0</v>
      </c>
      <c r="D85" s="21">
        <v>0</v>
      </c>
      <c r="E85" s="21">
        <v>0</v>
      </c>
      <c r="F85" s="21">
        <v>0</v>
      </c>
      <c r="G85" s="21">
        <v>0</v>
      </c>
      <c r="H85" s="21">
        <f>SUM(Sect61979[[#This Row],[District]:[ECSE]])</f>
        <v>525.4125546823841</v>
      </c>
      <c r="I85" s="25">
        <f>Sect61979[[#This Row],[Gross Total]]-SUM(Sect61979[[#This Row],[Regional]:[ECSE]])</f>
        <v>525.4125546823841</v>
      </c>
      <c r="J85" s="25">
        <f>I85-Sect61979[[#This Row],[Gross Total]]</f>
        <v>0</v>
      </c>
    </row>
    <row r="86" spans="1:10" ht="12.75" x14ac:dyDescent="0.2">
      <c r="A86" t="s">
        <v>72</v>
      </c>
      <c r="B86" s="21">
        <v>11699.300620666439</v>
      </c>
      <c r="C86" s="21">
        <v>8508.5822695755924</v>
      </c>
      <c r="D86" s="21">
        <v>0</v>
      </c>
      <c r="E86" s="21">
        <v>0</v>
      </c>
      <c r="F86" s="21">
        <v>0</v>
      </c>
      <c r="G86" s="21">
        <v>26589.319592423726</v>
      </c>
      <c r="H86" s="21">
        <f>SUM(Sect61979[[#This Row],[District]:[ECSE]])</f>
        <v>46797.202482665758</v>
      </c>
      <c r="I86" s="24">
        <f>Sect61979[[#This Row],[Gross Total]]-SUM(Sect61979[[#This Row],[Regional]:[ECSE]])</f>
        <v>11699.300620666443</v>
      </c>
      <c r="J86" s="24">
        <f>I86-Sect61979[[#This Row],[Gross Total]]</f>
        <v>-35097.901861999315</v>
      </c>
    </row>
    <row r="87" spans="1:10" ht="12.75" x14ac:dyDescent="0.2">
      <c r="A87" t="s">
        <v>113</v>
      </c>
      <c r="B87" s="21">
        <v>0</v>
      </c>
      <c r="C87" s="21">
        <v>1293.0309216761987</v>
      </c>
      <c r="D87" s="21">
        <v>0</v>
      </c>
      <c r="E87" s="21">
        <v>0</v>
      </c>
      <c r="F87" s="21">
        <v>0</v>
      </c>
      <c r="G87" s="21">
        <v>2586.0618433523973</v>
      </c>
      <c r="H87" s="21">
        <f>SUM(Sect61979[[#This Row],[District]:[ECSE]])</f>
        <v>3879.0927650285957</v>
      </c>
      <c r="I87" s="25">
        <f>Sect61979[[#This Row],[Gross Total]]-SUM(Sect61979[[#This Row],[Regional]:[ECSE]])</f>
        <v>0</v>
      </c>
      <c r="J87" s="25">
        <f>I87-Sect61979[[#This Row],[Gross Total]]</f>
        <v>-3879.0927650285957</v>
      </c>
    </row>
    <row r="88" spans="1:10" ht="12.75" x14ac:dyDescent="0.2">
      <c r="A88" t="s">
        <v>17</v>
      </c>
      <c r="B88" s="21">
        <v>968.8232492457206</v>
      </c>
      <c r="C88" s="21">
        <v>0</v>
      </c>
      <c r="D88" s="21">
        <v>0</v>
      </c>
      <c r="E88" s="21">
        <v>0</v>
      </c>
      <c r="F88" s="21">
        <v>0</v>
      </c>
      <c r="G88" s="21">
        <v>0</v>
      </c>
      <c r="H88" s="21">
        <f>SUM(Sect61979[[#This Row],[District]:[ECSE]])</f>
        <v>968.8232492457206</v>
      </c>
      <c r="I88" s="24">
        <f>Sect61979[[#This Row],[Gross Total]]-SUM(Sect61979[[#This Row],[Regional]:[ECSE]])</f>
        <v>968.8232492457206</v>
      </c>
      <c r="J88" s="24">
        <f>I88-Sect61979[[#This Row],[Gross Total]]</f>
        <v>0</v>
      </c>
    </row>
    <row r="89" spans="1:10" ht="12.75" x14ac:dyDescent="0.2">
      <c r="A89" t="s">
        <v>46</v>
      </c>
      <c r="B89" s="21">
        <v>2121.2007417478703</v>
      </c>
      <c r="C89" s="21">
        <v>1414.1338278319135</v>
      </c>
      <c r="D89" s="21">
        <v>0</v>
      </c>
      <c r="E89" s="21">
        <v>0</v>
      </c>
      <c r="F89" s="21">
        <v>0</v>
      </c>
      <c r="G89" s="21">
        <v>2828.2676556638271</v>
      </c>
      <c r="H89" s="21">
        <f>SUM(Sect61979[[#This Row],[District]:[ECSE]])</f>
        <v>6363.6022252436105</v>
      </c>
      <c r="I89" s="25">
        <f>Sect61979[[#This Row],[Gross Total]]-SUM(Sect61979[[#This Row],[Regional]:[ECSE]])</f>
        <v>2121.2007417478699</v>
      </c>
      <c r="J89" s="25">
        <f>I89-Sect61979[[#This Row],[Gross Total]]</f>
        <v>-4242.4014834957406</v>
      </c>
    </row>
    <row r="90" spans="1:10" ht="12.75" x14ac:dyDescent="0.2">
      <c r="A90" t="s">
        <v>101</v>
      </c>
      <c r="B90" s="21">
        <v>484.4116246228603</v>
      </c>
      <c r="C90" s="21">
        <v>0</v>
      </c>
      <c r="D90" s="21">
        <v>0</v>
      </c>
      <c r="E90" s="21">
        <v>0</v>
      </c>
      <c r="F90" s="21">
        <v>0</v>
      </c>
      <c r="G90" s="21">
        <v>0</v>
      </c>
      <c r="H90" s="21">
        <f>SUM(Sect61979[[#This Row],[District]:[ECSE]])</f>
        <v>484.4116246228603</v>
      </c>
      <c r="I90" s="24">
        <f>Sect61979[[#This Row],[Gross Total]]-SUM(Sect61979[[#This Row],[Regional]:[ECSE]])</f>
        <v>484.4116246228603</v>
      </c>
      <c r="J90" s="24">
        <f>I90-Sect61979[[#This Row],[Gross Total]]</f>
        <v>0</v>
      </c>
    </row>
    <row r="91" spans="1:10" ht="12.75" x14ac:dyDescent="0.2">
      <c r="A91" t="s">
        <v>146</v>
      </c>
      <c r="B91" s="21">
        <v>646.51546083809933</v>
      </c>
      <c r="C91" s="21">
        <v>0</v>
      </c>
      <c r="D91" s="21">
        <v>0</v>
      </c>
      <c r="E91" s="21">
        <v>0</v>
      </c>
      <c r="F91" s="21">
        <v>0</v>
      </c>
      <c r="G91" s="21">
        <v>1939.5463825142976</v>
      </c>
      <c r="H91" s="21">
        <f>SUM(Sect61979[[#This Row],[District]:[ECSE]])</f>
        <v>2586.0618433523969</v>
      </c>
      <c r="I91" s="25">
        <f>Sect61979[[#This Row],[Gross Total]]-SUM(Sect61979[[#This Row],[Regional]:[ECSE]])</f>
        <v>646.51546083809922</v>
      </c>
      <c r="J91" s="25">
        <f>I91-Sect61979[[#This Row],[Gross Total]]</f>
        <v>-1939.5463825142976</v>
      </c>
    </row>
    <row r="92" spans="1:10" ht="12.75" x14ac:dyDescent="0.2">
      <c r="A92" t="s">
        <v>88</v>
      </c>
      <c r="B92" s="21">
        <v>4967.0145762060065</v>
      </c>
      <c r="C92" s="21">
        <v>0</v>
      </c>
      <c r="D92" s="21">
        <v>0</v>
      </c>
      <c r="E92" s="21">
        <v>0</v>
      </c>
      <c r="F92" s="21">
        <v>0</v>
      </c>
      <c r="G92" s="21">
        <v>10810.561136448368</v>
      </c>
      <c r="H92" s="21">
        <f>SUM(Sect61979[[#This Row],[District]:[ECSE]])</f>
        <v>15777.575712654376</v>
      </c>
      <c r="I92" s="24">
        <f>Sect61979[[#This Row],[Gross Total]]-SUM(Sect61979[[#This Row],[Regional]:[ECSE]])</f>
        <v>4967.0145762060074</v>
      </c>
      <c r="J92" s="24">
        <f>I92-Sect61979[[#This Row],[Gross Total]]</f>
        <v>-10810.561136448368</v>
      </c>
    </row>
    <row r="93" spans="1:10" ht="12.75" x14ac:dyDescent="0.2">
      <c r="A93" t="s">
        <v>102</v>
      </c>
      <c r="B93" s="21">
        <v>0</v>
      </c>
      <c r="C93" s="21">
        <v>0</v>
      </c>
      <c r="D93" s="21">
        <v>0</v>
      </c>
      <c r="E93" s="21">
        <v>0</v>
      </c>
      <c r="F93" s="21">
        <v>0</v>
      </c>
      <c r="G93" s="21">
        <v>0</v>
      </c>
      <c r="H93" s="21">
        <f>SUM(Sect61979[[#This Row],[District]:[ECSE]])</f>
        <v>0</v>
      </c>
      <c r="I93" s="25">
        <f>Sect61979[[#This Row],[Gross Total]]-SUM(Sect61979[[#This Row],[Regional]:[ECSE]])</f>
        <v>0</v>
      </c>
      <c r="J93" s="25">
        <f>I93-Sect61979[[#This Row],[Gross Total]]</f>
        <v>0</v>
      </c>
    </row>
    <row r="94" spans="1:10" ht="12.75" x14ac:dyDescent="0.2">
      <c r="A94" t="s">
        <v>74</v>
      </c>
      <c r="B94" s="21">
        <v>10975.092384466123</v>
      </c>
      <c r="C94" s="21">
        <v>3658.3641281553751</v>
      </c>
      <c r="D94" s="21">
        <v>0</v>
      </c>
      <c r="E94" s="21">
        <v>0</v>
      </c>
      <c r="F94" s="21">
        <v>0</v>
      </c>
      <c r="G94" s="21">
        <v>25327.136271844905</v>
      </c>
      <c r="H94" s="21">
        <f>SUM(Sect61979[[#This Row],[District]:[ECSE]])</f>
        <v>39960.592784466404</v>
      </c>
      <c r="I94" s="24">
        <f>Sect61979[[#This Row],[Gross Total]]-SUM(Sect61979[[#This Row],[Regional]:[ECSE]])</f>
        <v>10975.092384466123</v>
      </c>
      <c r="J94" s="24">
        <f>I94-Sect61979[[#This Row],[Gross Total]]</f>
        <v>-28985.500400000281</v>
      </c>
    </row>
    <row r="95" spans="1:10" ht="12.75" x14ac:dyDescent="0.2">
      <c r="A95" t="s">
        <v>221</v>
      </c>
      <c r="B95" s="21">
        <v>5734.9212153494473</v>
      </c>
      <c r="C95" s="21">
        <v>2112.8657109182172</v>
      </c>
      <c r="D95" s="21">
        <v>0</v>
      </c>
      <c r="E95" s="21">
        <v>0</v>
      </c>
      <c r="F95" s="21">
        <v>0</v>
      </c>
      <c r="G95" s="21">
        <v>21128.657109182175</v>
      </c>
      <c r="H95" s="21">
        <f>SUM(Sect61979[[#This Row],[District]:[ECSE]])</f>
        <v>28976.44403544984</v>
      </c>
      <c r="I95" s="25">
        <f>Sect61979[[#This Row],[Gross Total]]-SUM(Sect61979[[#This Row],[Regional]:[ECSE]])</f>
        <v>5734.9212153494482</v>
      </c>
      <c r="J95" s="25">
        <f>I95-Sect61979[[#This Row],[Gross Total]]</f>
        <v>-23241.522820100392</v>
      </c>
    </row>
    <row r="96" spans="1:10" ht="12.75" x14ac:dyDescent="0.2">
      <c r="A96" t="s">
        <v>167</v>
      </c>
      <c r="B96" s="21">
        <v>801.17906465057592</v>
      </c>
      <c r="C96" s="21">
        <v>534.11937643371721</v>
      </c>
      <c r="D96" s="21">
        <v>0</v>
      </c>
      <c r="E96" s="21">
        <v>0</v>
      </c>
      <c r="F96" s="21">
        <v>0</v>
      </c>
      <c r="G96" s="21">
        <v>2937.6565703854449</v>
      </c>
      <c r="H96" s="21">
        <f>SUM(Sect61979[[#This Row],[District]:[ECSE]])</f>
        <v>4272.9550114697377</v>
      </c>
      <c r="I96" s="24">
        <f>Sect61979[[#This Row],[Gross Total]]-SUM(Sect61979[[#This Row],[Regional]:[ECSE]])</f>
        <v>801.17906465057558</v>
      </c>
      <c r="J96" s="24">
        <f>I96-Sect61979[[#This Row],[Gross Total]]</f>
        <v>-3471.7759468191621</v>
      </c>
    </row>
    <row r="97" spans="1:10" ht="12.75" x14ac:dyDescent="0.2">
      <c r="A97" t="s">
        <v>140</v>
      </c>
      <c r="B97" s="21">
        <v>3763.6282402919637</v>
      </c>
      <c r="C97" s="21">
        <v>752.72564805839272</v>
      </c>
      <c r="D97" s="21">
        <v>0</v>
      </c>
      <c r="E97" s="21">
        <v>0</v>
      </c>
      <c r="F97" s="21">
        <v>0</v>
      </c>
      <c r="G97" s="21">
        <v>10161.796248788303</v>
      </c>
      <c r="H97" s="21">
        <f>SUM(Sect61979[[#This Row],[District]:[ECSE]])</f>
        <v>14678.150137138658</v>
      </c>
      <c r="I97" s="25">
        <f>Sect61979[[#This Row],[Gross Total]]-SUM(Sect61979[[#This Row],[Regional]:[ECSE]])</f>
        <v>3763.6282402919624</v>
      </c>
      <c r="J97" s="25">
        <f>I97-Sect61979[[#This Row],[Gross Total]]</f>
        <v>-10914.521896846696</v>
      </c>
    </row>
    <row r="98" spans="1:10" ht="12.75" x14ac:dyDescent="0.2">
      <c r="A98" t="s">
        <v>75</v>
      </c>
      <c r="B98" s="21">
        <v>2847.249875513221</v>
      </c>
      <c r="C98" s="21">
        <v>0</v>
      </c>
      <c r="D98" s="21">
        <v>0</v>
      </c>
      <c r="E98" s="21">
        <v>0</v>
      </c>
      <c r="F98" s="21">
        <v>0</v>
      </c>
      <c r="G98" s="21">
        <v>3416.6998506158652</v>
      </c>
      <c r="H98" s="21">
        <f>SUM(Sect61979[[#This Row],[District]:[ECSE]])</f>
        <v>6263.9497261290862</v>
      </c>
      <c r="I98" s="24">
        <f>Sect61979[[#This Row],[Gross Total]]-SUM(Sect61979[[#This Row],[Regional]:[ECSE]])</f>
        <v>2847.249875513221</v>
      </c>
      <c r="J98" s="24">
        <f>I98-Sect61979[[#This Row],[Gross Total]]</f>
        <v>-3416.6998506158652</v>
      </c>
    </row>
    <row r="99" spans="1:10" ht="12.75" x14ac:dyDescent="0.2">
      <c r="A99" t="s">
        <v>8</v>
      </c>
      <c r="B99" s="21">
        <v>2514.2598510083812</v>
      </c>
      <c r="C99" s="21">
        <v>4190.4330850139695</v>
      </c>
      <c r="D99" s="21">
        <v>0</v>
      </c>
      <c r="E99" s="21">
        <v>0</v>
      </c>
      <c r="F99" s="21">
        <v>0</v>
      </c>
      <c r="G99" s="21">
        <v>13968.1102833799</v>
      </c>
      <c r="H99" s="21">
        <f>SUM(Sect61979[[#This Row],[District]:[ECSE]])</f>
        <v>20672.803219402253</v>
      </c>
      <c r="I99" s="25">
        <f>Sect61979[[#This Row],[Gross Total]]-SUM(Sect61979[[#This Row],[Regional]:[ECSE]])</f>
        <v>2514.2598510083844</v>
      </c>
      <c r="J99" s="25">
        <f>I99-Sect61979[[#This Row],[Gross Total]]</f>
        <v>-18158.543368393868</v>
      </c>
    </row>
    <row r="100" spans="1:10" ht="12.75" x14ac:dyDescent="0.2">
      <c r="A100" t="s">
        <v>96</v>
      </c>
      <c r="B100" s="21">
        <v>3678.2051065962387</v>
      </c>
      <c r="C100" s="21">
        <v>3678.2051065962387</v>
      </c>
      <c r="D100" s="21">
        <v>0</v>
      </c>
      <c r="E100" s="21">
        <v>0</v>
      </c>
      <c r="F100" s="21">
        <v>0</v>
      </c>
      <c r="G100" s="21">
        <v>20107.521249392776</v>
      </c>
      <c r="H100" s="21">
        <f>SUM(Sect61979[[#This Row],[District]:[ECSE]])</f>
        <v>27463.931462585253</v>
      </c>
      <c r="I100" s="24">
        <f>Sect61979[[#This Row],[Gross Total]]-SUM(Sect61979[[#This Row],[Regional]:[ECSE]])</f>
        <v>3678.2051065962405</v>
      </c>
      <c r="J100" s="24">
        <f>I100-Sect61979[[#This Row],[Gross Total]]</f>
        <v>-23785.726355989013</v>
      </c>
    </row>
    <row r="101" spans="1:10" ht="12.75" x14ac:dyDescent="0.2">
      <c r="A101" t="s">
        <v>94</v>
      </c>
      <c r="B101" s="21">
        <v>15762.376640471522</v>
      </c>
      <c r="C101" s="21">
        <v>11559.07620301245</v>
      </c>
      <c r="D101" s="21">
        <v>0</v>
      </c>
      <c r="E101" s="21">
        <v>0</v>
      </c>
      <c r="F101" s="21">
        <v>0</v>
      </c>
      <c r="G101" s="21">
        <v>37829.703937131657</v>
      </c>
      <c r="H101" s="21">
        <f>SUM(Sect61979[[#This Row],[District]:[ECSE]])</f>
        <v>65151.156780615631</v>
      </c>
      <c r="I101" s="25">
        <f>Sect61979[[#This Row],[Gross Total]]-SUM(Sect61979[[#This Row],[Regional]:[ECSE]])</f>
        <v>15762.376640471521</v>
      </c>
      <c r="J101" s="25">
        <f>I101-Sect61979[[#This Row],[Gross Total]]</f>
        <v>-49388.78014014411</v>
      </c>
    </row>
    <row r="102" spans="1:10" ht="12.75" x14ac:dyDescent="0.2">
      <c r="A102" t="s">
        <v>50</v>
      </c>
      <c r="B102" s="21">
        <v>482.85214896063189</v>
      </c>
      <c r="C102" s="21">
        <v>0</v>
      </c>
      <c r="D102" s="21">
        <v>0</v>
      </c>
      <c r="E102" s="21">
        <v>0</v>
      </c>
      <c r="F102" s="21">
        <v>0</v>
      </c>
      <c r="G102" s="21">
        <v>0</v>
      </c>
      <c r="H102" s="21">
        <f>SUM(Sect61979[[#This Row],[District]:[ECSE]])</f>
        <v>482.85214896063189</v>
      </c>
      <c r="I102" s="24">
        <f>Sect61979[[#This Row],[Gross Total]]-SUM(Sect61979[[#This Row],[Regional]:[ECSE]])</f>
        <v>482.85214896063189</v>
      </c>
      <c r="J102" s="24">
        <f>I102-Sect61979[[#This Row],[Gross Total]]</f>
        <v>0</v>
      </c>
    </row>
    <row r="103" spans="1:10" ht="12.75" x14ac:dyDescent="0.2">
      <c r="A103" t="s">
        <v>89</v>
      </c>
      <c r="B103" s="21">
        <v>1186.4529870867912</v>
      </c>
      <c r="C103" s="21">
        <v>131.82810967631013</v>
      </c>
      <c r="D103" s="21">
        <v>0</v>
      </c>
      <c r="E103" s="21">
        <v>0</v>
      </c>
      <c r="F103" s="21">
        <v>0</v>
      </c>
      <c r="G103" s="21">
        <v>922.796767734171</v>
      </c>
      <c r="H103" s="21">
        <f>SUM(Sect61979[[#This Row],[District]:[ECSE]])</f>
        <v>2241.0778644972725</v>
      </c>
      <c r="I103" s="25">
        <f>Sect61979[[#This Row],[Gross Total]]-SUM(Sect61979[[#This Row],[Regional]:[ECSE]])</f>
        <v>1186.4529870867914</v>
      </c>
      <c r="J103" s="25">
        <f>I103-Sect61979[[#This Row],[Gross Total]]</f>
        <v>-1054.6248774104811</v>
      </c>
    </row>
    <row r="104" spans="1:10" ht="12.75" x14ac:dyDescent="0.2">
      <c r="A104" t="s">
        <v>105</v>
      </c>
      <c r="B104" s="21">
        <v>0</v>
      </c>
      <c r="C104" s="21">
        <v>0</v>
      </c>
      <c r="D104" s="21">
        <v>0</v>
      </c>
      <c r="E104" s="21">
        <v>0</v>
      </c>
      <c r="F104" s="21">
        <v>0</v>
      </c>
      <c r="G104" s="21">
        <v>0</v>
      </c>
      <c r="H104" s="21">
        <f>SUM(Sect61979[[#This Row],[District]:[ECSE]])</f>
        <v>0</v>
      </c>
      <c r="I104" s="24">
        <f>Sect61979[[#This Row],[Gross Total]]-SUM(Sect61979[[#This Row],[Regional]:[ECSE]])</f>
        <v>0</v>
      </c>
      <c r="J104" s="24">
        <f>I104-Sect61979[[#This Row],[Gross Total]]</f>
        <v>0</v>
      </c>
    </row>
    <row r="105" spans="1:10" ht="12.75" x14ac:dyDescent="0.2">
      <c r="A105" t="s">
        <v>84</v>
      </c>
      <c r="B105" s="21">
        <v>445.31057858619295</v>
      </c>
      <c r="C105" s="21">
        <v>0</v>
      </c>
      <c r="D105" s="21">
        <v>0</v>
      </c>
      <c r="E105" s="21">
        <v>0</v>
      </c>
      <c r="F105" s="21">
        <v>0</v>
      </c>
      <c r="G105" s="21">
        <v>1335.9317357585787</v>
      </c>
      <c r="H105" s="21">
        <f>SUM(Sect61979[[#This Row],[District]:[ECSE]])</f>
        <v>1781.2423143447718</v>
      </c>
      <c r="I105" s="25">
        <f>Sect61979[[#This Row],[Gross Total]]-SUM(Sect61979[[#This Row],[Regional]:[ECSE]])</f>
        <v>445.31057858619306</v>
      </c>
      <c r="J105" s="25">
        <f>I105-Sect61979[[#This Row],[Gross Total]]</f>
        <v>-1335.9317357585787</v>
      </c>
    </row>
    <row r="106" spans="1:10" ht="12.75" x14ac:dyDescent="0.2">
      <c r="A106" t="s">
        <v>91</v>
      </c>
      <c r="B106" s="21">
        <v>234.76557990866792</v>
      </c>
      <c r="C106" s="21">
        <v>234.76557990866792</v>
      </c>
      <c r="D106" s="21">
        <v>0</v>
      </c>
      <c r="E106" s="21">
        <v>0</v>
      </c>
      <c r="F106" s="21">
        <v>0</v>
      </c>
      <c r="G106" s="21">
        <v>939.06231963467167</v>
      </c>
      <c r="H106" s="21">
        <f>SUM(Sect61979[[#This Row],[District]:[ECSE]])</f>
        <v>1408.5934794520076</v>
      </c>
      <c r="I106" s="24">
        <f>Sect61979[[#This Row],[Gross Total]]-SUM(Sect61979[[#This Row],[Regional]:[ECSE]])</f>
        <v>234.76557990866809</v>
      </c>
      <c r="J106" s="24">
        <f>I106-Sect61979[[#This Row],[Gross Total]]</f>
        <v>-1173.8278995433395</v>
      </c>
    </row>
    <row r="107" spans="1:10" ht="12.75" x14ac:dyDescent="0.2">
      <c r="A107" t="s">
        <v>87</v>
      </c>
      <c r="B107" s="21">
        <v>283.20674237095398</v>
      </c>
      <c r="C107" s="21">
        <v>0</v>
      </c>
      <c r="D107" s="21">
        <v>0</v>
      </c>
      <c r="E107" s="21">
        <v>0</v>
      </c>
      <c r="F107" s="21">
        <v>0</v>
      </c>
      <c r="G107" s="21">
        <v>283.20674237095398</v>
      </c>
      <c r="H107" s="21">
        <f>SUM(Sect61979[[#This Row],[District]:[ECSE]])</f>
        <v>566.41348474190795</v>
      </c>
      <c r="I107" s="25">
        <f>Sect61979[[#This Row],[Gross Total]]-SUM(Sect61979[[#This Row],[Regional]:[ECSE]])</f>
        <v>283.20674237095398</v>
      </c>
      <c r="J107" s="25">
        <f>I107-Sect61979[[#This Row],[Gross Total]]</f>
        <v>-283.20674237095398</v>
      </c>
    </row>
    <row r="108" spans="1:10" ht="12.75" x14ac:dyDescent="0.2">
      <c r="A108" t="s">
        <v>165</v>
      </c>
      <c r="B108" s="21">
        <v>9064.8716677202756</v>
      </c>
      <c r="C108" s="21">
        <v>8240.7924252002504</v>
      </c>
      <c r="D108" s="21">
        <v>0</v>
      </c>
      <c r="E108" s="21">
        <v>0</v>
      </c>
      <c r="F108" s="21">
        <v>0</v>
      </c>
      <c r="G108" s="21">
        <v>28018.694245680854</v>
      </c>
      <c r="H108" s="21">
        <f>SUM(Sect61979[[#This Row],[District]:[ECSE]])</f>
        <v>45324.358338601378</v>
      </c>
      <c r="I108" s="24">
        <f>Sect61979[[#This Row],[Gross Total]]-SUM(Sect61979[[#This Row],[Regional]:[ECSE]])</f>
        <v>9064.8716677202756</v>
      </c>
      <c r="J108" s="24">
        <f>I108-Sect61979[[#This Row],[Gross Total]]</f>
        <v>-36259.486670881102</v>
      </c>
    </row>
    <row r="109" spans="1:10" ht="12.75" x14ac:dyDescent="0.2">
      <c r="A109" t="s">
        <v>68</v>
      </c>
      <c r="B109" s="21">
        <v>20693.438392741595</v>
      </c>
      <c r="C109" s="21">
        <v>31566.261955029557</v>
      </c>
      <c r="D109" s="21">
        <v>0</v>
      </c>
      <c r="E109" s="21">
        <v>0</v>
      </c>
      <c r="F109" s="21">
        <v>0</v>
      </c>
      <c r="G109" s="21">
        <v>62080.315178224781</v>
      </c>
      <c r="H109" s="21">
        <f>SUM(Sect61979[[#This Row],[District]:[ECSE]])</f>
        <v>114340.01552599593</v>
      </c>
      <c r="I109" s="25">
        <f>Sect61979[[#This Row],[Gross Total]]-SUM(Sect61979[[#This Row],[Regional]:[ECSE]])</f>
        <v>20693.438392741591</v>
      </c>
      <c r="J109" s="25">
        <f>I109-Sect61979[[#This Row],[Gross Total]]</f>
        <v>-93646.577133254337</v>
      </c>
    </row>
    <row r="110" spans="1:10" ht="12.75" x14ac:dyDescent="0.2">
      <c r="A110" t="s">
        <v>222</v>
      </c>
      <c r="B110" s="21">
        <v>2173.4149038588489</v>
      </c>
      <c r="C110" s="21">
        <v>543.35372596471223</v>
      </c>
      <c r="D110" s="21">
        <v>0</v>
      </c>
      <c r="E110" s="21">
        <v>0</v>
      </c>
      <c r="F110" s="21">
        <v>0</v>
      </c>
      <c r="G110" s="21">
        <v>11953.781971223669</v>
      </c>
      <c r="H110" s="21">
        <f>SUM(Sect61979[[#This Row],[District]:[ECSE]])</f>
        <v>14670.550601047231</v>
      </c>
      <c r="I110" s="24">
        <f>Sect61979[[#This Row],[Gross Total]]-SUM(Sect61979[[#This Row],[Regional]:[ECSE]])</f>
        <v>2173.4149038588494</v>
      </c>
      <c r="J110" s="24">
        <f>I110-Sect61979[[#This Row],[Gross Total]]</f>
        <v>-12497.135697188382</v>
      </c>
    </row>
    <row r="111" spans="1:10" ht="12.75" x14ac:dyDescent="0.2">
      <c r="A111" t="s">
        <v>160</v>
      </c>
      <c r="B111" s="21">
        <v>176.14970987795999</v>
      </c>
      <c r="C111" s="21">
        <v>176.14970987795999</v>
      </c>
      <c r="D111" s="21">
        <v>0</v>
      </c>
      <c r="E111" s="21">
        <v>0</v>
      </c>
      <c r="F111" s="21">
        <v>0</v>
      </c>
      <c r="G111" s="21">
        <v>176.14970987795999</v>
      </c>
      <c r="H111" s="21">
        <f>SUM(Sect61979[[#This Row],[District]:[ECSE]])</f>
        <v>528.44912963387992</v>
      </c>
      <c r="I111" s="25">
        <f>Sect61979[[#This Row],[Gross Total]]-SUM(Sect61979[[#This Row],[Regional]:[ECSE]])</f>
        <v>176.14970987795994</v>
      </c>
      <c r="J111" s="25">
        <f>I111-Sect61979[[#This Row],[Gross Total]]</f>
        <v>-352.29941975591998</v>
      </c>
    </row>
    <row r="112" spans="1:10" ht="12.75" x14ac:dyDescent="0.2">
      <c r="A112" t="s">
        <v>10</v>
      </c>
      <c r="B112" s="21">
        <v>3013.7867744484583</v>
      </c>
      <c r="C112" s="21">
        <v>3709.2760300904101</v>
      </c>
      <c r="D112" s="21">
        <v>0</v>
      </c>
      <c r="E112" s="21">
        <v>0</v>
      </c>
      <c r="F112" s="21">
        <v>0</v>
      </c>
      <c r="G112" s="21">
        <v>11359.657842151881</v>
      </c>
      <c r="H112" s="21">
        <f>SUM(Sect61979[[#This Row],[District]:[ECSE]])</f>
        <v>18082.720646690748</v>
      </c>
      <c r="I112" s="24">
        <f>Sect61979[[#This Row],[Gross Total]]-SUM(Sect61979[[#This Row],[Regional]:[ECSE]])</f>
        <v>3013.7867744484574</v>
      </c>
      <c r="J112" s="24">
        <f>I112-Sect61979[[#This Row],[Gross Total]]</f>
        <v>-15068.933872242291</v>
      </c>
    </row>
    <row r="113" spans="1:10" ht="12.75" x14ac:dyDescent="0.2">
      <c r="A113" t="s">
        <v>4</v>
      </c>
      <c r="B113" s="21">
        <v>324.20767243047777</v>
      </c>
      <c r="C113" s="21">
        <v>486.31150864571669</v>
      </c>
      <c r="D113" s="21">
        <v>0</v>
      </c>
      <c r="E113" s="21">
        <v>0</v>
      </c>
      <c r="F113" s="21">
        <v>0</v>
      </c>
      <c r="G113" s="21">
        <v>1296.8306897219113</v>
      </c>
      <c r="H113" s="21">
        <f>SUM(Sect61979[[#This Row],[District]:[ECSE]])</f>
        <v>2107.3498707981057</v>
      </c>
      <c r="I113" s="25">
        <f>Sect61979[[#This Row],[Gross Total]]-SUM(Sect61979[[#This Row],[Regional]:[ECSE]])</f>
        <v>324.20767243047771</v>
      </c>
      <c r="J113" s="25">
        <f>I113-Sect61979[[#This Row],[Gross Total]]</f>
        <v>-1783.142198367628</v>
      </c>
    </row>
    <row r="114" spans="1:10" ht="12.75" x14ac:dyDescent="0.2">
      <c r="A114" t="s">
        <v>48</v>
      </c>
      <c r="B114" s="21">
        <v>767.61836699381445</v>
      </c>
      <c r="C114" s="21">
        <v>767.61836699381445</v>
      </c>
      <c r="D114" s="21">
        <v>0</v>
      </c>
      <c r="E114" s="21">
        <v>0</v>
      </c>
      <c r="F114" s="21">
        <v>0</v>
      </c>
      <c r="G114" s="21">
        <v>0</v>
      </c>
      <c r="H114" s="21">
        <f>SUM(Sect61979[[#This Row],[District]:[ECSE]])</f>
        <v>1535.2367339876289</v>
      </c>
      <c r="I114" s="24">
        <f>Sect61979[[#This Row],[Gross Total]]-SUM(Sect61979[[#This Row],[Regional]:[ECSE]])</f>
        <v>767.61836699381445</v>
      </c>
      <c r="J114" s="24">
        <f>I114-Sect61979[[#This Row],[Gross Total]]</f>
        <v>-767.61836699381445</v>
      </c>
    </row>
    <row r="115" spans="1:10" ht="12.75" x14ac:dyDescent="0.2">
      <c r="A115" t="s">
        <v>120</v>
      </c>
      <c r="B115" s="21">
        <v>1368.1073463203636</v>
      </c>
      <c r="C115" s="21">
        <v>608.04770947571717</v>
      </c>
      <c r="D115" s="21">
        <v>0</v>
      </c>
      <c r="E115" s="21">
        <v>0</v>
      </c>
      <c r="F115" s="21">
        <v>0</v>
      </c>
      <c r="G115" s="21">
        <v>5320.4174579125247</v>
      </c>
      <c r="H115" s="21">
        <f>SUM(Sect61979[[#This Row],[District]:[ECSE]])</f>
        <v>7296.5725137086056</v>
      </c>
      <c r="I115" s="25">
        <f>Sect61979[[#This Row],[Gross Total]]-SUM(Sect61979[[#This Row],[Regional]:[ECSE]])</f>
        <v>1368.1073463203638</v>
      </c>
      <c r="J115" s="25">
        <f>I115-Sect61979[[#This Row],[Gross Total]]</f>
        <v>-5928.4651673882418</v>
      </c>
    </row>
    <row r="116" spans="1:10" ht="12.75" x14ac:dyDescent="0.2">
      <c r="A116" t="s">
        <v>118</v>
      </c>
      <c r="B116" s="21">
        <v>380.08906729552604</v>
      </c>
      <c r="C116" s="21">
        <v>2280.5344037731556</v>
      </c>
      <c r="D116" s="21">
        <v>0</v>
      </c>
      <c r="E116" s="21">
        <v>0</v>
      </c>
      <c r="F116" s="21">
        <v>0</v>
      </c>
      <c r="G116" s="21">
        <v>2660.6234710686822</v>
      </c>
      <c r="H116" s="21">
        <f>SUM(Sect61979[[#This Row],[District]:[ECSE]])</f>
        <v>5321.2469421373644</v>
      </c>
      <c r="I116" s="24">
        <f>Sect61979[[#This Row],[Gross Total]]-SUM(Sect61979[[#This Row],[Regional]:[ECSE]])</f>
        <v>380.08906729552655</v>
      </c>
      <c r="J116" s="24">
        <f>I116-Sect61979[[#This Row],[Gross Total]]</f>
        <v>-4941.1578748418378</v>
      </c>
    </row>
    <row r="117" spans="1:10" ht="12.75" x14ac:dyDescent="0.2">
      <c r="A117" t="s">
        <v>28</v>
      </c>
      <c r="B117" s="21">
        <v>2302.8551009814432</v>
      </c>
      <c r="C117" s="21">
        <v>767.61836699381445</v>
      </c>
      <c r="D117" s="21">
        <v>0</v>
      </c>
      <c r="E117" s="21">
        <v>0</v>
      </c>
      <c r="F117" s="21">
        <v>0</v>
      </c>
      <c r="G117" s="21">
        <v>3070.4734679752578</v>
      </c>
      <c r="H117" s="21">
        <f>SUM(Sect61979[[#This Row],[District]:[ECSE]])</f>
        <v>6140.9469359505156</v>
      </c>
      <c r="I117" s="25">
        <f>Sect61979[[#This Row],[Gross Total]]-SUM(Sect61979[[#This Row],[Regional]:[ECSE]])</f>
        <v>2302.8551009814432</v>
      </c>
      <c r="J117" s="25">
        <f>I117-Sect61979[[#This Row],[Gross Total]]</f>
        <v>-3838.0918349690724</v>
      </c>
    </row>
    <row r="118" spans="1:10" ht="12.75" x14ac:dyDescent="0.2">
      <c r="A118" t="s">
        <v>134</v>
      </c>
      <c r="B118" s="21">
        <v>1244.5897592139127</v>
      </c>
      <c r="C118" s="21">
        <v>622.29487960695633</v>
      </c>
      <c r="D118" s="21">
        <v>0</v>
      </c>
      <c r="E118" s="21">
        <v>0</v>
      </c>
      <c r="F118" s="21">
        <v>0</v>
      </c>
      <c r="G118" s="21">
        <v>4978.3590368556506</v>
      </c>
      <c r="H118" s="21">
        <f>SUM(Sect61979[[#This Row],[District]:[ECSE]])</f>
        <v>6845.2436756765201</v>
      </c>
      <c r="I118" s="24">
        <f>Sect61979[[#This Row],[Gross Total]]-SUM(Sect61979[[#This Row],[Regional]:[ECSE]])</f>
        <v>1244.5897592139136</v>
      </c>
      <c r="J118" s="24">
        <f>I118-Sect61979[[#This Row],[Gross Total]]</f>
        <v>-5600.6539164626065</v>
      </c>
    </row>
    <row r="119" spans="1:10" ht="12.75" x14ac:dyDescent="0.2">
      <c r="A119" t="s">
        <v>135</v>
      </c>
      <c r="B119" s="21">
        <v>0</v>
      </c>
      <c r="C119" s="21">
        <v>0</v>
      </c>
      <c r="D119" s="21">
        <v>0</v>
      </c>
      <c r="E119" s="21">
        <v>0</v>
      </c>
      <c r="F119" s="21">
        <v>0</v>
      </c>
      <c r="G119" s="21">
        <v>3916.2939270424063</v>
      </c>
      <c r="H119" s="21">
        <f>SUM(Sect61979[[#This Row],[District]:[ECSE]])</f>
        <v>3916.2939270424063</v>
      </c>
      <c r="I119" s="25">
        <f>Sect61979[[#This Row],[Gross Total]]-SUM(Sect61979[[#This Row],[Regional]:[ECSE]])</f>
        <v>0</v>
      </c>
      <c r="J119" s="25">
        <f>I119-Sect61979[[#This Row],[Gross Total]]</f>
        <v>-3916.2939270424063</v>
      </c>
    </row>
    <row r="120" spans="1:10" ht="12.75" x14ac:dyDescent="0.2">
      <c r="A120" t="s">
        <v>163</v>
      </c>
      <c r="B120" s="21">
        <v>7370.791025787772</v>
      </c>
      <c r="C120" s="21">
        <v>5768.4451506165169</v>
      </c>
      <c r="D120" s="21">
        <v>0</v>
      </c>
      <c r="E120" s="21">
        <v>0</v>
      </c>
      <c r="F120" s="21">
        <v>0</v>
      </c>
      <c r="G120" s="21">
        <v>15382.520401644046</v>
      </c>
      <c r="H120" s="21">
        <f>SUM(Sect61979[[#This Row],[District]:[ECSE]])</f>
        <v>28521.756578048335</v>
      </c>
      <c r="I120" s="24">
        <f>Sect61979[[#This Row],[Gross Total]]-SUM(Sect61979[[#This Row],[Regional]:[ECSE]])</f>
        <v>7370.7910257877738</v>
      </c>
      <c r="J120" s="24">
        <f>I120-Sect61979[[#This Row],[Gross Total]]</f>
        <v>-21150.965552260561</v>
      </c>
    </row>
    <row r="121" spans="1:10" ht="12.75" x14ac:dyDescent="0.2">
      <c r="A121" t="s">
        <v>26</v>
      </c>
      <c r="B121" s="21">
        <v>4285.3022975781205</v>
      </c>
      <c r="C121" s="21">
        <v>2999.711608304684</v>
      </c>
      <c r="D121" s="21">
        <v>0</v>
      </c>
      <c r="E121" s="21">
        <v>0</v>
      </c>
      <c r="F121" s="21">
        <v>0</v>
      </c>
      <c r="G121" s="21">
        <v>11141.785973703112</v>
      </c>
      <c r="H121" s="21">
        <f>SUM(Sect61979[[#This Row],[District]:[ECSE]])</f>
        <v>18426.799879585917</v>
      </c>
      <c r="I121" s="25">
        <f>Sect61979[[#This Row],[Gross Total]]-SUM(Sect61979[[#This Row],[Regional]:[ECSE]])</f>
        <v>4285.3022975781205</v>
      </c>
      <c r="J121" s="25">
        <f>I121-Sect61979[[#This Row],[Gross Total]]</f>
        <v>-14141.497582007796</v>
      </c>
    </row>
    <row r="122" spans="1:10" ht="12.75" x14ac:dyDescent="0.2">
      <c r="A122" t="s">
        <v>9</v>
      </c>
      <c r="B122" s="21">
        <v>16022.781062201551</v>
      </c>
      <c r="C122" s="21">
        <v>20126.176212277562</v>
      </c>
      <c r="D122" s="21">
        <v>0</v>
      </c>
      <c r="E122" s="21">
        <v>0</v>
      </c>
      <c r="F122" s="21">
        <v>0</v>
      </c>
      <c r="G122" s="21">
        <v>59010.730253474001</v>
      </c>
      <c r="H122" s="21">
        <f>SUM(Sect61979[[#This Row],[District]:[ECSE]])</f>
        <v>95159.687527953123</v>
      </c>
      <c r="I122" s="24">
        <f>Sect61979[[#This Row],[Gross Total]]-SUM(Sect61979[[#This Row],[Regional]:[ECSE]])</f>
        <v>16022.781062201568</v>
      </c>
      <c r="J122" s="24">
        <f>I122-Sect61979[[#This Row],[Gross Total]]</f>
        <v>-79136.906465751556</v>
      </c>
    </row>
    <row r="123" spans="1:10" ht="12.75" x14ac:dyDescent="0.2">
      <c r="A123" t="s">
        <v>36</v>
      </c>
      <c r="B123" s="21">
        <v>275.76650996819171</v>
      </c>
      <c r="C123" s="21">
        <v>0</v>
      </c>
      <c r="D123" s="21">
        <v>0</v>
      </c>
      <c r="E123" s="21">
        <v>0</v>
      </c>
      <c r="F123" s="21">
        <v>0</v>
      </c>
      <c r="G123" s="21">
        <v>1103.0660398727669</v>
      </c>
      <c r="H123" s="21">
        <f>SUM(Sect61979[[#This Row],[District]:[ECSE]])</f>
        <v>1378.8325498409586</v>
      </c>
      <c r="I123" s="25">
        <f>Sect61979[[#This Row],[Gross Total]]-SUM(Sect61979[[#This Row],[Regional]:[ECSE]])</f>
        <v>275.76650996819171</v>
      </c>
      <c r="J123" s="25">
        <f>I123-Sect61979[[#This Row],[Gross Total]]</f>
        <v>-1103.0660398727669</v>
      </c>
    </row>
    <row r="124" spans="1:10" ht="12.75" x14ac:dyDescent="0.2">
      <c r="A124" t="s">
        <v>77</v>
      </c>
      <c r="B124" s="21">
        <v>0</v>
      </c>
      <c r="C124" s="21">
        <v>0</v>
      </c>
      <c r="D124" s="21">
        <v>0</v>
      </c>
      <c r="E124" s="21">
        <v>0</v>
      </c>
      <c r="F124" s="21">
        <v>0</v>
      </c>
      <c r="G124" s="21">
        <v>2627.0627734119207</v>
      </c>
      <c r="H124" s="21">
        <f>SUM(Sect61979[[#This Row],[District]:[ECSE]])</f>
        <v>2627.0627734119207</v>
      </c>
      <c r="I124" s="24">
        <f>Sect61979[[#This Row],[Gross Total]]-SUM(Sect61979[[#This Row],[Regional]:[ECSE]])</f>
        <v>0</v>
      </c>
      <c r="J124" s="24">
        <f>I124-Sect61979[[#This Row],[Gross Total]]</f>
        <v>-2627.0627734119207</v>
      </c>
    </row>
    <row r="125" spans="1:10" ht="12.75" x14ac:dyDescent="0.2">
      <c r="A125" t="s">
        <v>114</v>
      </c>
      <c r="B125" s="21">
        <v>3567.6852920567558</v>
      </c>
      <c r="C125" s="21">
        <v>2378.4568613711708</v>
      </c>
      <c r="D125" s="21">
        <v>0</v>
      </c>
      <c r="E125" s="21">
        <v>0</v>
      </c>
      <c r="F125" s="21">
        <v>0</v>
      </c>
      <c r="G125" s="21">
        <v>3567.6852920567562</v>
      </c>
      <c r="H125" s="21">
        <f>SUM(Sect61979[[#This Row],[District]:[ECSE]])</f>
        <v>9513.8274454846833</v>
      </c>
      <c r="I125" s="25">
        <f>Sect61979[[#This Row],[Gross Total]]-SUM(Sect61979[[#This Row],[Regional]:[ECSE]])</f>
        <v>3567.6852920567562</v>
      </c>
      <c r="J125" s="25">
        <f>I125-Sect61979[[#This Row],[Gross Total]]</f>
        <v>-5946.142153427927</v>
      </c>
    </row>
    <row r="126" spans="1:10" ht="12.75" x14ac:dyDescent="0.2">
      <c r="A126" t="s">
        <v>142</v>
      </c>
      <c r="B126" s="21">
        <v>0</v>
      </c>
      <c r="C126" s="21">
        <v>0</v>
      </c>
      <c r="D126" s="21">
        <v>0</v>
      </c>
      <c r="E126" s="21">
        <v>0</v>
      </c>
      <c r="F126" s="21">
        <v>0</v>
      </c>
      <c r="G126" s="21">
        <v>525.4125546823841</v>
      </c>
      <c r="H126" s="21">
        <f>SUM(Sect61979[[#This Row],[District]:[ECSE]])</f>
        <v>525.4125546823841</v>
      </c>
      <c r="I126" s="24">
        <f>Sect61979[[#This Row],[Gross Total]]-SUM(Sect61979[[#This Row],[Regional]:[ECSE]])</f>
        <v>0</v>
      </c>
      <c r="J126" s="24">
        <f>I126-Sect61979[[#This Row],[Gross Total]]</f>
        <v>-525.4125546823841</v>
      </c>
    </row>
    <row r="127" spans="1:10" ht="12.75" x14ac:dyDescent="0.2">
      <c r="A127" t="s">
        <v>116</v>
      </c>
      <c r="B127" s="21">
        <v>1778.7091356476296</v>
      </c>
      <c r="C127" s="21">
        <v>2223.3864195595374</v>
      </c>
      <c r="D127" s="21">
        <v>0</v>
      </c>
      <c r="E127" s="21">
        <v>0</v>
      </c>
      <c r="F127" s="21">
        <v>0</v>
      </c>
      <c r="G127" s="21">
        <v>4891.4501230309816</v>
      </c>
      <c r="H127" s="21">
        <f>SUM(Sect61979[[#This Row],[District]:[ECSE]])</f>
        <v>8893.545678238148</v>
      </c>
      <c r="I127" s="25">
        <f>Sect61979[[#This Row],[Gross Total]]-SUM(Sect61979[[#This Row],[Regional]:[ECSE]])</f>
        <v>1778.7091356476285</v>
      </c>
      <c r="J127" s="25">
        <f>I127-Sect61979[[#This Row],[Gross Total]]</f>
        <v>-7114.8365425905195</v>
      </c>
    </row>
    <row r="128" spans="1:10" ht="12.75" x14ac:dyDescent="0.2">
      <c r="A128" t="s">
        <v>223</v>
      </c>
      <c r="B128" s="21">
        <v>8262.9968902301152</v>
      </c>
      <c r="C128" s="21">
        <v>1906.8454362069501</v>
      </c>
      <c r="D128" s="21">
        <v>0</v>
      </c>
      <c r="E128" s="21">
        <v>0</v>
      </c>
      <c r="F128" s="21">
        <v>0</v>
      </c>
      <c r="G128" s="21">
        <v>19386.26193477066</v>
      </c>
      <c r="H128" s="21">
        <f>SUM(Sect61979[[#This Row],[District]:[ECSE]])</f>
        <v>29556.104261207725</v>
      </c>
      <c r="I128" s="24">
        <f>Sect61979[[#This Row],[Gross Total]]-SUM(Sect61979[[#This Row],[Regional]:[ECSE]])</f>
        <v>8262.9968902301152</v>
      </c>
      <c r="J128" s="24">
        <f>I128-Sect61979[[#This Row],[Gross Total]]</f>
        <v>-21293.10737097761</v>
      </c>
    </row>
    <row r="129" spans="1:10" ht="12.75" x14ac:dyDescent="0.2">
      <c r="A129" t="s">
        <v>103</v>
      </c>
      <c r="B129" s="21">
        <v>1967.0466654544318</v>
      </c>
      <c r="C129" s="21">
        <v>0</v>
      </c>
      <c r="D129" s="21">
        <v>0</v>
      </c>
      <c r="E129" s="21">
        <v>0</v>
      </c>
      <c r="F129" s="21">
        <v>0</v>
      </c>
      <c r="G129" s="21">
        <v>3540.6839978179773</v>
      </c>
      <c r="H129" s="21">
        <f>SUM(Sect61979[[#This Row],[District]:[ECSE]])</f>
        <v>5507.7306632724094</v>
      </c>
      <c r="I129" s="25">
        <f>Sect61979[[#This Row],[Gross Total]]-SUM(Sect61979[[#This Row],[Regional]:[ECSE]])</f>
        <v>1967.0466654544321</v>
      </c>
      <c r="J129" s="25">
        <f>I129-Sect61979[[#This Row],[Gross Total]]</f>
        <v>-3540.6839978179773</v>
      </c>
    </row>
    <row r="130" spans="1:10" ht="12.75" x14ac:dyDescent="0.2">
      <c r="A130" t="s">
        <v>33</v>
      </c>
      <c r="B130" s="21">
        <v>1505.4512961167852</v>
      </c>
      <c r="C130" s="21">
        <v>752.72564805839261</v>
      </c>
      <c r="D130" s="21">
        <v>0</v>
      </c>
      <c r="E130" s="21">
        <v>0</v>
      </c>
      <c r="F130" s="21">
        <v>0</v>
      </c>
      <c r="G130" s="21">
        <v>3010.9025922335704</v>
      </c>
      <c r="H130" s="21">
        <f>SUM(Sect61979[[#This Row],[District]:[ECSE]])</f>
        <v>5269.079536408748</v>
      </c>
      <c r="I130" s="24">
        <f>Sect61979[[#This Row],[Gross Total]]-SUM(Sect61979[[#This Row],[Regional]:[ECSE]])</f>
        <v>1505.4512961167848</v>
      </c>
      <c r="J130" s="24">
        <f>I130-Sect61979[[#This Row],[Gross Total]]</f>
        <v>-3763.6282402919633</v>
      </c>
    </row>
    <row r="131" spans="1:10" ht="12.75" x14ac:dyDescent="0.2">
      <c r="A131" t="s">
        <v>90</v>
      </c>
      <c r="B131" s="21">
        <v>2013.5753778890164</v>
      </c>
      <c r="C131" s="21">
        <v>0</v>
      </c>
      <c r="D131" s="21">
        <v>0</v>
      </c>
      <c r="E131" s="21">
        <v>0</v>
      </c>
      <c r="F131" s="21">
        <v>0</v>
      </c>
      <c r="G131" s="21">
        <v>9061.0892005005753</v>
      </c>
      <c r="H131" s="21">
        <f>SUM(Sect61979[[#This Row],[District]:[ECSE]])</f>
        <v>11074.664578389591</v>
      </c>
      <c r="I131" s="25">
        <f>Sect61979[[#This Row],[Gross Total]]-SUM(Sect61979[[#This Row],[Regional]:[ECSE]])</f>
        <v>2013.5753778890157</v>
      </c>
      <c r="J131" s="25">
        <f>I131-Sect61979[[#This Row],[Gross Total]]</f>
        <v>-9061.0892005005753</v>
      </c>
    </row>
    <row r="132" spans="1:10" ht="12.75" x14ac:dyDescent="0.2">
      <c r="A132" t="s">
        <v>224</v>
      </c>
      <c r="B132" s="21">
        <v>5285.9986062639518</v>
      </c>
      <c r="C132" s="21">
        <v>251.71421934590245</v>
      </c>
      <c r="D132" s="21">
        <v>0</v>
      </c>
      <c r="E132" s="21">
        <v>0</v>
      </c>
      <c r="F132" s="21">
        <v>0</v>
      </c>
      <c r="G132" s="21">
        <v>10571.997212527904</v>
      </c>
      <c r="H132" s="21">
        <f>SUM(Sect61979[[#This Row],[District]:[ECSE]])</f>
        <v>16109.710038137757</v>
      </c>
      <c r="I132" s="24">
        <f>Sect61979[[#This Row],[Gross Total]]-SUM(Sect61979[[#This Row],[Regional]:[ECSE]])</f>
        <v>5285.9986062639509</v>
      </c>
      <c r="J132" s="24">
        <f>I132-Sect61979[[#This Row],[Gross Total]]</f>
        <v>-10823.711431873806</v>
      </c>
    </row>
    <row r="133" spans="1:10" ht="12.75" x14ac:dyDescent="0.2">
      <c r="A133" t="s">
        <v>13</v>
      </c>
      <c r="B133" s="21">
        <v>10783.98697054281</v>
      </c>
      <c r="C133" s="21">
        <v>8357.5899021706773</v>
      </c>
      <c r="D133" s="21">
        <v>0</v>
      </c>
      <c r="E133" s="21">
        <v>0</v>
      </c>
      <c r="F133" s="21">
        <v>0</v>
      </c>
      <c r="G133" s="21">
        <v>35587.157002791275</v>
      </c>
      <c r="H133" s="21">
        <f>SUM(Sect61979[[#This Row],[District]:[ECSE]])</f>
        <v>54728.73387550476</v>
      </c>
      <c r="I133" s="25">
        <f>Sect61979[[#This Row],[Gross Total]]-SUM(Sect61979[[#This Row],[Regional]:[ECSE]])</f>
        <v>10783.986970542806</v>
      </c>
      <c r="J133" s="25">
        <f>I133-Sect61979[[#This Row],[Gross Total]]</f>
        <v>-43944.746904961954</v>
      </c>
    </row>
    <row r="134" spans="1:10" ht="12.75" x14ac:dyDescent="0.2">
      <c r="A134" t="s">
        <v>11</v>
      </c>
      <c r="B134" s="21">
        <v>6082.7621773400697</v>
      </c>
      <c r="C134" s="21">
        <v>6995.1765039410802</v>
      </c>
      <c r="D134" s="21">
        <v>0</v>
      </c>
      <c r="E134" s="21">
        <v>0</v>
      </c>
      <c r="F134" s="21">
        <v>0</v>
      </c>
      <c r="G134" s="21">
        <v>16727.595987685192</v>
      </c>
      <c r="H134" s="21">
        <f>SUM(Sect61979[[#This Row],[District]:[ECSE]])</f>
        <v>29805.534668966342</v>
      </c>
      <c r="I134" s="24">
        <f>Sect61979[[#This Row],[Gross Total]]-SUM(Sect61979[[#This Row],[Regional]:[ECSE]])</f>
        <v>6082.7621773400679</v>
      </c>
      <c r="J134" s="24">
        <f>I134-Sect61979[[#This Row],[Gross Total]]</f>
        <v>-23722.772491626274</v>
      </c>
    </row>
    <row r="135" spans="1:10" ht="12.75" x14ac:dyDescent="0.2">
      <c r="A135" t="s">
        <v>76</v>
      </c>
      <c r="B135" s="21">
        <v>484.4116246228603</v>
      </c>
      <c r="C135" s="21">
        <v>0</v>
      </c>
      <c r="D135" s="21">
        <v>0</v>
      </c>
      <c r="E135" s="21">
        <v>0</v>
      </c>
      <c r="F135" s="21">
        <v>0</v>
      </c>
      <c r="G135" s="21">
        <v>0</v>
      </c>
      <c r="H135" s="21">
        <f>SUM(Sect61979[[#This Row],[District]:[ECSE]])</f>
        <v>484.4116246228603</v>
      </c>
      <c r="I135" s="25">
        <f>Sect61979[[#This Row],[Gross Total]]-SUM(Sect61979[[#This Row],[Regional]:[ECSE]])</f>
        <v>484.4116246228603</v>
      </c>
      <c r="J135" s="25">
        <f>I135-Sect61979[[#This Row],[Gross Total]]</f>
        <v>0</v>
      </c>
    </row>
    <row r="136" spans="1:10" ht="12.75" x14ac:dyDescent="0.2">
      <c r="A136" t="s">
        <v>122</v>
      </c>
      <c r="B136" s="21">
        <v>2064.4490567157254</v>
      </c>
      <c r="C136" s="21">
        <v>4128.8981134314508</v>
      </c>
      <c r="D136" s="21">
        <v>0</v>
      </c>
      <c r="E136" s="21">
        <v>0</v>
      </c>
      <c r="F136" s="21">
        <v>0</v>
      </c>
      <c r="G136" s="21">
        <v>12386.694340294351</v>
      </c>
      <c r="H136" s="21">
        <f>SUM(Sect61979[[#This Row],[District]:[ECSE]])</f>
        <v>18580.041510441526</v>
      </c>
      <c r="I136" s="24">
        <f>Sect61979[[#This Row],[Gross Total]]-SUM(Sect61979[[#This Row],[Regional]:[ECSE]])</f>
        <v>2064.4490567157227</v>
      </c>
      <c r="J136" s="24">
        <f>I136-Sect61979[[#This Row],[Gross Total]]</f>
        <v>-16515.592453725803</v>
      </c>
    </row>
    <row r="137" spans="1:10" ht="12.75" x14ac:dyDescent="0.2">
      <c r="A137" t="s">
        <v>225</v>
      </c>
      <c r="B137" s="21">
        <v>3093.8237590393037</v>
      </c>
      <c r="C137" s="21">
        <v>2406.3073681416804</v>
      </c>
      <c r="D137" s="21">
        <v>0</v>
      </c>
      <c r="E137" s="21">
        <v>0</v>
      </c>
      <c r="F137" s="21">
        <v>0</v>
      </c>
      <c r="G137" s="21">
        <v>19250.458945133443</v>
      </c>
      <c r="H137" s="21">
        <f>SUM(Sect61979[[#This Row],[District]:[ECSE]])</f>
        <v>24750.59007231443</v>
      </c>
      <c r="I137" s="25">
        <f>Sect61979[[#This Row],[Gross Total]]-SUM(Sect61979[[#This Row],[Regional]:[ECSE]])</f>
        <v>3093.8237590393073</v>
      </c>
      <c r="J137" s="25">
        <f>I137-Sect61979[[#This Row],[Gross Total]]</f>
        <v>-21656.766313275122</v>
      </c>
    </row>
    <row r="138" spans="1:10" ht="12.75" x14ac:dyDescent="0.2">
      <c r="A138" t="s">
        <v>131</v>
      </c>
      <c r="B138" s="21">
        <v>1009.8241793052445</v>
      </c>
      <c r="C138" s="21">
        <v>0</v>
      </c>
      <c r="D138" s="21">
        <v>0</v>
      </c>
      <c r="E138" s="21">
        <v>0</v>
      </c>
      <c r="F138" s="21">
        <v>0</v>
      </c>
      <c r="G138" s="21">
        <v>0</v>
      </c>
      <c r="H138" s="21">
        <f>SUM(Sect61979[[#This Row],[District]:[ECSE]])</f>
        <v>1009.8241793052445</v>
      </c>
      <c r="I138" s="24">
        <f>Sect61979[[#This Row],[Gross Total]]-SUM(Sect61979[[#This Row],[Regional]:[ECSE]])</f>
        <v>1009.8241793052445</v>
      </c>
      <c r="J138" s="24">
        <f>I138-Sect61979[[#This Row],[Gross Total]]</f>
        <v>0</v>
      </c>
    </row>
    <row r="139" spans="1:10" ht="12.75" x14ac:dyDescent="0.2">
      <c r="A139" t="s">
        <v>6</v>
      </c>
      <c r="B139" s="21">
        <v>5797.1887405017042</v>
      </c>
      <c r="C139" s="21">
        <v>0</v>
      </c>
      <c r="D139" s="21">
        <v>0</v>
      </c>
      <c r="E139" s="21">
        <v>0</v>
      </c>
      <c r="F139" s="21">
        <v>0</v>
      </c>
      <c r="G139" s="21">
        <v>7453.5283806450479</v>
      </c>
      <c r="H139" s="21">
        <f>SUM(Sect61979[[#This Row],[District]:[ECSE]])</f>
        <v>13250.717121146752</v>
      </c>
      <c r="I139" s="25">
        <f>Sect61979[[#This Row],[Gross Total]]-SUM(Sect61979[[#This Row],[Regional]:[ECSE]])</f>
        <v>5797.1887405017042</v>
      </c>
      <c r="J139" s="25">
        <f>I139-Sect61979[[#This Row],[Gross Total]]</f>
        <v>-7453.5283806450479</v>
      </c>
    </row>
    <row r="140" spans="1:10" ht="12.75" x14ac:dyDescent="0.2">
      <c r="A140" t="s">
        <v>60</v>
      </c>
      <c r="B140" s="21">
        <v>7321.5188357629395</v>
      </c>
      <c r="C140" s="21">
        <v>4118.3543451166533</v>
      </c>
      <c r="D140" s="21">
        <v>0</v>
      </c>
      <c r="E140" s="21">
        <v>0</v>
      </c>
      <c r="F140" s="21">
        <v>0</v>
      </c>
      <c r="G140" s="21">
        <v>15100.632598761062</v>
      </c>
      <c r="H140" s="21">
        <f>SUM(Sect61979[[#This Row],[District]:[ECSE]])</f>
        <v>26540.505779640655</v>
      </c>
      <c r="I140" s="24">
        <f>Sect61979[[#This Row],[Gross Total]]-SUM(Sect61979[[#This Row],[Regional]:[ECSE]])</f>
        <v>7321.5188357629377</v>
      </c>
      <c r="J140" s="24">
        <f>I140-Sect61979[[#This Row],[Gross Total]]</f>
        <v>-19218.986943877717</v>
      </c>
    </row>
    <row r="141" spans="1:10" ht="12.75" x14ac:dyDescent="0.2">
      <c r="A141" t="s">
        <v>137</v>
      </c>
      <c r="B141" s="21">
        <v>525.41255468238421</v>
      </c>
      <c r="C141" s="21">
        <v>525.41255468238421</v>
      </c>
      <c r="D141" s="21">
        <v>0</v>
      </c>
      <c r="E141" s="21">
        <v>0</v>
      </c>
      <c r="F141" s="21">
        <v>0</v>
      </c>
      <c r="G141" s="21">
        <v>525.41255468238421</v>
      </c>
      <c r="H141" s="21">
        <f>SUM(Sect61979[[#This Row],[District]:[ECSE]])</f>
        <v>1576.2376640471525</v>
      </c>
      <c r="I141" s="25">
        <f>Sect61979[[#This Row],[Gross Total]]-SUM(Sect61979[[#This Row],[Regional]:[ECSE]])</f>
        <v>525.4125546823841</v>
      </c>
      <c r="J141" s="25">
        <f>I141-Sect61979[[#This Row],[Gross Total]]</f>
        <v>-1050.8251093647684</v>
      </c>
    </row>
    <row r="142" spans="1:10" ht="12.75" x14ac:dyDescent="0.2">
      <c r="A142" t="s">
        <v>53</v>
      </c>
      <c r="B142" s="21">
        <v>271.91143699563565</v>
      </c>
      <c r="C142" s="21">
        <v>0</v>
      </c>
      <c r="D142" s="21">
        <v>0</v>
      </c>
      <c r="E142" s="21">
        <v>0</v>
      </c>
      <c r="F142" s="21">
        <v>0</v>
      </c>
      <c r="G142" s="21">
        <v>0</v>
      </c>
      <c r="H142" s="21">
        <f>SUM(Sect61979[[#This Row],[District]:[ECSE]])</f>
        <v>271.91143699563565</v>
      </c>
      <c r="I142" s="24">
        <f>Sect61979[[#This Row],[Gross Total]]-SUM(Sect61979[[#This Row],[Regional]:[ECSE]])</f>
        <v>271.91143699563565</v>
      </c>
      <c r="J142" s="24">
        <f>I142-Sect61979[[#This Row],[Gross Total]]</f>
        <v>0</v>
      </c>
    </row>
    <row r="143" spans="1:10" ht="12.75" x14ac:dyDescent="0.2">
      <c r="A143" t="s">
        <v>226</v>
      </c>
      <c r="B143" s="21">
        <v>444.55044277989509</v>
      </c>
      <c r="C143" s="21">
        <v>0</v>
      </c>
      <c r="D143" s="21">
        <v>0</v>
      </c>
      <c r="E143" s="21">
        <v>0</v>
      </c>
      <c r="F143" s="21">
        <v>0</v>
      </c>
      <c r="G143" s="21">
        <v>222.27522138994755</v>
      </c>
      <c r="H143" s="21">
        <f>SUM(Sect61979[[#This Row],[District]:[ECSE]])</f>
        <v>666.82566416984264</v>
      </c>
      <c r="I143" s="25">
        <f>Sect61979[[#This Row],[Gross Total]]-SUM(Sect61979[[#This Row],[Regional]:[ECSE]])</f>
        <v>444.55044277989509</v>
      </c>
      <c r="J143" s="25">
        <f>I143-Sect61979[[#This Row],[Gross Total]]</f>
        <v>-222.27522138994755</v>
      </c>
    </row>
    <row r="144" spans="1:10" ht="12.75" x14ac:dyDescent="0.2">
      <c r="A144" t="s">
        <v>67</v>
      </c>
      <c r="B144" s="21">
        <v>968.8232492457206</v>
      </c>
      <c r="C144" s="21">
        <v>0</v>
      </c>
      <c r="D144" s="21">
        <v>0</v>
      </c>
      <c r="E144" s="21">
        <v>0</v>
      </c>
      <c r="F144" s="21">
        <v>0</v>
      </c>
      <c r="G144" s="21">
        <v>0</v>
      </c>
      <c r="H144" s="21">
        <f>SUM(Sect61979[[#This Row],[District]:[ECSE]])</f>
        <v>968.8232492457206</v>
      </c>
      <c r="I144" s="24">
        <f>Sect61979[[#This Row],[Gross Total]]-SUM(Sect61979[[#This Row],[Regional]:[ECSE]])</f>
        <v>968.8232492457206</v>
      </c>
      <c r="J144" s="24">
        <f>I144-Sect61979[[#This Row],[Gross Total]]</f>
        <v>0</v>
      </c>
    </row>
    <row r="145" spans="1:10" ht="12.75" x14ac:dyDescent="0.2">
      <c r="A145" t="s">
        <v>80</v>
      </c>
      <c r="B145" s="21">
        <v>497.21182408149934</v>
      </c>
      <c r="C145" s="21">
        <v>497.21182408149934</v>
      </c>
      <c r="D145" s="21">
        <v>0</v>
      </c>
      <c r="E145" s="21">
        <v>0</v>
      </c>
      <c r="F145" s="21">
        <v>0</v>
      </c>
      <c r="G145" s="21">
        <v>2734.6650324482471</v>
      </c>
      <c r="H145" s="21">
        <f>SUM(Sect61979[[#This Row],[District]:[ECSE]])</f>
        <v>3729.0886806112458</v>
      </c>
      <c r="I145" s="25">
        <f>Sect61979[[#This Row],[Gross Total]]-SUM(Sect61979[[#This Row],[Regional]:[ECSE]])</f>
        <v>497.21182408149934</v>
      </c>
      <c r="J145" s="25">
        <f>I145-Sect61979[[#This Row],[Gross Total]]</f>
        <v>-3231.8768565297464</v>
      </c>
    </row>
    <row r="146" spans="1:10" ht="12.75" x14ac:dyDescent="0.2">
      <c r="A146" t="s">
        <v>78</v>
      </c>
      <c r="B146" s="21">
        <v>0</v>
      </c>
      <c r="C146" s="21">
        <v>0</v>
      </c>
      <c r="D146" s="21">
        <v>0</v>
      </c>
      <c r="E146" s="21">
        <v>0</v>
      </c>
      <c r="F146" s="21">
        <v>0</v>
      </c>
      <c r="G146" s="21">
        <v>0</v>
      </c>
      <c r="H146" s="21">
        <f>SUM(Sect61979[[#This Row],[District]:[ECSE]])</f>
        <v>0</v>
      </c>
      <c r="I146" s="24">
        <f>Sect61979[[#This Row],[Gross Total]]-SUM(Sect61979[[#This Row],[Regional]:[ECSE]])</f>
        <v>0</v>
      </c>
      <c r="J146" s="24">
        <f>I146-Sect61979[[#This Row],[Gross Total]]</f>
        <v>0</v>
      </c>
    </row>
    <row r="147" spans="1:10" ht="12.75" x14ac:dyDescent="0.2">
      <c r="A147" t="s">
        <v>227</v>
      </c>
      <c r="B147" s="21">
        <v>0</v>
      </c>
      <c r="C147" s="21">
        <v>2463.0590531738258</v>
      </c>
      <c r="D147" s="21">
        <v>0</v>
      </c>
      <c r="E147" s="21">
        <v>0</v>
      </c>
      <c r="F147" s="21">
        <v>0</v>
      </c>
      <c r="G147" s="21">
        <v>0</v>
      </c>
      <c r="H147" s="21">
        <f>SUM(Sect61979[[#This Row],[District]:[ECSE]])</f>
        <v>2463.0590531738258</v>
      </c>
      <c r="I147" s="25">
        <f>Sect61979[[#This Row],[Gross Total]]-SUM(Sect61979[[#This Row],[Regional]:[ECSE]])</f>
        <v>0</v>
      </c>
      <c r="J147" s="25">
        <f>I147-Sect61979[[#This Row],[Gross Total]]</f>
        <v>-2463.0590531738258</v>
      </c>
    </row>
    <row r="148" spans="1:10" ht="12.75" x14ac:dyDescent="0.2">
      <c r="A148" t="s">
        <v>121</v>
      </c>
      <c r="B148" s="21">
        <v>83483.686867470562</v>
      </c>
      <c r="C148" s="21">
        <v>73434.72455934911</v>
      </c>
      <c r="D148" s="21">
        <v>0</v>
      </c>
      <c r="E148" s="21">
        <v>0</v>
      </c>
      <c r="F148" s="21">
        <v>0</v>
      </c>
      <c r="G148" s="21">
        <v>262046.0171117826</v>
      </c>
      <c r="H148" s="21">
        <f>SUM(Sect61979[[#This Row],[District]:[ECSE]])</f>
        <v>418964.42853860231</v>
      </c>
      <c r="I148" s="24">
        <f>Sect61979[[#This Row],[Gross Total]]-SUM(Sect61979[[#This Row],[Regional]:[ECSE]])</f>
        <v>83483.68686747062</v>
      </c>
      <c r="J148" s="24">
        <f>I148-Sect61979[[#This Row],[Gross Total]]</f>
        <v>-335480.74167113169</v>
      </c>
    </row>
    <row r="149" spans="1:10" ht="12.75" x14ac:dyDescent="0.2">
      <c r="A149" t="s">
        <v>27</v>
      </c>
      <c r="B149" s="21">
        <v>0</v>
      </c>
      <c r="C149" s="21">
        <v>206.41078948201908</v>
      </c>
      <c r="D149" s="21">
        <v>0</v>
      </c>
      <c r="E149" s="21">
        <v>0</v>
      </c>
      <c r="F149" s="21">
        <v>0</v>
      </c>
      <c r="G149" s="21">
        <v>412.82157896403817</v>
      </c>
      <c r="H149" s="21">
        <f>SUM(Sect61979[[#This Row],[District]:[ECSE]])</f>
        <v>619.23236844605731</v>
      </c>
      <c r="I149" s="25">
        <f>Sect61979[[#This Row],[Gross Total]]-SUM(Sect61979[[#This Row],[Regional]:[ECSE]])</f>
        <v>0</v>
      </c>
      <c r="J149" s="25">
        <f>I149-Sect61979[[#This Row],[Gross Total]]</f>
        <v>-619.23236844605731</v>
      </c>
    </row>
    <row r="150" spans="1:10" ht="12.75" x14ac:dyDescent="0.2">
      <c r="A150" t="s">
        <v>47</v>
      </c>
      <c r="B150" s="21">
        <v>1009.8241793052445</v>
      </c>
      <c r="C150" s="21">
        <v>0</v>
      </c>
      <c r="D150" s="21">
        <v>0</v>
      </c>
      <c r="E150" s="21">
        <v>0</v>
      </c>
      <c r="F150" s="21">
        <v>0</v>
      </c>
      <c r="G150" s="21">
        <v>1009.8241793052445</v>
      </c>
      <c r="H150" s="21">
        <f>SUM(Sect61979[[#This Row],[District]:[ECSE]])</f>
        <v>2019.6483586104889</v>
      </c>
      <c r="I150" s="24">
        <f>Sect61979[[#This Row],[Gross Total]]-SUM(Sect61979[[#This Row],[Regional]:[ECSE]])</f>
        <v>1009.8241793052445</v>
      </c>
      <c r="J150" s="24">
        <f>I150-Sect61979[[#This Row],[Gross Total]]</f>
        <v>-1009.8241793052445</v>
      </c>
    </row>
    <row r="151" spans="1:10" ht="12.75" x14ac:dyDescent="0.2">
      <c r="A151" t="s">
        <v>65</v>
      </c>
      <c r="B151" s="21">
        <v>0</v>
      </c>
      <c r="C151" s="21">
        <v>1009.8241793052445</v>
      </c>
      <c r="D151" s="21">
        <v>0</v>
      </c>
      <c r="E151" s="21">
        <v>0</v>
      </c>
      <c r="F151" s="21">
        <v>0</v>
      </c>
      <c r="G151" s="21">
        <v>1009.8241793052445</v>
      </c>
      <c r="H151" s="21">
        <f>SUM(Sect61979[[#This Row],[District]:[ECSE]])</f>
        <v>2019.6483586104889</v>
      </c>
      <c r="I151" s="25">
        <f>Sect61979[[#This Row],[Gross Total]]-SUM(Sect61979[[#This Row],[Regional]:[ECSE]])</f>
        <v>0</v>
      </c>
      <c r="J151" s="25">
        <f>I151-Sect61979[[#This Row],[Gross Total]]</f>
        <v>-2019.6483586104889</v>
      </c>
    </row>
    <row r="152" spans="1:10" ht="12.75" x14ac:dyDescent="0.2">
      <c r="A152" t="s">
        <v>21</v>
      </c>
      <c r="B152" s="21">
        <v>977.84683363067802</v>
      </c>
      <c r="C152" s="21">
        <v>325.94894454355932</v>
      </c>
      <c r="D152" s="21">
        <v>0</v>
      </c>
      <c r="E152" s="21">
        <v>0</v>
      </c>
      <c r="F152" s="21">
        <v>0</v>
      </c>
      <c r="G152" s="21">
        <v>4237.3362790662713</v>
      </c>
      <c r="H152" s="21">
        <f>SUM(Sect61979[[#This Row],[District]:[ECSE]])</f>
        <v>5541.1320572405084</v>
      </c>
      <c r="I152" s="24">
        <f>Sect61979[[#This Row],[Gross Total]]-SUM(Sect61979[[#This Row],[Regional]:[ECSE]])</f>
        <v>977.84683363067779</v>
      </c>
      <c r="J152" s="24">
        <f>I152-Sect61979[[#This Row],[Gross Total]]</f>
        <v>-4563.2852236098306</v>
      </c>
    </row>
    <row r="153" spans="1:10" ht="12.75" x14ac:dyDescent="0.2">
      <c r="A153" t="s">
        <v>31</v>
      </c>
      <c r="B153" s="21">
        <v>4905.489184011557</v>
      </c>
      <c r="C153" s="21">
        <v>5431.0773108699377</v>
      </c>
      <c r="D153" s="21">
        <v>0</v>
      </c>
      <c r="E153" s="21">
        <v>0</v>
      </c>
      <c r="F153" s="21">
        <v>0</v>
      </c>
      <c r="G153" s="21">
        <v>19621.956736046224</v>
      </c>
      <c r="H153" s="21">
        <f>SUM(Sect61979[[#This Row],[District]:[ECSE]])</f>
        <v>29958.52323092772</v>
      </c>
      <c r="I153" s="25">
        <f>Sect61979[[#This Row],[Gross Total]]-SUM(Sect61979[[#This Row],[Regional]:[ECSE]])</f>
        <v>4905.4891840115597</v>
      </c>
      <c r="J153" s="25">
        <f>I153-Sect61979[[#This Row],[Gross Total]]</f>
        <v>-25053.03404691616</v>
      </c>
    </row>
    <row r="154" spans="1:10" ht="12.75" x14ac:dyDescent="0.2">
      <c r="A154" t="s">
        <v>41</v>
      </c>
      <c r="B154" s="21">
        <v>3866.2701812411342</v>
      </c>
      <c r="C154" s="21">
        <v>552.32431160587635</v>
      </c>
      <c r="D154" s="21">
        <v>0</v>
      </c>
      <c r="E154" s="21">
        <v>0</v>
      </c>
      <c r="F154" s="21">
        <v>0</v>
      </c>
      <c r="G154" s="21">
        <v>5523.2431160587639</v>
      </c>
      <c r="H154" s="21">
        <f>SUM(Sect61979[[#This Row],[District]:[ECSE]])</f>
        <v>9941.8376089057747</v>
      </c>
      <c r="I154" s="24">
        <f>Sect61979[[#This Row],[Gross Total]]-SUM(Sect61979[[#This Row],[Regional]:[ECSE]])</f>
        <v>3866.2701812411342</v>
      </c>
      <c r="J154" s="24">
        <f>I154-Sect61979[[#This Row],[Gross Total]]</f>
        <v>-6075.5674276646405</v>
      </c>
    </row>
    <row r="155" spans="1:10" ht="12.75" x14ac:dyDescent="0.2">
      <c r="A155" t="s">
        <v>123</v>
      </c>
      <c r="B155" s="21">
        <v>9742.6935285161271</v>
      </c>
      <c r="C155" s="21">
        <v>12526.320250949306</v>
      </c>
      <c r="D155" s="21">
        <v>0</v>
      </c>
      <c r="E155" s="21">
        <v>0</v>
      </c>
      <c r="F155" s="21">
        <v>0</v>
      </c>
      <c r="G155" s="21">
        <v>40362.5874752811</v>
      </c>
      <c r="H155" s="21">
        <f>SUM(Sect61979[[#This Row],[District]:[ECSE]])</f>
        <v>62631.601254746536</v>
      </c>
      <c r="I155" s="25">
        <f>Sect61979[[#This Row],[Gross Total]]-SUM(Sect61979[[#This Row],[Regional]:[ECSE]])</f>
        <v>9742.6935285161308</v>
      </c>
      <c r="J155" s="25">
        <f>I155-Sect61979[[#This Row],[Gross Total]]</f>
        <v>-52888.907726230405</v>
      </c>
    </row>
    <row r="156" spans="1:10" ht="12.75" x14ac:dyDescent="0.2">
      <c r="A156" t="s">
        <v>39</v>
      </c>
      <c r="B156" s="21">
        <v>189.64888781301656</v>
      </c>
      <c r="C156" s="21">
        <v>94.824443906508279</v>
      </c>
      <c r="D156" s="21">
        <v>0</v>
      </c>
      <c r="E156" s="21">
        <v>0</v>
      </c>
      <c r="F156" s="21">
        <v>0</v>
      </c>
      <c r="G156" s="21">
        <v>568.94666343904964</v>
      </c>
      <c r="H156" s="21">
        <f>SUM(Sect61979[[#This Row],[District]:[ECSE]])</f>
        <v>853.41999515857447</v>
      </c>
      <c r="I156" s="24">
        <f>Sect61979[[#This Row],[Gross Total]]-SUM(Sect61979[[#This Row],[Regional]:[ECSE]])</f>
        <v>189.64888781301659</v>
      </c>
      <c r="J156" s="24">
        <f>I156-Sect61979[[#This Row],[Gross Total]]</f>
        <v>-663.77110734555788</v>
      </c>
    </row>
    <row r="157" spans="1:10" ht="12.75" x14ac:dyDescent="0.2">
      <c r="A157" t="s">
        <v>128</v>
      </c>
      <c r="B157" s="21">
        <v>566.41348474190795</v>
      </c>
      <c r="C157" s="21">
        <v>0</v>
      </c>
      <c r="D157" s="21">
        <v>0</v>
      </c>
      <c r="E157" s="21">
        <v>0</v>
      </c>
      <c r="F157" s="21">
        <v>0</v>
      </c>
      <c r="G157" s="21">
        <v>0</v>
      </c>
      <c r="H157" s="21">
        <f>SUM(Sect61979[[#This Row],[District]:[ECSE]])</f>
        <v>566.41348474190795</v>
      </c>
      <c r="I157" s="25">
        <f>Sect61979[[#This Row],[Gross Total]]-SUM(Sect61979[[#This Row],[Regional]:[ECSE]])</f>
        <v>566.41348474190795</v>
      </c>
      <c r="J157" s="25">
        <f>I157-Sect61979[[#This Row],[Gross Total]]</f>
        <v>0</v>
      </c>
    </row>
    <row r="158" spans="1:10" ht="12.75" x14ac:dyDescent="0.2">
      <c r="A158" t="s">
        <v>64</v>
      </c>
      <c r="B158" s="21">
        <v>2982.3986271347371</v>
      </c>
      <c r="C158" s="21">
        <v>1491.1993135673686</v>
      </c>
      <c r="D158" s="21">
        <v>0</v>
      </c>
      <c r="E158" s="21">
        <v>0</v>
      </c>
      <c r="F158" s="21">
        <v>0</v>
      </c>
      <c r="G158" s="21">
        <v>4473.5979407021059</v>
      </c>
      <c r="H158" s="21">
        <f>SUM(Sect61979[[#This Row],[District]:[ECSE]])</f>
        <v>8947.1958814042118</v>
      </c>
      <c r="I158" s="24">
        <f>Sect61979[[#This Row],[Gross Total]]-SUM(Sect61979[[#This Row],[Regional]:[ECSE]])</f>
        <v>2982.3986271347376</v>
      </c>
      <c r="J158" s="24">
        <f>I158-Sect61979[[#This Row],[Gross Total]]</f>
        <v>-5964.7972542694743</v>
      </c>
    </row>
    <row r="159" spans="1:10" ht="12.75" x14ac:dyDescent="0.2">
      <c r="A159" t="s">
        <v>115</v>
      </c>
      <c r="B159" s="21">
        <v>47889.290978760386</v>
      </c>
      <c r="C159" s="21">
        <v>30361.184476730439</v>
      </c>
      <c r="D159" s="21">
        <v>626.00380364392652</v>
      </c>
      <c r="E159" s="21">
        <v>0</v>
      </c>
      <c r="F159" s="21">
        <v>0</v>
      </c>
      <c r="G159" s="21">
        <v>106107.64471764555</v>
      </c>
      <c r="H159" s="21">
        <f>SUM(Sect61979[[#This Row],[District]:[ECSE]])</f>
        <v>184984.12397678031</v>
      </c>
      <c r="I159" s="25">
        <f>Sect61979[[#This Row],[Gross Total]]-SUM(Sect61979[[#This Row],[Regional]:[ECSE]])</f>
        <v>47889.290978760371</v>
      </c>
      <c r="J159" s="25">
        <f>I159-Sect61979[[#This Row],[Gross Total]]</f>
        <v>-137094.83299801993</v>
      </c>
    </row>
    <row r="160" spans="1:10" ht="12.75" x14ac:dyDescent="0.2">
      <c r="A160" t="s">
        <v>99</v>
      </c>
      <c r="B160" s="21">
        <v>646.51546083809933</v>
      </c>
      <c r="C160" s="21">
        <v>1293.0309216761987</v>
      </c>
      <c r="D160" s="21">
        <v>0</v>
      </c>
      <c r="E160" s="21">
        <v>0</v>
      </c>
      <c r="F160" s="21">
        <v>0</v>
      </c>
      <c r="G160" s="21">
        <v>646.51546083809933</v>
      </c>
      <c r="H160" s="21">
        <f>SUM(Sect61979[[#This Row],[District]:[ECSE]])</f>
        <v>2586.0618433523973</v>
      </c>
      <c r="I160" s="24">
        <f>Sect61979[[#This Row],[Gross Total]]-SUM(Sect61979[[#This Row],[Regional]:[ECSE]])</f>
        <v>646.51546083809944</v>
      </c>
      <c r="J160" s="24">
        <f>I160-Sect61979[[#This Row],[Gross Total]]</f>
        <v>-1939.5463825142979</v>
      </c>
    </row>
    <row r="161" spans="1:10" ht="12.75" x14ac:dyDescent="0.2">
      <c r="A161" t="s">
        <v>19</v>
      </c>
      <c r="B161" s="21">
        <v>2269.4537070133447</v>
      </c>
      <c r="C161" s="21">
        <v>648.41534486095566</v>
      </c>
      <c r="D161" s="21">
        <v>0</v>
      </c>
      <c r="E161" s="21">
        <v>0</v>
      </c>
      <c r="F161" s="21">
        <v>0</v>
      </c>
      <c r="G161" s="21">
        <v>5997.8419399638387</v>
      </c>
      <c r="H161" s="21">
        <f>SUM(Sect61979[[#This Row],[District]:[ECSE]])</f>
        <v>8915.7109918381393</v>
      </c>
      <c r="I161" s="25">
        <f>Sect61979[[#This Row],[Gross Total]]-SUM(Sect61979[[#This Row],[Regional]:[ECSE]])</f>
        <v>2269.4537070133447</v>
      </c>
      <c r="J161" s="25">
        <f>I161-Sect61979[[#This Row],[Gross Total]]</f>
        <v>-6646.2572848247946</v>
      </c>
    </row>
    <row r="162" spans="1:10" ht="12.75" x14ac:dyDescent="0.2">
      <c r="A162" t="s">
        <v>98</v>
      </c>
      <c r="B162" s="21">
        <v>1091.826039424292</v>
      </c>
      <c r="C162" s="21">
        <v>0</v>
      </c>
      <c r="D162" s="21">
        <v>0</v>
      </c>
      <c r="E162" s="21">
        <v>0</v>
      </c>
      <c r="F162" s="21">
        <v>0</v>
      </c>
      <c r="G162" s="21">
        <v>1091.826039424292</v>
      </c>
      <c r="H162" s="21">
        <f>SUM(Sect61979[[#This Row],[District]:[ECSE]])</f>
        <v>2183.6520788485841</v>
      </c>
      <c r="I162" s="24">
        <f>Sect61979[[#This Row],[Gross Total]]-SUM(Sect61979[[#This Row],[Regional]:[ECSE]])</f>
        <v>1091.826039424292</v>
      </c>
      <c r="J162" s="24">
        <f>I162-Sect61979[[#This Row],[Gross Total]]</f>
        <v>-1091.826039424292</v>
      </c>
    </row>
    <row r="163" spans="1:10" ht="12.75" x14ac:dyDescent="0.2">
      <c r="A163" t="s">
        <v>18</v>
      </c>
      <c r="B163" s="21">
        <v>3483.0831002541026</v>
      </c>
      <c r="C163" s="21">
        <v>1548.0369334462675</v>
      </c>
      <c r="D163" s="21">
        <v>0</v>
      </c>
      <c r="E163" s="21">
        <v>0</v>
      </c>
      <c r="F163" s="21">
        <v>0</v>
      </c>
      <c r="G163" s="21">
        <v>6192.1477337850702</v>
      </c>
      <c r="H163" s="21">
        <f>SUM(Sect61979[[#This Row],[District]:[ECSE]])</f>
        <v>11223.26776748544</v>
      </c>
      <c r="I163" s="25">
        <f>Sect61979[[#This Row],[Gross Total]]-SUM(Sect61979[[#This Row],[Regional]:[ECSE]])</f>
        <v>3483.0831002541026</v>
      </c>
      <c r="J163" s="25">
        <f>I163-Sect61979[[#This Row],[Gross Total]]</f>
        <v>-7740.1846672313377</v>
      </c>
    </row>
    <row r="164" spans="1:10" ht="12.75" x14ac:dyDescent="0.2">
      <c r="A164" t="s">
        <v>166</v>
      </c>
      <c r="B164" s="21">
        <v>1742.8417159688547</v>
      </c>
      <c r="C164" s="21">
        <v>871.42085798442736</v>
      </c>
      <c r="D164" s="21">
        <v>0</v>
      </c>
      <c r="E164" s="21">
        <v>0</v>
      </c>
      <c r="F164" s="21">
        <v>0</v>
      </c>
      <c r="G164" s="21">
        <v>4357.1042899221366</v>
      </c>
      <c r="H164" s="21">
        <f>SUM(Sect61979[[#This Row],[District]:[ECSE]])</f>
        <v>6971.3668638754189</v>
      </c>
      <c r="I164" s="24">
        <f>Sect61979[[#This Row],[Gross Total]]-SUM(Sect61979[[#This Row],[Regional]:[ECSE]])</f>
        <v>1742.8417159688552</v>
      </c>
      <c r="J164" s="24">
        <f>I164-Sect61979[[#This Row],[Gross Total]]</f>
        <v>-5228.5251479065637</v>
      </c>
    </row>
    <row r="165" spans="1:10" ht="12.75" x14ac:dyDescent="0.2">
      <c r="A165" t="s">
        <v>228</v>
      </c>
      <c r="B165" s="21">
        <v>162.73713088952434</v>
      </c>
      <c r="C165" s="21">
        <v>0</v>
      </c>
      <c r="D165" s="21">
        <v>0</v>
      </c>
      <c r="E165" s="21">
        <v>0</v>
      </c>
      <c r="F165" s="21">
        <v>0</v>
      </c>
      <c r="G165" s="21">
        <v>813.68565444762169</v>
      </c>
      <c r="H165" s="21">
        <f>SUM(Sect61979[[#This Row],[District]:[ECSE]])</f>
        <v>976.42278533714602</v>
      </c>
      <c r="I165" s="25">
        <f>Sect61979[[#This Row],[Gross Total]]-SUM(Sect61979[[#This Row],[Regional]:[ECSE]])</f>
        <v>162.73713088952434</v>
      </c>
      <c r="J165" s="25">
        <f>I165-Sect61979[[#This Row],[Gross Total]]</f>
        <v>-813.68565444762169</v>
      </c>
    </row>
    <row r="166" spans="1:10" ht="12.75" x14ac:dyDescent="0.2">
      <c r="A166" t="s">
        <v>156</v>
      </c>
      <c r="B166" s="21">
        <v>1685.1456147940517</v>
      </c>
      <c r="C166" s="21">
        <v>2059.6224180816189</v>
      </c>
      <c r="D166" s="21">
        <v>0</v>
      </c>
      <c r="E166" s="21">
        <v>0</v>
      </c>
      <c r="F166" s="21">
        <v>0</v>
      </c>
      <c r="G166" s="21">
        <v>7302.2976641075575</v>
      </c>
      <c r="H166" s="21">
        <f>SUM(Sect61979[[#This Row],[District]:[ECSE]])</f>
        <v>11047.065696983227</v>
      </c>
      <c r="I166" s="24">
        <f>Sect61979[[#This Row],[Gross Total]]-SUM(Sect61979[[#This Row],[Regional]:[ECSE]])</f>
        <v>1685.1456147940517</v>
      </c>
      <c r="J166" s="24">
        <f>I166-Sect61979[[#This Row],[Gross Total]]</f>
        <v>-9361.9200821891754</v>
      </c>
    </row>
    <row r="167" spans="1:10" ht="12.75" x14ac:dyDescent="0.2">
      <c r="A167" t="s">
        <v>111</v>
      </c>
      <c r="B167" s="21">
        <v>5074.7138340005604</v>
      </c>
      <c r="C167" s="21">
        <v>4059.7710672004482</v>
      </c>
      <c r="D167" s="21">
        <v>0</v>
      </c>
      <c r="E167" s="21">
        <v>0</v>
      </c>
      <c r="F167" s="21">
        <v>0</v>
      </c>
      <c r="G167" s="21">
        <v>7612.0707510008406</v>
      </c>
      <c r="H167" s="21">
        <f>SUM(Sect61979[[#This Row],[District]:[ECSE]])</f>
        <v>16746.555652201849</v>
      </c>
      <c r="I167" s="25">
        <f>Sect61979[[#This Row],[Gross Total]]-SUM(Sect61979[[#This Row],[Regional]:[ECSE]])</f>
        <v>5074.7138340005604</v>
      </c>
      <c r="J167" s="25">
        <f>I167-Sect61979[[#This Row],[Gross Total]]</f>
        <v>-11671.841818201288</v>
      </c>
    </row>
    <row r="168" spans="1:10" ht="12.75" x14ac:dyDescent="0.2">
      <c r="A168" t="s">
        <v>32</v>
      </c>
      <c r="B168" s="21">
        <v>227.31309337600857</v>
      </c>
      <c r="C168" s="21">
        <v>1136.565466880043</v>
      </c>
      <c r="D168" s="21">
        <v>0</v>
      </c>
      <c r="E168" s="21">
        <v>0</v>
      </c>
      <c r="F168" s="21">
        <v>0</v>
      </c>
      <c r="G168" s="21">
        <v>2273.130933760086</v>
      </c>
      <c r="H168" s="21">
        <f>SUM(Sect61979[[#This Row],[District]:[ECSE]])</f>
        <v>3637.0094940161375</v>
      </c>
      <c r="I168" s="24">
        <f>Sect61979[[#This Row],[Gross Total]]-SUM(Sect61979[[#This Row],[Regional]:[ECSE]])</f>
        <v>227.31309337600851</v>
      </c>
      <c r="J168" s="24">
        <f>I168-Sect61979[[#This Row],[Gross Total]]</f>
        <v>-3409.696400640129</v>
      </c>
    </row>
    <row r="169" spans="1:10" ht="12.75" x14ac:dyDescent="0.2">
      <c r="A169" t="s">
        <v>93</v>
      </c>
      <c r="B169" s="21">
        <v>2944.870346113079</v>
      </c>
      <c r="C169" s="21">
        <v>0</v>
      </c>
      <c r="D169" s="21">
        <v>0</v>
      </c>
      <c r="E169" s="21">
        <v>0</v>
      </c>
      <c r="F169" s="21">
        <v>0</v>
      </c>
      <c r="G169" s="21">
        <v>10797.857935747958</v>
      </c>
      <c r="H169" s="21">
        <f>SUM(Sect61979[[#This Row],[District]:[ECSE]])</f>
        <v>13742.728281861037</v>
      </c>
      <c r="I169" s="25">
        <f>Sect61979[[#This Row],[Gross Total]]-SUM(Sect61979[[#This Row],[Regional]:[ECSE]])</f>
        <v>2944.870346113079</v>
      </c>
      <c r="J169" s="25">
        <f>I169-Sect61979[[#This Row],[Gross Total]]</f>
        <v>-10797.857935747958</v>
      </c>
    </row>
    <row r="170" spans="1:10" ht="12.75" x14ac:dyDescent="0.2">
      <c r="A170" t="s">
        <v>59</v>
      </c>
      <c r="B170" s="21">
        <v>271.91201204503614</v>
      </c>
      <c r="C170" s="21">
        <v>0</v>
      </c>
      <c r="D170" s="21">
        <v>0</v>
      </c>
      <c r="E170" s="21">
        <v>0</v>
      </c>
      <c r="F170" s="21">
        <v>0</v>
      </c>
      <c r="G170" s="21">
        <v>0</v>
      </c>
      <c r="H170" s="21">
        <f>SUM(Sect61979[[#This Row],[District]:[ECSE]])</f>
        <v>271.91201204503614</v>
      </c>
      <c r="I170" s="24">
        <f>Sect61979[[#This Row],[Gross Total]]-SUM(Sect61979[[#This Row],[Regional]:[ECSE]])</f>
        <v>271.91201204503614</v>
      </c>
      <c r="J170" s="24">
        <f>I170-Sect61979[[#This Row],[Gross Total]]</f>
        <v>0</v>
      </c>
    </row>
    <row r="171" spans="1:10" ht="12.75" x14ac:dyDescent="0.2">
      <c r="A171" t="s">
        <v>229</v>
      </c>
      <c r="B171" s="21">
        <v>6041.7090171799618</v>
      </c>
      <c r="C171" s="21">
        <v>0</v>
      </c>
      <c r="D171" s="21">
        <v>0</v>
      </c>
      <c r="E171" s="21">
        <v>0</v>
      </c>
      <c r="F171" s="21">
        <v>0</v>
      </c>
      <c r="G171" s="21">
        <v>12780.538305572996</v>
      </c>
      <c r="H171" s="21">
        <f>SUM(Sect61979[[#This Row],[District]:[ECSE]])</f>
        <v>18822.247322752959</v>
      </c>
      <c r="I171" s="25">
        <f>Sect61979[[#This Row],[Gross Total]]-SUM(Sect61979[[#This Row],[Regional]:[ECSE]])</f>
        <v>6041.7090171799628</v>
      </c>
      <c r="J171" s="25">
        <f>I171-Sect61979[[#This Row],[Gross Total]]</f>
        <v>-12780.538305572996</v>
      </c>
    </row>
    <row r="172" spans="1:10" ht="12.75" x14ac:dyDescent="0.2">
      <c r="A172" t="s">
        <v>35</v>
      </c>
      <c r="B172" s="21">
        <v>3758.4846157016354</v>
      </c>
      <c r="C172" s="21">
        <v>1445.5710060390904</v>
      </c>
      <c r="D172" s="21">
        <v>0</v>
      </c>
      <c r="E172" s="21">
        <v>0</v>
      </c>
      <c r="F172" s="21">
        <v>0</v>
      </c>
      <c r="G172" s="21">
        <v>7227.8550301954529</v>
      </c>
      <c r="H172" s="21">
        <f>SUM(Sect61979[[#This Row],[District]:[ECSE]])</f>
        <v>12431.910651936178</v>
      </c>
      <c r="I172" s="24">
        <f>Sect61979[[#This Row],[Gross Total]]-SUM(Sect61979[[#This Row],[Regional]:[ECSE]])</f>
        <v>3758.4846157016345</v>
      </c>
      <c r="J172" s="24">
        <f>I172-Sect61979[[#This Row],[Gross Total]]</f>
        <v>-8673.4260362345431</v>
      </c>
    </row>
    <row r="173" spans="1:10" ht="12.75" x14ac:dyDescent="0.2">
      <c r="A173" t="s">
        <v>230</v>
      </c>
      <c r="B173" s="21">
        <v>1494.2358039281046</v>
      </c>
      <c r="C173" s="21">
        <v>0</v>
      </c>
      <c r="D173" s="21">
        <v>0</v>
      </c>
      <c r="E173" s="21">
        <v>0</v>
      </c>
      <c r="F173" s="21">
        <v>0</v>
      </c>
      <c r="G173" s="21">
        <v>2988.4716078562092</v>
      </c>
      <c r="H173" s="21">
        <f>SUM(Sect61979[[#This Row],[District]:[ECSE]])</f>
        <v>4482.707411784314</v>
      </c>
      <c r="I173" s="25">
        <f>Sect61979[[#This Row],[Gross Total]]-SUM(Sect61979[[#This Row],[Regional]:[ECSE]])</f>
        <v>1494.2358039281048</v>
      </c>
      <c r="J173" s="25">
        <f>I173-Sect61979[[#This Row],[Gross Total]]</f>
        <v>-2988.4716078562092</v>
      </c>
    </row>
    <row r="174" spans="1:10" ht="12.75" x14ac:dyDescent="0.2">
      <c r="A174" t="s">
        <v>158</v>
      </c>
      <c r="B174" s="21">
        <v>584.82380405079516</v>
      </c>
      <c r="C174" s="21">
        <v>0</v>
      </c>
      <c r="D174" s="21">
        <v>0</v>
      </c>
      <c r="E174" s="21">
        <v>0</v>
      </c>
      <c r="F174" s="21">
        <v>0</v>
      </c>
      <c r="G174" s="21">
        <v>0</v>
      </c>
      <c r="H174" s="21">
        <f>SUM(Sect61979[[#This Row],[District]:[ECSE]])</f>
        <v>584.82380405079516</v>
      </c>
      <c r="I174" s="24">
        <f>Sect61979[[#This Row],[Gross Total]]-SUM(Sect61979[[#This Row],[Regional]:[ECSE]])</f>
        <v>584.82380405079516</v>
      </c>
      <c r="J174" s="24">
        <f>I174-Sect61979[[#This Row],[Gross Total]]</f>
        <v>0</v>
      </c>
    </row>
    <row r="175" spans="1:10" ht="12.75" x14ac:dyDescent="0.2">
      <c r="A175" t="s">
        <v>82</v>
      </c>
      <c r="B175" s="21">
        <v>25888.816528534837</v>
      </c>
      <c r="C175" s="21">
        <v>1056.6863889197894</v>
      </c>
      <c r="D175" s="21">
        <v>0</v>
      </c>
      <c r="E175" s="21">
        <v>0</v>
      </c>
      <c r="F175" s="21">
        <v>0</v>
      </c>
      <c r="G175" s="21">
        <v>71590.50284931573</v>
      </c>
      <c r="H175" s="21">
        <f>SUM(Sect61979[[#This Row],[District]:[ECSE]])</f>
        <v>98536.005766770351</v>
      </c>
      <c r="I175" s="25">
        <f>Sect61979[[#This Row],[Gross Total]]-SUM(Sect61979[[#This Row],[Regional]:[ECSE]])</f>
        <v>25888.816528534837</v>
      </c>
      <c r="J175" s="25">
        <f>I175-Sect61979[[#This Row],[Gross Total]]</f>
        <v>-72647.189238235514</v>
      </c>
    </row>
    <row r="176" spans="1:10" ht="12.75" x14ac:dyDescent="0.2">
      <c r="A176" t="s">
        <v>23</v>
      </c>
      <c r="B176" s="21">
        <v>6068.4444959457487</v>
      </c>
      <c r="C176" s="21">
        <v>6646.3915907977253</v>
      </c>
      <c r="D176" s="21">
        <v>0</v>
      </c>
      <c r="E176" s="21">
        <v>0</v>
      </c>
      <c r="F176" s="21">
        <v>0</v>
      </c>
      <c r="G176" s="21">
        <v>15893.545108429342</v>
      </c>
      <c r="H176" s="21">
        <f>SUM(Sect61979[[#This Row],[District]:[ECSE]])</f>
        <v>28608.381195172817</v>
      </c>
      <c r="I176" s="24">
        <f>Sect61979[[#This Row],[Gross Total]]-SUM(Sect61979[[#This Row],[Regional]:[ECSE]])</f>
        <v>6068.4444959457505</v>
      </c>
      <c r="J176" s="24">
        <f>I176-Sect61979[[#This Row],[Gross Total]]</f>
        <v>-22539.936699227066</v>
      </c>
    </row>
    <row r="177" spans="1:10" ht="12.75" x14ac:dyDescent="0.2">
      <c r="A177" t="s">
        <v>117</v>
      </c>
      <c r="B177" s="21">
        <v>0</v>
      </c>
      <c r="C177" s="21">
        <v>767.61836699381445</v>
      </c>
      <c r="D177" s="21">
        <v>0</v>
      </c>
      <c r="E177" s="21">
        <v>0</v>
      </c>
      <c r="F177" s="21">
        <v>0</v>
      </c>
      <c r="G177" s="21">
        <v>767.61836699381445</v>
      </c>
      <c r="H177" s="21">
        <f>SUM(Sect61979[[#This Row],[District]:[ECSE]])</f>
        <v>1535.2367339876289</v>
      </c>
      <c r="I177" s="25">
        <f>Sect61979[[#This Row],[Gross Total]]-SUM(Sect61979[[#This Row],[Regional]:[ECSE]])</f>
        <v>0</v>
      </c>
      <c r="J177" s="25">
        <f>I177-Sect61979[[#This Row],[Gross Total]]</f>
        <v>-1535.2367339876289</v>
      </c>
    </row>
    <row r="178" spans="1:10" ht="12.75" x14ac:dyDescent="0.2">
      <c r="A178" t="s">
        <v>139</v>
      </c>
      <c r="B178" s="21">
        <v>622.29487960695633</v>
      </c>
      <c r="C178" s="21">
        <v>622.29487960695633</v>
      </c>
      <c r="D178" s="21">
        <v>0</v>
      </c>
      <c r="E178" s="21">
        <v>0</v>
      </c>
      <c r="F178" s="21">
        <v>0</v>
      </c>
      <c r="G178" s="21">
        <v>1866.8846388208688</v>
      </c>
      <c r="H178" s="21">
        <f>SUM(Sect61979[[#This Row],[District]:[ECSE]])</f>
        <v>3111.4743980347812</v>
      </c>
      <c r="I178" s="24">
        <f>Sect61979[[#This Row],[Gross Total]]-SUM(Sect61979[[#This Row],[Regional]:[ECSE]])</f>
        <v>622.29487960695587</v>
      </c>
      <c r="J178" s="24">
        <f>I178-Sect61979[[#This Row],[Gross Total]]</f>
        <v>-2489.1795184278253</v>
      </c>
    </row>
    <row r="179" spans="1:10" ht="12.75" x14ac:dyDescent="0.2">
      <c r="A179" t="s">
        <v>55</v>
      </c>
      <c r="B179" s="21">
        <v>0</v>
      </c>
      <c r="C179" s="21">
        <v>0</v>
      </c>
      <c r="D179" s="21">
        <v>0</v>
      </c>
      <c r="E179" s="21">
        <v>0</v>
      </c>
      <c r="F179" s="21">
        <v>0</v>
      </c>
      <c r="G179" s="21">
        <v>0</v>
      </c>
      <c r="H179" s="21">
        <f>SUM(Sect61979[[#This Row],[District]:[ECSE]])</f>
        <v>0</v>
      </c>
      <c r="I179" s="25">
        <f>Sect61979[[#This Row],[Gross Total]]-SUM(Sect61979[[#This Row],[Regional]:[ECSE]])</f>
        <v>0</v>
      </c>
      <c r="J179" s="25">
        <f>I179-Sect61979[[#This Row],[Gross Total]]</f>
        <v>0</v>
      </c>
    </row>
    <row r="180" spans="1:10" ht="12.75" x14ac:dyDescent="0.2">
      <c r="A180" t="s">
        <v>43</v>
      </c>
      <c r="B180" s="21">
        <v>2624.4624417283135</v>
      </c>
      <c r="C180" s="21">
        <v>1312.2312208641567</v>
      </c>
      <c r="D180" s="21">
        <v>0</v>
      </c>
      <c r="E180" s="21">
        <v>0</v>
      </c>
      <c r="F180" s="21">
        <v>0</v>
      </c>
      <c r="G180" s="21">
        <v>5773.8173718022899</v>
      </c>
      <c r="H180" s="21">
        <f>SUM(Sect61979[[#This Row],[District]:[ECSE]])</f>
        <v>9710.5110343947599</v>
      </c>
      <c r="I180" s="24">
        <f>Sect61979[[#This Row],[Gross Total]]-SUM(Sect61979[[#This Row],[Regional]:[ECSE]])</f>
        <v>2624.462441728313</v>
      </c>
      <c r="J180" s="24">
        <f>I180-Sect61979[[#This Row],[Gross Total]]</f>
        <v>-7086.0485926664469</v>
      </c>
    </row>
    <row r="181" spans="1:10" ht="12.75" x14ac:dyDescent="0.2">
      <c r="A181" t="s">
        <v>97</v>
      </c>
      <c r="B181" s="21">
        <v>4916.0670034435998</v>
      </c>
      <c r="C181" s="21">
        <v>1638.6890011478665</v>
      </c>
      <c r="D181" s="21">
        <v>0</v>
      </c>
      <c r="E181" s="21">
        <v>0</v>
      </c>
      <c r="F181" s="21">
        <v>0</v>
      </c>
      <c r="G181" s="21">
        <v>6827.8708381161105</v>
      </c>
      <c r="H181" s="21">
        <f>SUM(Sect61979[[#This Row],[District]:[ECSE]])</f>
        <v>13382.626842707577</v>
      </c>
      <c r="I181" s="25">
        <f>Sect61979[[#This Row],[Gross Total]]-SUM(Sect61979[[#This Row],[Regional]:[ECSE]])</f>
        <v>4916.0670034436007</v>
      </c>
      <c r="J181" s="25">
        <f>I181-Sect61979[[#This Row],[Gross Total]]</f>
        <v>-8466.5598392639768</v>
      </c>
    </row>
    <row r="182" spans="1:10" ht="12.75" x14ac:dyDescent="0.2">
      <c r="A182" t="s">
        <v>231</v>
      </c>
      <c r="B182" s="21">
        <v>7340.895300747854</v>
      </c>
      <c r="C182" s="21">
        <v>8717.3131696380769</v>
      </c>
      <c r="D182" s="21">
        <v>0</v>
      </c>
      <c r="E182" s="21">
        <v>0</v>
      </c>
      <c r="F182" s="21">
        <v>0</v>
      </c>
      <c r="G182" s="21">
        <v>26610.74546521097</v>
      </c>
      <c r="H182" s="21">
        <f>SUM(Sect61979[[#This Row],[District]:[ECSE]])</f>
        <v>42668.953935596903</v>
      </c>
      <c r="I182" s="24">
        <f>Sect61979[[#This Row],[Gross Total]]-SUM(Sect61979[[#This Row],[Regional]:[ECSE]])</f>
        <v>7340.8953007478558</v>
      </c>
      <c r="J182" s="24">
        <f>I182-Sect61979[[#This Row],[Gross Total]]</f>
        <v>-35328.058634849047</v>
      </c>
    </row>
    <row r="183" spans="1:10" ht="12.75" x14ac:dyDescent="0.2">
      <c r="A183" t="s">
        <v>154</v>
      </c>
      <c r="B183" s="21">
        <v>11795.030680465543</v>
      </c>
      <c r="C183" s="21">
        <v>9650.4796476536249</v>
      </c>
      <c r="D183" s="21">
        <v>0</v>
      </c>
      <c r="E183" s="21">
        <v>0</v>
      </c>
      <c r="F183" s="21">
        <v>0</v>
      </c>
      <c r="G183" s="21">
        <v>36189.298678701096</v>
      </c>
      <c r="H183" s="21">
        <f>SUM(Sect61979[[#This Row],[District]:[ECSE]])</f>
        <v>57634.809006820265</v>
      </c>
      <c r="I183" s="25">
        <f>Sect61979[[#This Row],[Gross Total]]-SUM(Sect61979[[#This Row],[Regional]:[ECSE]])</f>
        <v>11795.030680465548</v>
      </c>
      <c r="J183" s="25">
        <f>I183-Sect61979[[#This Row],[Gross Total]]</f>
        <v>-45839.778326354717</v>
      </c>
    </row>
    <row r="184" spans="1:10" ht="12.75" x14ac:dyDescent="0.2">
      <c r="A184" t="s">
        <v>133</v>
      </c>
      <c r="B184" s="21">
        <v>2773.6528501473495</v>
      </c>
      <c r="C184" s="21">
        <v>1981.1806072481068</v>
      </c>
      <c r="D184" s="21">
        <v>0</v>
      </c>
      <c r="E184" s="21">
        <v>0</v>
      </c>
      <c r="F184" s="21">
        <v>0</v>
      </c>
      <c r="G184" s="21">
        <v>8320.9585504420484</v>
      </c>
      <c r="H184" s="21">
        <f>SUM(Sect61979[[#This Row],[District]:[ECSE]])</f>
        <v>13075.792007837505</v>
      </c>
      <c r="I184" s="24">
        <f>Sect61979[[#This Row],[Gross Total]]-SUM(Sect61979[[#This Row],[Regional]:[ECSE]])</f>
        <v>2773.6528501473495</v>
      </c>
      <c r="J184" s="24">
        <f>I184-Sect61979[[#This Row],[Gross Total]]</f>
        <v>-10302.139157690155</v>
      </c>
    </row>
    <row r="185" spans="1:10" ht="12.75" x14ac:dyDescent="0.2">
      <c r="A185" t="s">
        <v>149</v>
      </c>
      <c r="B185" s="21">
        <v>0</v>
      </c>
      <c r="C185" s="21">
        <v>0</v>
      </c>
      <c r="D185" s="21">
        <v>0</v>
      </c>
      <c r="E185" s="21">
        <v>0</v>
      </c>
      <c r="F185" s="21">
        <v>0</v>
      </c>
      <c r="G185" s="21">
        <v>0</v>
      </c>
      <c r="H185" s="21">
        <f>SUM(Sect61979[[#This Row],[District]:[ECSE]])</f>
        <v>0</v>
      </c>
      <c r="I185" s="25">
        <f>Sect61979[[#This Row],[Gross Total]]-SUM(Sect61979[[#This Row],[Regional]:[ECSE]])</f>
        <v>0</v>
      </c>
      <c r="J185" s="25">
        <f>I185-Sect61979[[#This Row],[Gross Total]]</f>
        <v>0</v>
      </c>
    </row>
    <row r="186" spans="1:10" ht="12.75" x14ac:dyDescent="0.2">
      <c r="A186" t="s">
        <v>232</v>
      </c>
      <c r="B186" s="21">
        <v>0</v>
      </c>
      <c r="C186" s="21">
        <v>0</v>
      </c>
      <c r="D186" s="21">
        <v>0</v>
      </c>
      <c r="E186" s="21">
        <v>0</v>
      </c>
      <c r="F186" s="21">
        <v>0</v>
      </c>
      <c r="G186" s="21">
        <v>0</v>
      </c>
      <c r="H186" s="21">
        <f>SUM(Sect61979[[#This Row],[District]:[ECSE]])</f>
        <v>0</v>
      </c>
      <c r="I186" s="24">
        <f>Sect61979[[#This Row],[Gross Total]]-SUM(Sect61979[[#This Row],[Regional]:[ECSE]])</f>
        <v>0</v>
      </c>
      <c r="J186" s="24">
        <f>I186-Sect61979[[#This Row],[Gross Total]]</f>
        <v>0</v>
      </c>
    </row>
    <row r="187" spans="1:10" ht="12.75" x14ac:dyDescent="0.2">
      <c r="A187" t="s">
        <v>233</v>
      </c>
      <c r="B187" s="21">
        <v>3199.2115026604479</v>
      </c>
      <c r="C187" s="21">
        <v>228.5151073328891</v>
      </c>
      <c r="D187" s="21">
        <v>0</v>
      </c>
      <c r="E187" s="21">
        <v>0</v>
      </c>
      <c r="F187" s="21">
        <v>0</v>
      </c>
      <c r="G187" s="21">
        <v>3656.2417173262256</v>
      </c>
      <c r="H187" s="21">
        <f>SUM(Sect61979[[#This Row],[District]:[ECSE]])</f>
        <v>7083.9683273195624</v>
      </c>
      <c r="I187" s="25">
        <f>Sect61979[[#This Row],[Gross Total]]-SUM(Sect61979[[#This Row],[Regional]:[ECSE]])</f>
        <v>3199.2115026604479</v>
      </c>
      <c r="J187" s="25">
        <f>I187-Sect61979[[#This Row],[Gross Total]]</f>
        <v>-3884.7568246591145</v>
      </c>
    </row>
    <row r="188" spans="1:10" ht="12.75" x14ac:dyDescent="0.2">
      <c r="A188" t="s">
        <v>141</v>
      </c>
      <c r="B188" s="21">
        <v>121.73620083000051</v>
      </c>
      <c r="C188" s="21">
        <v>0</v>
      </c>
      <c r="D188" s="21">
        <v>0</v>
      </c>
      <c r="E188" s="21">
        <v>0</v>
      </c>
      <c r="F188" s="21">
        <v>0</v>
      </c>
      <c r="G188" s="21">
        <v>608.68100415000265</v>
      </c>
      <c r="H188" s="21">
        <f>SUM(Sect61979[[#This Row],[District]:[ECSE]])</f>
        <v>730.41720498000313</v>
      </c>
      <c r="I188" s="24">
        <f>Sect61979[[#This Row],[Gross Total]]-SUM(Sect61979[[#This Row],[Regional]:[ECSE]])</f>
        <v>121.73620083000048</v>
      </c>
      <c r="J188" s="24">
        <f>I188-Sect61979[[#This Row],[Gross Total]]</f>
        <v>-608.68100415000265</v>
      </c>
    </row>
    <row r="189" spans="1:10" ht="12.75" x14ac:dyDescent="0.2">
      <c r="A189" t="s">
        <v>109</v>
      </c>
      <c r="B189" s="21">
        <v>1161.6819381003947</v>
      </c>
      <c r="C189" s="21">
        <v>0</v>
      </c>
      <c r="D189" s="21">
        <v>0</v>
      </c>
      <c r="E189" s="21">
        <v>0</v>
      </c>
      <c r="F189" s="21">
        <v>0</v>
      </c>
      <c r="G189" s="21">
        <v>1677.9850217005703</v>
      </c>
      <c r="H189" s="21">
        <f>SUM(Sect61979[[#This Row],[District]:[ECSE]])</f>
        <v>2839.6669598009648</v>
      </c>
      <c r="I189" s="25">
        <f>Sect61979[[#This Row],[Gross Total]]-SUM(Sect61979[[#This Row],[Regional]:[ECSE]])</f>
        <v>1161.6819381003945</v>
      </c>
      <c r="J189" s="25">
        <f>I189-Sect61979[[#This Row],[Gross Total]]</f>
        <v>-1677.9850217005703</v>
      </c>
    </row>
    <row r="190" spans="1:10" ht="12.75" x14ac:dyDescent="0.2">
      <c r="A190" t="s">
        <v>22</v>
      </c>
      <c r="B190" s="21">
        <v>0</v>
      </c>
      <c r="C190" s="21">
        <v>0</v>
      </c>
      <c r="D190" s="21">
        <v>0</v>
      </c>
      <c r="E190" s="21">
        <v>0</v>
      </c>
      <c r="F190" s="21">
        <v>0</v>
      </c>
      <c r="G190" s="21">
        <v>5492.5315910895588</v>
      </c>
      <c r="H190" s="21">
        <f>SUM(Sect61979[[#This Row],[District]:[ECSE]])</f>
        <v>5492.5315910895588</v>
      </c>
      <c r="I190" s="24">
        <f>Sect61979[[#This Row],[Gross Total]]-SUM(Sect61979[[#This Row],[Regional]:[ECSE]])</f>
        <v>0</v>
      </c>
      <c r="J190" s="24">
        <f>I190-Sect61979[[#This Row],[Gross Total]]</f>
        <v>-5492.5315910895588</v>
      </c>
    </row>
    <row r="191" spans="1:10" ht="12.75" x14ac:dyDescent="0.2">
      <c r="A191" t="s">
        <v>147</v>
      </c>
      <c r="B191" s="21">
        <v>857.06045951562407</v>
      </c>
      <c r="C191" s="21">
        <v>0</v>
      </c>
      <c r="D191" s="21">
        <v>0</v>
      </c>
      <c r="E191" s="21">
        <v>0</v>
      </c>
      <c r="F191" s="21">
        <v>0</v>
      </c>
      <c r="G191" s="21">
        <v>1285.5906892734361</v>
      </c>
      <c r="H191" s="21">
        <f>SUM(Sect61979[[#This Row],[District]:[ECSE]])</f>
        <v>2142.6511487890602</v>
      </c>
      <c r="I191" s="25">
        <f>Sect61979[[#This Row],[Gross Total]]-SUM(Sect61979[[#This Row],[Regional]:[ECSE]])</f>
        <v>857.06045951562419</v>
      </c>
      <c r="J191" s="25">
        <f>I191-Sect61979[[#This Row],[Gross Total]]</f>
        <v>-1285.5906892734361</v>
      </c>
    </row>
    <row r="192" spans="1:10" ht="12.75" x14ac:dyDescent="0.2">
      <c r="A192" t="s">
        <v>234</v>
      </c>
      <c r="B192" s="21">
        <v>971.35642794286241</v>
      </c>
      <c r="C192" s="21">
        <v>728.51732095714692</v>
      </c>
      <c r="D192" s="21">
        <v>0</v>
      </c>
      <c r="E192" s="21">
        <v>0</v>
      </c>
      <c r="F192" s="21">
        <v>0</v>
      </c>
      <c r="G192" s="21">
        <v>4371.1039257428811</v>
      </c>
      <c r="H192" s="21">
        <f>SUM(Sect61979[[#This Row],[District]:[ECSE]])</f>
        <v>6070.9776746428906</v>
      </c>
      <c r="I192" s="24">
        <f>Sect61979[[#This Row],[Gross Total]]-SUM(Sect61979[[#This Row],[Regional]:[ECSE]])</f>
        <v>971.35642794286287</v>
      </c>
      <c r="J192" s="24">
        <f>I192-Sect61979[[#This Row],[Gross Total]]</f>
        <v>-5099.6212467000278</v>
      </c>
    </row>
    <row r="193" spans="1:10" ht="12.75" x14ac:dyDescent="0.2">
      <c r="A193" t="s">
        <v>235</v>
      </c>
      <c r="B193" s="21">
        <v>5602.9718391072556</v>
      </c>
      <c r="C193" s="21">
        <v>8239.6644692753762</v>
      </c>
      <c r="D193" s="21">
        <v>0</v>
      </c>
      <c r="E193" s="21">
        <v>0</v>
      </c>
      <c r="F193" s="21">
        <v>0</v>
      </c>
      <c r="G193" s="21">
        <v>23071.060513971053</v>
      </c>
      <c r="H193" s="21">
        <f>SUM(Sect61979[[#This Row],[District]:[ECSE]])</f>
        <v>36913.696822353682</v>
      </c>
      <c r="I193" s="25">
        <f>Sect61979[[#This Row],[Gross Total]]-SUM(Sect61979[[#This Row],[Regional]:[ECSE]])</f>
        <v>5602.9718391072529</v>
      </c>
      <c r="J193" s="25">
        <f>I193-Sect61979[[#This Row],[Gross Total]]</f>
        <v>-31310.724983246429</v>
      </c>
    </row>
    <row r="194" spans="1:10" ht="12.75" x14ac:dyDescent="0.2">
      <c r="A194" t="s">
        <v>164</v>
      </c>
      <c r="B194" s="21">
        <v>0</v>
      </c>
      <c r="C194" s="21">
        <v>2140.7512647662038</v>
      </c>
      <c r="D194" s="21">
        <v>0</v>
      </c>
      <c r="E194" s="21">
        <v>0</v>
      </c>
      <c r="F194" s="21">
        <v>0</v>
      </c>
      <c r="G194" s="21">
        <v>7492.6294266817131</v>
      </c>
      <c r="H194" s="21">
        <f>SUM(Sect61979[[#This Row],[District]:[ECSE]])</f>
        <v>9633.3806914479173</v>
      </c>
      <c r="I194" s="24">
        <f>Sect61979[[#This Row],[Gross Total]]-SUM(Sect61979[[#This Row],[Regional]:[ECSE]])</f>
        <v>0</v>
      </c>
      <c r="J194" s="24">
        <f>I194-Sect61979[[#This Row],[Gross Total]]</f>
        <v>-9633.3806914479173</v>
      </c>
    </row>
    <row r="195" spans="1:10" ht="12.75" x14ac:dyDescent="0.2">
      <c r="A195" t="s">
        <v>42</v>
      </c>
      <c r="B195" s="21">
        <v>2969.1650533197831</v>
      </c>
      <c r="C195" s="21">
        <v>593.83301066395654</v>
      </c>
      <c r="D195" s="21">
        <v>0</v>
      </c>
      <c r="E195" s="21">
        <v>0</v>
      </c>
      <c r="F195" s="21">
        <v>0</v>
      </c>
      <c r="G195" s="21">
        <v>12173.576718611112</v>
      </c>
      <c r="H195" s="21">
        <f>SUM(Sect61979[[#This Row],[District]:[ECSE]])</f>
        <v>15736.574782594851</v>
      </c>
      <c r="I195" s="25">
        <f>Sect61979[[#This Row],[Gross Total]]-SUM(Sect61979[[#This Row],[Regional]:[ECSE]])</f>
        <v>2969.1650533197826</v>
      </c>
      <c r="J195" s="25">
        <f>I195-Sect61979[[#This Row],[Gross Total]]</f>
        <v>-12767.409729275068</v>
      </c>
    </row>
    <row r="196" spans="1:10" ht="12.75" x14ac:dyDescent="0.2">
      <c r="A196" t="s">
        <v>119</v>
      </c>
      <c r="B196" s="21">
        <v>3782.9492244538492</v>
      </c>
      <c r="C196" s="21">
        <v>5404.2131777912145</v>
      </c>
      <c r="D196" s="21">
        <v>0</v>
      </c>
      <c r="E196" s="21">
        <v>0</v>
      </c>
      <c r="F196" s="21">
        <v>0</v>
      </c>
      <c r="G196" s="21">
        <v>11709.128551880964</v>
      </c>
      <c r="H196" s="21">
        <f>SUM(Sect61979[[#This Row],[District]:[ECSE]])</f>
        <v>20896.290954126027</v>
      </c>
      <c r="I196" s="24">
        <f>Sect61979[[#This Row],[Gross Total]]-SUM(Sect61979[[#This Row],[Regional]:[ECSE]])</f>
        <v>3782.9492244538487</v>
      </c>
      <c r="J196" s="24">
        <f>I196-Sect61979[[#This Row],[Gross Total]]</f>
        <v>-17113.341729672178</v>
      </c>
    </row>
    <row r="197" spans="1:10" ht="12.75" x14ac:dyDescent="0.2">
      <c r="A197" t="s">
        <v>236</v>
      </c>
      <c r="B197" s="21">
        <v>0</v>
      </c>
      <c r="C197" s="21">
        <v>1494.235803928105</v>
      </c>
      <c r="D197" s="21">
        <v>0</v>
      </c>
      <c r="E197" s="21">
        <v>0</v>
      </c>
      <c r="F197" s="21">
        <v>0</v>
      </c>
      <c r="G197" s="21">
        <v>5976.9432157124202</v>
      </c>
      <c r="H197" s="21">
        <f>SUM(Sect61979[[#This Row],[District]:[ECSE]])</f>
        <v>7471.1790196405254</v>
      </c>
      <c r="I197" s="25">
        <f>Sect61979[[#This Row],[Gross Total]]-SUM(Sect61979[[#This Row],[Regional]:[ECSE]])</f>
        <v>0</v>
      </c>
      <c r="J197" s="25">
        <f>I197-Sect61979[[#This Row],[Gross Total]]</f>
        <v>-7471.1790196405254</v>
      </c>
    </row>
    <row r="198" spans="1:10" ht="12.75" x14ac:dyDescent="0.2">
      <c r="A198" t="s">
        <v>37</v>
      </c>
      <c r="B198" s="21">
        <v>0</v>
      </c>
      <c r="C198" s="21">
        <v>0</v>
      </c>
      <c r="D198" s="21">
        <v>0</v>
      </c>
      <c r="E198" s="21">
        <v>0</v>
      </c>
      <c r="F198" s="21">
        <v>0</v>
      </c>
      <c r="G198" s="21">
        <v>2224.6530089081079</v>
      </c>
      <c r="H198" s="21">
        <f>SUM(Sect61979[[#This Row],[District]:[ECSE]])</f>
        <v>2224.6530089081079</v>
      </c>
      <c r="I198" s="24">
        <f>Sect61979[[#This Row],[Gross Total]]-SUM(Sect61979[[#This Row],[Regional]:[ECSE]])</f>
        <v>0</v>
      </c>
      <c r="J198" s="24">
        <f>I198-Sect61979[[#This Row],[Gross Total]]</f>
        <v>-2224.6530089081079</v>
      </c>
    </row>
    <row r="199" spans="1:10" ht="12.75" x14ac:dyDescent="0.2">
      <c r="A199" t="s">
        <v>237</v>
      </c>
      <c r="B199" s="21">
        <v>0</v>
      </c>
      <c r="C199" s="21">
        <v>0</v>
      </c>
      <c r="D199" s="21">
        <v>0</v>
      </c>
      <c r="E199" s="21">
        <v>0</v>
      </c>
      <c r="F199" s="21">
        <v>0</v>
      </c>
      <c r="G199" s="21">
        <v>0</v>
      </c>
      <c r="H199" s="21">
        <f>SUM(Sect61979[[#This Row],[District]:[ECSE]])</f>
        <v>0</v>
      </c>
      <c r="I199" s="25">
        <f>Sect61979[[#This Row],[Gross Total]]-SUM(Sect61979[[#This Row],[Regional]:[ECSE]])</f>
        <v>0</v>
      </c>
      <c r="J199" s="25">
        <f>I199-Sect61979[[#This Row],[Gross Total]]</f>
        <v>0</v>
      </c>
    </row>
    <row r="200" spans="1:10" ht="12.75" x14ac:dyDescent="0.2">
      <c r="A200" t="s">
        <v>238</v>
      </c>
      <c r="B200" s="21">
        <v>0</v>
      </c>
      <c r="C200" s="21">
        <v>0</v>
      </c>
      <c r="D200" s="21">
        <v>0</v>
      </c>
      <c r="E200" s="21">
        <v>0</v>
      </c>
      <c r="F200" s="21">
        <v>0</v>
      </c>
      <c r="G200" s="21">
        <v>0</v>
      </c>
      <c r="H200" s="21">
        <f>SUM(Sect61979[[#This Row],[District]:[ECSE]])</f>
        <v>0</v>
      </c>
      <c r="I200" s="24">
        <f>Sect61979[[#This Row],[Gross Total]]-SUM(Sect61979[[#This Row],[Regional]:[ECSE]])</f>
        <v>0</v>
      </c>
      <c r="J200" s="24">
        <f>I200-Sect61979[[#This Row],[Gross Total]]</f>
        <v>0</v>
      </c>
    </row>
    <row r="201" spans="1:10" ht="12.75" x14ac:dyDescent="0.2">
      <c r="A201" t="s">
        <v>239</v>
      </c>
      <c r="B201" s="21">
        <v>0</v>
      </c>
      <c r="C201" s="21">
        <v>0</v>
      </c>
      <c r="D201" s="21">
        <v>0</v>
      </c>
      <c r="E201" s="21">
        <v>0</v>
      </c>
      <c r="F201" s="21">
        <v>0</v>
      </c>
      <c r="G201" s="21">
        <v>0</v>
      </c>
      <c r="H201" s="21">
        <f>SUM(Sect61979[[#This Row],[District]:[ECSE]])</f>
        <v>0</v>
      </c>
      <c r="I201" s="25">
        <f>Sect61979[[#This Row],[Gross Total]]-SUM(Sect61979[[#This Row],[Regional]:[ECSE]])</f>
        <v>0</v>
      </c>
      <c r="J201" s="25">
        <f>I201-Sect61979[[#This Row],[Gross Total]]</f>
        <v>0</v>
      </c>
    </row>
    <row r="202" spans="1:10" ht="13.5" thickBot="1" x14ac:dyDescent="0.25">
      <c r="A202" t="s">
        <v>182</v>
      </c>
      <c r="B202" s="21">
        <v>344</v>
      </c>
      <c r="C202" s="21">
        <v>0</v>
      </c>
      <c r="D202" s="21">
        <v>0</v>
      </c>
      <c r="E202" s="21">
        <v>0</v>
      </c>
      <c r="F202" s="21">
        <v>0</v>
      </c>
      <c r="G202" s="21">
        <v>0</v>
      </c>
      <c r="H202" s="21">
        <f>SUM(Sect61979[[#This Row],[District]:[ECSE]])</f>
        <v>344</v>
      </c>
      <c r="I202" s="24">
        <f>Sect61979[[#This Row],[Gross Total]]-SUM(Sect61979[[#This Row],[Regional]:[ECSE]])</f>
        <v>344</v>
      </c>
      <c r="J202" s="24">
        <f>I202-Sect61979[[#This Row],[Gross Total]]</f>
        <v>0</v>
      </c>
    </row>
    <row r="203" spans="1:10" s="2" customFormat="1" ht="13.5" thickTop="1" x14ac:dyDescent="0.2">
      <c r="A203" t="s">
        <v>184</v>
      </c>
      <c r="B203" s="20">
        <f>SUBTOTAL(109,Sect61979[District])</f>
        <v>768314.26129036699</v>
      </c>
      <c r="C203" s="20">
        <f>SUBTOTAL(109,Sect61979[Regional])</f>
        <v>535758.27818848868</v>
      </c>
      <c r="D203" s="20">
        <f>SUBTOTAL(109,Sect61979[OSD])</f>
        <v>626.00380364392652</v>
      </c>
      <c r="E203" s="20">
        <f>SUBTOTAL(109,Sect61979[LTCT])</f>
        <v>453.02920847437059</v>
      </c>
      <c r="F203" s="20">
        <f>SUBTOTAL(109,Sect61979[Hospital])</f>
        <v>0</v>
      </c>
      <c r="G203" s="20">
        <f>SUBTOTAL(109,Sect61979[ECSE])</f>
        <v>2240116.7602895163</v>
      </c>
      <c r="H203" s="20">
        <f>SUBTOTAL(109,Sect61979[Gross Total])</f>
        <v>3545268.332780486</v>
      </c>
      <c r="I203" s="26">
        <f>SUM(I2:I202)</f>
        <v>768314.26129036699</v>
      </c>
      <c r="J203" s="26">
        <f>SUM(J2:J202)</f>
        <v>-2776954.0714901215</v>
      </c>
    </row>
    <row r="204" spans="1:10" ht="12.75" hidden="1" x14ac:dyDescent="0.2">
      <c r="A204" s="2"/>
      <c r="B204" s="5"/>
      <c r="C204" s="5"/>
      <c r="D204" s="5"/>
      <c r="E204" s="5"/>
      <c r="F204" s="5"/>
      <c r="G204" s="5"/>
      <c r="H204" s="5"/>
      <c r="I204" s="5"/>
      <c r="J204" s="5"/>
    </row>
  </sheetData>
  <sheetProtection sort="0" autoFilter="0"/>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0"/>
  <sheetViews>
    <sheetView zoomScale="160" zoomScaleNormal="160" workbookViewId="0"/>
  </sheetViews>
  <sheetFormatPr defaultColWidth="0" defaultRowHeight="12.75" zeroHeight="1" x14ac:dyDescent="0.2"/>
  <cols>
    <col min="1" max="1" width="30.28515625" customWidth="1"/>
    <col min="2" max="3" width="21.140625" bestFit="1" customWidth="1"/>
    <col min="4" max="4" width="16.140625" customWidth="1"/>
    <col min="5" max="5" width="9.28515625" customWidth="1"/>
    <col min="6" max="7" width="0" hidden="1" customWidth="1"/>
    <col min="8" max="16384" width="7.28515625" hidden="1"/>
  </cols>
  <sheetData>
    <row r="1" spans="1:4" x14ac:dyDescent="0.2">
      <c r="A1" t="s">
        <v>180</v>
      </c>
      <c r="B1" s="6" t="s">
        <v>246</v>
      </c>
      <c r="C1" s="6" t="s">
        <v>247</v>
      </c>
      <c r="D1" s="6" t="s">
        <v>184</v>
      </c>
    </row>
    <row r="2" spans="1:4" x14ac:dyDescent="0.2">
      <c r="A2" t="s">
        <v>169</v>
      </c>
      <c r="B2" s="21">
        <v>20779417.35836149</v>
      </c>
      <c r="C2" s="21">
        <v>535758.27818848868</v>
      </c>
      <c r="D2" s="20">
        <v>21315175.636549979</v>
      </c>
    </row>
    <row r="3" spans="1:4" x14ac:dyDescent="0.2">
      <c r="A3" t="s">
        <v>179</v>
      </c>
      <c r="B3" s="21">
        <f>147833.147300136-'Section 611 Awards 23'!D38</f>
        <v>146071.42503445529</v>
      </c>
      <c r="C3" s="21">
        <v>626.00380364392652</v>
      </c>
      <c r="D3" s="20">
        <v>148459.15110378034</v>
      </c>
    </row>
    <row r="4" spans="1:4" x14ac:dyDescent="0.2">
      <c r="A4" t="s">
        <v>181</v>
      </c>
      <c r="B4" s="21">
        <v>340713.59779570653</v>
      </c>
      <c r="C4" s="21">
        <v>453.02920847437059</v>
      </c>
      <c r="D4" s="20">
        <v>341166.62700418092</v>
      </c>
    </row>
    <row r="5" spans="1:4" x14ac:dyDescent="0.2">
      <c r="A5" t="s">
        <v>172</v>
      </c>
      <c r="B5" s="21">
        <v>12687.433510635514</v>
      </c>
      <c r="C5" s="21">
        <v>0</v>
      </c>
      <c r="D5" s="20">
        <v>12687.433510635514</v>
      </c>
    </row>
    <row r="6" spans="1:4" x14ac:dyDescent="0.2">
      <c r="A6" t="s">
        <v>182</v>
      </c>
      <c r="B6" s="21">
        <v>32866.748476155335</v>
      </c>
      <c r="C6" s="21">
        <v>0</v>
      </c>
      <c r="D6" s="20">
        <v>32866.748476155335</v>
      </c>
    </row>
    <row r="7" spans="1:4" x14ac:dyDescent="0.2">
      <c r="A7" t="s">
        <v>173</v>
      </c>
      <c r="B7" s="21">
        <v>10307190.099295314</v>
      </c>
      <c r="C7" s="21">
        <v>1871269.746031899</v>
      </c>
      <c r="D7" s="20">
        <v>12178459.845327213</v>
      </c>
    </row>
    <row r="8" spans="1:4" x14ac:dyDescent="0.2">
      <c r="A8" t="s">
        <v>174</v>
      </c>
      <c r="B8" s="21">
        <v>109553557.61526054</v>
      </c>
      <c r="C8" s="21">
        <v>768314.26129036699</v>
      </c>
      <c r="D8" s="20">
        <v>110321871.87655091</v>
      </c>
    </row>
    <row r="9" spans="1:4" x14ac:dyDescent="0.2">
      <c r="A9" t="s">
        <v>184</v>
      </c>
      <c r="B9" s="22" t="s">
        <v>255</v>
      </c>
      <c r="C9" s="22" t="s">
        <v>256</v>
      </c>
      <c r="D9" s="22" t="s">
        <v>257</v>
      </c>
    </row>
    <row r="10" spans="1:4" x14ac:dyDescent="0.2">
      <c r="B10" s="3"/>
      <c r="C10" s="3"/>
      <c r="D10" s="4"/>
    </row>
  </sheetData>
  <sheetProtection sort="0" autoFilter="0"/>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204"/>
  <sheetViews>
    <sheetView zoomScale="130" zoomScaleNormal="130" workbookViewId="0"/>
  </sheetViews>
  <sheetFormatPr defaultColWidth="0" defaultRowHeight="12.75" zeroHeight="1" x14ac:dyDescent="0.2"/>
  <cols>
    <col min="1" max="2" width="26.7109375" customWidth="1"/>
    <col min="3" max="10" width="0" hidden="1" customWidth="1"/>
    <col min="11" max="16384" width="7.28515625" hidden="1"/>
  </cols>
  <sheetData>
    <row r="1" spans="1:2" x14ac:dyDescent="0.2">
      <c r="A1" t="s">
        <v>0</v>
      </c>
      <c r="B1" s="6" t="s">
        <v>248</v>
      </c>
    </row>
    <row r="2" spans="1:2" x14ac:dyDescent="0.2">
      <c r="A2" t="s">
        <v>79</v>
      </c>
      <c r="B2" s="21">
        <v>604.55805101415297</v>
      </c>
    </row>
    <row r="3" spans="1:2" x14ac:dyDescent="0.2">
      <c r="A3" t="s">
        <v>106</v>
      </c>
      <c r="B3" s="21">
        <v>9172.3000810132035</v>
      </c>
    </row>
    <row r="4" spans="1:2" x14ac:dyDescent="0.2">
      <c r="A4" t="s">
        <v>5</v>
      </c>
      <c r="B4" s="21">
        <v>18220.354075379284</v>
      </c>
    </row>
    <row r="5" spans="1:2" x14ac:dyDescent="0.2">
      <c r="A5" t="s">
        <v>161</v>
      </c>
      <c r="B5" s="21">
        <v>35987.637654812257</v>
      </c>
    </row>
    <row r="6" spans="1:2" x14ac:dyDescent="0.2">
      <c r="A6" t="s">
        <v>104</v>
      </c>
      <c r="B6" s="21">
        <v>3738.2851172392211</v>
      </c>
    </row>
    <row r="7" spans="1:2" x14ac:dyDescent="0.2">
      <c r="A7" t="s">
        <v>44</v>
      </c>
      <c r="B7" s="21">
        <v>6467.8701477100967</v>
      </c>
    </row>
    <row r="8" spans="1:2" x14ac:dyDescent="0.2">
      <c r="A8" t="s">
        <v>108</v>
      </c>
      <c r="B8" s="21">
        <v>233.25</v>
      </c>
    </row>
    <row r="9" spans="1:2" x14ac:dyDescent="0.2">
      <c r="A9" t="s">
        <v>61</v>
      </c>
      <c r="B9" s="21">
        <v>96373.276003602019</v>
      </c>
    </row>
    <row r="10" spans="1:2" x14ac:dyDescent="0.2">
      <c r="A10" t="s">
        <v>70</v>
      </c>
      <c r="B10" s="21">
        <v>0</v>
      </c>
    </row>
    <row r="11" spans="1:2" x14ac:dyDescent="0.2">
      <c r="A11" t="s">
        <v>207</v>
      </c>
      <c r="B11" s="21">
        <v>71325.771805455923</v>
      </c>
    </row>
    <row r="12" spans="1:2" x14ac:dyDescent="0.2">
      <c r="A12" t="s">
        <v>208</v>
      </c>
      <c r="B12" s="21">
        <v>21072.946383215967</v>
      </c>
    </row>
    <row r="13" spans="1:2" x14ac:dyDescent="0.2">
      <c r="A13" t="s">
        <v>1</v>
      </c>
      <c r="B13" s="21">
        <v>128461.14207962017</v>
      </c>
    </row>
    <row r="14" spans="1:2" x14ac:dyDescent="0.2">
      <c r="A14" t="s">
        <v>29</v>
      </c>
      <c r="B14" s="21">
        <v>28732.331302244271</v>
      </c>
    </row>
    <row r="15" spans="1:2" x14ac:dyDescent="0.2">
      <c r="A15" t="s">
        <v>152</v>
      </c>
      <c r="B15" s="21">
        <v>40197.273194070396</v>
      </c>
    </row>
    <row r="16" spans="1:2" x14ac:dyDescent="0.2">
      <c r="A16" t="s">
        <v>155</v>
      </c>
      <c r="B16" s="21">
        <v>1224109.7325625976</v>
      </c>
    </row>
    <row r="17" spans="1:2" x14ac:dyDescent="0.2">
      <c r="A17" t="s">
        <v>209</v>
      </c>
      <c r="B17" s="21">
        <v>504093.21533428167</v>
      </c>
    </row>
    <row r="18" spans="1:2" x14ac:dyDescent="0.2">
      <c r="A18" t="s">
        <v>86</v>
      </c>
      <c r="B18" s="21">
        <v>258051.2707090445</v>
      </c>
    </row>
    <row r="19" spans="1:2" x14ac:dyDescent="0.2">
      <c r="A19" t="s">
        <v>92</v>
      </c>
      <c r="B19" s="21">
        <v>11719.022785289037</v>
      </c>
    </row>
    <row r="20" spans="1:2" x14ac:dyDescent="0.2">
      <c r="A20" t="s">
        <v>71</v>
      </c>
      <c r="B20" s="21">
        <v>417.19430732072391</v>
      </c>
    </row>
    <row r="21" spans="1:2" x14ac:dyDescent="0.2">
      <c r="A21" t="s">
        <v>210</v>
      </c>
      <c r="B21" s="21">
        <v>60887.272867027459</v>
      </c>
    </row>
    <row r="22" spans="1:2" x14ac:dyDescent="0.2">
      <c r="A22" t="s">
        <v>3</v>
      </c>
      <c r="B22" s="21">
        <v>2231.7132485869784</v>
      </c>
    </row>
    <row r="23" spans="1:2" x14ac:dyDescent="0.2">
      <c r="A23" t="s">
        <v>66</v>
      </c>
      <c r="B23" s="21">
        <v>11312.491175028352</v>
      </c>
    </row>
    <row r="24" spans="1:2" x14ac:dyDescent="0.2">
      <c r="A24" t="s">
        <v>211</v>
      </c>
      <c r="B24" s="21">
        <v>9416.264165719962</v>
      </c>
    </row>
    <row r="25" spans="1:2" x14ac:dyDescent="0.2">
      <c r="A25" t="s">
        <v>14</v>
      </c>
      <c r="B25" s="21">
        <v>169822.11743410514</v>
      </c>
    </row>
    <row r="26" spans="1:2" x14ac:dyDescent="0.2">
      <c r="A26" t="s">
        <v>112</v>
      </c>
      <c r="B26" s="21">
        <v>104961.03746120252</v>
      </c>
    </row>
    <row r="27" spans="1:2" x14ac:dyDescent="0.2">
      <c r="A27" t="s">
        <v>125</v>
      </c>
      <c r="B27" s="21">
        <v>224491.50433822532</v>
      </c>
    </row>
    <row r="28" spans="1:2" x14ac:dyDescent="0.2">
      <c r="A28" t="s">
        <v>30</v>
      </c>
      <c r="B28" s="21">
        <v>19552.432555957683</v>
      </c>
    </row>
    <row r="29" spans="1:2" x14ac:dyDescent="0.2">
      <c r="A29" t="s">
        <v>100</v>
      </c>
      <c r="B29" s="21">
        <v>24983.801378484706</v>
      </c>
    </row>
    <row r="30" spans="1:2" x14ac:dyDescent="0.2">
      <c r="A30" t="s">
        <v>62</v>
      </c>
      <c r="B30" s="21">
        <v>170127.20272672124</v>
      </c>
    </row>
    <row r="31" spans="1:2" x14ac:dyDescent="0.2">
      <c r="A31" t="s">
        <v>130</v>
      </c>
      <c r="B31" s="21">
        <v>108706.97878808914</v>
      </c>
    </row>
    <row r="32" spans="1:2" x14ac:dyDescent="0.2">
      <c r="A32" t="s">
        <v>20</v>
      </c>
      <c r="B32" s="21">
        <v>36524.396041300221</v>
      </c>
    </row>
    <row r="33" spans="1:2" x14ac:dyDescent="0.2">
      <c r="A33" t="s">
        <v>12</v>
      </c>
      <c r="B33" s="21">
        <v>29127.49983681292</v>
      </c>
    </row>
    <row r="34" spans="1:2" x14ac:dyDescent="0.2">
      <c r="A34" t="s">
        <v>45</v>
      </c>
      <c r="B34" s="21">
        <v>4518.071686637858</v>
      </c>
    </row>
    <row r="35" spans="1:2" x14ac:dyDescent="0.2">
      <c r="A35" t="s">
        <v>25</v>
      </c>
      <c r="B35" s="21">
        <v>156745.10006383646</v>
      </c>
    </row>
    <row r="36" spans="1:2" x14ac:dyDescent="0.2">
      <c r="A36" t="s">
        <v>24</v>
      </c>
      <c r="B36" s="21">
        <v>47056.669554326021</v>
      </c>
    </row>
    <row r="37" spans="1:2" x14ac:dyDescent="0.2">
      <c r="A37" t="s">
        <v>126</v>
      </c>
      <c r="B37" s="21">
        <v>36815.464026510577</v>
      </c>
    </row>
    <row r="38" spans="1:2" x14ac:dyDescent="0.2">
      <c r="A38" t="s">
        <v>7</v>
      </c>
      <c r="B38" s="21">
        <v>236081.04518177902</v>
      </c>
    </row>
    <row r="39" spans="1:2" x14ac:dyDescent="0.2">
      <c r="A39" t="s">
        <v>144</v>
      </c>
      <c r="B39" s="21">
        <v>10008.115594933146</v>
      </c>
    </row>
    <row r="40" spans="1:2" x14ac:dyDescent="0.2">
      <c r="A40" t="s">
        <v>85</v>
      </c>
      <c r="B40" s="21">
        <v>60525.632536314377</v>
      </c>
    </row>
    <row r="41" spans="1:2" x14ac:dyDescent="0.2">
      <c r="A41" t="s">
        <v>212</v>
      </c>
      <c r="B41" s="21">
        <v>127441.39281351274</v>
      </c>
    </row>
    <row r="42" spans="1:2" x14ac:dyDescent="0.2">
      <c r="A42" t="s">
        <v>213</v>
      </c>
      <c r="B42" s="21">
        <v>13498.375882360129</v>
      </c>
    </row>
    <row r="43" spans="1:2" x14ac:dyDescent="0.2">
      <c r="A43" t="s">
        <v>69</v>
      </c>
      <c r="B43" s="21">
        <v>24180.061137727189</v>
      </c>
    </row>
    <row r="44" spans="1:2" x14ac:dyDescent="0.2">
      <c r="A44" t="s">
        <v>129</v>
      </c>
      <c r="B44" s="21">
        <v>140972.33288435763</v>
      </c>
    </row>
    <row r="45" spans="1:2" x14ac:dyDescent="0.2">
      <c r="A45" t="s">
        <v>127</v>
      </c>
      <c r="B45" s="21">
        <v>320188.48747387686</v>
      </c>
    </row>
    <row r="46" spans="1:2" x14ac:dyDescent="0.2">
      <c r="A46" t="s">
        <v>162</v>
      </c>
      <c r="B46" s="21">
        <v>33188.103220296449</v>
      </c>
    </row>
    <row r="47" spans="1:2" x14ac:dyDescent="0.2">
      <c r="A47" t="s">
        <v>49</v>
      </c>
      <c r="B47" s="21">
        <v>2732.7221940555551</v>
      </c>
    </row>
    <row r="48" spans="1:2" x14ac:dyDescent="0.2">
      <c r="A48" t="s">
        <v>54</v>
      </c>
      <c r="B48" s="21">
        <v>419.48175891404412</v>
      </c>
    </row>
    <row r="49" spans="1:2" x14ac:dyDescent="0.2">
      <c r="A49" t="s">
        <v>58</v>
      </c>
      <c r="B49" s="21">
        <v>110.98592070306172</v>
      </c>
    </row>
    <row r="50" spans="1:2" x14ac:dyDescent="0.2">
      <c r="A50" t="s">
        <v>214</v>
      </c>
      <c r="B50" s="21">
        <v>11365.978460323271</v>
      </c>
    </row>
    <row r="51" spans="1:2" x14ac:dyDescent="0.2">
      <c r="A51" t="s">
        <v>215</v>
      </c>
      <c r="B51" s="21">
        <v>233269.55741032455</v>
      </c>
    </row>
    <row r="52" spans="1:2" x14ac:dyDescent="0.2">
      <c r="A52" t="s">
        <v>56</v>
      </c>
      <c r="B52" s="21">
        <v>103.66700000000002</v>
      </c>
    </row>
    <row r="53" spans="1:2" x14ac:dyDescent="0.2">
      <c r="A53" t="s">
        <v>150</v>
      </c>
      <c r="B53" s="21">
        <v>13168.161676549511</v>
      </c>
    </row>
    <row r="54" spans="1:2" x14ac:dyDescent="0.2">
      <c r="A54" t="s">
        <v>63</v>
      </c>
      <c r="B54" s="21">
        <v>169541.62035399786</v>
      </c>
    </row>
    <row r="55" spans="1:2" x14ac:dyDescent="0.2">
      <c r="A55" t="s">
        <v>138</v>
      </c>
      <c r="B55" s="21">
        <v>9358.6703518039831</v>
      </c>
    </row>
    <row r="56" spans="1:2" x14ac:dyDescent="0.2">
      <c r="A56" t="s">
        <v>145</v>
      </c>
      <c r="B56" s="21">
        <v>17110.506276151795</v>
      </c>
    </row>
    <row r="57" spans="1:2" x14ac:dyDescent="0.2">
      <c r="A57" t="s">
        <v>38</v>
      </c>
      <c r="B57" s="21">
        <v>6896.0569453672906</v>
      </c>
    </row>
    <row r="58" spans="1:2" x14ac:dyDescent="0.2">
      <c r="A58" t="s">
        <v>148</v>
      </c>
      <c r="B58" s="21">
        <v>22369.914450356842</v>
      </c>
    </row>
    <row r="59" spans="1:2" x14ac:dyDescent="0.2">
      <c r="A59" t="s">
        <v>15</v>
      </c>
      <c r="B59" s="21">
        <v>104308.38321589296</v>
      </c>
    </row>
    <row r="60" spans="1:2" x14ac:dyDescent="0.2">
      <c r="A60" t="s">
        <v>81</v>
      </c>
      <c r="B60" s="21">
        <v>656430.89094797906</v>
      </c>
    </row>
    <row r="61" spans="1:2" x14ac:dyDescent="0.2">
      <c r="A61" t="s">
        <v>132</v>
      </c>
      <c r="B61" s="21">
        <v>9947.2478662145149</v>
      </c>
    </row>
    <row r="62" spans="1:2" x14ac:dyDescent="0.2">
      <c r="A62" t="s">
        <v>83</v>
      </c>
      <c r="B62" s="21">
        <v>75525.044742720405</v>
      </c>
    </row>
    <row r="63" spans="1:2" x14ac:dyDescent="0.2">
      <c r="A63" t="s">
        <v>153</v>
      </c>
      <c r="B63" s="21">
        <v>232848.98994266836</v>
      </c>
    </row>
    <row r="64" spans="1:2" x14ac:dyDescent="0.2">
      <c r="A64" t="s">
        <v>159</v>
      </c>
      <c r="B64" s="21">
        <v>21637.32302870306</v>
      </c>
    </row>
    <row r="65" spans="1:2" x14ac:dyDescent="0.2">
      <c r="A65" t="s">
        <v>57</v>
      </c>
      <c r="B65" s="21">
        <v>558.91994126625468</v>
      </c>
    </row>
    <row r="66" spans="1:2" x14ac:dyDescent="0.2">
      <c r="A66" t="s">
        <v>157</v>
      </c>
      <c r="B66" s="21">
        <v>23960.767775928067</v>
      </c>
    </row>
    <row r="67" spans="1:2" x14ac:dyDescent="0.2">
      <c r="A67" t="s">
        <v>110</v>
      </c>
      <c r="B67" s="21">
        <v>48173.030670717533</v>
      </c>
    </row>
    <row r="68" spans="1:2" x14ac:dyDescent="0.2">
      <c r="A68" t="s">
        <v>16</v>
      </c>
      <c r="B68" s="21">
        <v>75740.722095264209</v>
      </c>
    </row>
    <row r="69" spans="1:2" x14ac:dyDescent="0.2">
      <c r="A69" t="s">
        <v>40</v>
      </c>
      <c r="B69" s="21">
        <v>13738.346431576894</v>
      </c>
    </row>
    <row r="70" spans="1:2" x14ac:dyDescent="0.2">
      <c r="A70" t="s">
        <v>34</v>
      </c>
      <c r="B70" s="21">
        <v>34887.426545811468</v>
      </c>
    </row>
    <row r="71" spans="1:2" x14ac:dyDescent="0.2">
      <c r="A71" t="s">
        <v>73</v>
      </c>
      <c r="B71" s="21">
        <v>205177.63072677481</v>
      </c>
    </row>
    <row r="72" spans="1:2" x14ac:dyDescent="0.2">
      <c r="A72" t="s">
        <v>216</v>
      </c>
      <c r="B72" s="21">
        <v>360467.33786443301</v>
      </c>
    </row>
    <row r="73" spans="1:2" x14ac:dyDescent="0.2">
      <c r="A73" t="s">
        <v>124</v>
      </c>
      <c r="B73" s="21">
        <v>440656.91670172609</v>
      </c>
    </row>
    <row r="74" spans="1:2" x14ac:dyDescent="0.2">
      <c r="A74" t="s">
        <v>51</v>
      </c>
      <c r="B74" s="21">
        <v>40827.127473968292</v>
      </c>
    </row>
    <row r="75" spans="1:2" x14ac:dyDescent="0.2">
      <c r="A75" t="s">
        <v>52</v>
      </c>
      <c r="B75" s="21">
        <v>18454.089563364902</v>
      </c>
    </row>
    <row r="76" spans="1:2" x14ac:dyDescent="0.2">
      <c r="A76" t="s">
        <v>217</v>
      </c>
      <c r="B76" s="21">
        <v>17661.443487243316</v>
      </c>
    </row>
    <row r="77" spans="1:2" x14ac:dyDescent="0.2">
      <c r="A77" t="s">
        <v>107</v>
      </c>
      <c r="B77" s="21">
        <v>4991.0024700813947</v>
      </c>
    </row>
    <row r="78" spans="1:2" x14ac:dyDescent="0.2">
      <c r="A78" t="s">
        <v>95</v>
      </c>
      <c r="B78" s="21">
        <v>27781.279997340007</v>
      </c>
    </row>
    <row r="79" spans="1:2" x14ac:dyDescent="0.2">
      <c r="A79" t="s">
        <v>136</v>
      </c>
      <c r="B79" s="21">
        <v>3885.3734891219392</v>
      </c>
    </row>
    <row r="80" spans="1:2" x14ac:dyDescent="0.2">
      <c r="A80" t="s">
        <v>218</v>
      </c>
      <c r="B80" s="21">
        <v>178479.77741102449</v>
      </c>
    </row>
    <row r="81" spans="1:2" x14ac:dyDescent="0.2">
      <c r="A81" t="s">
        <v>151</v>
      </c>
      <c r="B81" s="21">
        <v>716341.06374568667</v>
      </c>
    </row>
    <row r="82" spans="1:2" x14ac:dyDescent="0.2">
      <c r="A82" t="s">
        <v>219</v>
      </c>
      <c r="B82" s="21">
        <v>147638.09404268241</v>
      </c>
    </row>
    <row r="83" spans="1:2" x14ac:dyDescent="0.2">
      <c r="A83" t="s">
        <v>2</v>
      </c>
      <c r="B83" s="21">
        <v>2511.2477424631161</v>
      </c>
    </row>
    <row r="84" spans="1:2" x14ac:dyDescent="0.2">
      <c r="A84" t="s">
        <v>143</v>
      </c>
      <c r="B84" s="21">
        <v>11617.656169989072</v>
      </c>
    </row>
    <row r="85" spans="1:2" x14ac:dyDescent="0.2">
      <c r="A85" t="s">
        <v>220</v>
      </c>
      <c r="B85" s="21">
        <v>5258.0097341897317</v>
      </c>
    </row>
    <row r="86" spans="1:2" x14ac:dyDescent="0.2">
      <c r="A86" t="s">
        <v>72</v>
      </c>
      <c r="B86" s="21">
        <v>133421.02149974371</v>
      </c>
    </row>
    <row r="87" spans="1:2" x14ac:dyDescent="0.2">
      <c r="A87" t="s">
        <v>113</v>
      </c>
      <c r="B87" s="21">
        <v>31121.280601104841</v>
      </c>
    </row>
    <row r="88" spans="1:2" x14ac:dyDescent="0.2">
      <c r="A88" t="s">
        <v>17</v>
      </c>
      <c r="B88" s="21">
        <v>5695.8090788959062</v>
      </c>
    </row>
    <row r="89" spans="1:2" x14ac:dyDescent="0.2">
      <c r="A89" t="s">
        <v>46</v>
      </c>
      <c r="B89" s="21">
        <v>27425.105974886661</v>
      </c>
    </row>
    <row r="90" spans="1:2" x14ac:dyDescent="0.2">
      <c r="A90" t="s">
        <v>101</v>
      </c>
      <c r="B90" s="21">
        <v>2108.3298583348769</v>
      </c>
    </row>
    <row r="91" spans="1:2" x14ac:dyDescent="0.2">
      <c r="A91" t="s">
        <v>146</v>
      </c>
      <c r="B91" s="21">
        <v>10816.699558188717</v>
      </c>
    </row>
    <row r="92" spans="1:2" x14ac:dyDescent="0.2">
      <c r="A92" t="s">
        <v>88</v>
      </c>
      <c r="B92" s="21">
        <v>82843.559786143567</v>
      </c>
    </row>
    <row r="93" spans="1:2" x14ac:dyDescent="0.2">
      <c r="A93" t="s">
        <v>102</v>
      </c>
      <c r="B93" s="21">
        <v>134.767</v>
      </c>
    </row>
    <row r="94" spans="1:2" x14ac:dyDescent="0.2">
      <c r="A94" t="s">
        <v>74</v>
      </c>
      <c r="B94" s="21">
        <v>300702.11253319582</v>
      </c>
    </row>
    <row r="95" spans="1:2" x14ac:dyDescent="0.2">
      <c r="A95" t="s">
        <v>221</v>
      </c>
      <c r="B95" s="21">
        <v>148224.65301490738</v>
      </c>
    </row>
    <row r="96" spans="1:2" x14ac:dyDescent="0.2">
      <c r="A96" t="s">
        <v>167</v>
      </c>
      <c r="B96" s="21">
        <v>25131.87320112775</v>
      </c>
    </row>
    <row r="97" spans="1:2" x14ac:dyDescent="0.2">
      <c r="A97" t="s">
        <v>140</v>
      </c>
      <c r="B97" s="21">
        <v>109366.48619429635</v>
      </c>
    </row>
    <row r="98" spans="1:2" x14ac:dyDescent="0.2">
      <c r="A98" t="s">
        <v>75</v>
      </c>
      <c r="B98" s="21">
        <v>30497.899494502442</v>
      </c>
    </row>
    <row r="99" spans="1:2" x14ac:dyDescent="0.2">
      <c r="A99" t="s">
        <v>8</v>
      </c>
      <c r="B99" s="21">
        <v>214102.42944823595</v>
      </c>
    </row>
    <row r="100" spans="1:2" x14ac:dyDescent="0.2">
      <c r="A100" t="s">
        <v>96</v>
      </c>
      <c r="B100" s="21">
        <v>194161.67204727558</v>
      </c>
    </row>
    <row r="101" spans="1:2" x14ac:dyDescent="0.2">
      <c r="A101" t="s">
        <v>94</v>
      </c>
      <c r="B101" s="21">
        <v>229922.10206584897</v>
      </c>
    </row>
    <row r="102" spans="1:2" x14ac:dyDescent="0.2">
      <c r="A102" t="s">
        <v>50</v>
      </c>
      <c r="B102" s="21">
        <v>795.15822600445676</v>
      </c>
    </row>
    <row r="103" spans="1:2" x14ac:dyDescent="0.2">
      <c r="A103" t="s">
        <v>89</v>
      </c>
      <c r="B103" s="21">
        <v>28549.48453540984</v>
      </c>
    </row>
    <row r="104" spans="1:2" x14ac:dyDescent="0.2">
      <c r="A104" t="s">
        <v>105</v>
      </c>
      <c r="B104" s="21">
        <v>0</v>
      </c>
    </row>
    <row r="105" spans="1:2" x14ac:dyDescent="0.2">
      <c r="A105" t="s">
        <v>84</v>
      </c>
      <c r="B105" s="21">
        <v>11654.282764283298</v>
      </c>
    </row>
    <row r="106" spans="1:2" x14ac:dyDescent="0.2">
      <c r="A106" t="s">
        <v>91</v>
      </c>
      <c r="B106" s="21">
        <v>22012.246454628057</v>
      </c>
    </row>
    <row r="107" spans="1:2" x14ac:dyDescent="0.2">
      <c r="A107" t="s">
        <v>87</v>
      </c>
      <c r="B107" s="21">
        <v>10040.76524716359</v>
      </c>
    </row>
    <row r="108" spans="1:2" x14ac:dyDescent="0.2">
      <c r="A108" t="s">
        <v>165</v>
      </c>
      <c r="B108" s="21">
        <v>231806.28935728117</v>
      </c>
    </row>
    <row r="109" spans="1:2" x14ac:dyDescent="0.2">
      <c r="A109" t="s">
        <v>68</v>
      </c>
      <c r="B109" s="21">
        <v>542287.94105098746</v>
      </c>
    </row>
    <row r="110" spans="1:2" x14ac:dyDescent="0.2">
      <c r="A110" t="s">
        <v>222</v>
      </c>
      <c r="B110" s="21">
        <v>64065.146548447243</v>
      </c>
    </row>
    <row r="111" spans="1:2" x14ac:dyDescent="0.2">
      <c r="A111" t="s">
        <v>160</v>
      </c>
      <c r="B111" s="21">
        <v>29565.528402281663</v>
      </c>
    </row>
    <row r="112" spans="1:2" x14ac:dyDescent="0.2">
      <c r="A112" t="s">
        <v>10</v>
      </c>
      <c r="B112" s="21">
        <v>116274.93677980462</v>
      </c>
    </row>
    <row r="113" spans="1:2" x14ac:dyDescent="0.2">
      <c r="A113" t="s">
        <v>4</v>
      </c>
      <c r="B113" s="21">
        <v>16224.751892488423</v>
      </c>
    </row>
    <row r="114" spans="1:2" x14ac:dyDescent="0.2">
      <c r="A114" t="s">
        <v>48</v>
      </c>
      <c r="B114" s="21">
        <v>2691.8506430414022</v>
      </c>
    </row>
    <row r="115" spans="1:2" x14ac:dyDescent="0.2">
      <c r="A115" t="s">
        <v>120</v>
      </c>
      <c r="B115" s="21">
        <v>90413.33677264805</v>
      </c>
    </row>
    <row r="116" spans="1:2" x14ac:dyDescent="0.2">
      <c r="A116" t="s">
        <v>118</v>
      </c>
      <c r="B116" s="21">
        <v>28027.290774300207</v>
      </c>
    </row>
    <row r="117" spans="1:2" x14ac:dyDescent="0.2">
      <c r="A117" t="s">
        <v>28</v>
      </c>
      <c r="B117" s="21">
        <v>28065.40285152334</v>
      </c>
    </row>
    <row r="118" spans="1:2" x14ac:dyDescent="0.2">
      <c r="A118" t="s">
        <v>134</v>
      </c>
      <c r="B118" s="21">
        <v>29763.664125710613</v>
      </c>
    </row>
    <row r="119" spans="1:2" x14ac:dyDescent="0.2">
      <c r="A119" t="s">
        <v>135</v>
      </c>
      <c r="B119" s="21">
        <v>21967.49024894206</v>
      </c>
    </row>
    <row r="120" spans="1:2" x14ac:dyDescent="0.2">
      <c r="A120" t="s">
        <v>163</v>
      </c>
      <c r="B120" s="21">
        <v>178259.43211205836</v>
      </c>
    </row>
    <row r="121" spans="1:2" x14ac:dyDescent="0.2">
      <c r="A121" t="s">
        <v>26</v>
      </c>
      <c r="B121" s="21">
        <v>143194.99232495856</v>
      </c>
    </row>
    <row r="122" spans="1:2" x14ac:dyDescent="0.2">
      <c r="A122" t="s">
        <v>9</v>
      </c>
      <c r="B122" s="21">
        <v>698169.38470699475</v>
      </c>
    </row>
    <row r="123" spans="1:2" x14ac:dyDescent="0.2">
      <c r="A123" t="s">
        <v>36</v>
      </c>
      <c r="B123" s="21">
        <v>18203.980917408433</v>
      </c>
    </row>
    <row r="124" spans="1:2" x14ac:dyDescent="0.2">
      <c r="A124" t="s">
        <v>77</v>
      </c>
      <c r="B124" s="21">
        <v>13242.679617331696</v>
      </c>
    </row>
    <row r="125" spans="1:2" x14ac:dyDescent="0.2">
      <c r="A125" t="s">
        <v>114</v>
      </c>
      <c r="B125" s="21">
        <v>67250.136829675335</v>
      </c>
    </row>
    <row r="126" spans="1:2" x14ac:dyDescent="0.2">
      <c r="A126" t="s">
        <v>142</v>
      </c>
      <c r="B126" s="21">
        <v>10016.920489165297</v>
      </c>
    </row>
    <row r="127" spans="1:2" x14ac:dyDescent="0.2">
      <c r="A127" t="s">
        <v>116</v>
      </c>
      <c r="B127" s="21">
        <v>96018.006664652814</v>
      </c>
    </row>
    <row r="128" spans="1:2" x14ac:dyDescent="0.2">
      <c r="A128" t="s">
        <v>223</v>
      </c>
      <c r="B128" s="21">
        <v>134057.84347045407</v>
      </c>
    </row>
    <row r="129" spans="1:2" x14ac:dyDescent="0.2">
      <c r="A129" t="s">
        <v>103</v>
      </c>
      <c r="B129" s="21">
        <v>44961.213414431673</v>
      </c>
    </row>
    <row r="130" spans="1:2" x14ac:dyDescent="0.2">
      <c r="A130" t="s">
        <v>33</v>
      </c>
      <c r="B130" s="21">
        <v>29085.35856074181</v>
      </c>
    </row>
    <row r="131" spans="1:2" x14ac:dyDescent="0.2">
      <c r="A131" t="s">
        <v>90</v>
      </c>
      <c r="B131" s="21">
        <v>34548.593107700057</v>
      </c>
    </row>
    <row r="132" spans="1:2" x14ac:dyDescent="0.2">
      <c r="A132" t="s">
        <v>224</v>
      </c>
      <c r="B132" s="21">
        <v>99805.671965390618</v>
      </c>
    </row>
    <row r="133" spans="1:2" x14ac:dyDescent="0.2">
      <c r="A133" t="s">
        <v>13</v>
      </c>
      <c r="B133" s="21">
        <v>314083.9390016144</v>
      </c>
    </row>
    <row r="134" spans="1:2" x14ac:dyDescent="0.2">
      <c r="A134" t="s">
        <v>11</v>
      </c>
      <c r="B134" s="21">
        <v>161556.69127032891</v>
      </c>
    </row>
    <row r="135" spans="1:2" x14ac:dyDescent="0.2">
      <c r="A135" t="s">
        <v>76</v>
      </c>
      <c r="B135" s="21">
        <v>6176.1814095377222</v>
      </c>
    </row>
    <row r="136" spans="1:2" x14ac:dyDescent="0.2">
      <c r="A136" t="s">
        <v>122</v>
      </c>
      <c r="B136" s="21">
        <v>118518.34281979874</v>
      </c>
    </row>
    <row r="137" spans="1:2" x14ac:dyDescent="0.2">
      <c r="A137" t="s">
        <v>225</v>
      </c>
      <c r="B137" s="21">
        <v>138282.68828603579</v>
      </c>
    </row>
    <row r="138" spans="1:2" x14ac:dyDescent="0.2">
      <c r="A138" t="s">
        <v>131</v>
      </c>
      <c r="B138" s="21">
        <v>6672.1072367066436</v>
      </c>
    </row>
    <row r="139" spans="1:2" x14ac:dyDescent="0.2">
      <c r="A139" t="s">
        <v>6</v>
      </c>
      <c r="B139" s="21">
        <v>53807.399285978689</v>
      </c>
    </row>
    <row r="140" spans="1:2" x14ac:dyDescent="0.2">
      <c r="A140" t="s">
        <v>60</v>
      </c>
      <c r="B140" s="21">
        <v>99304.083581613755</v>
      </c>
    </row>
    <row r="141" spans="1:2" x14ac:dyDescent="0.2">
      <c r="A141" t="s">
        <v>137</v>
      </c>
      <c r="B141" s="21">
        <v>14533.973121644083</v>
      </c>
    </row>
    <row r="142" spans="1:2" x14ac:dyDescent="0.2">
      <c r="A142" t="s">
        <v>53</v>
      </c>
      <c r="B142" s="21">
        <v>212.25771554934536</v>
      </c>
    </row>
    <row r="143" spans="1:2" x14ac:dyDescent="0.2">
      <c r="A143" t="s">
        <v>226</v>
      </c>
      <c r="B143" s="21">
        <v>8970.8607784628202</v>
      </c>
    </row>
    <row r="144" spans="1:2" x14ac:dyDescent="0.2">
      <c r="A144" t="s">
        <v>67</v>
      </c>
      <c r="B144" s="21">
        <v>1124.2842947075819</v>
      </c>
    </row>
    <row r="145" spans="1:2" x14ac:dyDescent="0.2">
      <c r="A145" t="s">
        <v>80</v>
      </c>
      <c r="B145" s="21">
        <v>40931.493222238409</v>
      </c>
    </row>
    <row r="146" spans="1:2" x14ac:dyDescent="0.2">
      <c r="A146" t="s">
        <v>78</v>
      </c>
      <c r="B146" s="21">
        <v>489.48040366036196</v>
      </c>
    </row>
    <row r="147" spans="1:2" x14ac:dyDescent="0.2">
      <c r="A147" t="s">
        <v>227</v>
      </c>
      <c r="B147" s="21">
        <v>12401.536178768016</v>
      </c>
    </row>
    <row r="148" spans="1:2" x14ac:dyDescent="0.2">
      <c r="A148" t="s">
        <v>121</v>
      </c>
      <c r="B148" s="21">
        <v>1990512.1026710467</v>
      </c>
    </row>
    <row r="149" spans="1:2" x14ac:dyDescent="0.2">
      <c r="A149" t="s">
        <v>27</v>
      </c>
      <c r="B149" s="21">
        <v>5675.993713712206</v>
      </c>
    </row>
    <row r="150" spans="1:2" x14ac:dyDescent="0.2">
      <c r="A150" t="s">
        <v>47</v>
      </c>
      <c r="B150" s="21">
        <v>28560.921591864782</v>
      </c>
    </row>
    <row r="151" spans="1:2" x14ac:dyDescent="0.2">
      <c r="A151" t="s">
        <v>65</v>
      </c>
      <c r="B151" s="21">
        <v>7440.7954476877312</v>
      </c>
    </row>
    <row r="152" spans="1:2" x14ac:dyDescent="0.2">
      <c r="A152" t="s">
        <v>21</v>
      </c>
      <c r="B152" s="21">
        <v>46310.95302718725</v>
      </c>
    </row>
    <row r="153" spans="1:2" x14ac:dyDescent="0.2">
      <c r="A153" t="s">
        <v>31</v>
      </c>
      <c r="B153" s="21">
        <v>228216.85512007229</v>
      </c>
    </row>
    <row r="154" spans="1:2" x14ac:dyDescent="0.2">
      <c r="A154" t="s">
        <v>41</v>
      </c>
      <c r="B154" s="21">
        <v>35400.128213522563</v>
      </c>
    </row>
    <row r="155" spans="1:2" x14ac:dyDescent="0.2">
      <c r="A155" t="s">
        <v>123</v>
      </c>
      <c r="B155" s="21">
        <v>425578.76399133599</v>
      </c>
    </row>
    <row r="156" spans="1:2" x14ac:dyDescent="0.2">
      <c r="A156" t="s">
        <v>39</v>
      </c>
      <c r="B156" s="21">
        <v>19270.517082194365</v>
      </c>
    </row>
    <row r="157" spans="1:2" x14ac:dyDescent="0.2">
      <c r="A157" t="s">
        <v>128</v>
      </c>
      <c r="B157" s="21">
        <v>13290.541031351915</v>
      </c>
    </row>
    <row r="158" spans="1:2" x14ac:dyDescent="0.2">
      <c r="A158" t="s">
        <v>64</v>
      </c>
      <c r="B158" s="21">
        <v>41904.866785251594</v>
      </c>
    </row>
    <row r="159" spans="1:2" x14ac:dyDescent="0.2">
      <c r="A159" t="s">
        <v>115</v>
      </c>
      <c r="B159" s="21">
        <v>1584640.8922522001</v>
      </c>
    </row>
    <row r="160" spans="1:2" x14ac:dyDescent="0.2">
      <c r="A160" t="s">
        <v>99</v>
      </c>
      <c r="B160" s="21">
        <v>107173.37711111421</v>
      </c>
    </row>
    <row r="161" spans="1:2" x14ac:dyDescent="0.2">
      <c r="A161" t="s">
        <v>19</v>
      </c>
      <c r="B161" s="21">
        <v>90963.652769007414</v>
      </c>
    </row>
    <row r="162" spans="1:2" x14ac:dyDescent="0.2">
      <c r="A162" t="s">
        <v>98</v>
      </c>
      <c r="B162" s="21">
        <v>47777.59670488914</v>
      </c>
    </row>
    <row r="163" spans="1:2" x14ac:dyDescent="0.2">
      <c r="A163" t="s">
        <v>18</v>
      </c>
      <c r="B163" s="21">
        <v>57515.255970756756</v>
      </c>
    </row>
    <row r="164" spans="1:2" x14ac:dyDescent="0.2">
      <c r="A164" t="s">
        <v>166</v>
      </c>
      <c r="B164" s="21">
        <v>36696.38784262901</v>
      </c>
    </row>
    <row r="165" spans="1:2" x14ac:dyDescent="0.2">
      <c r="A165" t="s">
        <v>228</v>
      </c>
      <c r="B165" s="21">
        <v>13264.873830565986</v>
      </c>
    </row>
    <row r="166" spans="1:2" x14ac:dyDescent="0.2">
      <c r="A166" t="s">
        <v>156</v>
      </c>
      <c r="B166" s="21">
        <v>128578.73487684687</v>
      </c>
    </row>
    <row r="167" spans="1:2" x14ac:dyDescent="0.2">
      <c r="A167" t="s">
        <v>111</v>
      </c>
      <c r="B167" s="21">
        <v>119501.67324111998</v>
      </c>
    </row>
    <row r="168" spans="1:2" x14ac:dyDescent="0.2">
      <c r="A168" t="s">
        <v>32</v>
      </c>
      <c r="B168" s="21">
        <v>38261.035906760044</v>
      </c>
    </row>
    <row r="169" spans="1:2" x14ac:dyDescent="0.2">
      <c r="A169" t="s">
        <v>93</v>
      </c>
      <c r="B169" s="21">
        <v>54147.263756030661</v>
      </c>
    </row>
    <row r="170" spans="1:2" x14ac:dyDescent="0.2">
      <c r="A170" t="s">
        <v>59</v>
      </c>
      <c r="B170" s="21">
        <v>452.51620546711735</v>
      </c>
    </row>
    <row r="171" spans="1:2" x14ac:dyDescent="0.2">
      <c r="A171" t="s">
        <v>229</v>
      </c>
      <c r="B171" s="21">
        <v>136983.41950290927</v>
      </c>
    </row>
    <row r="172" spans="1:2" x14ac:dyDescent="0.2">
      <c r="A172" t="s">
        <v>35</v>
      </c>
      <c r="B172" s="21">
        <v>69923.177918089568</v>
      </c>
    </row>
    <row r="173" spans="1:2" x14ac:dyDescent="0.2">
      <c r="A173" t="s">
        <v>230</v>
      </c>
      <c r="B173" s="21">
        <v>13725.942583804657</v>
      </c>
    </row>
    <row r="174" spans="1:2" x14ac:dyDescent="0.2">
      <c r="A174" t="s">
        <v>158</v>
      </c>
      <c r="B174" s="21">
        <v>1469.6009925697911</v>
      </c>
    </row>
    <row r="175" spans="1:2" x14ac:dyDescent="0.2">
      <c r="A175" t="s">
        <v>82</v>
      </c>
      <c r="B175" s="21">
        <v>476720.41905768262</v>
      </c>
    </row>
    <row r="176" spans="1:2" x14ac:dyDescent="0.2">
      <c r="A176" t="s">
        <v>23</v>
      </c>
      <c r="B176" s="21">
        <v>139389.81490344583</v>
      </c>
    </row>
    <row r="177" spans="1:2" x14ac:dyDescent="0.2">
      <c r="A177" t="s">
        <v>117</v>
      </c>
      <c r="B177" s="21">
        <v>8032.066638210812</v>
      </c>
    </row>
    <row r="178" spans="1:2" x14ac:dyDescent="0.2">
      <c r="A178" t="s">
        <v>139</v>
      </c>
      <c r="B178" s="21">
        <v>19668.18551894409</v>
      </c>
    </row>
    <row r="179" spans="1:2" x14ac:dyDescent="0.2">
      <c r="A179" t="s">
        <v>55</v>
      </c>
      <c r="B179" s="21">
        <v>155.50050000000002</v>
      </c>
    </row>
    <row r="180" spans="1:2" x14ac:dyDescent="0.2">
      <c r="A180" t="s">
        <v>43</v>
      </c>
      <c r="B180" s="21">
        <v>60054.772239947008</v>
      </c>
    </row>
    <row r="181" spans="1:2" x14ac:dyDescent="0.2">
      <c r="A181" t="s">
        <v>97</v>
      </c>
      <c r="B181" s="21">
        <v>115760.64875586105</v>
      </c>
    </row>
    <row r="182" spans="1:2" x14ac:dyDescent="0.2">
      <c r="A182" t="s">
        <v>231</v>
      </c>
      <c r="B182" s="21">
        <v>188710.32492689163</v>
      </c>
    </row>
    <row r="183" spans="1:2" x14ac:dyDescent="0.2">
      <c r="A183" t="s">
        <v>154</v>
      </c>
      <c r="B183" s="21">
        <v>384520.11226641416</v>
      </c>
    </row>
    <row r="184" spans="1:2" x14ac:dyDescent="0.2">
      <c r="A184" t="s">
        <v>133</v>
      </c>
      <c r="B184" s="21">
        <v>90182.232309348168</v>
      </c>
    </row>
    <row r="185" spans="1:2" x14ac:dyDescent="0.2">
      <c r="A185" t="s">
        <v>149</v>
      </c>
      <c r="B185" s="21">
        <v>489.48040366036196</v>
      </c>
    </row>
    <row r="186" spans="1:2" x14ac:dyDescent="0.2">
      <c r="A186" t="s">
        <v>232</v>
      </c>
      <c r="B186" s="21">
        <v>1001.9397109810859</v>
      </c>
    </row>
    <row r="187" spans="1:2" x14ac:dyDescent="0.2">
      <c r="A187" t="s">
        <v>233</v>
      </c>
      <c r="B187" s="21">
        <v>39415.808834755844</v>
      </c>
    </row>
    <row r="188" spans="1:2" x14ac:dyDescent="0.2">
      <c r="A188" t="s">
        <v>141</v>
      </c>
      <c r="B188" s="21">
        <v>16342.381615010161</v>
      </c>
    </row>
    <row r="189" spans="1:2" x14ac:dyDescent="0.2">
      <c r="A189" t="s">
        <v>109</v>
      </c>
      <c r="B189" s="21">
        <v>35265.662635170491</v>
      </c>
    </row>
    <row r="190" spans="1:2" x14ac:dyDescent="0.2">
      <c r="A190" t="s">
        <v>22</v>
      </c>
      <c r="B190" s="21">
        <v>24166.631815124212</v>
      </c>
    </row>
    <row r="191" spans="1:2" x14ac:dyDescent="0.2">
      <c r="A191" t="s">
        <v>147</v>
      </c>
      <c r="B191" s="21">
        <v>11264.972993110303</v>
      </c>
    </row>
    <row r="192" spans="1:2" x14ac:dyDescent="0.2">
      <c r="A192" t="s">
        <v>234</v>
      </c>
      <c r="B192" s="21">
        <v>40027.914274466842</v>
      </c>
    </row>
    <row r="193" spans="1:2" x14ac:dyDescent="0.2">
      <c r="A193" t="s">
        <v>235</v>
      </c>
      <c r="B193" s="21">
        <v>279347.79818993277</v>
      </c>
    </row>
    <row r="194" spans="1:2" x14ac:dyDescent="0.2">
      <c r="A194" t="s">
        <v>164</v>
      </c>
      <c r="B194" s="21">
        <v>37571.765638367127</v>
      </c>
    </row>
    <row r="195" spans="1:2" x14ac:dyDescent="0.2">
      <c r="A195" t="s">
        <v>42</v>
      </c>
      <c r="B195" s="21">
        <v>71271.682777337788</v>
      </c>
    </row>
    <row r="196" spans="1:2" x14ac:dyDescent="0.2">
      <c r="A196" t="s">
        <v>119</v>
      </c>
      <c r="B196" s="21">
        <v>181800.92992710238</v>
      </c>
    </row>
    <row r="197" spans="1:2" x14ac:dyDescent="0.2">
      <c r="A197" t="s">
        <v>236</v>
      </c>
      <c r="B197" s="21">
        <v>44629.453174912349</v>
      </c>
    </row>
    <row r="198" spans="1:2" x14ac:dyDescent="0.2">
      <c r="A198" t="s">
        <v>37</v>
      </c>
      <c r="B198" s="21">
        <v>13255.994963252091</v>
      </c>
    </row>
    <row r="199" spans="1:2" x14ac:dyDescent="0.2">
      <c r="A199" t="s">
        <v>237</v>
      </c>
      <c r="B199" s="21">
        <v>8199.342917131582</v>
      </c>
    </row>
    <row r="200" spans="1:2" x14ac:dyDescent="0.2">
      <c r="A200" t="s">
        <v>238</v>
      </c>
      <c r="B200" s="21">
        <v>43894.214866036193</v>
      </c>
    </row>
    <row r="201" spans="1:2" x14ac:dyDescent="0.2">
      <c r="A201" t="s">
        <v>239</v>
      </c>
      <c r="B201" s="21">
        <v>1189.2304036603621</v>
      </c>
    </row>
    <row r="202" spans="1:2" x14ac:dyDescent="0.2">
      <c r="A202" t="s">
        <v>182</v>
      </c>
      <c r="B202" s="21">
        <v>4930.0122714233003</v>
      </c>
    </row>
    <row r="203" spans="1:2" s="2" customFormat="1" x14ac:dyDescent="0.2">
      <c r="A203" t="s">
        <v>184</v>
      </c>
      <c r="B203" s="22" t="s">
        <v>258</v>
      </c>
    </row>
    <row r="204" spans="1:2" hidden="1" x14ac:dyDescent="0.2">
      <c r="A204" s="2"/>
      <c r="B204" s="2"/>
    </row>
  </sheetData>
  <sheetProtection sort="0" autoFilter="0"/>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4031767-dd6d-417c-ab73-583408f47564">
      <UserInfo>
        <DisplayName>RAY RaeAnn - ODE</DisplayName>
        <AccountId>48</AccountId>
        <AccountType/>
      </UserInfo>
      <UserInfo>
        <DisplayName>PELT Candace - ODE</DisplayName>
        <AccountId>25</AccountId>
        <AccountType/>
      </UserInfo>
    </SharedWithUsers>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6DA7A126F3FC40B3A9837B2983E5A7" ma:contentTypeVersion="2" ma:contentTypeDescription="Create a new document." ma:contentTypeScope="" ma:versionID="0279363fe623c9074cde9ec2ec330fcc">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3B5BEF-FC36-4E83-BEB9-D92DDCA58189}">
  <ds:schemaRefs>
    <ds:schemaRef ds:uri="54031767-dd6d-417c-ab73-583408f47564"/>
    <ds:schemaRef ds:uri="http://schemas.microsoft.com/sharepoint/v3"/>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D799C19-D529-4825-85C1-6EE1630A7A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031767-dd6d-417c-ab73-583408f47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BF2B89-D415-48E0-AF74-FB1D6EDED5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Information</vt:lpstr>
      <vt:lpstr>Section 611 Awards 23</vt:lpstr>
      <vt:lpstr>Section 611 Awards 22</vt:lpstr>
      <vt:lpstr>Section 619 Awards 22</vt:lpstr>
      <vt:lpstr>Section 619 Awards 23</vt:lpstr>
      <vt:lpstr>Program Awards</vt:lpstr>
      <vt:lpstr>Other Amounts</vt:lpstr>
      <vt:lpstr>Information!Print_Area</vt:lpstr>
      <vt:lpstr>Information!Print_Titles</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IDEA Flow-Through Estimates</dc:title>
  <dc:subject/>
  <dc:creator>Oregon Department of Education</dc:creator>
  <cp:keywords>IDEA; Flow-through;</cp:keywords>
  <dc:description/>
  <cp:lastModifiedBy>TURNBULL Mariana * ODE</cp:lastModifiedBy>
  <cp:revision/>
  <cp:lastPrinted>2019-07-08T21:12:13Z</cp:lastPrinted>
  <dcterms:created xsi:type="dcterms:W3CDTF">2019-04-16T19:55:58Z</dcterms:created>
  <dcterms:modified xsi:type="dcterms:W3CDTF">2023-10-17T17:29:12Z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0x010100CE6DA7A126F3FC40B3A9837B2983E5A7</vt:lpwstr>
  </property>
  <property fmtid="{D5CDD505-2E9C-101B-9397-08002B2CF9AE}" pid="3" name="MSIP_Label_61f40bdc-19d8-4b8e-be88-e9eb9bcca8b8_Enabled">
    <vt:lpwstr>true</vt:lpwstr>
  </property>
  <property fmtid="{D5CDD505-2E9C-101B-9397-08002B2CF9AE}" pid="4" name="MSIP_Label_61f40bdc-19d8-4b8e-be88-e9eb9bcca8b8_SetDate">
    <vt:lpwstr>2023-10-17T17:28:06Z</vt:lpwstr>
  </property>
  <property fmtid="{D5CDD505-2E9C-101B-9397-08002B2CF9AE}" pid="5" name="MSIP_Label_61f40bdc-19d8-4b8e-be88-e9eb9bcca8b8_Method">
    <vt:lpwstr>Privileged</vt:lpwstr>
  </property>
  <property fmtid="{D5CDD505-2E9C-101B-9397-08002B2CF9AE}" pid="6" name="MSIP_Label_61f40bdc-19d8-4b8e-be88-e9eb9bcca8b8_Name">
    <vt:lpwstr>Level 1 - Published (Items)</vt:lpwstr>
  </property>
  <property fmtid="{D5CDD505-2E9C-101B-9397-08002B2CF9AE}" pid="7" name="MSIP_Label_61f40bdc-19d8-4b8e-be88-e9eb9bcca8b8_SiteId">
    <vt:lpwstr>b4f51418-b269-49a2-935a-fa54bf584fc8</vt:lpwstr>
  </property>
  <property fmtid="{D5CDD505-2E9C-101B-9397-08002B2CF9AE}" pid="8" name="MSIP_Label_61f40bdc-19d8-4b8e-be88-e9eb9bcca8b8_ActionId">
    <vt:lpwstr>26325311-edaf-4ac9-b8a0-7173aa7e2b9c</vt:lpwstr>
  </property>
  <property fmtid="{D5CDD505-2E9C-101B-9397-08002B2CF9AE}" pid="9" name="MSIP_Label_61f40bdc-19d8-4b8e-be88-e9eb9bcca8b8_ContentBits">
    <vt:lpwstr>0</vt:lpwstr>
  </property>
</Properties>
</file>