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mc:AlternateContent xmlns:mc="http://schemas.openxmlformats.org/markup-compatibility/2006">
    <mc:Choice Requires="x15">
      <x15ac:absPath xmlns:x15ac="http://schemas.microsoft.com/office/spreadsheetml/2010/11/ac" url="J:\Data Group\Cynthia\Web stuff\"/>
    </mc:Choice>
  </mc:AlternateContent>
  <xr:revisionPtr revIDLastSave="0" documentId="13_ncr:1_{D1677F46-F787-42C8-8F25-852228A392F8}" xr6:coauthVersionLast="47" xr6:coauthVersionMax="47" xr10:uidLastSave="{00000000-0000-0000-0000-000000000000}"/>
  <bookViews>
    <workbookView xWindow="150" yWindow="1065" windowWidth="56145" windowHeight="14445" xr2:uid="{2814F526-0558-4AD5-9A05-BD7C712A0844}"/>
  </bookViews>
  <sheets>
    <sheet name="Information" sheetId="4" r:id="rId1"/>
    <sheet name="Section 611 Awards" sheetId="15" r:id="rId2"/>
    <sheet name="Section 611 Awards 22" sheetId="11" state="hidden" r:id="rId3"/>
    <sheet name="Section 619 Awards 22" sheetId="12" state="hidden" r:id="rId4"/>
    <sheet name="Section 619 Awards" sheetId="18" r:id="rId5"/>
    <sheet name="Program Awards" sheetId="13" r:id="rId6"/>
    <sheet name="Other Amounts" sheetId="14" state="hidden" r:id="rId7"/>
  </sheets>
  <definedNames>
    <definedName name="_xlnm.Print_Area" localSheetId="0">Information!$B:$B</definedName>
    <definedName name="_xlnm.Print_Titles" localSheetId="0">Information!$1:$1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3" l="1"/>
  <c r="C9" i="13"/>
  <c r="B9" i="13"/>
  <c r="C8" i="13"/>
  <c r="B8" i="13"/>
  <c r="D8" i="13" s="1"/>
  <c r="C7" i="13"/>
  <c r="B7" i="13"/>
  <c r="C6" i="13"/>
  <c r="D6" i="13" s="1"/>
  <c r="B6" i="13"/>
  <c r="C5" i="13"/>
  <c r="B5" i="13"/>
  <c r="C4" i="13"/>
  <c r="B4" i="13"/>
  <c r="C3" i="13"/>
  <c r="B3" i="13"/>
  <c r="D3" i="13"/>
  <c r="D5" i="13"/>
  <c r="D4" i="13"/>
  <c r="D2" i="13"/>
  <c r="I2" i="18" l="1"/>
  <c r="I3" i="18"/>
  <c r="I4" i="18"/>
  <c r="I5" i="18"/>
  <c r="I6" i="18"/>
  <c r="I7" i="18"/>
  <c r="I8" i="18"/>
  <c r="I9" i="18"/>
  <c r="I10" i="18"/>
  <c r="I11" i="18"/>
  <c r="I12" i="18"/>
  <c r="I13" i="18"/>
  <c r="I14" i="18"/>
  <c r="I15" i="18"/>
  <c r="I16" i="18"/>
  <c r="I17" i="18"/>
  <c r="I18" i="18"/>
  <c r="I19" i="18"/>
  <c r="I20" i="18"/>
  <c r="I21" i="18"/>
  <c r="I22" i="18"/>
  <c r="I23" i="18"/>
  <c r="I24" i="18"/>
  <c r="I25" i="18"/>
  <c r="I26" i="18"/>
  <c r="I27" i="18"/>
  <c r="I28" i="18"/>
  <c r="I29" i="18"/>
  <c r="I30" i="18"/>
  <c r="I31" i="18"/>
  <c r="I32" i="18"/>
  <c r="I33" i="18"/>
  <c r="I34" i="18"/>
  <c r="I35" i="18"/>
  <c r="I36" i="18"/>
  <c r="I37" i="18"/>
  <c r="I38" i="18"/>
  <c r="I39" i="18"/>
  <c r="I40" i="18"/>
  <c r="I41" i="18"/>
  <c r="I42" i="18"/>
  <c r="I43" i="18"/>
  <c r="I44" i="18"/>
  <c r="I45" i="18"/>
  <c r="I46" i="18"/>
  <c r="I47" i="18"/>
  <c r="I48" i="18"/>
  <c r="I49" i="18"/>
  <c r="I50" i="18"/>
  <c r="I51" i="18"/>
  <c r="I52" i="18"/>
  <c r="I53" i="18"/>
  <c r="I54" i="18"/>
  <c r="I55" i="18"/>
  <c r="I56" i="18"/>
  <c r="I57" i="18"/>
  <c r="I58" i="18"/>
  <c r="I59" i="18"/>
  <c r="I60" i="18"/>
  <c r="I61" i="18"/>
  <c r="I62" i="18"/>
  <c r="I63" i="18"/>
  <c r="I64" i="18"/>
  <c r="I65" i="18"/>
  <c r="I66" i="18"/>
  <c r="I67" i="18"/>
  <c r="I68" i="18"/>
  <c r="I69" i="18"/>
  <c r="I70" i="18"/>
  <c r="I71" i="18"/>
  <c r="I72" i="18"/>
  <c r="I73" i="18"/>
  <c r="I74" i="18"/>
  <c r="I75" i="18"/>
  <c r="I76" i="18"/>
  <c r="I77" i="18"/>
  <c r="I78" i="18"/>
  <c r="I79" i="18"/>
  <c r="I80" i="18"/>
  <c r="I81" i="18"/>
  <c r="I82" i="18"/>
  <c r="I83" i="18"/>
  <c r="I84" i="18"/>
  <c r="I85" i="18"/>
  <c r="I86" i="18"/>
  <c r="I87" i="18"/>
  <c r="I88" i="18"/>
  <c r="I89" i="18"/>
  <c r="I90" i="18"/>
  <c r="I91" i="18"/>
  <c r="I92" i="18"/>
  <c r="I93" i="18"/>
  <c r="I94" i="18"/>
  <c r="I95" i="18"/>
  <c r="I96" i="18"/>
  <c r="I97" i="18"/>
  <c r="I98" i="18"/>
  <c r="I99" i="18"/>
  <c r="I100" i="18"/>
  <c r="I101" i="18"/>
  <c r="I102" i="18"/>
  <c r="I103" i="18"/>
  <c r="I104" i="18"/>
  <c r="I105" i="18"/>
  <c r="I106" i="18"/>
  <c r="I107" i="18"/>
  <c r="I108" i="18"/>
  <c r="I109" i="18"/>
  <c r="I110" i="18"/>
  <c r="I111" i="18"/>
  <c r="I112" i="18"/>
  <c r="I113" i="18"/>
  <c r="I114" i="18"/>
  <c r="I115" i="18"/>
  <c r="I116" i="18"/>
  <c r="I117" i="18"/>
  <c r="I118" i="18"/>
  <c r="I119" i="18"/>
  <c r="I120" i="18"/>
  <c r="I121" i="18"/>
  <c r="I122" i="18"/>
  <c r="I123" i="18"/>
  <c r="I124" i="18"/>
  <c r="I125" i="18"/>
  <c r="I126" i="18"/>
  <c r="I127" i="18"/>
  <c r="I128" i="18"/>
  <c r="I129" i="18"/>
  <c r="I130" i="18"/>
  <c r="I131" i="18"/>
  <c r="I132" i="18"/>
  <c r="I133" i="18"/>
  <c r="I134" i="18"/>
  <c r="I135" i="18"/>
  <c r="I136" i="18"/>
  <c r="I137" i="18"/>
  <c r="I138" i="18"/>
  <c r="I139" i="18"/>
  <c r="I140" i="18"/>
  <c r="I141" i="18"/>
  <c r="I142" i="18"/>
  <c r="I143" i="18"/>
  <c r="I144" i="18"/>
  <c r="I145" i="18"/>
  <c r="I146" i="18"/>
  <c r="I147" i="18"/>
  <c r="I148" i="18"/>
  <c r="I149" i="18"/>
  <c r="I150" i="18"/>
  <c r="I151" i="18"/>
  <c r="I152" i="18"/>
  <c r="I153" i="18"/>
  <c r="I154" i="18"/>
  <c r="I155" i="18"/>
  <c r="I156" i="18"/>
  <c r="I157" i="18"/>
  <c r="I158" i="18"/>
  <c r="I159" i="18"/>
  <c r="I160" i="18"/>
  <c r="I161" i="18"/>
  <c r="I162" i="18"/>
  <c r="I163" i="18"/>
  <c r="I164" i="18"/>
  <c r="I165" i="18"/>
  <c r="I166" i="18"/>
  <c r="I167" i="18"/>
  <c r="I168" i="18"/>
  <c r="I169" i="18"/>
  <c r="I170" i="18"/>
  <c r="I171" i="18"/>
  <c r="I172" i="18"/>
  <c r="I173" i="18"/>
  <c r="I174" i="18"/>
  <c r="I175" i="18"/>
  <c r="I176" i="18"/>
  <c r="I177" i="18"/>
  <c r="I178" i="18"/>
  <c r="I179" i="18"/>
  <c r="I180" i="18"/>
  <c r="I181" i="18"/>
  <c r="I182" i="18"/>
  <c r="I183" i="18"/>
  <c r="I184" i="18"/>
  <c r="I185" i="18"/>
  <c r="I186" i="18"/>
  <c r="I187" i="18"/>
  <c r="I188" i="18"/>
  <c r="I189" i="18"/>
  <c r="I190" i="18"/>
  <c r="I191" i="18"/>
  <c r="I192" i="18"/>
  <c r="I193" i="18"/>
  <c r="I194" i="18"/>
  <c r="I195" i="18"/>
  <c r="I196" i="18"/>
  <c r="I197" i="18"/>
  <c r="I198" i="18"/>
  <c r="I199" i="18"/>
  <c r="I200" i="18"/>
  <c r="I201" i="18"/>
  <c r="I202" i="18"/>
  <c r="I202" i="15"/>
  <c r="I201" i="15"/>
  <c r="I200" i="15"/>
  <c r="I199" i="15"/>
  <c r="I198" i="15"/>
  <c r="I197" i="15"/>
  <c r="I196" i="15"/>
  <c r="I195" i="15"/>
  <c r="I194" i="15"/>
  <c r="I193" i="15"/>
  <c r="I192" i="15"/>
  <c r="I191" i="15"/>
  <c r="I190" i="15"/>
  <c r="I189" i="15"/>
  <c r="I188" i="15"/>
  <c r="I187" i="15"/>
  <c r="I186" i="15"/>
  <c r="I185" i="15"/>
  <c r="I184" i="15"/>
  <c r="I183" i="15"/>
  <c r="I182" i="15"/>
  <c r="I181" i="15"/>
  <c r="I180" i="15"/>
  <c r="I179" i="15"/>
  <c r="I178" i="15"/>
  <c r="I177" i="15"/>
  <c r="I176" i="15"/>
  <c r="I175" i="15"/>
  <c r="I174" i="15"/>
  <c r="I173" i="15"/>
  <c r="I172" i="15"/>
  <c r="I171" i="15"/>
  <c r="I170" i="15"/>
  <c r="I169" i="15"/>
  <c r="I168" i="15"/>
  <c r="I167" i="15"/>
  <c r="I166" i="15"/>
  <c r="I165" i="15"/>
  <c r="I164" i="15"/>
  <c r="I163" i="15"/>
  <c r="I162" i="15"/>
  <c r="I161" i="15"/>
  <c r="I160" i="15"/>
  <c r="I159" i="15"/>
  <c r="I158" i="15"/>
  <c r="I157" i="15"/>
  <c r="I156" i="15"/>
  <c r="I155" i="15"/>
  <c r="I154" i="15"/>
  <c r="I153" i="15"/>
  <c r="I152" i="15"/>
  <c r="I151" i="15"/>
  <c r="I150" i="15"/>
  <c r="I149" i="15"/>
  <c r="I148" i="15"/>
  <c r="I147" i="15"/>
  <c r="I146" i="15"/>
  <c r="I145" i="15"/>
  <c r="I144" i="15"/>
  <c r="I143" i="15"/>
  <c r="I142" i="15"/>
  <c r="I141" i="15"/>
  <c r="I140" i="15"/>
  <c r="I139" i="15"/>
  <c r="I138" i="15"/>
  <c r="I137" i="15"/>
  <c r="I136" i="15"/>
  <c r="I135" i="15"/>
  <c r="I134" i="15"/>
  <c r="I133" i="15"/>
  <c r="I132" i="15"/>
  <c r="I131" i="15"/>
  <c r="I130" i="15"/>
  <c r="I129" i="15"/>
  <c r="I128" i="15"/>
  <c r="I127" i="15"/>
  <c r="I126" i="15"/>
  <c r="I125" i="15"/>
  <c r="I124" i="15"/>
  <c r="I123" i="15"/>
  <c r="I122" i="15"/>
  <c r="I121" i="15"/>
  <c r="I120" i="15"/>
  <c r="I119" i="15"/>
  <c r="I118" i="15"/>
  <c r="I117" i="15"/>
  <c r="I116" i="15"/>
  <c r="I115" i="15"/>
  <c r="I114" i="15"/>
  <c r="I113" i="15"/>
  <c r="I112" i="15"/>
  <c r="I111" i="15"/>
  <c r="I110" i="15"/>
  <c r="I109" i="15"/>
  <c r="I108" i="15"/>
  <c r="I107" i="15"/>
  <c r="I106" i="15"/>
  <c r="I105" i="15"/>
  <c r="I104" i="15"/>
  <c r="I103" i="15"/>
  <c r="I102" i="15"/>
  <c r="I101" i="15"/>
  <c r="I100" i="15"/>
  <c r="I99" i="15"/>
  <c r="I98" i="15"/>
  <c r="I97" i="15"/>
  <c r="I96" i="15"/>
  <c r="I95" i="15"/>
  <c r="I94" i="15"/>
  <c r="I93" i="15"/>
  <c r="I92" i="15"/>
  <c r="I91" i="15"/>
  <c r="I90" i="15"/>
  <c r="I89" i="15"/>
  <c r="I88" i="15"/>
  <c r="I87" i="15"/>
  <c r="I86" i="15"/>
  <c r="I85" i="15"/>
  <c r="I84" i="15"/>
  <c r="I83" i="15"/>
  <c r="I82" i="15"/>
  <c r="I81" i="15"/>
  <c r="I80" i="15"/>
  <c r="I79" i="15"/>
  <c r="I78" i="15"/>
  <c r="I77" i="15"/>
  <c r="I76" i="15"/>
  <c r="I75" i="15"/>
  <c r="I74" i="15"/>
  <c r="I73" i="15"/>
  <c r="I72" i="15"/>
  <c r="I71" i="15"/>
  <c r="I70" i="15"/>
  <c r="I69" i="15"/>
  <c r="I68" i="15"/>
  <c r="I67" i="15"/>
  <c r="I66" i="15"/>
  <c r="I65" i="15"/>
  <c r="I64" i="15"/>
  <c r="I63" i="15"/>
  <c r="I62" i="15"/>
  <c r="I61" i="15"/>
  <c r="I60" i="15"/>
  <c r="I59" i="15"/>
  <c r="I58" i="15"/>
  <c r="I57" i="15"/>
  <c r="I56" i="15"/>
  <c r="I55" i="15"/>
  <c r="I54" i="15"/>
  <c r="I53" i="15"/>
  <c r="I52" i="15"/>
  <c r="I51" i="15"/>
  <c r="I50" i="15"/>
  <c r="I49" i="15"/>
  <c r="I48" i="15"/>
  <c r="I47" i="15"/>
  <c r="I46" i="15"/>
  <c r="I45" i="15"/>
  <c r="I44" i="15"/>
  <c r="I43" i="15"/>
  <c r="I42" i="15"/>
  <c r="I41" i="15"/>
  <c r="I40" i="15"/>
  <c r="I39" i="15"/>
  <c r="I38" i="15"/>
  <c r="I37" i="15"/>
  <c r="I36" i="15"/>
  <c r="I35" i="15"/>
  <c r="I34" i="15"/>
  <c r="I33" i="15"/>
  <c r="I32" i="15"/>
  <c r="I31" i="15"/>
  <c r="I30" i="15"/>
  <c r="I29" i="15"/>
  <c r="I28" i="15"/>
  <c r="I27" i="15"/>
  <c r="I26" i="15"/>
  <c r="I25" i="15"/>
  <c r="I24" i="15"/>
  <c r="I23" i="15"/>
  <c r="I22" i="15"/>
  <c r="I21" i="15"/>
  <c r="I20" i="15"/>
  <c r="I19" i="15"/>
  <c r="I18" i="15"/>
  <c r="I17" i="15"/>
  <c r="I16" i="15"/>
  <c r="I15" i="15"/>
  <c r="I14" i="15"/>
  <c r="I13" i="15"/>
  <c r="I12" i="15"/>
  <c r="I11" i="15"/>
  <c r="I10" i="15"/>
  <c r="I9" i="15"/>
  <c r="I8" i="15"/>
  <c r="I7" i="15"/>
  <c r="I6" i="15"/>
  <c r="I5" i="15"/>
  <c r="I4" i="15"/>
  <c r="I3" i="15"/>
  <c r="I2" i="15"/>
  <c r="I203" i="15" l="1"/>
  <c r="I203" i="18"/>
  <c r="A202" i="12" l="1"/>
  <c r="A202" i="11"/>
  <c r="A11" i="11"/>
  <c r="A19" i="11"/>
  <c r="A27" i="11"/>
  <c r="A35" i="11"/>
  <c r="A43" i="11"/>
  <c r="A51" i="11"/>
  <c r="A59" i="11"/>
  <c r="A67" i="11"/>
  <c r="A74" i="11"/>
  <c r="A75" i="11"/>
  <c r="A76" i="11"/>
  <c r="A77" i="11"/>
  <c r="A78" i="11"/>
  <c r="A79" i="11"/>
  <c r="A80" i="11"/>
  <c r="A81" i="11"/>
  <c r="A82" i="11"/>
  <c r="A83" i="11"/>
  <c r="A84" i="11"/>
  <c r="A86" i="11"/>
  <c r="A87" i="11"/>
  <c r="A88" i="11"/>
  <c r="A89" i="11"/>
  <c r="A90" i="11"/>
  <c r="A91" i="11"/>
  <c r="A92" i="11"/>
  <c r="A93" i="11"/>
  <c r="A94" i="11"/>
  <c r="A95" i="11"/>
  <c r="A96" i="11"/>
  <c r="A97" i="11"/>
  <c r="A98" i="11"/>
  <c r="A99" i="11"/>
  <c r="A100" i="11"/>
  <c r="A101" i="11"/>
  <c r="A102" i="11"/>
  <c r="A103" i="11"/>
  <c r="A104" i="11"/>
  <c r="A105" i="11"/>
  <c r="A106" i="11"/>
  <c r="A107" i="11"/>
  <c r="A108" i="11"/>
  <c r="A109" i="11"/>
  <c r="A110" i="11"/>
  <c r="A111" i="11"/>
  <c r="A112" i="11"/>
  <c r="A113" i="11"/>
  <c r="A114" i="11"/>
  <c r="A115" i="11"/>
  <c r="A116" i="11"/>
  <c r="A117" i="11"/>
  <c r="A118" i="11"/>
  <c r="A119" i="11"/>
  <c r="A121" i="11"/>
  <c r="A122" i="11"/>
  <c r="A123" i="11"/>
  <c r="A124" i="11"/>
  <c r="A125" i="11"/>
  <c r="A126" i="11"/>
  <c r="A127" i="11"/>
  <c r="A128" i="11"/>
  <c r="A129" i="11"/>
  <c r="A130" i="11"/>
  <c r="A131" i="11"/>
  <c r="A132" i="11"/>
  <c r="A133" i="11"/>
  <c r="A134" i="11"/>
  <c r="A135" i="11"/>
  <c r="A136" i="11"/>
  <c r="A137" i="11"/>
  <c r="A138" i="11"/>
  <c r="A139" i="11"/>
  <c r="A140" i="11"/>
  <c r="A141" i="11"/>
  <c r="A142" i="11"/>
  <c r="A143" i="11"/>
  <c r="A144" i="11"/>
  <c r="A145" i="11"/>
  <c r="A146" i="11"/>
  <c r="A147" i="11"/>
  <c r="A148" i="11"/>
  <c r="A149" i="11"/>
  <c r="A150" i="11"/>
  <c r="A151" i="11"/>
  <c r="A152" i="11"/>
  <c r="A153" i="11"/>
  <c r="A154" i="11"/>
  <c r="A155" i="11"/>
  <c r="A156" i="11"/>
  <c r="A157" i="11"/>
  <c r="A158" i="11"/>
  <c r="A159" i="11"/>
  <c r="A160" i="11"/>
  <c r="A161" i="11"/>
  <c r="A162" i="11"/>
  <c r="A163" i="11"/>
  <c r="A164" i="11"/>
  <c r="A165" i="11"/>
  <c r="A166" i="11"/>
  <c r="A167" i="11"/>
  <c r="A168" i="11"/>
  <c r="A169" i="11"/>
  <c r="A170" i="11"/>
  <c r="A171" i="11"/>
  <c r="A172" i="11"/>
  <c r="A173" i="11"/>
  <c r="A174" i="11"/>
  <c r="A175" i="11"/>
  <c r="A176" i="11"/>
  <c r="A177" i="11"/>
  <c r="A178" i="11"/>
  <c r="A179" i="11"/>
  <c r="A180" i="11"/>
  <c r="A181" i="11"/>
  <c r="A182" i="11"/>
  <c r="A183" i="11"/>
  <c r="A184" i="11"/>
  <c r="A185" i="11"/>
  <c r="A186" i="11"/>
  <c r="A187" i="11"/>
  <c r="A188" i="11"/>
  <c r="A189" i="11"/>
  <c r="A190" i="11"/>
  <c r="A191" i="11"/>
  <c r="A192" i="11"/>
  <c r="A193" i="11"/>
  <c r="A194" i="11"/>
  <c r="A195" i="11"/>
  <c r="A196" i="11"/>
  <c r="A197" i="11"/>
  <c r="A198" i="11"/>
  <c r="A199" i="11"/>
  <c r="A201" i="11"/>
  <c r="A3" i="11"/>
  <c r="A2" i="11"/>
  <c r="A200" i="11" l="1"/>
  <c r="A144" i="12"/>
  <c r="A2" i="12"/>
  <c r="A186" i="12"/>
  <c r="A178" i="12"/>
  <c r="A170" i="12"/>
  <c r="A162" i="12"/>
  <c r="A154" i="12"/>
  <c r="A146" i="12"/>
  <c r="A138" i="12"/>
  <c r="A201" i="12"/>
  <c r="A185" i="12"/>
  <c r="A169" i="12"/>
  <c r="A161" i="12"/>
  <c r="A153" i="12"/>
  <c r="A145" i="12"/>
  <c r="A137" i="12"/>
  <c r="A129" i="12"/>
  <c r="A192" i="12"/>
  <c r="A200" i="12"/>
  <c r="A176" i="12"/>
  <c r="A160" i="12"/>
  <c r="A128" i="12"/>
  <c r="A168" i="12"/>
  <c r="A136" i="12"/>
  <c r="A120" i="11"/>
  <c r="A40" i="11"/>
  <c r="A63" i="11"/>
  <c r="A47" i="11"/>
  <c r="A48" i="11"/>
  <c r="A39" i="11"/>
  <c r="A7" i="11"/>
  <c r="A46" i="11"/>
  <c r="A14" i="11"/>
  <c r="A199" i="12"/>
  <c r="A191" i="12"/>
  <c r="A183" i="12"/>
  <c r="A175" i="12"/>
  <c r="A167" i="12"/>
  <c r="A159" i="12"/>
  <c r="A151" i="12"/>
  <c r="A143" i="12"/>
  <c r="A135" i="12"/>
  <c r="A127" i="12"/>
  <c r="A119" i="12"/>
  <c r="A111" i="12"/>
  <c r="A103" i="12"/>
  <c r="A95" i="12"/>
  <c r="A87" i="12"/>
  <c r="A79" i="12"/>
  <c r="A71" i="12"/>
  <c r="A63" i="12"/>
  <c r="A55" i="12"/>
  <c r="A47" i="12"/>
  <c r="A39" i="12"/>
  <c r="A31" i="12"/>
  <c r="A23" i="12"/>
  <c r="A15" i="12"/>
  <c r="A7" i="12"/>
  <c r="A64" i="11"/>
  <c r="A55" i="11"/>
  <c r="A54" i="11"/>
  <c r="A38" i="11"/>
  <c r="A22" i="11"/>
  <c r="A6" i="11"/>
  <c r="A85" i="11"/>
  <c r="A69" i="11"/>
  <c r="A61" i="11"/>
  <c r="A53" i="11"/>
  <c r="A45" i="11"/>
  <c r="A37" i="11"/>
  <c r="A29" i="11"/>
  <c r="A21" i="11"/>
  <c r="A13" i="11"/>
  <c r="A198" i="12"/>
  <c r="A190" i="12"/>
  <c r="A182" i="12"/>
  <c r="A174" i="12"/>
  <c r="A166" i="12"/>
  <c r="A158" i="12"/>
  <c r="A150" i="12"/>
  <c r="A142" i="12"/>
  <c r="A134" i="12"/>
  <c r="A126" i="12"/>
  <c r="A118" i="12"/>
  <c r="A110" i="12"/>
  <c r="A102" i="12"/>
  <c r="A94" i="12"/>
  <c r="A86" i="12"/>
  <c r="A78" i="12"/>
  <c r="A70" i="12"/>
  <c r="A62" i="12"/>
  <c r="A54" i="12"/>
  <c r="A46" i="12"/>
  <c r="A38" i="12"/>
  <c r="A30" i="12"/>
  <c r="A22" i="12"/>
  <c r="A14" i="12"/>
  <c r="A6" i="12"/>
  <c r="A56" i="11"/>
  <c r="A24" i="11"/>
  <c r="A8" i="11"/>
  <c r="A31" i="11"/>
  <c r="A72" i="11"/>
  <c r="A32" i="11"/>
  <c r="A16" i="11"/>
  <c r="A71" i="11"/>
  <c r="A23" i="11"/>
  <c r="A62" i="11"/>
  <c r="A44" i="11"/>
  <c r="A12" i="11"/>
  <c r="A189" i="12"/>
  <c r="A165" i="12"/>
  <c r="A149" i="12"/>
  <c r="A133" i="12"/>
  <c r="A117" i="12"/>
  <c r="A101" i="12"/>
  <c r="A77" i="12"/>
  <c r="A69" i="12"/>
  <c r="A45" i="12"/>
  <c r="A29" i="12"/>
  <c r="A21" i="12"/>
  <c r="A13" i="12"/>
  <c r="A4" i="11"/>
  <c r="A196" i="12"/>
  <c r="A188" i="12"/>
  <c r="A180" i="12"/>
  <c r="A172" i="12"/>
  <c r="A164" i="12"/>
  <c r="A156" i="12"/>
  <c r="A148" i="12"/>
  <c r="A140" i="12"/>
  <c r="A132" i="12"/>
  <c r="A124" i="12"/>
  <c r="A116" i="12"/>
  <c r="A108" i="12"/>
  <c r="A100" i="12"/>
  <c r="A92" i="12"/>
  <c r="A84" i="12"/>
  <c r="A76" i="12"/>
  <c r="A68" i="12"/>
  <c r="A60" i="12"/>
  <c r="A52" i="12"/>
  <c r="A44" i="12"/>
  <c r="A36" i="12"/>
  <c r="A28" i="12"/>
  <c r="A20" i="12"/>
  <c r="A12" i="12"/>
  <c r="A4" i="12"/>
  <c r="A15" i="11"/>
  <c r="A5" i="11"/>
  <c r="A60" i="11"/>
  <c r="A52" i="11"/>
  <c r="A36" i="11"/>
  <c r="A28" i="11"/>
  <c r="A181" i="12"/>
  <c r="A157" i="12"/>
  <c r="A125" i="12"/>
  <c r="A85" i="12"/>
  <c r="A53" i="12"/>
  <c r="A5" i="12"/>
  <c r="A66" i="11"/>
  <c r="A58" i="11"/>
  <c r="A50" i="11"/>
  <c r="A42" i="11"/>
  <c r="A34" i="11"/>
  <c r="A26" i="11"/>
  <c r="A18" i="11"/>
  <c r="A10" i="11"/>
  <c r="A195" i="12"/>
  <c r="A187" i="12"/>
  <c r="A179" i="12"/>
  <c r="A171" i="12"/>
  <c r="A163" i="12"/>
  <c r="A155" i="12"/>
  <c r="A147" i="12"/>
  <c r="A139" i="12"/>
  <c r="A131" i="12"/>
  <c r="A123" i="12"/>
  <c r="A115" i="12"/>
  <c r="A107" i="12"/>
  <c r="A99" i="12"/>
  <c r="A91" i="12"/>
  <c r="A83" i="12"/>
  <c r="A75" i="12"/>
  <c r="A67" i="12"/>
  <c r="A59" i="12"/>
  <c r="A51" i="12"/>
  <c r="A43" i="12"/>
  <c r="A35" i="12"/>
  <c r="A27" i="12"/>
  <c r="A19" i="12"/>
  <c r="A11" i="12"/>
  <c r="A3" i="12"/>
  <c r="A70" i="11"/>
  <c r="A30" i="11"/>
  <c r="A68" i="11"/>
  <c r="A20" i="11"/>
  <c r="A197" i="12"/>
  <c r="A173" i="12"/>
  <c r="A141" i="12"/>
  <c r="A109" i="12"/>
  <c r="A93" i="12"/>
  <c r="A61" i="12"/>
  <c r="A37" i="12"/>
  <c r="A73" i="11"/>
  <c r="A65" i="11"/>
  <c r="A57" i="11"/>
  <c r="A49" i="11"/>
  <c r="A41" i="11"/>
  <c r="A33" i="11"/>
  <c r="A25" i="11"/>
  <c r="A17" i="11"/>
  <c r="A9" i="11"/>
  <c r="A194" i="12"/>
  <c r="A130" i="12"/>
  <c r="A122" i="12"/>
  <c r="A114" i="12"/>
  <c r="A106" i="12"/>
  <c r="A98" i="12"/>
  <c r="A90" i="12"/>
  <c r="A82" i="12"/>
  <c r="A74" i="12"/>
  <c r="A66" i="12"/>
  <c r="A58" i="12"/>
  <c r="A50" i="12"/>
  <c r="A42" i="12"/>
  <c r="A34" i="12"/>
  <c r="A26" i="12"/>
  <c r="A18" i="12"/>
  <c r="A10" i="12"/>
  <c r="A193" i="12"/>
  <c r="A177" i="12"/>
  <c r="A121" i="12"/>
  <c r="A113" i="12"/>
  <c r="A105" i="12"/>
  <c r="A97" i="12"/>
  <c r="A89" i="12"/>
  <c r="A81" i="12"/>
  <c r="A73" i="12"/>
  <c r="A65" i="12"/>
  <c r="A57" i="12"/>
  <c r="A49" i="12"/>
  <c r="A41" i="12"/>
  <c r="A33" i="12"/>
  <c r="A25" i="12"/>
  <c r="A17" i="12"/>
  <c r="A9" i="12"/>
  <c r="A184" i="12"/>
  <c r="A152" i="12"/>
  <c r="A120" i="12"/>
  <c r="A112" i="12"/>
  <c r="A104" i="12"/>
  <c r="A96" i="12"/>
  <c r="A88" i="12"/>
  <c r="A80" i="12"/>
  <c r="A72" i="12"/>
  <c r="A64" i="12"/>
  <c r="A56" i="12"/>
  <c r="A48" i="12"/>
  <c r="A40" i="12"/>
  <c r="A32" i="12"/>
  <c r="A24" i="12"/>
  <c r="A16" i="12"/>
  <c r="A8" i="12"/>
  <c r="I202" i="12" l="1"/>
  <c r="I202" i="11"/>
  <c r="C203" i="12" l="1"/>
  <c r="D203" i="12"/>
  <c r="E203" i="12"/>
  <c r="F203" i="12"/>
  <c r="G203" i="12"/>
  <c r="H203" i="12"/>
  <c r="I2" i="12"/>
  <c r="I3" i="12"/>
  <c r="I4" i="12"/>
  <c r="I5" i="12"/>
  <c r="I6" i="12"/>
  <c r="I7" i="12"/>
  <c r="I8" i="12"/>
  <c r="I9" i="12"/>
  <c r="I10" i="12"/>
  <c r="I11" i="12"/>
  <c r="I12" i="12"/>
  <c r="I13" i="12"/>
  <c r="I14" i="12"/>
  <c r="I15" i="12"/>
  <c r="I16" i="12"/>
  <c r="I17" i="12"/>
  <c r="I18" i="12"/>
  <c r="I19" i="12"/>
  <c r="I20" i="12"/>
  <c r="I21" i="12"/>
  <c r="I22" i="12"/>
  <c r="I23" i="12"/>
  <c r="I24" i="12"/>
  <c r="I25" i="12"/>
  <c r="I26" i="12"/>
  <c r="I27" i="12"/>
  <c r="I28" i="12"/>
  <c r="I29" i="12"/>
  <c r="I30" i="12"/>
  <c r="I31" i="12"/>
  <c r="I32" i="12"/>
  <c r="I33" i="12"/>
  <c r="I34" i="12"/>
  <c r="I35" i="12"/>
  <c r="I36" i="12"/>
  <c r="I37" i="12"/>
  <c r="I38" i="12"/>
  <c r="I39" i="12"/>
  <c r="I40" i="12"/>
  <c r="I41" i="12"/>
  <c r="I42" i="12"/>
  <c r="I43" i="12"/>
  <c r="I44" i="12"/>
  <c r="I45" i="12"/>
  <c r="I46" i="12"/>
  <c r="I47" i="12"/>
  <c r="I48" i="12"/>
  <c r="I49" i="12"/>
  <c r="I50" i="12"/>
  <c r="I51" i="12"/>
  <c r="I52" i="12"/>
  <c r="I53" i="12"/>
  <c r="I54" i="12"/>
  <c r="I55" i="12"/>
  <c r="I56" i="12"/>
  <c r="I57" i="12"/>
  <c r="I58" i="12"/>
  <c r="I59" i="12"/>
  <c r="I60" i="12"/>
  <c r="I61" i="12"/>
  <c r="I62" i="12"/>
  <c r="I63" i="12"/>
  <c r="I64" i="12"/>
  <c r="I65" i="12"/>
  <c r="I66" i="12"/>
  <c r="I67" i="12"/>
  <c r="I68" i="12"/>
  <c r="I69" i="12"/>
  <c r="I70" i="12"/>
  <c r="I71" i="12"/>
  <c r="I72" i="12"/>
  <c r="I73" i="12"/>
  <c r="I74" i="12"/>
  <c r="I75" i="12"/>
  <c r="I76" i="12"/>
  <c r="I77" i="12"/>
  <c r="I78" i="12"/>
  <c r="I79" i="12"/>
  <c r="I80" i="12"/>
  <c r="I81" i="12"/>
  <c r="I82" i="12"/>
  <c r="I83" i="12"/>
  <c r="I84" i="12"/>
  <c r="I85" i="12"/>
  <c r="I86" i="12"/>
  <c r="I87" i="12"/>
  <c r="I88" i="12"/>
  <c r="I89" i="12"/>
  <c r="I90" i="12"/>
  <c r="I91" i="12"/>
  <c r="I92" i="12"/>
  <c r="I93" i="12"/>
  <c r="I94" i="12"/>
  <c r="I95" i="12"/>
  <c r="I96" i="12"/>
  <c r="I97" i="12"/>
  <c r="I98" i="12"/>
  <c r="I99" i="12"/>
  <c r="I100" i="12"/>
  <c r="I101" i="12"/>
  <c r="I102" i="12"/>
  <c r="I103" i="12"/>
  <c r="I104" i="12"/>
  <c r="I105" i="12"/>
  <c r="I106" i="12"/>
  <c r="I107" i="12"/>
  <c r="I108" i="12"/>
  <c r="I109" i="12"/>
  <c r="I110" i="12"/>
  <c r="I111" i="12"/>
  <c r="I112" i="12"/>
  <c r="I113" i="12"/>
  <c r="I114" i="12"/>
  <c r="I115" i="12"/>
  <c r="I116" i="12"/>
  <c r="I117" i="12"/>
  <c r="I118" i="12"/>
  <c r="I119" i="12"/>
  <c r="I120" i="12"/>
  <c r="I121" i="12"/>
  <c r="I122" i="12"/>
  <c r="I123" i="12"/>
  <c r="I124" i="12"/>
  <c r="I125" i="12"/>
  <c r="I126" i="12"/>
  <c r="I127" i="12"/>
  <c r="I128" i="12"/>
  <c r="I129" i="12"/>
  <c r="I130" i="12"/>
  <c r="I131" i="12"/>
  <c r="I132" i="12"/>
  <c r="I133" i="12"/>
  <c r="I134" i="12"/>
  <c r="I135" i="12"/>
  <c r="I136" i="12"/>
  <c r="I137" i="12"/>
  <c r="I138" i="12"/>
  <c r="I139" i="12"/>
  <c r="I140" i="12"/>
  <c r="I141" i="12"/>
  <c r="I142" i="12"/>
  <c r="I143" i="12"/>
  <c r="I144" i="12"/>
  <c r="I145" i="12"/>
  <c r="I146" i="12"/>
  <c r="I147" i="12"/>
  <c r="I148" i="12"/>
  <c r="I149" i="12"/>
  <c r="I150" i="12"/>
  <c r="I151" i="12"/>
  <c r="I152" i="12"/>
  <c r="I153" i="12"/>
  <c r="I154" i="12"/>
  <c r="I155" i="12"/>
  <c r="I156" i="12"/>
  <c r="I157" i="12"/>
  <c r="I158" i="12"/>
  <c r="I159" i="12"/>
  <c r="I160" i="12"/>
  <c r="I161" i="12"/>
  <c r="I162" i="12"/>
  <c r="I163" i="12"/>
  <c r="I164" i="12"/>
  <c r="I165" i="12"/>
  <c r="I166" i="12"/>
  <c r="I167" i="12"/>
  <c r="I168" i="12"/>
  <c r="I169" i="12"/>
  <c r="I170" i="12"/>
  <c r="I171" i="12"/>
  <c r="I172" i="12"/>
  <c r="I173" i="12"/>
  <c r="I174" i="12"/>
  <c r="I175" i="12"/>
  <c r="I176" i="12"/>
  <c r="I177" i="12"/>
  <c r="I178" i="12"/>
  <c r="I179" i="12"/>
  <c r="I180" i="12"/>
  <c r="I181" i="12"/>
  <c r="I182" i="12"/>
  <c r="I183" i="12"/>
  <c r="I184" i="12"/>
  <c r="I185" i="12"/>
  <c r="I186" i="12"/>
  <c r="I187" i="12"/>
  <c r="I188" i="12"/>
  <c r="I189" i="12"/>
  <c r="I190" i="12"/>
  <c r="I191" i="12"/>
  <c r="I192" i="12"/>
  <c r="I193" i="12"/>
  <c r="I194" i="12"/>
  <c r="I195" i="12"/>
  <c r="I196" i="12"/>
  <c r="I197" i="12"/>
  <c r="I198" i="12"/>
  <c r="I199" i="12"/>
  <c r="I200" i="12"/>
  <c r="I201" i="12"/>
  <c r="I2" i="11"/>
  <c r="I3" i="11"/>
  <c r="I4" i="11"/>
  <c r="I5" i="11"/>
  <c r="I6" i="11"/>
  <c r="I7" i="11"/>
  <c r="I8" i="11"/>
  <c r="I9" i="11"/>
  <c r="I10" i="11"/>
  <c r="I11" i="11"/>
  <c r="I12" i="11"/>
  <c r="I13" i="11"/>
  <c r="I14" i="11"/>
  <c r="I15" i="11"/>
  <c r="I16" i="11"/>
  <c r="I17" i="11"/>
  <c r="I18" i="11"/>
  <c r="I19" i="11"/>
  <c r="I20" i="11"/>
  <c r="I21" i="11"/>
  <c r="I22" i="11"/>
  <c r="I23" i="11"/>
  <c r="I24" i="11"/>
  <c r="I25" i="11"/>
  <c r="I26" i="11"/>
  <c r="I27" i="11"/>
  <c r="I28" i="11"/>
  <c r="I29" i="11"/>
  <c r="I30" i="11"/>
  <c r="I31" i="11"/>
  <c r="I32" i="11"/>
  <c r="I33" i="11"/>
  <c r="I34" i="11"/>
  <c r="I35" i="11"/>
  <c r="I36" i="11"/>
  <c r="I37" i="11"/>
  <c r="I38" i="11"/>
  <c r="I39" i="11"/>
  <c r="I40" i="11"/>
  <c r="I41" i="11"/>
  <c r="I42" i="11"/>
  <c r="I43" i="11"/>
  <c r="I44" i="11"/>
  <c r="I45" i="11"/>
  <c r="I46" i="11"/>
  <c r="I47" i="11"/>
  <c r="I48" i="11"/>
  <c r="I49" i="11"/>
  <c r="I50" i="11"/>
  <c r="I51" i="11"/>
  <c r="I52" i="11"/>
  <c r="I53" i="11"/>
  <c r="I54" i="11"/>
  <c r="I55" i="11"/>
  <c r="I56" i="11"/>
  <c r="I57" i="11"/>
  <c r="I58" i="11"/>
  <c r="I59" i="11"/>
  <c r="I60" i="11"/>
  <c r="I61" i="11"/>
  <c r="I62" i="11"/>
  <c r="I63" i="11"/>
  <c r="I64" i="11"/>
  <c r="I65" i="11"/>
  <c r="I66" i="11"/>
  <c r="I67" i="11"/>
  <c r="I68" i="11"/>
  <c r="I69" i="11"/>
  <c r="I70" i="11"/>
  <c r="I71" i="11"/>
  <c r="I72" i="11"/>
  <c r="I73" i="11"/>
  <c r="I74" i="11"/>
  <c r="I75" i="11"/>
  <c r="I76" i="11"/>
  <c r="I77" i="11"/>
  <c r="I78" i="11"/>
  <c r="I79" i="11"/>
  <c r="I80" i="11"/>
  <c r="I81" i="11"/>
  <c r="I82" i="11"/>
  <c r="I83" i="11"/>
  <c r="I84" i="11"/>
  <c r="I85" i="11"/>
  <c r="I86" i="11"/>
  <c r="I87" i="11"/>
  <c r="I88" i="11"/>
  <c r="I89" i="11"/>
  <c r="I90" i="11"/>
  <c r="I91" i="11"/>
  <c r="I92" i="11"/>
  <c r="I93" i="11"/>
  <c r="I94" i="11"/>
  <c r="I95" i="11"/>
  <c r="I96" i="11"/>
  <c r="I97" i="11"/>
  <c r="I98" i="11"/>
  <c r="I99" i="11"/>
  <c r="I100" i="11"/>
  <c r="I101" i="11"/>
  <c r="I102" i="11"/>
  <c r="I103" i="11"/>
  <c r="I104" i="11"/>
  <c r="I105" i="11"/>
  <c r="I106" i="11"/>
  <c r="I107" i="11"/>
  <c r="I108" i="11"/>
  <c r="I109" i="11"/>
  <c r="I110" i="11"/>
  <c r="I111" i="11"/>
  <c r="I112" i="11"/>
  <c r="I113" i="11"/>
  <c r="I114" i="11"/>
  <c r="I115" i="11"/>
  <c r="I116" i="11"/>
  <c r="I117" i="11"/>
  <c r="I118" i="11"/>
  <c r="I119" i="11"/>
  <c r="I120" i="11"/>
  <c r="I121" i="11"/>
  <c r="I122" i="11"/>
  <c r="I123" i="11"/>
  <c r="I124" i="11"/>
  <c r="I125" i="11"/>
  <c r="I126" i="11"/>
  <c r="I127" i="11"/>
  <c r="I128" i="11"/>
  <c r="I129" i="11"/>
  <c r="I130" i="11"/>
  <c r="I131" i="11"/>
  <c r="I132" i="11"/>
  <c r="I133" i="11"/>
  <c r="I134" i="11"/>
  <c r="I135" i="11"/>
  <c r="I136" i="11"/>
  <c r="I137" i="11"/>
  <c r="I138" i="11"/>
  <c r="I139" i="11"/>
  <c r="I140" i="11"/>
  <c r="I141" i="11"/>
  <c r="I142" i="11"/>
  <c r="I143" i="11"/>
  <c r="I144" i="11"/>
  <c r="I145" i="11"/>
  <c r="I146" i="11"/>
  <c r="I147" i="11"/>
  <c r="I148" i="11"/>
  <c r="I149" i="11"/>
  <c r="I150" i="11"/>
  <c r="I151" i="11"/>
  <c r="I152" i="11"/>
  <c r="I153" i="11"/>
  <c r="I154" i="11"/>
  <c r="I155" i="11"/>
  <c r="I156" i="11"/>
  <c r="I157" i="11"/>
  <c r="I158" i="11"/>
  <c r="I159" i="11"/>
  <c r="I160" i="11"/>
  <c r="I161" i="11"/>
  <c r="I162" i="11"/>
  <c r="I163" i="11"/>
  <c r="I164" i="11"/>
  <c r="I165" i="11"/>
  <c r="I166" i="11"/>
  <c r="I167" i="11"/>
  <c r="I168" i="11"/>
  <c r="I169" i="11"/>
  <c r="I170" i="11"/>
  <c r="I171" i="11"/>
  <c r="I172" i="11"/>
  <c r="I173" i="11"/>
  <c r="I174" i="11"/>
  <c r="I175" i="11"/>
  <c r="I176" i="11"/>
  <c r="I177" i="11"/>
  <c r="I178" i="11"/>
  <c r="I179" i="11"/>
  <c r="I180" i="11"/>
  <c r="I181" i="11"/>
  <c r="I182" i="11"/>
  <c r="I183" i="11"/>
  <c r="I184" i="11"/>
  <c r="I185" i="11"/>
  <c r="I186" i="11"/>
  <c r="I187" i="11"/>
  <c r="I188" i="11"/>
  <c r="I189" i="11"/>
  <c r="I190" i="11"/>
  <c r="I191" i="11"/>
  <c r="I192" i="11"/>
  <c r="I193" i="11"/>
  <c r="I194" i="11"/>
  <c r="I195" i="11"/>
  <c r="I196" i="11"/>
  <c r="I197" i="11"/>
  <c r="I198" i="11"/>
  <c r="I199" i="11"/>
  <c r="I200" i="11"/>
  <c r="I201" i="11"/>
  <c r="C203" i="11"/>
  <c r="D203" i="11"/>
  <c r="E203" i="11"/>
  <c r="F203" i="11"/>
  <c r="G203" i="11"/>
  <c r="H203" i="11"/>
  <c r="I203" i="12" l="1"/>
  <c r="I203" i="11"/>
  <c r="C203" i="18" l="1"/>
  <c r="D203" i="18"/>
  <c r="F203" i="18"/>
  <c r="H203" i="18"/>
  <c r="G203" i="18"/>
  <c r="E203" i="18"/>
  <c r="D7" i="13" l="1"/>
  <c r="D203" i="15"/>
  <c r="G203" i="15"/>
  <c r="H203" i="15"/>
  <c r="E203" i="15"/>
  <c r="F203" i="15"/>
  <c r="C203" i="15" l="1"/>
</calcChain>
</file>

<file path=xl/sharedStrings.xml><?xml version="1.0" encoding="utf-8"?>
<sst xmlns="http://schemas.openxmlformats.org/spreadsheetml/2006/main" count="1096" uniqueCount="257">
  <si>
    <t>LEA Name</t>
  </si>
  <si>
    <t>Baker SD 5J</t>
  </si>
  <si>
    <t>Huntington SD 16J</t>
  </si>
  <si>
    <t>Burnt River SD 30J</t>
  </si>
  <si>
    <t>Monroe SD 1J</t>
  </si>
  <si>
    <t>Alsea SD 7J</t>
  </si>
  <si>
    <t>Philomath SD 17J</t>
  </si>
  <si>
    <t>Corvallis SD 509J</t>
  </si>
  <si>
    <t>Lake Oswego SD 7J</t>
  </si>
  <si>
    <t>North Clackamas SD 12</t>
  </si>
  <si>
    <t>Molalla River SD 35</t>
  </si>
  <si>
    <t>Oregon Trail SD 46</t>
  </si>
  <si>
    <t>Colton SD 53</t>
  </si>
  <si>
    <t>Oregon City SD 62</t>
  </si>
  <si>
    <t>Canby SD 86</t>
  </si>
  <si>
    <t>Estacada SD 108</t>
  </si>
  <si>
    <t>Gladstone SD 115</t>
  </si>
  <si>
    <t>Jewell SD 8</t>
  </si>
  <si>
    <t>Seaside SD 10</t>
  </si>
  <si>
    <t>Scappoose SD 1J</t>
  </si>
  <si>
    <t>Clatskanie SD 6J</t>
  </si>
  <si>
    <t>Rainier SD 13</t>
  </si>
  <si>
    <t>Vernonia SD 47J</t>
  </si>
  <si>
    <t>St Helens SD 502</t>
  </si>
  <si>
    <t>Coquille SD 8</t>
  </si>
  <si>
    <t>Coos Bay SD 9</t>
  </si>
  <si>
    <t>North Bend SD 13</t>
  </si>
  <si>
    <t>Powers SD 31</t>
  </si>
  <si>
    <t>Myrtle Point SD 41</t>
  </si>
  <si>
    <t>Bandon SD 54</t>
  </si>
  <si>
    <t>Central Curry SD 1</t>
  </si>
  <si>
    <t>Redmond SD 2J</t>
  </si>
  <si>
    <t>Sisters SD 6</t>
  </si>
  <si>
    <t>Oakland SD 1</t>
  </si>
  <si>
    <t>Glide SD 12</t>
  </si>
  <si>
    <t>South Umpqua SD 19</t>
  </si>
  <si>
    <t>North Douglas SD 22</t>
  </si>
  <si>
    <t>Yoncalla SD 32</t>
  </si>
  <si>
    <t>Elkton SD 34</t>
  </si>
  <si>
    <t>Riddle SD 70</t>
  </si>
  <si>
    <t>Glendale SD 77</t>
  </si>
  <si>
    <t>Reedsport SD 105</t>
  </si>
  <si>
    <t>Winston-Dillard SD 116</t>
  </si>
  <si>
    <t>Sutherlin SD 130</t>
  </si>
  <si>
    <t>Arlington SD 3</t>
  </si>
  <si>
    <t>Condon SD 25J</t>
  </si>
  <si>
    <t>John Day SD 3</t>
  </si>
  <si>
    <t>Prairie City SD 4</t>
  </si>
  <si>
    <t>Monument SD 8</t>
  </si>
  <si>
    <t>Dayville SD 16J</t>
  </si>
  <si>
    <t>Long Creek SD 17</t>
  </si>
  <si>
    <t>Harney County SD 3</t>
  </si>
  <si>
    <t>Harney County SD 4</t>
  </si>
  <si>
    <t>Pine Creek SD 5</t>
  </si>
  <si>
    <t>Diamond SD 7</t>
  </si>
  <si>
    <t>Suntex SD 10</t>
  </si>
  <si>
    <t>Drewsey SD 13</t>
  </si>
  <si>
    <t>Frenchglen SD 16</t>
  </si>
  <si>
    <t>Double O SD 28</t>
  </si>
  <si>
    <t>South Harney SD 33</t>
  </si>
  <si>
    <t>Phoenix-Talent SD 4</t>
  </si>
  <si>
    <t>Ashland SD 5</t>
  </si>
  <si>
    <t>Central Point SD 6</t>
  </si>
  <si>
    <t>Eagle Point SD 9</t>
  </si>
  <si>
    <t>Rogue River SD 35</t>
  </si>
  <si>
    <t>Prospect SD 59</t>
  </si>
  <si>
    <t>Butte Falls SD 91</t>
  </si>
  <si>
    <t>Pinehurst SD 94</t>
  </si>
  <si>
    <t>Medford SD 549C</t>
  </si>
  <si>
    <t>Culver SD 4</t>
  </si>
  <si>
    <t>Ashwood SD 8</t>
  </si>
  <si>
    <t>Black Butte SD 41</t>
  </si>
  <si>
    <t>Jefferson County SD 509J</t>
  </si>
  <si>
    <t>Grants Pass SD 7</t>
  </si>
  <si>
    <t>Klamath County SD</t>
  </si>
  <si>
    <t>Lake County SD 7</t>
  </si>
  <si>
    <t>Paisley SD 11</t>
  </si>
  <si>
    <t>North Lake SD 14</t>
  </si>
  <si>
    <t>Plush SD 18</t>
  </si>
  <si>
    <t>Adel SD 21</t>
  </si>
  <si>
    <t>Pleasant Hill SD 1</t>
  </si>
  <si>
    <t>Eugene SD 4J</t>
  </si>
  <si>
    <t>Springfield SD 19</t>
  </si>
  <si>
    <t>Fern Ridge SD 28J</t>
  </si>
  <si>
    <t>Mapleton SD 32</t>
  </si>
  <si>
    <t>Creswell SD 40</t>
  </si>
  <si>
    <t>Bethel SD 52</t>
  </si>
  <si>
    <t>McKenzie SD 68</t>
  </si>
  <si>
    <t>Junction City SD 69</t>
  </si>
  <si>
    <t>Lowell SD 71</t>
  </si>
  <si>
    <t>Oakridge SD 76</t>
  </si>
  <si>
    <t>Marcola SD 79J</t>
  </si>
  <si>
    <t>Blachly SD 90</t>
  </si>
  <si>
    <t>Siuslaw SD 97J</t>
  </si>
  <si>
    <t>Lincoln County SD</t>
  </si>
  <si>
    <t>Harrisburg SD 7J</t>
  </si>
  <si>
    <t>Lebanon Community SD 9</t>
  </si>
  <si>
    <t>Sweet Home SD 55</t>
  </si>
  <si>
    <t>Scio SD 95</t>
  </si>
  <si>
    <t>Santiam Canyon SD 129J</t>
  </si>
  <si>
    <t>Central Linn SD 552</t>
  </si>
  <si>
    <t>Jordan Valley SD 3</t>
  </si>
  <si>
    <t>Juntura SD 12</t>
  </si>
  <si>
    <t>Nyssa SD 26</t>
  </si>
  <si>
    <t>Annex SD 29</t>
  </si>
  <si>
    <t>Malheur County SD 51</t>
  </si>
  <si>
    <t>Adrian SD 61</t>
  </si>
  <si>
    <t>Harper SD 66</t>
  </si>
  <si>
    <t>Arock SD 81</t>
  </si>
  <si>
    <t>Vale SD 84</t>
  </si>
  <si>
    <t>Gervais SD 1</t>
  </si>
  <si>
    <t>Silver Falls SD 4J</t>
  </si>
  <si>
    <t>Cascade SD 5</t>
  </si>
  <si>
    <t>Jefferson SD 14J</t>
  </si>
  <si>
    <t>North Marion SD 15</t>
  </si>
  <si>
    <t>Salem-Keizer SD 24J</t>
  </si>
  <si>
    <t>North Santiam SD 29J</t>
  </si>
  <si>
    <t>St Paul SD 45</t>
  </si>
  <si>
    <t>Mt Angel SD 91</t>
  </si>
  <si>
    <t>Woodburn SD 103</t>
  </si>
  <si>
    <t>Morrow SD 1</t>
  </si>
  <si>
    <t>Portland SD 1J</t>
  </si>
  <si>
    <t>Parkrose SD 3</t>
  </si>
  <si>
    <t>Reynolds SD 7</t>
  </si>
  <si>
    <t>Gresham-Barlow SD 10J</t>
  </si>
  <si>
    <t>Centennial SD 28J</t>
  </si>
  <si>
    <t>Corbett SD 39</t>
  </si>
  <si>
    <t>David Douglas SD 40</t>
  </si>
  <si>
    <t>Riverdale SD 51J</t>
  </si>
  <si>
    <t>Dallas SD 2</t>
  </si>
  <si>
    <t>Central SD 13J</t>
  </si>
  <si>
    <t>Perrydale SD 21</t>
  </si>
  <si>
    <t>Falls City SD 57</t>
  </si>
  <si>
    <t>Tillamook SD 9</t>
  </si>
  <si>
    <t>Neah-Kah-Nie SD 56</t>
  </si>
  <si>
    <t>Nestucca Valley SD 101J</t>
  </si>
  <si>
    <t>Helix SD 1</t>
  </si>
  <si>
    <t>Pilot Rock SD 2</t>
  </si>
  <si>
    <t>Echo SD 5</t>
  </si>
  <si>
    <t>Stanfield SD 61</t>
  </si>
  <si>
    <t>La Grande SD 1</t>
  </si>
  <si>
    <t>Union SD 5</t>
  </si>
  <si>
    <t>North Powder SD 8J</t>
  </si>
  <si>
    <t>Imbler SD 11</t>
  </si>
  <si>
    <t>Cove SD 15</t>
  </si>
  <si>
    <t>Elgin SD 23</t>
  </si>
  <si>
    <t>Joseph SD 6</t>
  </si>
  <si>
    <t>Wallowa SD 12</t>
  </si>
  <si>
    <t>Enterprise SD 21</t>
  </si>
  <si>
    <t>Troy SD 54</t>
  </si>
  <si>
    <t>Dufur SD 29</t>
  </si>
  <si>
    <t>Hillsboro SD 1J</t>
  </si>
  <si>
    <t>Banks SD 13</t>
  </si>
  <si>
    <t>Forest Grove SD 15</t>
  </si>
  <si>
    <t>Tigard-Tualatin SD 23J</t>
  </si>
  <si>
    <t>Beaverton SD 48J</t>
  </si>
  <si>
    <t>Sherwood SD 88J</t>
  </si>
  <si>
    <t>Gaston SD 511J</t>
  </si>
  <si>
    <t>Spray SD 1</t>
  </si>
  <si>
    <t>Fossil SD 21J</t>
  </si>
  <si>
    <t>Mitchell SD 55</t>
  </si>
  <si>
    <t>Amity SD 4J</t>
  </si>
  <si>
    <t>Dayton SD 8</t>
  </si>
  <si>
    <t>Newberg SD 29J</t>
  </si>
  <si>
    <t>Willamina SD 30J</t>
  </si>
  <si>
    <t>McMinnville SD 40</t>
  </si>
  <si>
    <t>Sheridan SD 48J</t>
  </si>
  <si>
    <t>Knappa SD 4</t>
  </si>
  <si>
    <t>Important Information</t>
  </si>
  <si>
    <t>Regional Programs</t>
  </si>
  <si>
    <t>OSD</t>
  </si>
  <si>
    <t>LTCT</t>
  </si>
  <si>
    <t>Hospital Program</t>
  </si>
  <si>
    <t>ECSE Program</t>
  </si>
  <si>
    <t>District</t>
  </si>
  <si>
    <t>Regional</t>
  </si>
  <si>
    <t>Hospital</t>
  </si>
  <si>
    <t>ECSE</t>
  </si>
  <si>
    <t>Gross Total</t>
  </si>
  <si>
    <t>Oregon School for the Deaf (OSD)</t>
  </si>
  <si>
    <t>Program Name</t>
  </si>
  <si>
    <t>Long Term Care and Treatment (LTCT)</t>
  </si>
  <si>
    <t>Pediatric Nursing Facility (PNF)</t>
  </si>
  <si>
    <t>Worksheet Information</t>
  </si>
  <si>
    <t>Total</t>
  </si>
  <si>
    <t>The Section 611 and 619 award worksheets contain similar columns. These are the explanations for each column.</t>
  </si>
  <si>
    <t>The Program Awards worksheet contains the following columns:</t>
  </si>
  <si>
    <t>Other Amounts worksheet contains the following columns:</t>
  </si>
  <si>
    <t>Determining your District's Net Award</t>
  </si>
  <si>
    <t>Question 7 is for Regional Program Services funding. Add the Regional column to your District column if your district answered "Yes" to this question.</t>
  </si>
  <si>
    <t>Question 9 is for Long Term Care and Treatment (LTCT) service funding. Add the LTCT column to your District column if your district answered "Yes" to this question.</t>
  </si>
  <si>
    <t>Example</t>
  </si>
  <si>
    <t>Beaver Falls' assurance application was checked yes for questions 7 and 9. So the district adds the District, Regional, and LTCT columns together for their Net Award.</t>
  </si>
  <si>
    <r>
      <rPr>
        <b/>
        <sz val="10"/>
        <color theme="1"/>
        <rFont val="Calibri"/>
        <family val="2"/>
        <scheme val="minor"/>
      </rPr>
      <t>LEA Name</t>
    </r>
    <r>
      <rPr>
        <sz val="10"/>
        <color theme="1"/>
        <rFont val="Calibri"/>
        <family val="2"/>
        <scheme val="minor"/>
      </rPr>
      <t>: Name of the LEA</t>
    </r>
  </si>
  <si>
    <r>
      <rPr>
        <b/>
        <sz val="10"/>
        <color theme="1"/>
        <rFont val="Calibri"/>
        <family val="2"/>
        <scheme val="minor"/>
      </rPr>
      <t>District</t>
    </r>
    <r>
      <rPr>
        <sz val="10"/>
        <color theme="1"/>
        <rFont val="Calibri"/>
        <family val="2"/>
        <scheme val="minor"/>
      </rPr>
      <t>: The amount attributed to students served by the district only.</t>
    </r>
  </si>
  <si>
    <r>
      <rPr>
        <b/>
        <sz val="10"/>
        <color theme="1"/>
        <rFont val="Calibri"/>
        <family val="2"/>
        <scheme val="minor"/>
      </rPr>
      <t>Regional</t>
    </r>
    <r>
      <rPr>
        <sz val="10"/>
        <color theme="1"/>
        <rFont val="Calibri"/>
        <family val="2"/>
        <scheme val="minor"/>
      </rPr>
      <t>: The amount attributed to students served by a Regional Program.</t>
    </r>
  </si>
  <si>
    <r>
      <rPr>
        <b/>
        <sz val="10"/>
        <color theme="1"/>
        <rFont val="Calibri"/>
        <family val="2"/>
        <scheme val="minor"/>
      </rPr>
      <t>OSD</t>
    </r>
    <r>
      <rPr>
        <sz val="10"/>
        <color theme="1"/>
        <rFont val="Calibri"/>
        <family val="2"/>
        <scheme val="minor"/>
      </rPr>
      <t>: The amount attributed to students served by the Oregon School for the Deaf (OSD).</t>
    </r>
  </si>
  <si>
    <r>
      <rPr>
        <b/>
        <sz val="10"/>
        <color theme="1"/>
        <rFont val="Calibri"/>
        <family val="2"/>
        <scheme val="minor"/>
      </rPr>
      <t>LTCT</t>
    </r>
    <r>
      <rPr>
        <sz val="10"/>
        <color theme="1"/>
        <rFont val="Calibri"/>
        <family val="2"/>
        <scheme val="minor"/>
      </rPr>
      <t>: The amount attributed to students served by a Long Term Care and Treatment (LTCT) center.</t>
    </r>
  </si>
  <si>
    <r>
      <rPr>
        <b/>
        <sz val="10"/>
        <color theme="1"/>
        <rFont val="Calibri"/>
        <family val="2"/>
        <scheme val="minor"/>
      </rPr>
      <t>ECSE</t>
    </r>
    <r>
      <rPr>
        <sz val="10"/>
        <color theme="1"/>
        <rFont val="Calibri"/>
        <family val="2"/>
        <scheme val="minor"/>
      </rPr>
      <t>: The amount attributed to students served by an Early Childhood Special Education (ECSE) Program.</t>
    </r>
  </si>
  <si>
    <r>
      <rPr>
        <b/>
        <sz val="10"/>
        <color theme="1"/>
        <rFont val="Calibri"/>
        <family val="2"/>
        <scheme val="minor"/>
      </rPr>
      <t>Gross Total</t>
    </r>
    <r>
      <rPr>
        <sz val="10"/>
        <color theme="1"/>
        <rFont val="Calibri"/>
        <family val="2"/>
        <scheme val="minor"/>
      </rPr>
      <t>: The sum of the District, Regional, OSD, LTCT, Hospital, PNF, and ECSE columns</t>
    </r>
  </si>
  <si>
    <r>
      <rPr>
        <b/>
        <sz val="10"/>
        <color theme="1"/>
        <rFont val="Calibri"/>
        <family val="2"/>
        <scheme val="minor"/>
      </rPr>
      <t>Program Name</t>
    </r>
    <r>
      <rPr>
        <sz val="10"/>
        <color theme="1"/>
        <rFont val="Calibri"/>
        <family val="2"/>
        <scheme val="minor"/>
      </rPr>
      <t>: The name of the program.</t>
    </r>
  </si>
  <si>
    <r>
      <rPr>
        <b/>
        <sz val="10"/>
        <color theme="1"/>
        <rFont val="Calibri"/>
        <family val="2"/>
        <scheme val="minor"/>
      </rPr>
      <t>Total</t>
    </r>
    <r>
      <rPr>
        <sz val="10"/>
        <color theme="1"/>
        <rFont val="Calibri"/>
        <family val="2"/>
        <scheme val="minor"/>
      </rPr>
      <t>: The total amount.</t>
    </r>
  </si>
  <si>
    <r>
      <rPr>
        <b/>
        <sz val="10"/>
        <color theme="1"/>
        <rFont val="Calibri"/>
        <family val="2"/>
        <scheme val="minor"/>
      </rPr>
      <t>Information</t>
    </r>
    <r>
      <rPr>
        <sz val="10"/>
        <color theme="1"/>
        <rFont val="Calibri"/>
        <family val="2"/>
        <scheme val="minor"/>
      </rPr>
      <t>: The current worksheet that provides information about the report.</t>
    </r>
  </si>
  <si>
    <r>
      <rPr>
        <b/>
        <sz val="10"/>
        <color theme="1"/>
        <rFont val="Calibri"/>
        <family val="2"/>
        <scheme val="minor"/>
      </rPr>
      <t>Program Awards</t>
    </r>
    <r>
      <rPr>
        <sz val="10"/>
        <color theme="1"/>
        <rFont val="Calibri"/>
        <family val="2"/>
        <scheme val="minor"/>
      </rPr>
      <t>: This worksheet contains total award amounts for Programs.</t>
    </r>
  </si>
  <si>
    <r>
      <rPr>
        <b/>
        <sz val="10"/>
        <color theme="1"/>
        <rFont val="Calibri"/>
        <family val="2"/>
        <scheme val="minor"/>
      </rPr>
      <t>Other Amounts</t>
    </r>
    <r>
      <rPr>
        <sz val="10"/>
        <color theme="1"/>
        <rFont val="Calibri"/>
        <family val="2"/>
        <scheme val="minor"/>
      </rPr>
      <t>: This worksheet contains other amounts LEAs are to use for specific aspects of IDEA. These are not awards, but optional or required set aside amounts.</t>
    </r>
  </si>
  <si>
    <t>To determine the amount of your district's Total Net Award, check your district's elections for questions 7, 8, &amp; 9 in the FFY 2020 IDEA Assurance Application on the Fiscal tab.</t>
  </si>
  <si>
    <t>Any amounts listed in the Hospital, PNF, or ECSE columns are there to show the amount of IDEA funding the district contributed to these programs. These amounts are not eligible for districts to choose who manages the funds and will not be included in the district's Total Net Award presented in EGMS.</t>
  </si>
  <si>
    <t>Astoria SD 1</t>
  </si>
  <si>
    <t>Athena-Weston SD 29RJ</t>
  </si>
  <si>
    <t>Bend-LaPine Administrative SD 1</t>
  </si>
  <si>
    <t>Brookings-Harbor SD 17C</t>
  </si>
  <si>
    <t>Camas Valley SD 21J</t>
  </si>
  <si>
    <t>Crook County SD</t>
  </si>
  <si>
    <t>Crow-Applegate-Lorane SD 66</t>
  </si>
  <si>
    <t>Douglas County SD 15</t>
  </si>
  <si>
    <t>Douglas County SD 4</t>
  </si>
  <si>
    <t>Greater Albany Public SD 8J</t>
  </si>
  <si>
    <t>Harney County Union High SD 1J</t>
  </si>
  <si>
    <t>Hermiston SD 8</t>
  </si>
  <si>
    <t>Hood River County SD</t>
  </si>
  <si>
    <t>Ione SD R2</t>
  </si>
  <si>
    <t>Klamath Falls City Schools</t>
  </si>
  <si>
    <t>Milton-Freewater Unified SD 7</t>
  </si>
  <si>
    <t>North Wasco County SD 21</t>
  </si>
  <si>
    <t>Ontario SD 8C</t>
  </si>
  <si>
    <t>Pendleton SD 16</t>
  </si>
  <si>
    <t>Pine Eagle SD 61</t>
  </si>
  <si>
    <t>Port Orford-Langlois SD 2CJ</t>
  </si>
  <si>
    <t>Sherman County SD</t>
  </si>
  <si>
    <t>South Lane SD 45J3</t>
  </si>
  <si>
    <t>South Wasco County SD 1</t>
  </si>
  <si>
    <t>Three Rivers/Josephine County SD</t>
  </si>
  <si>
    <t>Ukiah SD 80R</t>
  </si>
  <si>
    <t>Umatilla SD 6R</t>
  </si>
  <si>
    <t>Warrenton-Hammond SD 30</t>
  </si>
  <si>
    <t>West Linn-Wilsonville SD 3J</t>
  </si>
  <si>
    <t>Yamhill Carlton SD 1</t>
  </si>
  <si>
    <t>ODE JDEP</t>
  </si>
  <si>
    <t>ODE YCEP</t>
  </si>
  <si>
    <t>Oregon Dept. of Corrections (ACEP)</t>
  </si>
  <si>
    <t>Questions</t>
  </si>
  <si>
    <t>Please reach out to the IDEA Fiscal Team in the Office of Enhancing Student Opportunities (OESO) with any questions about the information contained in this document.</t>
  </si>
  <si>
    <t>ODE.IDEAFinance@state.or.us</t>
  </si>
  <si>
    <t>There are seven worksheets in this report:</t>
  </si>
  <si>
    <r>
      <rPr>
        <b/>
        <sz val="10"/>
        <color theme="1"/>
        <rFont val="Calibri"/>
        <family val="2"/>
        <scheme val="minor"/>
      </rPr>
      <t>Section 611 Awards (R)</t>
    </r>
    <r>
      <rPr>
        <sz val="10"/>
        <color theme="1"/>
        <rFont val="Calibri"/>
        <family val="2"/>
        <scheme val="minor"/>
      </rPr>
      <t>: This worksheet contains total award amounts for each LEA for children aged 3-21. Regular IDEA Part B award.</t>
    </r>
  </si>
  <si>
    <r>
      <rPr>
        <b/>
        <sz val="10"/>
        <color theme="1"/>
        <rFont val="Calibri"/>
        <family val="2"/>
        <scheme val="minor"/>
      </rPr>
      <t>Section 619 Awards (R)</t>
    </r>
    <r>
      <rPr>
        <sz val="10"/>
        <color theme="1"/>
        <rFont val="Calibri"/>
        <family val="2"/>
        <scheme val="minor"/>
      </rPr>
      <t>: This worksheet contains total award amounts for each LEA for children aged 3-5. Regular IDEA Part B award.</t>
    </r>
  </si>
  <si>
    <t>Section 611 Regular</t>
  </si>
  <si>
    <t>Section 619 Regular</t>
  </si>
  <si>
    <t>Maximum CEIS Reg Awd</t>
  </si>
  <si>
    <r>
      <rPr>
        <b/>
        <sz val="10"/>
        <color theme="1"/>
        <rFont val="Calibri"/>
        <family val="2"/>
        <scheme val="minor"/>
      </rPr>
      <t>Section 611 Regular</t>
    </r>
    <r>
      <rPr>
        <sz val="10"/>
        <color theme="1"/>
        <rFont val="Calibri"/>
        <family val="2"/>
        <scheme val="minor"/>
      </rPr>
      <t>: The total amount for the program from Section 611 regular funds.</t>
    </r>
  </si>
  <si>
    <r>
      <rPr>
        <b/>
        <sz val="10"/>
        <color theme="1"/>
        <rFont val="Calibri"/>
        <family val="2"/>
        <scheme val="minor"/>
      </rPr>
      <t>Section 619 Regular</t>
    </r>
    <r>
      <rPr>
        <sz val="10"/>
        <color theme="1"/>
        <rFont val="Calibri"/>
        <family val="2"/>
        <scheme val="minor"/>
      </rPr>
      <t>: The total amount for the program from Section 619 regular funds.</t>
    </r>
  </si>
  <si>
    <r>
      <rPr>
        <b/>
        <sz val="10"/>
        <color theme="1"/>
        <rFont val="Calibri"/>
        <family val="2"/>
        <scheme val="minor"/>
      </rPr>
      <t>MAX CEIS Reg Awd</t>
    </r>
    <r>
      <rPr>
        <sz val="10"/>
        <color theme="1"/>
        <rFont val="Calibri"/>
        <family val="2"/>
        <scheme val="minor"/>
      </rPr>
      <t xml:space="preserve">: The maximum amount a district can set aside for the purposes of Coordinated Early Intervening Services (CEIS) from its regular IDEA awards. For voluntary CEIS, a district may choose any amount </t>
    </r>
    <r>
      <rPr>
        <b/>
        <sz val="10"/>
        <color theme="1"/>
        <rFont val="Calibri"/>
        <family val="2"/>
        <scheme val="minor"/>
      </rPr>
      <t>up to</t>
    </r>
    <r>
      <rPr>
        <sz val="10"/>
        <color theme="1"/>
        <rFont val="Calibri"/>
        <family val="2"/>
        <scheme val="minor"/>
      </rPr>
      <t xml:space="preserve"> this amount. For Comprehensive (mandatory) CEIS, this is the amount LEA's </t>
    </r>
    <r>
      <rPr>
        <b/>
        <sz val="10"/>
        <color theme="1"/>
        <rFont val="Calibri"/>
        <family val="2"/>
        <scheme val="minor"/>
      </rPr>
      <t>must</t>
    </r>
    <r>
      <rPr>
        <sz val="10"/>
        <color theme="1"/>
        <rFont val="Calibri"/>
        <family val="2"/>
        <scheme val="minor"/>
      </rPr>
      <t xml:space="preserve"> set aside for CCEIS.</t>
    </r>
  </si>
  <si>
    <t>ID</t>
  </si>
  <si>
    <t xml:space="preserve"> $21,652,551 </t>
  </si>
  <si>
    <r>
      <rPr>
        <b/>
        <sz val="10"/>
        <color theme="1"/>
        <rFont val="Calibri"/>
        <family val="2"/>
        <scheme val="minor"/>
      </rPr>
      <t>Hospital</t>
    </r>
    <r>
      <rPr>
        <sz val="10"/>
        <color theme="1"/>
        <rFont val="Calibri"/>
        <family val="2"/>
        <scheme val="minor"/>
      </rPr>
      <t>: The amount attributed to students served by a Hospital Program.</t>
    </r>
  </si>
  <si>
    <t>Question 8 is for the Oregon School for the Deaf (OSD) services funding. Add the OSD column to your District column if your district answered "Yes" to this question.</t>
  </si>
  <si>
    <t>New 2024-2025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</si>
</sst>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8" x14ac:knownFonts="1">
    <font>
      <sz val="10"/>
      <color theme="1"/>
      <name val="Calibri"/>
      <family val="2"/>
      <scheme val="minor"/>
    </font>
    <font>
      <sz val="11"/>
      <color theme="1"/>
      <name val="Calibri"/>
      <family val="2"/>
      <scheme val="minor"/>
    </font>
    <font>
      <sz val="18"/>
      <color theme="3"/>
      <name val="Calibri Light"/>
      <family val="2"/>
      <scheme val="major"/>
    </font>
    <font>
      <b/>
      <sz val="13"/>
      <color theme="3"/>
      <name val="Calibri"/>
      <family val="2"/>
      <scheme val="minor"/>
    </font>
    <font>
      <b/>
      <sz val="11"/>
      <color theme="3"/>
      <name val="Calibri"/>
      <family val="2"/>
      <scheme val="minor"/>
    </font>
    <font>
      <b/>
      <sz val="15"/>
      <color theme="3"/>
      <name val="Calibri"/>
      <family val="2"/>
      <scheme val="minor"/>
    </font>
    <font>
      <b/>
      <sz val="10"/>
      <color theme="1"/>
      <name val="Calibri"/>
      <family val="2"/>
      <scheme val="minor"/>
    </font>
    <font>
      <u/>
      <sz val="10"/>
      <color theme="10"/>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right/>
      <top/>
      <bottom style="thick">
        <color theme="4" tint="0.499984740745262"/>
      </bottom>
      <diagonal/>
    </border>
    <border>
      <left/>
      <right/>
      <top/>
      <bottom style="medium">
        <color theme="4" tint="0.39997558519241921"/>
      </bottom>
      <diagonal/>
    </border>
    <border>
      <left/>
      <right/>
      <top/>
      <bottom style="thick">
        <color theme="4"/>
      </bottom>
      <diagonal/>
    </border>
    <border>
      <left/>
      <right/>
      <top/>
      <bottom style="thin">
        <color indexed="64"/>
      </bottom>
      <diagonal/>
    </border>
  </borders>
  <cellStyleXfs count="7">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7" fillId="0" borderId="0" applyNumberFormat="0" applyFill="0" applyBorder="0" applyAlignment="0" applyProtection="0"/>
  </cellStyleXfs>
  <cellXfs count="25">
    <xf numFmtId="0" fontId="0" fillId="0" borderId="0" xfId="0"/>
    <xf numFmtId="0" fontId="0" fillId="0" borderId="0" xfId="0" applyAlignment="1">
      <alignment horizontal="left" wrapText="1"/>
    </xf>
    <xf numFmtId="0" fontId="0" fillId="2" borderId="0" xfId="0" applyFill="1"/>
    <xf numFmtId="44" fontId="0" fillId="0" borderId="0" xfId="1" applyFont="1"/>
    <xf numFmtId="44" fontId="0" fillId="0" borderId="0" xfId="0" applyNumberFormat="1"/>
    <xf numFmtId="44" fontId="0" fillId="2" borderId="0" xfId="1" applyFont="1" applyFill="1"/>
    <xf numFmtId="0" fontId="0" fillId="0" borderId="0" xfId="0" applyAlignment="1">
      <alignment horizontal="center"/>
    </xf>
    <xf numFmtId="0" fontId="2" fillId="0" borderId="0" xfId="2" applyAlignment="1">
      <alignment horizontal="center" vertical="center"/>
    </xf>
    <xf numFmtId="0" fontId="5" fillId="2" borderId="3" xfId="5" applyFill="1" applyAlignment="1">
      <alignment vertical="center"/>
    </xf>
    <xf numFmtId="0" fontId="0" fillId="2" borderId="0" xfId="0" applyFill="1" applyAlignment="1">
      <alignment horizontal="left" vertical="center" wrapText="1"/>
    </xf>
    <xf numFmtId="0" fontId="3" fillId="2" borderId="1" xfId="3" applyFill="1" applyAlignment="1">
      <alignment horizontal="left" vertical="center"/>
    </xf>
    <xf numFmtId="0" fontId="0" fillId="2" borderId="0" xfId="0" applyFill="1" applyAlignment="1">
      <alignment vertical="center"/>
    </xf>
    <xf numFmtId="0" fontId="0" fillId="2" borderId="0" xfId="0" applyFill="1" applyAlignment="1">
      <alignment horizontal="left" vertical="center"/>
    </xf>
    <xf numFmtId="0" fontId="3" fillId="2" borderId="1" xfId="3" applyFill="1" applyAlignment="1">
      <alignment horizontal="left" vertical="center" wrapText="1"/>
    </xf>
    <xf numFmtId="0" fontId="4" fillId="2" borderId="2" xfId="4" applyFill="1" applyAlignment="1">
      <alignment horizontal="left" vertical="center" wrapText="1"/>
    </xf>
    <xf numFmtId="0" fontId="0" fillId="0" borderId="0" xfId="0" applyAlignment="1">
      <alignment vertical="center"/>
    </xf>
    <xf numFmtId="0" fontId="0" fillId="2" borderId="4" xfId="0" applyFill="1" applyBorder="1" applyAlignment="1">
      <alignment horizontal="left" vertical="center" wrapText="1"/>
    </xf>
    <xf numFmtId="0" fontId="0" fillId="2" borderId="4" xfId="0" applyFill="1" applyBorder="1" applyAlignment="1">
      <alignment vertical="center"/>
    </xf>
    <xf numFmtId="0" fontId="5" fillId="0" borderId="3" xfId="5" applyAlignment="1">
      <alignment horizontal="left" wrapText="1"/>
    </xf>
    <xf numFmtId="0" fontId="7" fillId="0" borderId="0" xfId="6"/>
    <xf numFmtId="164" fontId="0" fillId="0" borderId="0" xfId="0" applyNumberFormat="1"/>
    <xf numFmtId="164" fontId="0" fillId="0" borderId="0" xfId="1" applyNumberFormat="1" applyFont="1"/>
    <xf numFmtId="164" fontId="0" fillId="0" borderId="0" xfId="0" applyNumberFormat="1" applyAlignment="1">
      <alignment horizontal="right"/>
    </xf>
    <xf numFmtId="164" fontId="0" fillId="0" borderId="0" xfId="0" applyNumberFormat="1" applyAlignment="1">
      <alignment horizontal="center"/>
    </xf>
    <xf numFmtId="164" fontId="0" fillId="0" borderId="0" xfId="1" applyNumberFormat="1" applyFont="1" applyFill="1"/>
  </cellXfs>
  <cellStyles count="7">
    <cellStyle name="Currency" xfId="1" builtinId="4"/>
    <cellStyle name="Heading 1" xfId="5" builtinId="16"/>
    <cellStyle name="Heading 2" xfId="3" builtinId="17"/>
    <cellStyle name="Heading 3" xfId="4" builtinId="18"/>
    <cellStyle name="Hyperlink" xfId="6" builtinId="8"/>
    <cellStyle name="Normal" xfId="0" builtinId="0" customBuiltin="1"/>
    <cellStyle name="Title" xfId="2" builtinId="15"/>
  </cellStyles>
  <dxfs count="90">
    <dxf>
      <numFmt numFmtId="164" formatCode="_(&quot;$&quot;* #,##0_);_(&quot;$&quot;* \(#,##0\);_(&quot;$&quot;* &quot;-&quot;??_);_(@_)"/>
      <alignment horizontal="right" vertical="bottom" textRotation="0" wrapText="0" indent="0" justifyLastLine="0" shrinkToFit="0" readingOrder="0"/>
    </dxf>
    <dxf>
      <font>
        <b val="0"/>
        <i val="0"/>
        <strike val="0"/>
        <condense val="0"/>
        <extend val="0"/>
        <outline val="0"/>
        <shadow val="0"/>
        <u val="none"/>
        <vertAlign val="baseline"/>
        <sz val="10"/>
        <color theme="1"/>
        <name val="Calibri"/>
        <scheme val="minor"/>
      </font>
      <numFmt numFmtId="164" formatCode="_(&quot;$&quot;* #,##0_);_(&quot;$&quot;* \(#,##0\);_(&quot;$&quot;* &quot;-&quot;??_);_(@_)"/>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numFmt numFmtId="164" formatCode="_(&quot;$&quot;* #,##0_);_(&quot;$&quot;* \(#,##0\);_(&quot;$&quot;* &quot;-&quot;??_);_(@_)"/>
      <alignment horizontal="right" vertical="bottom" textRotation="0" wrapText="0" indent="0" justifyLastLine="0" shrinkToFit="0" readingOrder="0"/>
    </dxf>
    <dxf>
      <font>
        <strike val="0"/>
        <outline val="0"/>
        <shadow val="0"/>
        <u val="none"/>
        <vertAlign val="baseline"/>
        <sz val="10"/>
        <color theme="1"/>
        <name val="Calibri"/>
        <scheme val="minor"/>
      </font>
      <numFmt numFmtId="164" formatCode="_(&quot;$&quot;* #,##0_);_(&quot;$&quot;* \(#,##0\);_(&quot;$&quot;* &quot;-&quot;??_);_(@_)"/>
    </dxf>
    <dxf>
      <numFmt numFmtId="164" formatCode="_(&quot;$&quot;* #,##0_);_(&quot;$&quot;* \(#,##0\);_(&quot;$&quot;* &quot;-&quot;??_);_(@_)"/>
      <alignment horizontal="right" vertical="bottom" textRotation="0" wrapText="0" indent="0" justifyLastLine="0" shrinkToFit="0" readingOrder="0"/>
    </dxf>
    <dxf>
      <font>
        <b val="0"/>
        <i val="0"/>
        <strike val="0"/>
        <condense val="0"/>
        <extend val="0"/>
        <outline val="0"/>
        <shadow val="0"/>
        <u val="none"/>
        <vertAlign val="baseline"/>
        <sz val="10"/>
        <color theme="1"/>
        <name val="Calibri"/>
        <scheme val="minor"/>
      </font>
      <numFmt numFmtId="164" formatCode="_(&quot;$&quot;* #,##0_);_(&quot;$&quot;* \(#,##0\);_(&quot;$&quot;* &quot;-&quot;??_);_(@_)"/>
    </dxf>
    <dxf>
      <numFmt numFmtId="164" formatCode="_(&quot;$&quot;* #,##0_);_(&quot;$&quot;* \(#,##0\);_(&quot;$&quot;* &quot;-&quot;??_);_(@_)"/>
      <alignment horizontal="right" vertical="bottom" textRotation="0" wrapText="0" indent="0" justifyLastLine="0" shrinkToFit="0" readingOrder="0"/>
    </dxf>
    <dxf>
      <font>
        <b val="0"/>
        <i val="0"/>
        <strike val="0"/>
        <condense val="0"/>
        <extend val="0"/>
        <outline val="0"/>
        <shadow val="0"/>
        <u val="none"/>
        <vertAlign val="baseline"/>
        <sz val="10"/>
        <color theme="1"/>
        <name val="Calibri"/>
        <scheme val="minor"/>
      </font>
      <numFmt numFmtId="164" formatCode="_(&quot;$&quot;* #,##0_);_(&quot;$&quot;* \(#,##0\);_(&quot;$&quot;* &quot;-&quot;??_);_(@_)"/>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numFmt numFmtId="164" formatCode="_(&quot;$&quot;* #,##0_);_(&quot;$&quot;* \(#,##0\);_(&quot;$&quot;* &quot;-&quot;??_);_(@_)"/>
    </dxf>
    <dxf>
      <font>
        <b val="0"/>
        <i val="0"/>
        <strike val="0"/>
        <condense val="0"/>
        <extend val="0"/>
        <outline val="0"/>
        <shadow val="0"/>
        <u val="none"/>
        <vertAlign val="baseline"/>
        <sz val="10"/>
        <color theme="1"/>
        <name val="Calibri"/>
        <scheme val="minor"/>
      </font>
      <numFmt numFmtId="164" formatCode="_(&quot;$&quot;* #,##0_);_(&quot;$&quot;* \(#,##0\);_(&quot;$&quot;* &quot;-&quot;??_);_(@_)"/>
    </dxf>
    <dxf>
      <numFmt numFmtId="164" formatCode="_(&quot;$&quot;* #,##0_);_(&quot;$&quot;* \(#,##0\);_(&quot;$&quot;* &quot;-&quot;??_);_(@_)"/>
    </dxf>
    <dxf>
      <font>
        <b val="0"/>
        <i val="0"/>
        <strike val="0"/>
        <condense val="0"/>
        <extend val="0"/>
        <outline val="0"/>
        <shadow val="0"/>
        <u val="none"/>
        <vertAlign val="baseline"/>
        <sz val="10"/>
        <color theme="1"/>
        <name val="Calibri"/>
        <scheme val="minor"/>
      </font>
      <numFmt numFmtId="164" formatCode="_(&quot;$&quot;* #,##0_);_(&quot;$&quot;* \(#,##0\);_(&quot;$&quot;* &quot;-&quot;??_);_(@_)"/>
    </dxf>
    <dxf>
      <numFmt numFmtId="164" formatCode="_(&quot;$&quot;* #,##0_);_(&quot;$&quot;* \(#,##0\);_(&quot;$&quot;* &quot;-&quot;??_);_(@_)"/>
    </dxf>
    <dxf>
      <font>
        <b val="0"/>
        <i val="0"/>
        <strike val="0"/>
        <condense val="0"/>
        <extend val="0"/>
        <outline val="0"/>
        <shadow val="0"/>
        <u val="none"/>
        <vertAlign val="baseline"/>
        <sz val="10"/>
        <color theme="1"/>
        <name val="Calibri"/>
        <scheme val="minor"/>
      </font>
      <numFmt numFmtId="164" formatCode="_(&quot;$&quot;* #,##0_);_(&quot;$&quot;* \(#,##0\);_(&quot;$&quot;* &quot;-&quot;??_);_(@_)"/>
    </dxf>
    <dxf>
      <numFmt numFmtId="164" formatCode="_(&quot;$&quot;* #,##0_);_(&quot;$&quot;* \(#,##0\);_(&quot;$&quot;* &quot;-&quot;??_);_(@_)"/>
    </dxf>
    <dxf>
      <font>
        <b val="0"/>
        <i val="0"/>
        <strike val="0"/>
        <condense val="0"/>
        <extend val="0"/>
        <outline val="0"/>
        <shadow val="0"/>
        <u val="none"/>
        <vertAlign val="baseline"/>
        <sz val="10"/>
        <color theme="1"/>
        <name val="Calibri"/>
        <scheme val="minor"/>
      </font>
      <numFmt numFmtId="164" formatCode="_(&quot;$&quot;* #,##0_);_(&quot;$&quot;* \(#,##0\);_(&quot;$&quot;* &quot;-&quot;??_);_(@_)"/>
    </dxf>
    <dxf>
      <numFmt numFmtId="164" formatCode="_(&quot;$&quot;* #,##0_);_(&quot;$&quot;* \(#,##0\);_(&quot;$&quot;* &quot;-&quot;??_);_(@_)"/>
    </dxf>
    <dxf>
      <font>
        <b val="0"/>
        <i val="0"/>
        <strike val="0"/>
        <condense val="0"/>
        <extend val="0"/>
        <outline val="0"/>
        <shadow val="0"/>
        <u val="none"/>
        <vertAlign val="baseline"/>
        <sz val="10"/>
        <color theme="1"/>
        <name val="Calibri"/>
        <scheme val="minor"/>
      </font>
      <numFmt numFmtId="164" formatCode="_(&quot;$&quot;* #,##0_);_(&quot;$&quot;* \(#,##0\);_(&quot;$&quot;* &quot;-&quot;??_);_(@_)"/>
    </dxf>
    <dxf>
      <numFmt numFmtId="164" formatCode="_(&quot;$&quot;* #,##0_);_(&quot;$&quot;* \(#,##0\);_(&quot;$&quot;* &quot;-&quot;??_);_(@_)"/>
    </dxf>
    <dxf>
      <font>
        <b val="0"/>
        <i val="0"/>
        <strike val="0"/>
        <condense val="0"/>
        <extend val="0"/>
        <outline val="0"/>
        <shadow val="0"/>
        <u val="none"/>
        <vertAlign val="baseline"/>
        <sz val="10"/>
        <color theme="1"/>
        <name val="Calibri"/>
        <scheme val="minor"/>
      </font>
      <numFmt numFmtId="164" formatCode="_(&quot;$&quot;* #,##0_);_(&quot;$&quot;* \(#,##0\);_(&quot;$&quot;* &quot;-&quot;??_);_(@_)"/>
    </dxf>
    <dxf>
      <numFmt numFmtId="164" formatCode="_(&quot;$&quot;* #,##0_);_(&quot;$&quot;* \(#,##0\);_(&quot;$&quot;* &quot;-&quot;??_);_(@_)"/>
    </dxf>
    <dxf>
      <font>
        <b val="0"/>
        <i val="0"/>
        <strike val="0"/>
        <condense val="0"/>
        <extend val="0"/>
        <outline val="0"/>
        <shadow val="0"/>
        <u val="none"/>
        <vertAlign val="baseline"/>
        <sz val="10"/>
        <color theme="1"/>
        <name val="Calibri"/>
        <scheme val="minor"/>
      </font>
      <numFmt numFmtId="164" formatCode="_(&quot;$&quot;* #,##0_);_(&quot;$&quot;* \(#,##0\);_(&quot;$&quot;* &quot;-&quot;??_);_(@_)"/>
    </dxf>
    <dxf>
      <font>
        <strike val="0"/>
        <outline val="0"/>
        <shadow val="0"/>
        <u val="none"/>
        <vertAlign val="baseline"/>
        <sz val="10"/>
        <color theme="1"/>
        <name val="Calibri"/>
        <scheme val="minor"/>
      </font>
    </dxf>
    <dxf>
      <font>
        <strike val="0"/>
        <outline val="0"/>
        <shadow val="0"/>
        <u val="none"/>
        <vertAlign val="baseline"/>
        <sz val="10"/>
        <color rgb="FF000000"/>
        <name val="Calibri"/>
        <scheme val="none"/>
      </font>
    </dxf>
    <dxf>
      <font>
        <b val="0"/>
        <i val="0"/>
        <strike val="0"/>
        <condense val="0"/>
        <extend val="0"/>
        <outline val="0"/>
        <shadow val="0"/>
        <u val="none"/>
        <vertAlign val="baseline"/>
        <sz val="10"/>
        <color rgb="FF000000"/>
        <name val="Calibri"/>
        <scheme val="none"/>
      </font>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strike val="0"/>
        <outline val="0"/>
        <shadow val="0"/>
        <u val="none"/>
        <vertAlign val="baseline"/>
        <sz val="10"/>
        <color theme="1"/>
        <name val="Calibri"/>
        <scheme val="minor"/>
      </font>
    </dxf>
    <dxf>
      <numFmt numFmtId="164" formatCode="_(&quot;$&quot;* #,##0_);_(&quot;$&quot;* \(#,##0\);_(&quot;$&quot;* &quot;-&quot;??_);_(@_)"/>
      <alignment horizontal="center" vertical="bottom" textRotation="0" wrapText="0" indent="0" justifyLastLine="0" shrinkToFit="0" readingOrder="0"/>
    </dxf>
    <dxf>
      <font>
        <b val="0"/>
        <i val="0"/>
        <strike val="0"/>
        <condense val="0"/>
        <extend val="0"/>
        <outline val="0"/>
        <shadow val="0"/>
        <u val="none"/>
        <vertAlign val="baseline"/>
        <sz val="10"/>
        <color theme="1"/>
        <name val="Calibri"/>
        <scheme val="minor"/>
      </font>
      <numFmt numFmtId="164" formatCode="_(&quot;$&quot;* #,##0_);_(&quot;$&quot;* \(#,##0\);_(&quot;$&quot;* &quot;-&quot;??_);_(@_)"/>
    </dxf>
    <dxf>
      <numFmt numFmtId="164" formatCode="_(&quot;$&quot;* #,##0_);_(&quot;$&quot;* \(#,##0\);_(&quot;$&quot;* &quot;-&quot;??_);_(@_)"/>
    </dxf>
    <dxf>
      <font>
        <b val="0"/>
        <i val="0"/>
        <strike val="0"/>
        <condense val="0"/>
        <extend val="0"/>
        <outline val="0"/>
        <shadow val="0"/>
        <u val="none"/>
        <vertAlign val="baseline"/>
        <sz val="10"/>
        <color theme="1"/>
        <name val="Calibri"/>
        <scheme val="minor"/>
      </font>
      <numFmt numFmtId="164" formatCode="_(&quot;$&quot;* #,##0_);_(&quot;$&quot;* \(#,##0\);_(&quot;$&quot;* &quot;-&quot;??_);_(@_)"/>
    </dxf>
    <dxf>
      <numFmt numFmtId="164" formatCode="_(&quot;$&quot;* #,##0_);_(&quot;$&quot;* \(#,##0\);_(&quot;$&quot;* &quot;-&quot;??_);_(@_)"/>
    </dxf>
    <dxf>
      <font>
        <b val="0"/>
        <i val="0"/>
        <strike val="0"/>
        <condense val="0"/>
        <extend val="0"/>
        <outline val="0"/>
        <shadow val="0"/>
        <u val="none"/>
        <vertAlign val="baseline"/>
        <sz val="10"/>
        <color theme="1"/>
        <name val="Calibri"/>
        <scheme val="minor"/>
      </font>
      <numFmt numFmtId="164" formatCode="_(&quot;$&quot;* #,##0_);_(&quot;$&quot;* \(#,##0\);_(&quot;$&quot;* &quot;-&quot;??_);_(@_)"/>
    </dxf>
    <dxf>
      <numFmt numFmtId="164" formatCode="_(&quot;$&quot;* #,##0_);_(&quot;$&quot;* \(#,##0\);_(&quot;$&quot;* &quot;-&quot;??_);_(@_)"/>
    </dxf>
    <dxf>
      <font>
        <b val="0"/>
        <i val="0"/>
        <strike val="0"/>
        <condense val="0"/>
        <extend val="0"/>
        <outline val="0"/>
        <shadow val="0"/>
        <u val="none"/>
        <vertAlign val="baseline"/>
        <sz val="10"/>
        <color theme="1"/>
        <name val="Calibri"/>
        <scheme val="minor"/>
      </font>
      <numFmt numFmtId="164" formatCode="_(&quot;$&quot;* #,##0_);_(&quot;$&quot;* \(#,##0\);_(&quot;$&quot;* &quot;-&quot;??_);_(@_)"/>
    </dxf>
    <dxf>
      <numFmt numFmtId="164" formatCode="_(&quot;$&quot;* #,##0_);_(&quot;$&quot;* \(#,##0\);_(&quot;$&quot;* &quot;-&quot;??_);_(@_)"/>
    </dxf>
    <dxf>
      <font>
        <b val="0"/>
        <i val="0"/>
        <strike val="0"/>
        <condense val="0"/>
        <extend val="0"/>
        <outline val="0"/>
        <shadow val="0"/>
        <u val="none"/>
        <vertAlign val="baseline"/>
        <sz val="10"/>
        <color theme="1"/>
        <name val="Calibri"/>
        <scheme val="minor"/>
      </font>
      <numFmt numFmtId="164" formatCode="_(&quot;$&quot;* #,##0_);_(&quot;$&quot;* \(#,##0\);_(&quot;$&quot;* &quot;-&quot;??_);_(@_)"/>
    </dxf>
    <dxf>
      <numFmt numFmtId="164" formatCode="_(&quot;$&quot;* #,##0_);_(&quot;$&quot;* \(#,##0\);_(&quot;$&quot;* &quot;-&quot;??_);_(@_)"/>
    </dxf>
    <dxf>
      <font>
        <b val="0"/>
        <i val="0"/>
        <strike val="0"/>
        <condense val="0"/>
        <extend val="0"/>
        <outline val="0"/>
        <shadow val="0"/>
        <u val="none"/>
        <vertAlign val="baseline"/>
        <sz val="10"/>
        <color theme="1"/>
        <name val="Calibri"/>
        <scheme val="minor"/>
      </font>
      <numFmt numFmtId="164" formatCode="_(&quot;$&quot;* #,##0_);_(&quot;$&quot;* \(#,##0\);_(&quot;$&quot;* &quot;-&quot;??_);_(@_)"/>
    </dxf>
    <dxf>
      <numFmt numFmtId="164" formatCode="_(&quot;$&quot;* #,##0_);_(&quot;$&quot;* \(#,##0\);_(&quot;$&quot;* &quot;-&quot;??_);_(@_)"/>
    </dxf>
    <dxf>
      <font>
        <b val="0"/>
        <i val="0"/>
        <strike val="0"/>
        <condense val="0"/>
        <extend val="0"/>
        <outline val="0"/>
        <shadow val="0"/>
        <u val="none"/>
        <vertAlign val="baseline"/>
        <sz val="10"/>
        <color theme="1"/>
        <name val="Calibri"/>
        <scheme val="minor"/>
      </font>
      <numFmt numFmtId="164" formatCode="_(&quot;$&quot;* #,##0_);_(&quot;$&quot;* \(#,##0\);_(&quot;$&quot;* &quot;-&quot;??_);_(@_)"/>
    </dxf>
    <dxf>
      <font>
        <strike val="0"/>
        <outline val="0"/>
        <shadow val="0"/>
        <u val="none"/>
        <vertAlign val="baseline"/>
        <sz val="10"/>
        <color theme="1"/>
        <name val="Calibri"/>
        <scheme val="minor"/>
      </font>
    </dxf>
    <dxf>
      <font>
        <strike val="0"/>
        <outline val="0"/>
        <shadow val="0"/>
        <u val="none"/>
        <vertAlign val="baseline"/>
        <sz val="10"/>
        <color rgb="FF000000"/>
        <name val="Calibri"/>
        <scheme val="none"/>
      </font>
    </dxf>
    <dxf>
      <font>
        <b val="0"/>
        <i val="0"/>
        <strike val="0"/>
        <condense val="0"/>
        <extend val="0"/>
        <outline val="0"/>
        <shadow val="0"/>
        <u val="none"/>
        <vertAlign val="baseline"/>
        <sz val="10"/>
        <color rgb="FF000000"/>
        <name val="Calibri"/>
        <scheme val="none"/>
      </font>
    </dxf>
    <dxf>
      <font>
        <strike val="0"/>
        <outline val="0"/>
        <shadow val="0"/>
        <u val="none"/>
        <vertAlign val="baseline"/>
        <sz val="10"/>
        <color theme="1"/>
        <name val="Calibri"/>
        <scheme val="minor"/>
      </font>
    </dxf>
  </dxfs>
  <tableStyles count="0" defaultTableStyle="TableStyleMedium2" defaultPivotStyle="PivotStyleLight16"/>
  <colors>
    <mruColors>
      <color rgb="FFE19A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C056F85-0C82-4B99-ADEA-2756EF56FAA0}" name="Sect6116" displayName="Sect6116" ref="B1:I203" totalsRowCount="1" headerRowDxfId="89" dataDxfId="88" totalsRowDxfId="87" dataCellStyle="Currency">
  <autoFilter ref="B1:I202" xr:uid="{00000000-0009-0000-0100-000001000000}"/>
  <tableColumns count="8">
    <tableColumn id="2" xr3:uid="{348FD2A5-0EB5-4EC4-A088-15F96B698B59}" name="LEA Name" totalsRowLabel="Total" dataDxfId="86"/>
    <tableColumn id="3" xr3:uid="{1992B7B0-FAA0-42E1-A3B9-897EB0F62EAA}" name="District" totalsRowFunction="sum" dataDxfId="85" totalsRowDxfId="84" dataCellStyle="Currency"/>
    <tableColumn id="4" xr3:uid="{7F66C3E6-A40B-455F-B04F-D84B0118B6B8}" name="Regional" totalsRowFunction="sum" dataDxfId="83" totalsRowDxfId="82" dataCellStyle="Currency"/>
    <tableColumn id="5" xr3:uid="{13C23E04-97F0-4C50-8CA4-147E80480354}" name="OSD" totalsRowFunction="sum" dataDxfId="81" totalsRowDxfId="80" dataCellStyle="Currency"/>
    <tableColumn id="6" xr3:uid="{163B43DD-32C5-4488-913C-B486A39E9D92}" name="LTCT" totalsRowFunction="sum" dataDxfId="79" totalsRowDxfId="78" dataCellStyle="Currency"/>
    <tableColumn id="7" xr3:uid="{9C273AED-1DF2-4130-94E1-2D6688351FC2}" name="Hospital" totalsRowFunction="sum" dataDxfId="77" totalsRowDxfId="76" dataCellStyle="Currency"/>
    <tableColumn id="9" xr3:uid="{559AD0A3-F108-451A-A5B5-3581EE79C33D}" name="ECSE" totalsRowFunction="sum" dataDxfId="75" totalsRowDxfId="74" dataCellStyle="Currency"/>
    <tableColumn id="10" xr3:uid="{F0AC7495-2CE6-41C4-840F-A0CF38DD8FAA}" name="Gross Total" totalsRowFunction="sum" dataDxfId="73" totalsRowDxfId="72" dataCellStyle="Currency"/>
  </tableColumns>
  <tableStyleInfo name="TableStyleLight15" showFirstColumn="0" showLastColumn="0" showRowStripes="1" showColumnStripes="0"/>
  <extLst>
    <ext xmlns:x14="http://schemas.microsoft.com/office/spreadsheetml/2009/9/main" uri="{504A1905-F514-4f6f-8877-14C23A59335A}">
      <x14:table altText="Section 611 Table" altTextSummary="Table with 8 columns and 201 rows. Each row is a LEA and shows the allocation amount for District, Regional, Oregon School for the Deaf, Long Term Care and Treatment center, Hospital, and Early Childhood Special Education programs with a Gross Total."/>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Sect611" displayName="Sect611" ref="B1:I203" totalsRowCount="1" headerRowDxfId="71" dataDxfId="70" totalsRowDxfId="69" dataCellStyle="Currency">
  <autoFilter ref="B1:I202" xr:uid="{00000000-0009-0000-0100-000001000000}"/>
  <tableColumns count="8">
    <tableColumn id="2" xr3:uid="{00000000-0010-0000-0000-000002000000}" name="LEA Name" totalsRowLabel="Total" dataDxfId="68" totalsRowDxfId="67"/>
    <tableColumn id="3" xr3:uid="{00000000-0010-0000-0000-000003000000}" name="District" totalsRowFunction="sum" dataDxfId="66" totalsRowDxfId="65" dataCellStyle="Currency"/>
    <tableColumn id="4" xr3:uid="{00000000-0010-0000-0000-000004000000}" name="Regional" totalsRowFunction="sum" dataDxfId="64" totalsRowDxfId="63" dataCellStyle="Currency"/>
    <tableColumn id="5" xr3:uid="{00000000-0010-0000-0000-000005000000}" name="OSD" totalsRowFunction="sum" dataDxfId="62" totalsRowDxfId="61" dataCellStyle="Currency"/>
    <tableColumn id="6" xr3:uid="{00000000-0010-0000-0000-000006000000}" name="LTCT" totalsRowFunction="sum" dataDxfId="60" totalsRowDxfId="59" dataCellStyle="Currency"/>
    <tableColumn id="7" xr3:uid="{00000000-0010-0000-0000-000007000000}" name="Hospital" totalsRowFunction="sum" dataDxfId="58" totalsRowDxfId="57" dataCellStyle="Currency"/>
    <tableColumn id="9" xr3:uid="{00000000-0010-0000-0000-000009000000}" name="ECSE" totalsRowFunction="sum" dataDxfId="56" totalsRowDxfId="55" dataCellStyle="Currency"/>
    <tableColumn id="10" xr3:uid="{00000000-0010-0000-0000-00000A000000}" name="Gross Total" totalsRowFunction="sum" dataDxfId="54" totalsRowDxfId="53" dataCellStyle="Currency">
      <calculatedColumnFormula>SUM(C2:H2)</calculatedColumnFormula>
    </tableColumn>
  </tableColumns>
  <tableStyleInfo name="TableStyleLight15" showFirstColumn="0" showLastColumn="0" showRowStripes="1" showColumnStripes="0"/>
  <extLst>
    <ext xmlns:x14="http://schemas.microsoft.com/office/spreadsheetml/2009/9/main" uri="{504A1905-F514-4f6f-8877-14C23A59335A}">
      <x14:table altText="Section 611 Table" altTextSummary="Table with 8 columns and 201 rows. Each row is a LEA and shows the allocation amount for District, Regional, Oregon School for the Deaf, Long Term Care and Treatment center, Hospital, and Early Childhood Special Education programs with a Gross Total."/>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Sect619" displayName="Sect619" ref="B1:I203" totalsRowCount="1" headerRowDxfId="52" dataDxfId="51" totalsRowDxfId="50" dataCellStyle="Currency">
  <autoFilter ref="B1:I202" xr:uid="{00000000-0009-0000-0100-000002000000}"/>
  <tableColumns count="8">
    <tableColumn id="2" xr3:uid="{00000000-0010-0000-0100-000002000000}" name="LEA Name" totalsRowLabel="Total" dataDxfId="49" totalsRowDxfId="48"/>
    <tableColumn id="3" xr3:uid="{00000000-0010-0000-0100-000003000000}" name="District" totalsRowFunction="sum" dataDxfId="47" totalsRowDxfId="46" dataCellStyle="Currency"/>
    <tableColumn id="4" xr3:uid="{00000000-0010-0000-0100-000004000000}" name="Regional" totalsRowFunction="sum" dataDxfId="45" totalsRowDxfId="44" dataCellStyle="Currency"/>
    <tableColumn id="5" xr3:uid="{00000000-0010-0000-0100-000005000000}" name="OSD" totalsRowFunction="sum" dataDxfId="43" totalsRowDxfId="42" dataCellStyle="Currency"/>
    <tableColumn id="6" xr3:uid="{00000000-0010-0000-0100-000006000000}" name="LTCT" totalsRowFunction="sum" dataDxfId="41" totalsRowDxfId="40" dataCellStyle="Currency"/>
    <tableColumn id="7" xr3:uid="{00000000-0010-0000-0100-000007000000}" name="Hospital" totalsRowFunction="sum" dataDxfId="39" totalsRowDxfId="38" dataCellStyle="Currency"/>
    <tableColumn id="9" xr3:uid="{00000000-0010-0000-0100-000009000000}" name="ECSE" totalsRowFunction="sum" dataDxfId="37" totalsRowDxfId="36" dataCellStyle="Currency"/>
    <tableColumn id="10" xr3:uid="{00000000-0010-0000-0100-00000A000000}" name="Gross Total" totalsRowFunction="sum" dataDxfId="35" totalsRowDxfId="34" dataCellStyle="Currency">
      <calculatedColumnFormula>SUM(C2:H2)</calculatedColumnFormula>
    </tableColumn>
  </tableColumns>
  <tableStyleInfo name="TableStyleLight15" showFirstColumn="0" showLastColumn="0" showRowStripes="1" showColumnStripes="0"/>
  <extLst>
    <ext xmlns:x14="http://schemas.microsoft.com/office/spreadsheetml/2009/9/main" uri="{504A1905-F514-4f6f-8877-14C23A59335A}">
      <x14:table altText="Section 619 Table" altTextSummary="Table with 8 columns and 201 rows. Each row is a LEA and shows the allocation amount for District, Regional, Oregon School for the Deaf, Long Term Care and Treatment center, Hospital, and Early Childhood Special Education programs with a Gross Total."/>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FCE25B6-9DF9-4526-A2FE-3CF4ADB6D4C2}" name="Sect61979" displayName="Sect61979" ref="B1:I203" totalsRowCount="1" headerRowDxfId="33" dataDxfId="32" totalsRowDxfId="31" dataCellStyle="Currency">
  <autoFilter ref="B1:I202" xr:uid="{1FCE25B6-9DF9-4526-A2FE-3CF4ADB6D4C2}"/>
  <tableColumns count="8">
    <tableColumn id="2" xr3:uid="{45534AB2-4D45-4FFE-BFF2-D7A3093B57AB}" name="LEA Name" totalsRowLabel="Total" dataDxfId="30"/>
    <tableColumn id="3" xr3:uid="{45915C5B-699E-406F-8611-AFA595FB8F97}" name="District" totalsRowFunction="sum" dataDxfId="29" totalsRowDxfId="28" dataCellStyle="Currency"/>
    <tableColumn id="4" xr3:uid="{7582E2F9-AECF-491E-9263-968CC1879ABC}" name="Regional" totalsRowFunction="sum" dataDxfId="27" totalsRowDxfId="26" dataCellStyle="Currency"/>
    <tableColumn id="5" xr3:uid="{F03CD349-04F7-4417-8654-8E69F67BF795}" name="OSD" totalsRowFunction="sum" dataDxfId="25" totalsRowDxfId="24" dataCellStyle="Currency"/>
    <tableColumn id="6" xr3:uid="{1CE315B1-7FDD-4498-B068-392E26BF9946}" name="LTCT" totalsRowFunction="sum" dataDxfId="23" totalsRowDxfId="22" dataCellStyle="Currency"/>
    <tableColumn id="7" xr3:uid="{B9409B46-AB37-473D-85F5-69DB51207E2B}" name="Hospital" totalsRowFunction="sum" dataDxfId="21" totalsRowDxfId="20" dataCellStyle="Currency"/>
    <tableColumn id="9" xr3:uid="{10211D97-8203-4035-A07D-BD0C2FC2B726}" name="ECSE" totalsRowFunction="sum" dataDxfId="19" totalsRowDxfId="18" dataCellStyle="Currency"/>
    <tableColumn id="10" xr3:uid="{944ABE6D-32E0-41DE-BD11-C36C1BFE690B}" name="Gross Total" totalsRowFunction="sum" dataDxfId="17" totalsRowDxfId="16" dataCellStyle="Currency">
      <calculatedColumnFormula>SUM(Sect61979[[#This Row],[District]:[ECSE]])</calculatedColumnFormula>
    </tableColumn>
  </tableColumns>
  <tableStyleInfo name="TableStyleLight15" showFirstColumn="0" showLastColumn="0" showRowStripes="1" showColumnStripes="0"/>
  <extLst>
    <ext xmlns:x14="http://schemas.microsoft.com/office/spreadsheetml/2009/9/main" uri="{504A1905-F514-4f6f-8877-14C23A59335A}">
      <x14:table altText="Section 619 Table" altTextSummary="Table with 8 columns and 201 rows. Each row is a LEA and shows the allocation amount for District, Regional, Oregon School for the Deaf, Long Term Care and Treatment center, Hospital, and Early Childhood Special Education programs with a Gross Total."/>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Programs" displayName="Programs" ref="A1:D9" totalsRowCount="1" headerRowDxfId="15" dataDxfId="14" totalsRowDxfId="13">
  <autoFilter ref="A1:D8" xr:uid="{00000000-0009-0000-0100-000003000000}"/>
  <tableColumns count="4">
    <tableColumn id="1" xr3:uid="{00000000-0010-0000-0200-000001000000}" name="Program Name" totalsRowLabel="Total" dataDxfId="12"/>
    <tableColumn id="2" xr3:uid="{00000000-0010-0000-0200-000002000000}" name="Section 611 Regular" totalsRowFunction="sum" dataDxfId="11" totalsRowDxfId="10" dataCellStyle="Currency"/>
    <tableColumn id="3" xr3:uid="{00000000-0010-0000-0200-000003000000}" name="Section 619 Regular" totalsRowFunction="sum" dataDxfId="9" totalsRowDxfId="8" dataCellStyle="Currency"/>
    <tableColumn id="4" xr3:uid="{00000000-0010-0000-0200-000004000000}" name="Total" totalsRowFunction="sum" dataDxfId="7" totalsRowDxfId="6"/>
  </tableColumns>
  <tableStyleInfo name="TableStyleLight21" showFirstColumn="0" showLastColumn="0" showRowStripes="1" showColumnStripes="0"/>
  <extLst>
    <ext xmlns:x14="http://schemas.microsoft.com/office/spreadsheetml/2009/9/main" uri="{504A1905-F514-4f6f-8877-14C23A59335A}">
      <x14:table altText="Program Table" altTextSummary="Table with four columns and 7 rows. Each row is a Program and shows the total Section 611, Section 619, and Grand Total allocation."/>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OtherAmts" displayName="OtherAmts" ref="A1:B203" totalsRowCount="1" headerRowDxfId="5" dataDxfId="4" totalsRowDxfId="3">
  <autoFilter ref="A1:B202" xr:uid="{00000000-0009-0000-0100-000004000000}"/>
  <tableColumns count="2">
    <tableColumn id="1" xr3:uid="{00000000-0010-0000-0300-000001000000}" name="LEA Name" totalsRowLabel="Total" dataDxfId="2"/>
    <tableColumn id="6" xr3:uid="{00000000-0010-0000-0300-000006000000}" name="Maximum CEIS Reg Awd" totalsRowLabel=" $21,652,551 " dataDxfId="1" totalsRowDxfId="0" dataCellStyle="Currency"/>
  </tableColumns>
  <tableStyleInfo name="TableStyleLight15" showFirstColumn="0" showLastColumn="0" showRowStripes="1" showColumnStripes="0"/>
  <extLst>
    <ext xmlns:x14="http://schemas.microsoft.com/office/spreadsheetml/2009/9/main" uri="{504A1905-F514-4f6f-8877-14C23A59335A}">
      <x14:table altText="Other Amounts Table" altTextSummary="A table with three columns and 201 rows. Each row is a LEA showing their PPPS Share and Maximum CEIS amounts."/>
    </ext>
  </extLst>
</table>
</file>

<file path=xl/theme/theme1.xml><?xml version="1.0" encoding="utf-8"?>
<a:theme xmlns:a="http://schemas.openxmlformats.org/drawingml/2006/main" name="Office Theme">
  <a:themeElements>
    <a:clrScheme name="ODE Colors">
      <a:dk1>
        <a:sysClr val="windowText" lastClr="000000"/>
      </a:dk1>
      <a:lt1>
        <a:sysClr val="window" lastClr="FFFFFF"/>
      </a:lt1>
      <a:dk2>
        <a:srgbClr val="1B75BC"/>
      </a:dk2>
      <a:lt2>
        <a:srgbClr val="E4E9EF"/>
      </a:lt2>
      <a:accent1>
        <a:srgbClr val="1B75BC"/>
      </a:accent1>
      <a:accent2>
        <a:srgbClr val="9F2065"/>
      </a:accent2>
      <a:accent3>
        <a:srgbClr val="E26B2A"/>
      </a:accent3>
      <a:accent4>
        <a:srgbClr val="D3A809"/>
      </a:accent4>
      <a:accent5>
        <a:srgbClr val="408740"/>
      </a:accent5>
      <a:accent6>
        <a:srgbClr val="754C29"/>
      </a:accent6>
      <a:hlink>
        <a:srgbClr val="1B75BC"/>
      </a:hlink>
      <a:folHlink>
        <a:srgbClr val="E19AC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DE.IDEAFinance@state.or.us"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96"/>
  <sheetViews>
    <sheetView tabSelected="1" workbookViewId="0">
      <selection activeCell="B2" sqref="B2"/>
    </sheetView>
  </sheetViews>
  <sheetFormatPr defaultColWidth="0" defaultRowHeight="12.75" zeroHeight="1" x14ac:dyDescent="0.2"/>
  <cols>
    <col min="1" max="1" width="3.7109375" style="2" customWidth="1"/>
    <col min="2" max="2" width="111.42578125" customWidth="1"/>
    <col min="3" max="3" width="3.7109375" style="2" customWidth="1"/>
    <col min="4" max="16384" width="8.28515625" hidden="1"/>
  </cols>
  <sheetData>
    <row r="1" spans="2:2" ht="23.25" x14ac:dyDescent="0.2">
      <c r="B1" s="7" t="s">
        <v>168</v>
      </c>
    </row>
    <row r="2" spans="2:2" ht="20.25" thickBot="1" x14ac:dyDescent="0.25">
      <c r="B2" s="8" t="s">
        <v>256</v>
      </c>
    </row>
    <row r="3" spans="2:2" ht="21.95" customHeight="1" thickTop="1" x14ac:dyDescent="0.2">
      <c r="B3" s="9"/>
    </row>
    <row r="4" spans="2:2" ht="3.6" customHeight="1" x14ac:dyDescent="0.2">
      <c r="B4" s="9"/>
    </row>
    <row r="5" spans="2:2" ht="18" thickBot="1" x14ac:dyDescent="0.25">
      <c r="B5" s="10" t="s">
        <v>183</v>
      </c>
    </row>
    <row r="6" spans="2:2" ht="13.5" thickTop="1" x14ac:dyDescent="0.2">
      <c r="B6" s="9" t="s">
        <v>243</v>
      </c>
    </row>
    <row r="7" spans="2:2" x14ac:dyDescent="0.2">
      <c r="B7" s="9" t="s">
        <v>202</v>
      </c>
    </row>
    <row r="8" spans="2:2" x14ac:dyDescent="0.2">
      <c r="B8" s="9" t="s">
        <v>244</v>
      </c>
    </row>
    <row r="9" spans="2:2" ht="12.75" customHeight="1" x14ac:dyDescent="0.2">
      <c r="B9" s="9" t="s">
        <v>245</v>
      </c>
    </row>
    <row r="10" spans="2:2" x14ac:dyDescent="0.2">
      <c r="B10" s="9" t="s">
        <v>203</v>
      </c>
    </row>
    <row r="11" spans="2:2" ht="25.5" x14ac:dyDescent="0.2">
      <c r="B11" s="9" t="s">
        <v>204</v>
      </c>
    </row>
    <row r="12" spans="2:2" ht="3.6" customHeight="1" x14ac:dyDescent="0.2">
      <c r="B12" s="9"/>
    </row>
    <row r="13" spans="2:2" x14ac:dyDescent="0.2">
      <c r="B13" s="16" t="s">
        <v>185</v>
      </c>
    </row>
    <row r="14" spans="2:2" x14ac:dyDescent="0.2">
      <c r="B14" s="9" t="s">
        <v>193</v>
      </c>
    </row>
    <row r="15" spans="2:2" x14ac:dyDescent="0.2">
      <c r="B15" s="9" t="s">
        <v>194</v>
      </c>
    </row>
    <row r="16" spans="2:2" x14ac:dyDescent="0.2">
      <c r="B16" s="9" t="s">
        <v>195</v>
      </c>
    </row>
    <row r="17" spans="2:2" x14ac:dyDescent="0.2">
      <c r="B17" s="9" t="s">
        <v>196</v>
      </c>
    </row>
    <row r="18" spans="2:2" x14ac:dyDescent="0.2">
      <c r="B18" s="9" t="s">
        <v>197</v>
      </c>
    </row>
    <row r="19" spans="2:2" x14ac:dyDescent="0.2">
      <c r="B19" s="9" t="s">
        <v>254</v>
      </c>
    </row>
    <row r="20" spans="2:2" x14ac:dyDescent="0.2">
      <c r="B20" s="9" t="s">
        <v>198</v>
      </c>
    </row>
    <row r="21" spans="2:2" x14ac:dyDescent="0.2">
      <c r="B21" s="9" t="s">
        <v>199</v>
      </c>
    </row>
    <row r="22" spans="2:2" ht="3.6" customHeight="1" x14ac:dyDescent="0.2">
      <c r="B22" s="11"/>
    </row>
    <row r="23" spans="2:2" s="2" customFormat="1" x14ac:dyDescent="0.2">
      <c r="B23" s="17" t="s">
        <v>186</v>
      </c>
    </row>
    <row r="24" spans="2:2" x14ac:dyDescent="0.2">
      <c r="B24" s="9" t="s">
        <v>200</v>
      </c>
    </row>
    <row r="25" spans="2:2" s="2" customFormat="1" x14ac:dyDescent="0.2">
      <c r="B25" s="12" t="s">
        <v>249</v>
      </c>
    </row>
    <row r="26" spans="2:2" x14ac:dyDescent="0.2">
      <c r="B26" s="12" t="s">
        <v>250</v>
      </c>
    </row>
    <row r="27" spans="2:2" x14ac:dyDescent="0.2">
      <c r="B27" s="9" t="s">
        <v>201</v>
      </c>
    </row>
    <row r="28" spans="2:2" ht="3.6" customHeight="1" x14ac:dyDescent="0.2">
      <c r="B28" s="9"/>
    </row>
    <row r="29" spans="2:2" x14ac:dyDescent="0.2">
      <c r="B29" s="16" t="s">
        <v>187</v>
      </c>
    </row>
    <row r="30" spans="2:2" x14ac:dyDescent="0.2">
      <c r="B30" s="9" t="s">
        <v>193</v>
      </c>
    </row>
    <row r="31" spans="2:2" ht="38.25" x14ac:dyDescent="0.2">
      <c r="B31" s="9" t="s">
        <v>251</v>
      </c>
    </row>
    <row r="32" spans="2:2" ht="3.6" customHeight="1" x14ac:dyDescent="0.2">
      <c r="B32" s="9"/>
    </row>
    <row r="33" spans="1:3" ht="18" thickBot="1" x14ac:dyDescent="0.25">
      <c r="B33" s="13" t="s">
        <v>188</v>
      </c>
    </row>
    <row r="34" spans="1:3" ht="30.75" customHeight="1" thickTop="1" x14ac:dyDescent="0.2">
      <c r="B34" s="9" t="s">
        <v>205</v>
      </c>
    </row>
    <row r="35" spans="1:3" ht="30.75" customHeight="1" x14ac:dyDescent="0.2">
      <c r="B35" s="9" t="s">
        <v>189</v>
      </c>
    </row>
    <row r="36" spans="1:3" s="15" customFormat="1" ht="30.75" customHeight="1" x14ac:dyDescent="0.2">
      <c r="A36" s="11"/>
      <c r="B36" s="9" t="s">
        <v>255</v>
      </c>
      <c r="C36" s="11"/>
    </row>
    <row r="37" spans="1:3" ht="30.75" customHeight="1" x14ac:dyDescent="0.2">
      <c r="B37" s="9" t="s">
        <v>190</v>
      </c>
    </row>
    <row r="38" spans="1:3" ht="47.25" customHeight="1" x14ac:dyDescent="0.2">
      <c r="B38" s="9" t="s">
        <v>206</v>
      </c>
    </row>
    <row r="39" spans="1:3" ht="15.75" thickBot="1" x14ac:dyDescent="0.25">
      <c r="B39" s="14" t="s">
        <v>191</v>
      </c>
    </row>
    <row r="40" spans="1:3" ht="25.5" x14ac:dyDescent="0.2">
      <c r="B40" s="9" t="s">
        <v>192</v>
      </c>
    </row>
    <row r="41" spans="1:3" x14ac:dyDescent="0.2">
      <c r="B41" s="1"/>
    </row>
    <row r="42" spans="1:3" ht="20.25" thickBot="1" x14ac:dyDescent="0.35">
      <c r="B42" s="18" t="s">
        <v>240</v>
      </c>
    </row>
    <row r="43" spans="1:3" ht="26.25" thickTop="1" x14ac:dyDescent="0.2">
      <c r="B43" s="1" t="s">
        <v>241</v>
      </c>
    </row>
    <row r="44" spans="1:3" x14ac:dyDescent="0.2">
      <c r="B44" s="19" t="s">
        <v>242</v>
      </c>
    </row>
    <row r="45" spans="1:3" x14ac:dyDescent="0.2"/>
    <row r="46" spans="1:3" x14ac:dyDescent="0.2"/>
    <row r="47" spans="1:3" x14ac:dyDescent="0.2"/>
    <row r="48" spans="1:3"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sheetData>
  <hyperlinks>
    <hyperlink ref="B44" r:id="rId1" xr:uid="{00000000-0004-0000-0000-000000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4E94D-03AA-4C75-85FA-895A8C3168CD}">
  <dimension ref="A1:K204"/>
  <sheetViews>
    <sheetView topLeftCell="B1" workbookViewId="0"/>
  </sheetViews>
  <sheetFormatPr defaultColWidth="7.28515625" defaultRowHeight="12.75" zeroHeight="1" x14ac:dyDescent="0.2"/>
  <cols>
    <col min="1" max="1" width="0" hidden="1" customWidth="1"/>
    <col min="2" max="2" width="30.28515625" customWidth="1"/>
    <col min="3" max="11" width="16.28515625" customWidth="1"/>
    <col min="12" max="13" width="7.28515625" customWidth="1"/>
  </cols>
  <sheetData>
    <row r="1" spans="1:9" x14ac:dyDescent="0.2">
      <c r="B1" t="s">
        <v>0</v>
      </c>
      <c r="C1" s="6" t="s">
        <v>174</v>
      </c>
      <c r="D1" s="6" t="s">
        <v>175</v>
      </c>
      <c r="E1" s="6" t="s">
        <v>170</v>
      </c>
      <c r="F1" s="6" t="s">
        <v>171</v>
      </c>
      <c r="G1" s="6" t="s">
        <v>176</v>
      </c>
      <c r="H1" s="6" t="s">
        <v>177</v>
      </c>
      <c r="I1" s="6" t="s">
        <v>178</v>
      </c>
    </row>
    <row r="2" spans="1:9" x14ac:dyDescent="0.2">
      <c r="A2">
        <v>2063</v>
      </c>
      <c r="B2" t="s">
        <v>79</v>
      </c>
      <c r="C2" s="21">
        <v>10093.36</v>
      </c>
      <c r="D2" s="24">
        <v>0</v>
      </c>
      <c r="E2" s="24">
        <v>0</v>
      </c>
      <c r="F2" s="24">
        <v>0</v>
      </c>
      <c r="G2" s="24">
        <v>0</v>
      </c>
      <c r="H2" s="21">
        <v>0</v>
      </c>
      <c r="I2" s="21">
        <f>SUM(Sect6116[[#This Row],[District]:[ECSE]])</f>
        <v>10093.36</v>
      </c>
    </row>
    <row r="3" spans="1:9" x14ac:dyDescent="0.2">
      <c r="A3">
        <v>2113</v>
      </c>
      <c r="B3" t="s">
        <v>106</v>
      </c>
      <c r="C3" s="21">
        <v>64535.189722222218</v>
      </c>
      <c r="D3" s="24">
        <v>0</v>
      </c>
      <c r="E3" s="24">
        <v>0</v>
      </c>
      <c r="F3" s="24">
        <v>0</v>
      </c>
      <c r="G3" s="24">
        <v>0</v>
      </c>
      <c r="H3" s="21">
        <v>0</v>
      </c>
      <c r="I3" s="21">
        <f>SUM(Sect6116[[#This Row],[District]:[ECSE]])</f>
        <v>64535.189722222218</v>
      </c>
    </row>
    <row r="4" spans="1:9" x14ac:dyDescent="0.2">
      <c r="A4">
        <v>1899</v>
      </c>
      <c r="B4" t="s">
        <v>5</v>
      </c>
      <c r="C4" s="21">
        <v>60351.772000000004</v>
      </c>
      <c r="D4" s="24">
        <v>4642.4440000000004</v>
      </c>
      <c r="E4" s="24">
        <v>0</v>
      </c>
      <c r="F4" s="24">
        <v>0</v>
      </c>
      <c r="G4" s="24">
        <v>0</v>
      </c>
      <c r="H4" s="21">
        <v>4642.4440000000004</v>
      </c>
      <c r="I4" s="21">
        <f>SUM(Sect6116[[#This Row],[District]:[ECSE]])</f>
        <v>69636.66</v>
      </c>
    </row>
    <row r="5" spans="1:9" x14ac:dyDescent="0.2">
      <c r="A5">
        <v>2252</v>
      </c>
      <c r="B5" t="s">
        <v>161</v>
      </c>
      <c r="C5" s="21">
        <v>168200.81799569618</v>
      </c>
      <c r="D5" s="24">
        <v>45706.744020569618</v>
      </c>
      <c r="E5" s="24">
        <v>0</v>
      </c>
      <c r="F5" s="24">
        <v>0</v>
      </c>
      <c r="G5" s="24">
        <v>0</v>
      </c>
      <c r="H5" s="21">
        <v>7313.079043291139</v>
      </c>
      <c r="I5" s="21">
        <f>SUM(Sect6116[[#This Row],[District]:[ECSE]])</f>
        <v>221220.64105955695</v>
      </c>
    </row>
    <row r="6" spans="1:9" x14ac:dyDescent="0.2">
      <c r="A6">
        <v>2111</v>
      </c>
      <c r="B6" t="s">
        <v>104</v>
      </c>
      <c r="C6" s="21">
        <v>28648.256132930514</v>
      </c>
      <c r="D6" s="24">
        <v>0</v>
      </c>
      <c r="E6" s="24">
        <v>0</v>
      </c>
      <c r="F6" s="24">
        <v>0</v>
      </c>
      <c r="G6" s="24">
        <v>0</v>
      </c>
      <c r="H6" s="21">
        <v>0</v>
      </c>
      <c r="I6" s="21">
        <f>SUM(Sect6116[[#This Row],[District]:[ECSE]])</f>
        <v>28648.256132930514</v>
      </c>
    </row>
    <row r="7" spans="1:9" x14ac:dyDescent="0.2">
      <c r="A7">
        <v>2005</v>
      </c>
      <c r="B7" t="s">
        <v>44</v>
      </c>
      <c r="C7" s="21">
        <v>23844.285884919151</v>
      </c>
      <c r="D7" s="24">
        <v>5961.0714712297877</v>
      </c>
      <c r="E7" s="24">
        <v>0</v>
      </c>
      <c r="F7" s="24">
        <v>0</v>
      </c>
      <c r="G7" s="24">
        <v>0</v>
      </c>
      <c r="H7" s="21">
        <v>4470.8036034223405</v>
      </c>
      <c r="I7" s="21">
        <f>SUM(Sect6116[[#This Row],[District]:[ECSE]])</f>
        <v>34276.16095957128</v>
      </c>
    </row>
    <row r="8" spans="1:9" x14ac:dyDescent="0.2">
      <c r="A8">
        <v>2115</v>
      </c>
      <c r="B8" t="s">
        <v>108</v>
      </c>
      <c r="C8" s="21">
        <v>4255.6100000000006</v>
      </c>
      <c r="D8" s="24">
        <v>0</v>
      </c>
      <c r="E8" s="24">
        <v>0</v>
      </c>
      <c r="F8" s="24">
        <v>0</v>
      </c>
      <c r="G8" s="24">
        <v>0</v>
      </c>
      <c r="H8" s="21">
        <v>0</v>
      </c>
      <c r="I8" s="21">
        <f>SUM(Sect6116[[#This Row],[District]:[ECSE]])</f>
        <v>4255.6100000000006</v>
      </c>
    </row>
    <row r="9" spans="1:9" x14ac:dyDescent="0.2">
      <c r="A9">
        <v>2041</v>
      </c>
      <c r="B9" t="s">
        <v>61</v>
      </c>
      <c r="C9" s="21">
        <v>473687.72327219567</v>
      </c>
      <c r="D9" s="24">
        <v>140472.91103934078</v>
      </c>
      <c r="E9" s="24">
        <v>0</v>
      </c>
      <c r="F9" s="24">
        <v>0</v>
      </c>
      <c r="G9" s="24">
        <v>0</v>
      </c>
      <c r="H9" s="21">
        <v>32668.118846358317</v>
      </c>
      <c r="I9" s="21">
        <f>SUM(Sect6116[[#This Row],[District]:[ECSE]])</f>
        <v>646828.75315789471</v>
      </c>
    </row>
    <row r="10" spans="1:9" x14ac:dyDescent="0.2">
      <c r="A10">
        <v>2051</v>
      </c>
      <c r="B10" t="s">
        <v>70</v>
      </c>
      <c r="C10" s="21">
        <v>407.23</v>
      </c>
      <c r="D10" s="24">
        <v>0</v>
      </c>
      <c r="E10" s="24">
        <v>0</v>
      </c>
      <c r="F10" s="24">
        <v>0</v>
      </c>
      <c r="G10" s="24">
        <v>0</v>
      </c>
      <c r="H10" s="21">
        <v>0</v>
      </c>
      <c r="I10" s="21">
        <f>SUM(Sect6116[[#This Row],[District]:[ECSE]])</f>
        <v>407.23</v>
      </c>
    </row>
    <row r="11" spans="1:9" x14ac:dyDescent="0.2">
      <c r="A11">
        <v>1933</v>
      </c>
      <c r="B11" t="s">
        <v>207</v>
      </c>
      <c r="C11" s="21">
        <v>346797.06201958744</v>
      </c>
      <c r="D11" s="24">
        <v>80030.091235289423</v>
      </c>
      <c r="E11" s="24">
        <v>3138.4349504035067</v>
      </c>
      <c r="F11" s="24">
        <v>0</v>
      </c>
      <c r="G11" s="24">
        <v>0</v>
      </c>
      <c r="H11" s="21">
        <v>39230.436880043831</v>
      </c>
      <c r="I11" s="21">
        <f>SUM(Sect6116[[#This Row],[District]:[ECSE]])</f>
        <v>469196.02508532419</v>
      </c>
    </row>
    <row r="12" spans="1:9" x14ac:dyDescent="0.2">
      <c r="A12">
        <v>2208</v>
      </c>
      <c r="B12" t="s">
        <v>208</v>
      </c>
      <c r="C12" s="21">
        <v>91901.510369059659</v>
      </c>
      <c r="D12" s="24">
        <v>25227.865591506576</v>
      </c>
      <c r="E12" s="24">
        <v>0</v>
      </c>
      <c r="F12" s="24">
        <v>0</v>
      </c>
      <c r="G12" s="24">
        <v>0</v>
      </c>
      <c r="H12" s="21">
        <v>7207.9615975733068</v>
      </c>
      <c r="I12" s="21">
        <f>SUM(Sect6116[[#This Row],[District]:[ECSE]])</f>
        <v>124337.33755813954</v>
      </c>
    </row>
    <row r="13" spans="1:9" x14ac:dyDescent="0.2">
      <c r="A13">
        <v>1894</v>
      </c>
      <c r="B13" t="s">
        <v>1</v>
      </c>
      <c r="C13" s="21">
        <v>763257.32430682017</v>
      </c>
      <c r="D13" s="24">
        <v>109873.89505376489</v>
      </c>
      <c r="E13" s="24">
        <v>0</v>
      </c>
      <c r="F13" s="24">
        <v>0</v>
      </c>
      <c r="G13" s="24">
        <v>0</v>
      </c>
      <c r="H13" s="21">
        <v>29299.705347670635</v>
      </c>
      <c r="I13" s="21">
        <f>SUM(Sect6116[[#This Row],[District]:[ECSE]])</f>
        <v>902430.92470825568</v>
      </c>
    </row>
    <row r="14" spans="1:9" x14ac:dyDescent="0.2">
      <c r="A14">
        <v>1969</v>
      </c>
      <c r="B14" t="s">
        <v>29</v>
      </c>
      <c r="C14" s="21">
        <v>172137.106</v>
      </c>
      <c r="D14" s="24">
        <v>23091.563000000002</v>
      </c>
      <c r="E14" s="24">
        <v>0</v>
      </c>
      <c r="F14" s="24">
        <v>0</v>
      </c>
      <c r="G14" s="24">
        <v>0</v>
      </c>
      <c r="H14" s="21">
        <v>14694.631000000003</v>
      </c>
      <c r="I14" s="21">
        <f>SUM(Sect6116[[#This Row],[District]:[ECSE]])</f>
        <v>209923.3</v>
      </c>
    </row>
    <row r="15" spans="1:9" x14ac:dyDescent="0.2">
      <c r="A15">
        <v>2240</v>
      </c>
      <c r="B15" t="s">
        <v>152</v>
      </c>
      <c r="C15" s="21">
        <v>224543.70147170461</v>
      </c>
      <c r="D15" s="24">
        <v>31227.931992753623</v>
      </c>
      <c r="E15" s="24">
        <v>0</v>
      </c>
      <c r="F15" s="24">
        <v>0</v>
      </c>
      <c r="G15" s="24">
        <v>0</v>
      </c>
      <c r="H15" s="21">
        <v>11896.355044858523</v>
      </c>
      <c r="I15" s="21">
        <f>SUM(Sect6116[[#This Row],[District]:[ECSE]])</f>
        <v>267667.98850931675</v>
      </c>
    </row>
    <row r="16" spans="1:9" x14ac:dyDescent="0.2">
      <c r="A16">
        <v>2243</v>
      </c>
      <c r="B16" t="s">
        <v>155</v>
      </c>
      <c r="C16" s="21">
        <v>5306154.6200737068</v>
      </c>
      <c r="D16" s="24">
        <v>1480251.5466582824</v>
      </c>
      <c r="E16" s="24">
        <v>7199.6670557309462</v>
      </c>
      <c r="F16" s="24">
        <v>30238.601634069972</v>
      </c>
      <c r="G16" s="24">
        <v>0</v>
      </c>
      <c r="H16" s="21">
        <v>607651.89950369182</v>
      </c>
      <c r="I16" s="21">
        <f>SUM(Sect6116[[#This Row],[District]:[ECSE]])</f>
        <v>7431496.334925482</v>
      </c>
    </row>
    <row r="17" spans="1:9" x14ac:dyDescent="0.2">
      <c r="A17">
        <v>1976</v>
      </c>
      <c r="B17" t="s">
        <v>209</v>
      </c>
      <c r="C17" s="21">
        <v>2490108.2272179578</v>
      </c>
      <c r="D17" s="24">
        <v>519227.32602603623</v>
      </c>
      <c r="E17" s="24">
        <v>0</v>
      </c>
      <c r="F17" s="24">
        <v>10914.688535081845</v>
      </c>
      <c r="G17" s="24">
        <v>0</v>
      </c>
      <c r="H17" s="21">
        <v>240123.14777180058</v>
      </c>
      <c r="I17" s="21">
        <f>SUM(Sect6116[[#This Row],[District]:[ECSE]])</f>
        <v>3260373.3895508763</v>
      </c>
    </row>
    <row r="18" spans="1:9" x14ac:dyDescent="0.2">
      <c r="A18">
        <v>2088</v>
      </c>
      <c r="B18" t="s">
        <v>86</v>
      </c>
      <c r="C18" s="21">
        <v>1514230.0430951032</v>
      </c>
      <c r="D18" s="24">
        <v>45297.479921648388</v>
      </c>
      <c r="E18" s="24">
        <v>0</v>
      </c>
      <c r="F18" s="24">
        <v>0</v>
      </c>
      <c r="G18" s="24">
        <v>0</v>
      </c>
      <c r="H18" s="21">
        <v>239429.5367287129</v>
      </c>
      <c r="I18" s="21">
        <f>SUM(Sect6116[[#This Row],[District]:[ECSE]])</f>
        <v>1798957.0597454645</v>
      </c>
    </row>
    <row r="19" spans="1:9" x14ac:dyDescent="0.2">
      <c r="A19">
        <v>2095</v>
      </c>
      <c r="B19" t="s">
        <v>92</v>
      </c>
      <c r="C19" s="21">
        <v>74644.109349231527</v>
      </c>
      <c r="D19" s="24">
        <v>0</v>
      </c>
      <c r="E19" s="24">
        <v>0</v>
      </c>
      <c r="F19" s="24">
        <v>0</v>
      </c>
      <c r="G19" s="24">
        <v>0</v>
      </c>
      <c r="H19" s="21">
        <v>3732.2054674615761</v>
      </c>
      <c r="I19" s="21">
        <f>SUM(Sect6116[[#This Row],[District]:[ECSE]])</f>
        <v>78376.314816693106</v>
      </c>
    </row>
    <row r="20" spans="1:9" x14ac:dyDescent="0.2">
      <c r="A20">
        <v>2052</v>
      </c>
      <c r="B20" t="s">
        <v>71</v>
      </c>
      <c r="C20" s="21">
        <v>3102.18</v>
      </c>
      <c r="D20" s="24">
        <v>0</v>
      </c>
      <c r="E20" s="24">
        <v>0</v>
      </c>
      <c r="F20" s="24">
        <v>0</v>
      </c>
      <c r="G20" s="24">
        <v>0</v>
      </c>
      <c r="H20" s="21">
        <v>0</v>
      </c>
      <c r="I20" s="21">
        <f>SUM(Sect6116[[#This Row],[District]:[ECSE]])</f>
        <v>3102.18</v>
      </c>
    </row>
    <row r="21" spans="1:9" x14ac:dyDescent="0.2">
      <c r="A21">
        <v>1974</v>
      </c>
      <c r="B21" t="s">
        <v>210</v>
      </c>
      <c r="C21" s="21">
        <v>336398.26575230487</v>
      </c>
      <c r="D21" s="24">
        <v>39365.754502929296</v>
      </c>
      <c r="E21" s="24">
        <v>1789.3524774058772</v>
      </c>
      <c r="F21" s="24">
        <v>0</v>
      </c>
      <c r="G21" s="24">
        <v>0</v>
      </c>
      <c r="H21" s="21">
        <v>28629.639638494034</v>
      </c>
      <c r="I21" s="21">
        <f>SUM(Sect6116[[#This Row],[District]:[ECSE]])</f>
        <v>406183.01237113407</v>
      </c>
    </row>
    <row r="22" spans="1:9" x14ac:dyDescent="0.2">
      <c r="A22">
        <v>1896</v>
      </c>
      <c r="B22" t="s">
        <v>3</v>
      </c>
      <c r="C22" s="21">
        <v>20758.010000000002</v>
      </c>
      <c r="D22" s="24">
        <v>0</v>
      </c>
      <c r="E22" s="24">
        <v>0</v>
      </c>
      <c r="F22" s="24">
        <v>0</v>
      </c>
      <c r="G22" s="24">
        <v>0</v>
      </c>
      <c r="H22" s="21">
        <v>0</v>
      </c>
      <c r="I22" s="21">
        <f>SUM(Sect6116[[#This Row],[District]:[ECSE]])</f>
        <v>20758.010000000002</v>
      </c>
    </row>
    <row r="23" spans="1:9" x14ac:dyDescent="0.2">
      <c r="A23">
        <v>2046</v>
      </c>
      <c r="B23" t="s">
        <v>66</v>
      </c>
      <c r="C23" s="21">
        <v>38553.089002149427</v>
      </c>
      <c r="D23" s="24">
        <v>11244.65095896025</v>
      </c>
      <c r="E23" s="24">
        <v>0</v>
      </c>
      <c r="F23" s="24">
        <v>0</v>
      </c>
      <c r="G23" s="24">
        <v>0</v>
      </c>
      <c r="H23" s="21">
        <v>0</v>
      </c>
      <c r="I23" s="21">
        <f>SUM(Sect6116[[#This Row],[District]:[ECSE]])</f>
        <v>49797.739961109677</v>
      </c>
    </row>
    <row r="24" spans="1:9" x14ac:dyDescent="0.2">
      <c r="A24">
        <v>1995</v>
      </c>
      <c r="B24" t="s">
        <v>211</v>
      </c>
      <c r="C24" s="21">
        <v>50442.350055450115</v>
      </c>
      <c r="D24" s="24">
        <v>4585.6681868591013</v>
      </c>
      <c r="E24" s="24">
        <v>0</v>
      </c>
      <c r="F24" s="24">
        <v>0</v>
      </c>
      <c r="G24" s="24">
        <v>0</v>
      </c>
      <c r="H24" s="21">
        <v>2292.8340934295506</v>
      </c>
      <c r="I24" s="21">
        <f>SUM(Sect6116[[#This Row],[District]:[ECSE]])</f>
        <v>57320.852335738768</v>
      </c>
    </row>
    <row r="25" spans="1:9" x14ac:dyDescent="0.2">
      <c r="A25">
        <v>1929</v>
      </c>
      <c r="B25" t="s">
        <v>14</v>
      </c>
      <c r="C25" s="21">
        <v>758854.14547002455</v>
      </c>
      <c r="D25" s="24">
        <v>188092.05315068981</v>
      </c>
      <c r="E25" s="24">
        <v>0</v>
      </c>
      <c r="F25" s="24">
        <v>0</v>
      </c>
      <c r="G25" s="24">
        <v>0</v>
      </c>
      <c r="H25" s="21">
        <v>56751.912588570209</v>
      </c>
      <c r="I25" s="21">
        <f>SUM(Sect6116[[#This Row],[District]:[ECSE]])</f>
        <v>1003698.1112092845</v>
      </c>
    </row>
    <row r="26" spans="1:9" x14ac:dyDescent="0.2">
      <c r="A26">
        <v>2139</v>
      </c>
      <c r="B26" t="s">
        <v>112</v>
      </c>
      <c r="C26" s="21">
        <v>553174.10142828454</v>
      </c>
      <c r="D26" s="24">
        <v>115244.60446422595</v>
      </c>
      <c r="E26" s="24">
        <v>1536.594726189679</v>
      </c>
      <c r="F26" s="24">
        <v>0</v>
      </c>
      <c r="G26" s="24">
        <v>0</v>
      </c>
      <c r="H26" s="21">
        <v>15365.94726189679</v>
      </c>
      <c r="I26" s="21">
        <f>SUM(Sect6116[[#This Row],[District]:[ECSE]])</f>
        <v>685321.2478805969</v>
      </c>
    </row>
    <row r="27" spans="1:9" x14ac:dyDescent="0.2">
      <c r="A27">
        <v>2185</v>
      </c>
      <c r="B27" t="s">
        <v>125</v>
      </c>
      <c r="C27" s="21">
        <v>1066379.8859648951</v>
      </c>
      <c r="D27" s="24">
        <v>289654.02061868925</v>
      </c>
      <c r="E27" s="24">
        <v>1618.1788861379287</v>
      </c>
      <c r="F27" s="24">
        <v>0</v>
      </c>
      <c r="G27" s="24">
        <v>0</v>
      </c>
      <c r="H27" s="21">
        <v>150490.63641082737</v>
      </c>
      <c r="I27" s="21">
        <f>SUM(Sect6116[[#This Row],[District]:[ECSE]])</f>
        <v>1508142.7218805496</v>
      </c>
    </row>
    <row r="28" spans="1:9" x14ac:dyDescent="0.2">
      <c r="A28">
        <v>1972</v>
      </c>
      <c r="B28" t="s">
        <v>30</v>
      </c>
      <c r="C28" s="21">
        <v>127446.41592592593</v>
      </c>
      <c r="D28" s="24">
        <v>5541.1485185185184</v>
      </c>
      <c r="E28" s="24">
        <v>0</v>
      </c>
      <c r="F28" s="24">
        <v>0</v>
      </c>
      <c r="G28" s="24">
        <v>0</v>
      </c>
      <c r="H28" s="21">
        <v>16623.445555555554</v>
      </c>
      <c r="I28" s="21">
        <f>SUM(Sect6116[[#This Row],[District]:[ECSE]])</f>
        <v>149611.01</v>
      </c>
    </row>
    <row r="29" spans="1:9" x14ac:dyDescent="0.2">
      <c r="A29">
        <v>2105</v>
      </c>
      <c r="B29" t="s">
        <v>100</v>
      </c>
      <c r="C29" s="21">
        <v>140550.37884615382</v>
      </c>
      <c r="D29" s="24">
        <v>16343.067307692309</v>
      </c>
      <c r="E29" s="24">
        <v>0</v>
      </c>
      <c r="F29" s="24">
        <v>0</v>
      </c>
      <c r="G29" s="24">
        <v>0</v>
      </c>
      <c r="H29" s="21">
        <v>13074.453846153847</v>
      </c>
      <c r="I29" s="21">
        <f>SUM(Sect6116[[#This Row],[District]:[ECSE]])</f>
        <v>169967.89999999997</v>
      </c>
    </row>
    <row r="30" spans="1:9" x14ac:dyDescent="0.2">
      <c r="A30">
        <v>2042</v>
      </c>
      <c r="B30" t="s">
        <v>62</v>
      </c>
      <c r="C30" s="21">
        <v>906751.18833993631</v>
      </c>
      <c r="D30" s="24">
        <v>160650.97715051685</v>
      </c>
      <c r="E30" s="24">
        <v>0</v>
      </c>
      <c r="F30" s="24">
        <v>0</v>
      </c>
      <c r="G30" s="24">
        <v>0</v>
      </c>
      <c r="H30" s="21">
        <v>64878.279233862566</v>
      </c>
      <c r="I30" s="21">
        <f>SUM(Sect6116[[#This Row],[District]:[ECSE]])</f>
        <v>1132280.4447243158</v>
      </c>
    </row>
    <row r="31" spans="1:9" x14ac:dyDescent="0.2">
      <c r="A31">
        <v>2191</v>
      </c>
      <c r="B31" t="s">
        <v>130</v>
      </c>
      <c r="C31" s="21">
        <v>488968.57350566349</v>
      </c>
      <c r="D31" s="24">
        <v>165127.09203633878</v>
      </c>
      <c r="E31" s="24">
        <v>4809.5269525147223</v>
      </c>
      <c r="F31" s="24">
        <v>0</v>
      </c>
      <c r="G31" s="24">
        <v>0</v>
      </c>
      <c r="H31" s="21">
        <v>43285.742572632502</v>
      </c>
      <c r="I31" s="21">
        <f>SUM(Sect6116[[#This Row],[District]:[ECSE]])</f>
        <v>702190.93506714958</v>
      </c>
    </row>
    <row r="32" spans="1:9" x14ac:dyDescent="0.2">
      <c r="A32">
        <v>1945</v>
      </c>
      <c r="B32" t="s">
        <v>20</v>
      </c>
      <c r="C32" s="21">
        <v>161709.53881451482</v>
      </c>
      <c r="D32" s="24">
        <v>41924.69524820755</v>
      </c>
      <c r="E32" s="24">
        <v>0</v>
      </c>
      <c r="F32" s="24">
        <v>0</v>
      </c>
      <c r="G32" s="24">
        <v>0</v>
      </c>
      <c r="H32" s="21">
        <v>22459.658168682614</v>
      </c>
      <c r="I32" s="21">
        <f>SUM(Sect6116[[#This Row],[District]:[ECSE]])</f>
        <v>226093.89223140499</v>
      </c>
    </row>
    <row r="33" spans="1:9" x14ac:dyDescent="0.2">
      <c r="A33">
        <v>1927</v>
      </c>
      <c r="B33" t="s">
        <v>12</v>
      </c>
      <c r="C33" s="21">
        <v>147129.49887785464</v>
      </c>
      <c r="D33" s="24">
        <v>26750.817977791754</v>
      </c>
      <c r="E33" s="24">
        <v>0</v>
      </c>
      <c r="F33" s="24">
        <v>0</v>
      </c>
      <c r="G33" s="24">
        <v>0</v>
      </c>
      <c r="H33" s="21">
        <v>9553.8635634970542</v>
      </c>
      <c r="I33" s="21">
        <f>SUM(Sect6116[[#This Row],[District]:[ECSE]])</f>
        <v>183434.18041914343</v>
      </c>
    </row>
    <row r="34" spans="1:9" x14ac:dyDescent="0.2">
      <c r="A34">
        <v>2006</v>
      </c>
      <c r="B34" t="s">
        <v>45</v>
      </c>
      <c r="C34" s="21">
        <v>29345.908347826087</v>
      </c>
      <c r="D34" s="24">
        <v>0</v>
      </c>
      <c r="E34" s="24">
        <v>0</v>
      </c>
      <c r="F34" s="24">
        <v>0</v>
      </c>
      <c r="G34" s="24">
        <v>0</v>
      </c>
      <c r="H34" s="21">
        <v>4514.7551304347826</v>
      </c>
      <c r="I34" s="21">
        <f>SUM(Sect6116[[#This Row],[District]:[ECSE]])</f>
        <v>33860.663478260867</v>
      </c>
    </row>
    <row r="35" spans="1:9" x14ac:dyDescent="0.2">
      <c r="A35">
        <v>1965</v>
      </c>
      <c r="B35" t="s">
        <v>25</v>
      </c>
      <c r="C35" s="21">
        <v>885711.5360577195</v>
      </c>
      <c r="D35" s="24">
        <v>116285.97847584939</v>
      </c>
      <c r="E35" s="24">
        <v>0</v>
      </c>
      <c r="F35" s="24">
        <v>0</v>
      </c>
      <c r="G35" s="24">
        <v>0</v>
      </c>
      <c r="H35" s="21">
        <v>100781.18134573614</v>
      </c>
      <c r="I35" s="21">
        <f>SUM(Sect6116[[#This Row],[District]:[ECSE]])</f>
        <v>1102778.695879305</v>
      </c>
    </row>
    <row r="36" spans="1:9" x14ac:dyDescent="0.2">
      <c r="A36">
        <v>1964</v>
      </c>
      <c r="B36" t="s">
        <v>24</v>
      </c>
      <c r="C36" s="21">
        <v>256877.18350284861</v>
      </c>
      <c r="D36" s="24">
        <v>35489.61087868303</v>
      </c>
      <c r="E36" s="24">
        <v>0</v>
      </c>
      <c r="F36" s="24">
        <v>0</v>
      </c>
      <c r="G36" s="24">
        <v>0</v>
      </c>
      <c r="H36" s="21">
        <v>23659.740585788684</v>
      </c>
      <c r="I36" s="21">
        <f>SUM(Sect6116[[#This Row],[District]:[ECSE]])</f>
        <v>316026.53496732033</v>
      </c>
    </row>
    <row r="37" spans="1:9" x14ac:dyDescent="0.2">
      <c r="A37">
        <v>2186</v>
      </c>
      <c r="B37" t="s">
        <v>126</v>
      </c>
      <c r="C37" s="21">
        <v>210256.64635254597</v>
      </c>
      <c r="D37" s="24">
        <v>37738.372422251843</v>
      </c>
      <c r="E37" s="24">
        <v>0</v>
      </c>
      <c r="F37" s="24">
        <v>0</v>
      </c>
      <c r="G37" s="24">
        <v>0</v>
      </c>
      <c r="H37" s="21">
        <v>5391.1960603216921</v>
      </c>
      <c r="I37" s="21">
        <f>SUM(Sect6116[[#This Row],[District]:[ECSE]])</f>
        <v>253386.21483511952</v>
      </c>
    </row>
    <row r="38" spans="1:9" x14ac:dyDescent="0.2">
      <c r="A38">
        <v>1901</v>
      </c>
      <c r="B38" t="s">
        <v>7</v>
      </c>
      <c r="C38" s="21">
        <v>1067548.917275188</v>
      </c>
      <c r="D38" s="24">
        <v>277879.28983439819</v>
      </c>
      <c r="E38" s="24">
        <v>1758.7296824961911</v>
      </c>
      <c r="F38" s="24">
        <v>45726.971744900969</v>
      </c>
      <c r="G38" s="24">
        <v>0</v>
      </c>
      <c r="H38" s="21">
        <v>105523.78094977148</v>
      </c>
      <c r="I38" s="21">
        <f>SUM(Sect6116[[#This Row],[District]:[ECSE]])</f>
        <v>1498437.6894867551</v>
      </c>
    </row>
    <row r="39" spans="1:9" x14ac:dyDescent="0.2">
      <c r="A39">
        <v>2216</v>
      </c>
      <c r="B39" t="s">
        <v>144</v>
      </c>
      <c r="C39" s="21">
        <v>51603.734270542038</v>
      </c>
      <c r="D39" s="24">
        <v>8897.1955638865566</v>
      </c>
      <c r="E39" s="24">
        <v>0</v>
      </c>
      <c r="F39" s="24">
        <v>0</v>
      </c>
      <c r="G39" s="24">
        <v>0</v>
      </c>
      <c r="H39" s="21">
        <v>1779.4391127773115</v>
      </c>
      <c r="I39" s="21">
        <f>SUM(Sect6116[[#This Row],[District]:[ECSE]])</f>
        <v>62280.368947205905</v>
      </c>
    </row>
    <row r="40" spans="1:9" x14ac:dyDescent="0.2">
      <c r="A40">
        <v>2086</v>
      </c>
      <c r="B40" t="s">
        <v>85</v>
      </c>
      <c r="C40" s="21">
        <v>304506.33587294217</v>
      </c>
      <c r="D40" s="24">
        <v>36127.8703578067</v>
      </c>
      <c r="E40" s="24">
        <v>0</v>
      </c>
      <c r="F40" s="24">
        <v>0</v>
      </c>
      <c r="G40" s="24">
        <v>0</v>
      </c>
      <c r="H40" s="21">
        <v>44729.744252522578</v>
      </c>
      <c r="I40" s="21">
        <f>SUM(Sect6116[[#This Row],[District]:[ECSE]])</f>
        <v>385363.95048327144</v>
      </c>
    </row>
    <row r="41" spans="1:9" x14ac:dyDescent="0.2">
      <c r="A41">
        <v>1970</v>
      </c>
      <c r="B41" t="s">
        <v>212</v>
      </c>
      <c r="C41" s="21">
        <v>658230.56722589477</v>
      </c>
      <c r="D41" s="24">
        <v>68744.706759884575</v>
      </c>
      <c r="E41" s="24">
        <v>0</v>
      </c>
      <c r="F41" s="24">
        <v>0</v>
      </c>
      <c r="G41" s="24">
        <v>0</v>
      </c>
      <c r="H41" s="21">
        <v>96242.589463838391</v>
      </c>
      <c r="I41" s="21">
        <f>SUM(Sect6116[[#This Row],[District]:[ECSE]])</f>
        <v>823217.86344961775</v>
      </c>
    </row>
    <row r="42" spans="1:9" x14ac:dyDescent="0.2">
      <c r="A42">
        <v>2089</v>
      </c>
      <c r="B42" t="s">
        <v>213</v>
      </c>
      <c r="C42" s="21">
        <v>101434.78526315789</v>
      </c>
      <c r="D42" s="24">
        <v>0</v>
      </c>
      <c r="E42" s="24">
        <v>0</v>
      </c>
      <c r="F42" s="24">
        <v>0</v>
      </c>
      <c r="G42" s="24">
        <v>0</v>
      </c>
      <c r="H42" s="21">
        <v>9753.3447368421057</v>
      </c>
      <c r="I42" s="21">
        <f>SUM(Sect6116[[#This Row],[District]:[ECSE]])</f>
        <v>111188.12999999999</v>
      </c>
    </row>
    <row r="43" spans="1:9" x14ac:dyDescent="0.2">
      <c r="A43">
        <v>2050</v>
      </c>
      <c r="B43" t="s">
        <v>69</v>
      </c>
      <c r="C43" s="21">
        <v>149007.75995777026</v>
      </c>
      <c r="D43" s="24">
        <v>16022.339780405404</v>
      </c>
      <c r="E43" s="24">
        <v>0</v>
      </c>
      <c r="F43" s="24">
        <v>0</v>
      </c>
      <c r="G43" s="24">
        <v>0</v>
      </c>
      <c r="H43" s="21">
        <v>12817.871824324324</v>
      </c>
      <c r="I43" s="21">
        <f>SUM(Sect6116[[#This Row],[District]:[ECSE]])</f>
        <v>177847.9715625</v>
      </c>
    </row>
    <row r="44" spans="1:9" x14ac:dyDescent="0.2">
      <c r="A44">
        <v>2190</v>
      </c>
      <c r="B44" t="s">
        <v>129</v>
      </c>
      <c r="C44" s="21">
        <v>644257.90650920151</v>
      </c>
      <c r="D44" s="24">
        <v>145208.38825466461</v>
      </c>
      <c r="E44" s="24">
        <v>1669.0619339616619</v>
      </c>
      <c r="F44" s="24">
        <v>18359.681273578281</v>
      </c>
      <c r="G44" s="24">
        <v>0</v>
      </c>
      <c r="H44" s="21">
        <v>43395.61028300321</v>
      </c>
      <c r="I44" s="21">
        <f>SUM(Sect6116[[#This Row],[District]:[ECSE]])</f>
        <v>852890.64825440932</v>
      </c>
    </row>
    <row r="45" spans="1:9" x14ac:dyDescent="0.2">
      <c r="A45">
        <v>2187</v>
      </c>
      <c r="B45" t="s">
        <v>127</v>
      </c>
      <c r="C45" s="21">
        <v>1579864.8256185853</v>
      </c>
      <c r="D45" s="24">
        <v>374262.33268182212</v>
      </c>
      <c r="E45" s="24">
        <v>3185.211341972954</v>
      </c>
      <c r="F45" s="24">
        <v>0</v>
      </c>
      <c r="G45" s="24">
        <v>0</v>
      </c>
      <c r="H45" s="21">
        <v>219779.58259613381</v>
      </c>
      <c r="I45" s="21">
        <f>SUM(Sect6116[[#This Row],[District]:[ECSE]])</f>
        <v>2177091.9522385141</v>
      </c>
    </row>
    <row r="46" spans="1:9" x14ac:dyDescent="0.2">
      <c r="A46">
        <v>2253</v>
      </c>
      <c r="B46" t="s">
        <v>162</v>
      </c>
      <c r="C46" s="21">
        <v>206597.48911452183</v>
      </c>
      <c r="D46" s="24">
        <v>29235.493742621013</v>
      </c>
      <c r="E46" s="24">
        <v>0</v>
      </c>
      <c r="F46" s="24">
        <v>0</v>
      </c>
      <c r="G46" s="24">
        <v>0</v>
      </c>
      <c r="H46" s="21">
        <v>0</v>
      </c>
      <c r="I46" s="21">
        <f>SUM(Sect6116[[#This Row],[District]:[ECSE]])</f>
        <v>235832.98285714284</v>
      </c>
    </row>
    <row r="47" spans="1:9" x14ac:dyDescent="0.2">
      <c r="A47">
        <v>2011</v>
      </c>
      <c r="B47" t="s">
        <v>49</v>
      </c>
      <c r="C47" s="21">
        <v>11262.61888888889</v>
      </c>
      <c r="D47" s="24">
        <v>1608.9455555555558</v>
      </c>
      <c r="E47" s="24">
        <v>0</v>
      </c>
      <c r="F47" s="24">
        <v>0</v>
      </c>
      <c r="G47" s="24">
        <v>0</v>
      </c>
      <c r="H47" s="21">
        <v>1608.9455555555558</v>
      </c>
      <c r="I47" s="21">
        <f>SUM(Sect6116[[#This Row],[District]:[ECSE]])</f>
        <v>14480.510000000002</v>
      </c>
    </row>
    <row r="48" spans="1:9" x14ac:dyDescent="0.2">
      <c r="A48">
        <v>2017</v>
      </c>
      <c r="B48" t="s">
        <v>54</v>
      </c>
      <c r="C48" s="21">
        <v>2822</v>
      </c>
      <c r="D48" s="24">
        <v>0</v>
      </c>
      <c r="E48" s="24">
        <v>0</v>
      </c>
      <c r="F48" s="24">
        <v>0</v>
      </c>
      <c r="G48" s="24">
        <v>0</v>
      </c>
      <c r="H48" s="21">
        <v>0</v>
      </c>
      <c r="I48" s="21">
        <f>SUM(Sect6116[[#This Row],[District]:[ECSE]])</f>
        <v>2822</v>
      </c>
    </row>
    <row r="49" spans="1:9" x14ac:dyDescent="0.2">
      <c r="A49">
        <v>2021</v>
      </c>
      <c r="B49" t="s">
        <v>58</v>
      </c>
      <c r="C49" s="21">
        <v>1793.63</v>
      </c>
      <c r="D49" s="24">
        <v>0</v>
      </c>
      <c r="E49" s="24">
        <v>0</v>
      </c>
      <c r="F49" s="24">
        <v>0</v>
      </c>
      <c r="G49" s="24">
        <v>0</v>
      </c>
      <c r="H49" s="21">
        <v>0</v>
      </c>
      <c r="I49" s="21">
        <f>SUM(Sect6116[[#This Row],[District]:[ECSE]])</f>
        <v>1793.63</v>
      </c>
    </row>
    <row r="50" spans="1:9" x14ac:dyDescent="0.2">
      <c r="A50">
        <v>1993</v>
      </c>
      <c r="B50" t="s">
        <v>214</v>
      </c>
      <c r="C50" s="21">
        <v>72545.974575335742</v>
      </c>
      <c r="D50" s="24">
        <v>3818.2091881755655</v>
      </c>
      <c r="E50" s="24">
        <v>0</v>
      </c>
      <c r="F50" s="24">
        <v>0</v>
      </c>
      <c r="G50" s="24">
        <v>0</v>
      </c>
      <c r="H50" s="21">
        <v>0</v>
      </c>
      <c r="I50" s="21">
        <f>SUM(Sect6116[[#This Row],[District]:[ECSE]])</f>
        <v>76364.183763511304</v>
      </c>
    </row>
    <row r="51" spans="1:9" x14ac:dyDescent="0.2">
      <c r="A51">
        <v>1991</v>
      </c>
      <c r="B51" t="s">
        <v>215</v>
      </c>
      <c r="C51" s="21">
        <v>1095801.5448934569</v>
      </c>
      <c r="D51" s="24">
        <v>231042.49440524695</v>
      </c>
      <c r="E51" s="24">
        <v>1650.3035314660497</v>
      </c>
      <c r="F51" s="24">
        <v>0</v>
      </c>
      <c r="G51" s="24">
        <v>0</v>
      </c>
      <c r="H51" s="21">
        <v>184833.99552419755</v>
      </c>
      <c r="I51" s="21">
        <f>SUM(Sect6116[[#This Row],[District]:[ECSE]])</f>
        <v>1513328.3383543675</v>
      </c>
    </row>
    <row r="52" spans="1:9" x14ac:dyDescent="0.2">
      <c r="A52">
        <v>2019</v>
      </c>
      <c r="B52" t="s">
        <v>56</v>
      </c>
      <c r="C52" s="21">
        <v>3852.563333333333</v>
      </c>
      <c r="D52" s="24">
        <v>0</v>
      </c>
      <c r="E52" s="24">
        <v>0</v>
      </c>
      <c r="F52" s="24">
        <v>0</v>
      </c>
      <c r="G52" s="24">
        <v>0</v>
      </c>
      <c r="H52" s="21">
        <v>0</v>
      </c>
      <c r="I52" s="21">
        <f>SUM(Sect6116[[#This Row],[District]:[ECSE]])</f>
        <v>3852.563333333333</v>
      </c>
    </row>
    <row r="53" spans="1:9" x14ac:dyDescent="0.2">
      <c r="A53">
        <v>2229</v>
      </c>
      <c r="B53" t="s">
        <v>150</v>
      </c>
      <c r="C53" s="21">
        <v>80394.314328358218</v>
      </c>
      <c r="D53" s="24">
        <v>11283.412537313432</v>
      </c>
      <c r="E53" s="24">
        <v>0</v>
      </c>
      <c r="F53" s="24">
        <v>0</v>
      </c>
      <c r="G53" s="24">
        <v>0</v>
      </c>
      <c r="H53" s="21">
        <v>2820.853134328358</v>
      </c>
      <c r="I53" s="21">
        <f>SUM(Sect6116[[#This Row],[District]:[ECSE]])</f>
        <v>94498.58</v>
      </c>
    </row>
    <row r="54" spans="1:9" x14ac:dyDescent="0.2">
      <c r="A54">
        <v>2043</v>
      </c>
      <c r="B54" t="s">
        <v>63</v>
      </c>
      <c r="C54" s="21">
        <v>852977.13481637591</v>
      </c>
      <c r="D54" s="24">
        <v>174843.97207921883</v>
      </c>
      <c r="E54" s="24">
        <v>0</v>
      </c>
      <c r="F54" s="24">
        <v>0</v>
      </c>
      <c r="G54" s="24">
        <v>0</v>
      </c>
      <c r="H54" s="21">
        <v>88239.013946521649</v>
      </c>
      <c r="I54" s="21">
        <f>SUM(Sect6116[[#This Row],[District]:[ECSE]])</f>
        <v>1116060.1208421164</v>
      </c>
    </row>
    <row r="55" spans="1:9" x14ac:dyDescent="0.2">
      <c r="A55">
        <v>2203</v>
      </c>
      <c r="B55" t="s">
        <v>138</v>
      </c>
      <c r="C55" s="21">
        <v>46134.198000000004</v>
      </c>
      <c r="D55" s="24">
        <v>5126.0220000000008</v>
      </c>
      <c r="E55" s="24">
        <v>0</v>
      </c>
      <c r="F55" s="24">
        <v>0</v>
      </c>
      <c r="G55" s="24">
        <v>0</v>
      </c>
      <c r="H55" s="21">
        <v>0</v>
      </c>
      <c r="I55" s="21">
        <f>SUM(Sect6116[[#This Row],[District]:[ECSE]])</f>
        <v>51260.22</v>
      </c>
    </row>
    <row r="56" spans="1:9" x14ac:dyDescent="0.2">
      <c r="A56">
        <v>2217</v>
      </c>
      <c r="B56" t="s">
        <v>145</v>
      </c>
      <c r="C56" s="21">
        <v>114961.5343372549</v>
      </c>
      <c r="D56" s="24">
        <v>8843.1949490196075</v>
      </c>
      <c r="E56" s="24">
        <v>0</v>
      </c>
      <c r="F56" s="24">
        <v>0</v>
      </c>
      <c r="G56" s="24">
        <v>0</v>
      </c>
      <c r="H56" s="21">
        <v>8843.1949490196075</v>
      </c>
      <c r="I56" s="21">
        <f>SUM(Sect6116[[#This Row],[District]:[ECSE]])</f>
        <v>132647.92423529411</v>
      </c>
    </row>
    <row r="57" spans="1:9" x14ac:dyDescent="0.2">
      <c r="A57">
        <v>1998</v>
      </c>
      <c r="B57" t="s">
        <v>38</v>
      </c>
      <c r="C57" s="21">
        <v>55421.595088876136</v>
      </c>
      <c r="D57" s="24">
        <v>0</v>
      </c>
      <c r="E57" s="24">
        <v>0</v>
      </c>
      <c r="F57" s="24">
        <v>0</v>
      </c>
      <c r="G57" s="24">
        <v>0</v>
      </c>
      <c r="H57" s="21">
        <v>2052.6516699583754</v>
      </c>
      <c r="I57" s="21">
        <f>SUM(Sect6116[[#This Row],[District]:[ECSE]])</f>
        <v>57474.24675883451</v>
      </c>
    </row>
    <row r="58" spans="1:9" x14ac:dyDescent="0.2">
      <c r="A58">
        <v>2221</v>
      </c>
      <c r="B58" t="s">
        <v>148</v>
      </c>
      <c r="C58" s="21">
        <v>123390.30041544119</v>
      </c>
      <c r="D58" s="24">
        <v>10427.349330882353</v>
      </c>
      <c r="E58" s="24">
        <v>0</v>
      </c>
      <c r="F58" s="24">
        <v>0</v>
      </c>
      <c r="G58" s="24">
        <v>0</v>
      </c>
      <c r="H58" s="21">
        <v>13903.132441176471</v>
      </c>
      <c r="I58" s="21">
        <f>SUM(Sect6116[[#This Row],[District]:[ECSE]])</f>
        <v>147720.78218750001</v>
      </c>
    </row>
    <row r="59" spans="1:9" x14ac:dyDescent="0.2">
      <c r="A59">
        <v>1930</v>
      </c>
      <c r="B59" t="s">
        <v>15</v>
      </c>
      <c r="C59" s="21">
        <v>486381.66874839977</v>
      </c>
      <c r="D59" s="24">
        <v>112360.3222108645</v>
      </c>
      <c r="E59" s="24">
        <v>0</v>
      </c>
      <c r="F59" s="24">
        <v>0</v>
      </c>
      <c r="G59" s="24">
        <v>0</v>
      </c>
      <c r="H59" s="21">
        <v>40018.744897020239</v>
      </c>
      <c r="I59" s="21">
        <f>SUM(Sect6116[[#This Row],[District]:[ECSE]])</f>
        <v>638760.7358562845</v>
      </c>
    </row>
    <row r="60" spans="1:9" x14ac:dyDescent="0.2">
      <c r="A60">
        <v>2082</v>
      </c>
      <c r="B60" t="s">
        <v>81</v>
      </c>
      <c r="C60" s="21">
        <v>3745135.611258328</v>
      </c>
      <c r="D60" s="24">
        <v>156757.26853310564</v>
      </c>
      <c r="E60" s="24">
        <v>1703.8833536207133</v>
      </c>
      <c r="F60" s="24">
        <v>0</v>
      </c>
      <c r="G60" s="24">
        <v>0</v>
      </c>
      <c r="H60" s="21">
        <v>545242.67315862828</v>
      </c>
      <c r="I60" s="21">
        <f>SUM(Sect6116[[#This Row],[District]:[ECSE]])</f>
        <v>4448839.4363036826</v>
      </c>
    </row>
    <row r="61" spans="1:9" x14ac:dyDescent="0.2">
      <c r="A61">
        <v>2193</v>
      </c>
      <c r="B61" t="s">
        <v>132</v>
      </c>
      <c r="C61" s="21">
        <v>50659.414193548386</v>
      </c>
      <c r="D61" s="24">
        <v>15418.082580645161</v>
      </c>
      <c r="E61" s="24">
        <v>0</v>
      </c>
      <c r="F61" s="24">
        <v>0</v>
      </c>
      <c r="G61" s="24">
        <v>0</v>
      </c>
      <c r="H61" s="21">
        <v>2202.5832258064515</v>
      </c>
      <c r="I61" s="21">
        <f>SUM(Sect6116[[#This Row],[District]:[ECSE]])</f>
        <v>68280.079999999987</v>
      </c>
    </row>
    <row r="62" spans="1:9" x14ac:dyDescent="0.2">
      <c r="A62">
        <v>2084</v>
      </c>
      <c r="B62" t="s">
        <v>83</v>
      </c>
      <c r="C62" s="21">
        <v>511777.27284899657</v>
      </c>
      <c r="D62" s="24">
        <v>3642.542867252645</v>
      </c>
      <c r="E62" s="24">
        <v>0</v>
      </c>
      <c r="F62" s="24">
        <v>0</v>
      </c>
      <c r="G62" s="24">
        <v>0</v>
      </c>
      <c r="H62" s="21">
        <v>56459.414442415997</v>
      </c>
      <c r="I62" s="21">
        <f>SUM(Sect6116[[#This Row],[District]:[ECSE]])</f>
        <v>571879.23015866522</v>
      </c>
    </row>
    <row r="63" spans="1:9" x14ac:dyDescent="0.2">
      <c r="A63">
        <v>2241</v>
      </c>
      <c r="B63" t="s">
        <v>153</v>
      </c>
      <c r="C63" s="21">
        <v>925281.2160509571</v>
      </c>
      <c r="D63" s="24">
        <v>299480.33252336323</v>
      </c>
      <c r="E63" s="24">
        <v>0</v>
      </c>
      <c r="F63" s="24">
        <v>25427.575402927065</v>
      </c>
      <c r="G63" s="24">
        <v>0</v>
      </c>
      <c r="H63" s="21">
        <v>137026.37856021806</v>
      </c>
      <c r="I63" s="21">
        <f>SUM(Sect6116[[#This Row],[District]:[ECSE]])</f>
        <v>1387215.5025374654</v>
      </c>
    </row>
    <row r="64" spans="1:9" x14ac:dyDescent="0.2">
      <c r="A64">
        <v>2248</v>
      </c>
      <c r="B64" t="s">
        <v>159</v>
      </c>
      <c r="C64" s="21">
        <v>179399.53378821237</v>
      </c>
      <c r="D64" s="24">
        <v>5199.98648661485</v>
      </c>
      <c r="E64" s="24">
        <v>0</v>
      </c>
      <c r="F64" s="24">
        <v>0</v>
      </c>
      <c r="G64" s="24">
        <v>0</v>
      </c>
      <c r="H64" s="21">
        <v>2599.993243307425</v>
      </c>
      <c r="I64" s="21">
        <f>SUM(Sect6116[[#This Row],[District]:[ECSE]])</f>
        <v>187199.51351813466</v>
      </c>
    </row>
    <row r="65" spans="1:9" x14ac:dyDescent="0.2">
      <c r="A65">
        <v>2020</v>
      </c>
      <c r="B65" t="s">
        <v>57</v>
      </c>
      <c r="C65" s="21">
        <v>3830.33</v>
      </c>
      <c r="D65" s="24">
        <v>0</v>
      </c>
      <c r="E65" s="24">
        <v>0</v>
      </c>
      <c r="F65" s="24">
        <v>0</v>
      </c>
      <c r="G65" s="24">
        <v>0</v>
      </c>
      <c r="H65" s="21">
        <v>0</v>
      </c>
      <c r="I65" s="21">
        <f>SUM(Sect6116[[#This Row],[District]:[ECSE]])</f>
        <v>3830.33</v>
      </c>
    </row>
    <row r="66" spans="1:9" x14ac:dyDescent="0.2">
      <c r="A66">
        <v>2245</v>
      </c>
      <c r="B66" t="s">
        <v>157</v>
      </c>
      <c r="C66" s="21">
        <v>128150.49199488491</v>
      </c>
      <c r="D66" s="24">
        <v>14786.595230179029</v>
      </c>
      <c r="E66" s="24">
        <v>0</v>
      </c>
      <c r="F66" s="24">
        <v>0</v>
      </c>
      <c r="G66" s="24">
        <v>0</v>
      </c>
      <c r="H66" s="21">
        <v>8214.7751278772375</v>
      </c>
      <c r="I66" s="21">
        <f>SUM(Sect6116[[#This Row],[District]:[ECSE]])</f>
        <v>151151.86235294119</v>
      </c>
    </row>
    <row r="67" spans="1:9" x14ac:dyDescent="0.2">
      <c r="A67">
        <v>2137</v>
      </c>
      <c r="B67" t="s">
        <v>110</v>
      </c>
      <c r="C67" s="21">
        <v>298246.49750418164</v>
      </c>
      <c r="D67" s="24">
        <v>36487.603418064777</v>
      </c>
      <c r="E67" s="24">
        <v>0</v>
      </c>
      <c r="F67" s="24">
        <v>0</v>
      </c>
      <c r="G67" s="24">
        <v>0</v>
      </c>
      <c r="H67" s="21">
        <v>11104.922779411019</v>
      </c>
      <c r="I67" s="21">
        <f>SUM(Sect6116[[#This Row],[District]:[ECSE]])</f>
        <v>345839.02370165742</v>
      </c>
    </row>
    <row r="68" spans="1:9" x14ac:dyDescent="0.2">
      <c r="A68">
        <v>1931</v>
      </c>
      <c r="B68" t="s">
        <v>16</v>
      </c>
      <c r="C68" s="21">
        <v>347741.65528097341</v>
      </c>
      <c r="D68" s="24">
        <v>78200.27654643901</v>
      </c>
      <c r="E68" s="24">
        <v>0</v>
      </c>
      <c r="F68" s="24">
        <v>0</v>
      </c>
      <c r="G68" s="24">
        <v>0</v>
      </c>
      <c r="H68" s="21">
        <v>24957.535068012447</v>
      </c>
      <c r="I68" s="21">
        <f>SUM(Sect6116[[#This Row],[District]:[ECSE]])</f>
        <v>450899.46689542488</v>
      </c>
    </row>
    <row r="69" spans="1:9" x14ac:dyDescent="0.2">
      <c r="A69">
        <v>2000</v>
      </c>
      <c r="B69" t="s">
        <v>40</v>
      </c>
      <c r="C69" s="21">
        <v>73538.602448979596</v>
      </c>
      <c r="D69" s="24">
        <v>11925.178775510205</v>
      </c>
      <c r="E69" s="24">
        <v>0</v>
      </c>
      <c r="F69" s="24">
        <v>0</v>
      </c>
      <c r="G69" s="24">
        <v>0</v>
      </c>
      <c r="H69" s="21">
        <v>11925.178775510205</v>
      </c>
      <c r="I69" s="21">
        <f>SUM(Sect6116[[#This Row],[District]:[ECSE]])</f>
        <v>97388.959999999992</v>
      </c>
    </row>
    <row r="70" spans="1:9" x14ac:dyDescent="0.2">
      <c r="A70">
        <v>1992</v>
      </c>
      <c r="B70" t="s">
        <v>34</v>
      </c>
      <c r="C70" s="21">
        <v>205703.07781935483</v>
      </c>
      <c r="D70" s="24">
        <v>27753.589864516129</v>
      </c>
      <c r="E70" s="24">
        <v>0</v>
      </c>
      <c r="F70" s="24">
        <v>0</v>
      </c>
      <c r="G70" s="24">
        <v>0</v>
      </c>
      <c r="H70" s="21">
        <v>11427.948767741937</v>
      </c>
      <c r="I70" s="21">
        <f>SUM(Sect6116[[#This Row],[District]:[ECSE]])</f>
        <v>244884.61645161291</v>
      </c>
    </row>
    <row r="71" spans="1:9" x14ac:dyDescent="0.2">
      <c r="A71">
        <v>2054</v>
      </c>
      <c r="B71" t="s">
        <v>73</v>
      </c>
      <c r="C71" s="21">
        <v>1119744.6819087137</v>
      </c>
      <c r="D71" s="24">
        <v>194802.85966804976</v>
      </c>
      <c r="E71" s="24">
        <v>0</v>
      </c>
      <c r="F71" s="24">
        <v>10409.313112033195</v>
      </c>
      <c r="G71" s="24">
        <v>0</v>
      </c>
      <c r="H71" s="21">
        <v>108554.2653112033</v>
      </c>
      <c r="I71" s="21">
        <f>SUM(Sect6116[[#This Row],[District]:[ECSE]])</f>
        <v>1433511.1199999999</v>
      </c>
    </row>
    <row r="72" spans="1:9" x14ac:dyDescent="0.2">
      <c r="A72">
        <v>2100</v>
      </c>
      <c r="B72" t="s">
        <v>216</v>
      </c>
      <c r="C72" s="21">
        <v>1595954.1205698387</v>
      </c>
      <c r="D72" s="24">
        <v>395565.36830138997</v>
      </c>
      <c r="E72" s="24">
        <v>4564.2157880929617</v>
      </c>
      <c r="F72" s="24">
        <v>0</v>
      </c>
      <c r="G72" s="24">
        <v>0</v>
      </c>
      <c r="H72" s="21">
        <v>240382.03150622931</v>
      </c>
      <c r="I72" s="21">
        <f>SUM(Sect6116[[#This Row],[District]:[ECSE]])</f>
        <v>2236465.736165551</v>
      </c>
    </row>
    <row r="73" spans="1:9" x14ac:dyDescent="0.2">
      <c r="A73">
        <v>2183</v>
      </c>
      <c r="B73" t="s">
        <v>124</v>
      </c>
      <c r="C73" s="21">
        <v>1958861.9124398832</v>
      </c>
      <c r="D73" s="24">
        <v>496933.93744595948</v>
      </c>
      <c r="E73" s="24">
        <v>0</v>
      </c>
      <c r="F73" s="24">
        <v>0</v>
      </c>
      <c r="G73" s="24">
        <v>0</v>
      </c>
      <c r="H73" s="21">
        <v>205156.2127070475</v>
      </c>
      <c r="I73" s="21">
        <f>SUM(Sect6116[[#This Row],[District]:[ECSE]])</f>
        <v>2660952.0625928901</v>
      </c>
    </row>
    <row r="74" spans="1:9" x14ac:dyDescent="0.2">
      <c r="A74">
        <v>2014</v>
      </c>
      <c r="B74" t="s">
        <v>51</v>
      </c>
      <c r="C74" s="21">
        <v>200680.89977628636</v>
      </c>
      <c r="D74" s="24">
        <v>22093.310067114093</v>
      </c>
      <c r="E74" s="24">
        <v>0</v>
      </c>
      <c r="F74" s="24">
        <v>0</v>
      </c>
      <c r="G74" s="24">
        <v>0</v>
      </c>
      <c r="H74" s="21">
        <v>51551.056823266219</v>
      </c>
      <c r="I74" s="21">
        <f>SUM(Sect6116[[#This Row],[District]:[ECSE]])</f>
        <v>274325.26666666666</v>
      </c>
    </row>
    <row r="75" spans="1:9" x14ac:dyDescent="0.2">
      <c r="A75">
        <v>2015</v>
      </c>
      <c r="B75" t="s">
        <v>52</v>
      </c>
      <c r="C75" s="21">
        <v>84003.133333333331</v>
      </c>
      <c r="D75" s="24">
        <v>15600.581904761904</v>
      </c>
      <c r="E75" s="24">
        <v>0</v>
      </c>
      <c r="F75" s="24">
        <v>0</v>
      </c>
      <c r="G75" s="24">
        <v>0</v>
      </c>
      <c r="H75" s="21">
        <v>1200.0447619047618</v>
      </c>
      <c r="I75" s="21">
        <f>SUM(Sect6116[[#This Row],[District]:[ECSE]])</f>
        <v>100803.76</v>
      </c>
    </row>
    <row r="76" spans="1:9" x14ac:dyDescent="0.2">
      <c r="A76">
        <v>2023</v>
      </c>
      <c r="B76" t="s">
        <v>217</v>
      </c>
      <c r="C76" s="21">
        <v>106162.27774193548</v>
      </c>
      <c r="D76" s="24">
        <v>28165.502258064516</v>
      </c>
      <c r="E76" s="24">
        <v>0</v>
      </c>
      <c r="F76" s="24">
        <v>0</v>
      </c>
      <c r="G76" s="24">
        <v>0</v>
      </c>
      <c r="H76" s="21">
        <v>0</v>
      </c>
      <c r="I76" s="21">
        <f>SUM(Sect6116[[#This Row],[District]:[ECSE]])</f>
        <v>134327.78</v>
      </c>
    </row>
    <row r="77" spans="1:9" x14ac:dyDescent="0.2">
      <c r="A77">
        <v>2114</v>
      </c>
      <c r="B77" t="s">
        <v>107</v>
      </c>
      <c r="C77" s="21">
        <v>37127.852536903934</v>
      </c>
      <c r="D77" s="24">
        <v>0</v>
      </c>
      <c r="E77" s="24">
        <v>0</v>
      </c>
      <c r="F77" s="24">
        <v>0</v>
      </c>
      <c r="G77" s="24">
        <v>0</v>
      </c>
      <c r="H77" s="21">
        <v>1954.0975019423124</v>
      </c>
      <c r="I77" s="21">
        <f>SUM(Sect6116[[#This Row],[District]:[ECSE]])</f>
        <v>39081.950038846247</v>
      </c>
    </row>
    <row r="78" spans="1:9" x14ac:dyDescent="0.2">
      <c r="A78">
        <v>2099</v>
      </c>
      <c r="B78" t="s">
        <v>95</v>
      </c>
      <c r="C78" s="21">
        <v>142686.76406619386</v>
      </c>
      <c r="D78" s="24">
        <v>43365.58515737264</v>
      </c>
      <c r="E78" s="24">
        <v>0</v>
      </c>
      <c r="F78" s="24">
        <v>0</v>
      </c>
      <c r="G78" s="24">
        <v>0</v>
      </c>
      <c r="H78" s="21">
        <v>11191.118750289714</v>
      </c>
      <c r="I78" s="21">
        <f>SUM(Sect6116[[#This Row],[District]:[ECSE]])</f>
        <v>197243.46797385623</v>
      </c>
    </row>
    <row r="79" spans="1:9" x14ac:dyDescent="0.2">
      <c r="A79">
        <v>2201</v>
      </c>
      <c r="B79" t="s">
        <v>136</v>
      </c>
      <c r="C79" s="21">
        <v>30932.788499999999</v>
      </c>
      <c r="D79" s="24">
        <v>1628.0415000000003</v>
      </c>
      <c r="E79" s="24">
        <v>0</v>
      </c>
      <c r="F79" s="24">
        <v>0</v>
      </c>
      <c r="G79" s="24">
        <v>0</v>
      </c>
      <c r="H79" s="21">
        <v>0</v>
      </c>
      <c r="I79" s="21">
        <f>SUM(Sect6116[[#This Row],[District]:[ECSE]])</f>
        <v>32560.829999999998</v>
      </c>
    </row>
    <row r="80" spans="1:9" x14ac:dyDescent="0.2">
      <c r="A80">
        <v>2206</v>
      </c>
      <c r="B80" t="s">
        <v>218</v>
      </c>
      <c r="C80" s="21">
        <v>922320.16199152556</v>
      </c>
      <c r="D80" s="24">
        <v>98531.575974576277</v>
      </c>
      <c r="E80" s="24">
        <v>0</v>
      </c>
      <c r="F80" s="24">
        <v>0</v>
      </c>
      <c r="G80" s="24">
        <v>0</v>
      </c>
      <c r="H80" s="21">
        <v>122760.65203389831</v>
      </c>
      <c r="I80" s="21">
        <f>SUM(Sect6116[[#This Row],[District]:[ECSE]])</f>
        <v>1143612.3900000001</v>
      </c>
    </row>
    <row r="81" spans="1:9" x14ac:dyDescent="0.2">
      <c r="A81">
        <v>2239</v>
      </c>
      <c r="B81" t="s">
        <v>151</v>
      </c>
      <c r="C81" s="21">
        <v>3033237.6874228776</v>
      </c>
      <c r="D81" s="24">
        <v>800051.22489364876</v>
      </c>
      <c r="E81" s="24">
        <v>4174.1803037929503</v>
      </c>
      <c r="F81" s="24">
        <v>0</v>
      </c>
      <c r="G81" s="24">
        <v>0</v>
      </c>
      <c r="H81" s="21">
        <v>367327.86673377967</v>
      </c>
      <c r="I81" s="21">
        <f>SUM(Sect6116[[#This Row],[District]:[ECSE]])</f>
        <v>4204790.9593540989</v>
      </c>
    </row>
    <row r="82" spans="1:9" x14ac:dyDescent="0.2">
      <c r="A82">
        <v>2024</v>
      </c>
      <c r="B82" t="s">
        <v>219</v>
      </c>
      <c r="C82" s="21">
        <v>701011.4053696366</v>
      </c>
      <c r="D82" s="24">
        <v>118609.30503000358</v>
      </c>
      <c r="E82" s="24">
        <v>0</v>
      </c>
      <c r="F82" s="24">
        <v>4561.8963473078302</v>
      </c>
      <c r="G82" s="24">
        <v>0</v>
      </c>
      <c r="H82" s="21">
        <v>89717.294830387327</v>
      </c>
      <c r="I82" s="21">
        <f>SUM(Sect6116[[#This Row],[District]:[ECSE]])</f>
        <v>913899.90157733532</v>
      </c>
    </row>
    <row r="83" spans="1:9" x14ac:dyDescent="0.2">
      <c r="A83">
        <v>1895</v>
      </c>
      <c r="B83" t="s">
        <v>2</v>
      </c>
      <c r="C83" s="21">
        <v>24270.940000000002</v>
      </c>
      <c r="D83" s="24">
        <v>0</v>
      </c>
      <c r="E83" s="24">
        <v>0</v>
      </c>
      <c r="F83" s="24">
        <v>0</v>
      </c>
      <c r="G83" s="24">
        <v>0</v>
      </c>
      <c r="H83" s="21">
        <v>0</v>
      </c>
      <c r="I83" s="21">
        <f>SUM(Sect6116[[#This Row],[District]:[ECSE]])</f>
        <v>24270.940000000002</v>
      </c>
    </row>
    <row r="84" spans="1:9" x14ac:dyDescent="0.2">
      <c r="A84">
        <v>2215</v>
      </c>
      <c r="B84" t="s">
        <v>143</v>
      </c>
      <c r="C84" s="21">
        <v>72984.905928382446</v>
      </c>
      <c r="D84" s="24">
        <v>9731.3207904509927</v>
      </c>
      <c r="E84" s="24">
        <v>0</v>
      </c>
      <c r="F84" s="24">
        <v>0</v>
      </c>
      <c r="G84" s="24">
        <v>0</v>
      </c>
      <c r="H84" s="21">
        <v>2432.8301976127482</v>
      </c>
      <c r="I84" s="21">
        <f>SUM(Sect6116[[#This Row],[District]:[ECSE]])</f>
        <v>85149.056916446192</v>
      </c>
    </row>
    <row r="85" spans="1:9" x14ac:dyDescent="0.2">
      <c r="A85">
        <v>3997</v>
      </c>
      <c r="B85" t="s">
        <v>220</v>
      </c>
      <c r="C85" s="21">
        <v>30732.882633998743</v>
      </c>
      <c r="D85" s="24">
        <v>6146.5765267997485</v>
      </c>
      <c r="E85" s="24">
        <v>0</v>
      </c>
      <c r="F85" s="24">
        <v>0</v>
      </c>
      <c r="G85" s="24">
        <v>0</v>
      </c>
      <c r="H85" s="21">
        <v>0</v>
      </c>
      <c r="I85" s="21">
        <f>SUM(Sect6116[[#This Row],[District]:[ECSE]])</f>
        <v>36879.459160798491</v>
      </c>
    </row>
    <row r="86" spans="1:9" x14ac:dyDescent="0.2">
      <c r="A86">
        <v>2053</v>
      </c>
      <c r="B86" t="s">
        <v>72</v>
      </c>
      <c r="C86" s="21">
        <v>679855.63980468758</v>
      </c>
      <c r="D86" s="24">
        <v>89632.708730468759</v>
      </c>
      <c r="E86" s="24">
        <v>1691.1831835937501</v>
      </c>
      <c r="F86" s="24">
        <v>0</v>
      </c>
      <c r="G86" s="24">
        <v>0</v>
      </c>
      <c r="H86" s="21">
        <v>94706.258281250004</v>
      </c>
      <c r="I86" s="21">
        <f>SUM(Sect6116[[#This Row],[District]:[ECSE]])</f>
        <v>865885.79000000015</v>
      </c>
    </row>
    <row r="87" spans="1:9" x14ac:dyDescent="0.2">
      <c r="A87">
        <v>2140</v>
      </c>
      <c r="B87" t="s">
        <v>113</v>
      </c>
      <c r="C87" s="21">
        <v>159323.22375</v>
      </c>
      <c r="D87" s="24">
        <v>42609.699374999997</v>
      </c>
      <c r="E87" s="24">
        <v>0</v>
      </c>
      <c r="F87" s="24">
        <v>0</v>
      </c>
      <c r="G87" s="24">
        <v>0</v>
      </c>
      <c r="H87" s="21">
        <v>5557.7868749999998</v>
      </c>
      <c r="I87" s="21">
        <f>SUM(Sect6116[[#This Row],[District]:[ECSE]])</f>
        <v>207490.71</v>
      </c>
    </row>
    <row r="88" spans="1:9" x14ac:dyDescent="0.2">
      <c r="A88">
        <v>1934</v>
      </c>
      <c r="B88" t="s">
        <v>17</v>
      </c>
      <c r="C88" s="21">
        <v>27066.155789473683</v>
      </c>
      <c r="D88" s="24">
        <v>5074.9042105263161</v>
      </c>
      <c r="E88" s="24">
        <v>0</v>
      </c>
      <c r="F88" s="24">
        <v>0</v>
      </c>
      <c r="G88" s="24">
        <v>0</v>
      </c>
      <c r="H88" s="21">
        <v>0</v>
      </c>
      <c r="I88" s="21">
        <f>SUM(Sect6116[[#This Row],[District]:[ECSE]])</f>
        <v>32141.059999999998</v>
      </c>
    </row>
    <row r="89" spans="1:9" x14ac:dyDescent="0.2">
      <c r="A89">
        <v>2008</v>
      </c>
      <c r="B89" t="s">
        <v>46</v>
      </c>
      <c r="C89" s="21">
        <v>191087.3965263158</v>
      </c>
      <c r="D89" s="24">
        <v>16115.804526315787</v>
      </c>
      <c r="E89" s="24">
        <v>2302.2577894736842</v>
      </c>
      <c r="F89" s="24">
        <v>0</v>
      </c>
      <c r="G89" s="24">
        <v>0</v>
      </c>
      <c r="H89" s="21">
        <v>9209.0311578947367</v>
      </c>
      <c r="I89" s="21">
        <f>SUM(Sect6116[[#This Row],[District]:[ECSE]])</f>
        <v>218714.49000000002</v>
      </c>
    </row>
    <row r="90" spans="1:9" x14ac:dyDescent="0.2">
      <c r="A90">
        <v>2107</v>
      </c>
      <c r="B90" t="s">
        <v>101</v>
      </c>
      <c r="C90" s="21">
        <v>20278.580000000002</v>
      </c>
      <c r="D90" s="24">
        <v>0</v>
      </c>
      <c r="E90" s="24">
        <v>0</v>
      </c>
      <c r="F90" s="24">
        <v>0</v>
      </c>
      <c r="G90" s="24">
        <v>0</v>
      </c>
      <c r="H90" s="21">
        <v>0</v>
      </c>
      <c r="I90" s="21">
        <f>SUM(Sect6116[[#This Row],[District]:[ECSE]])</f>
        <v>20278.580000000002</v>
      </c>
    </row>
    <row r="91" spans="1:9" x14ac:dyDescent="0.2">
      <c r="A91">
        <v>2219</v>
      </c>
      <c r="B91" t="s">
        <v>146</v>
      </c>
      <c r="C91" s="21">
        <v>75501.79457142856</v>
      </c>
      <c r="D91" s="24">
        <v>4718.862160714285</v>
      </c>
      <c r="E91" s="24">
        <v>0</v>
      </c>
      <c r="F91" s="24">
        <v>0</v>
      </c>
      <c r="G91" s="24">
        <v>0</v>
      </c>
      <c r="H91" s="21">
        <v>2359.4310803571425</v>
      </c>
      <c r="I91" s="21">
        <f>SUM(Sect6116[[#This Row],[District]:[ECSE]])</f>
        <v>82580.087812499987</v>
      </c>
    </row>
    <row r="92" spans="1:9" x14ac:dyDescent="0.2">
      <c r="A92">
        <v>2091</v>
      </c>
      <c r="B92" t="s">
        <v>88</v>
      </c>
      <c r="C92" s="21">
        <v>386074.02394459536</v>
      </c>
      <c r="D92" s="24">
        <v>58784.933687037148</v>
      </c>
      <c r="E92" s="24">
        <v>0</v>
      </c>
      <c r="F92" s="24">
        <v>0</v>
      </c>
      <c r="G92" s="24">
        <v>0</v>
      </c>
      <c r="H92" s="21">
        <v>85794.227543243411</v>
      </c>
      <c r="I92" s="21">
        <f>SUM(Sect6116[[#This Row],[District]:[ECSE]])</f>
        <v>530653.18517487589</v>
      </c>
    </row>
    <row r="93" spans="1:9" x14ac:dyDescent="0.2">
      <c r="A93">
        <v>2109</v>
      </c>
      <c r="B93" t="s">
        <v>102</v>
      </c>
      <c r="C93" s="21">
        <v>1305.6766666666667</v>
      </c>
      <c r="D93" s="24">
        <v>0</v>
      </c>
      <c r="E93" s="24">
        <v>0</v>
      </c>
      <c r="F93" s="24">
        <v>0</v>
      </c>
      <c r="G93" s="24">
        <v>0</v>
      </c>
      <c r="H93" s="21">
        <v>0</v>
      </c>
      <c r="I93" s="21">
        <f>SUM(Sect6116[[#This Row],[District]:[ECSE]])</f>
        <v>1305.6766666666667</v>
      </c>
    </row>
    <row r="94" spans="1:9" x14ac:dyDescent="0.2">
      <c r="A94">
        <v>2057</v>
      </c>
      <c r="B94" t="s">
        <v>74</v>
      </c>
      <c r="C94" s="21">
        <v>1680156.4785242716</v>
      </c>
      <c r="D94" s="24">
        <v>245194.23633703866</v>
      </c>
      <c r="E94" s="24">
        <v>6582.3956063634532</v>
      </c>
      <c r="F94" s="24">
        <v>0</v>
      </c>
      <c r="G94" s="24">
        <v>0</v>
      </c>
      <c r="H94" s="21">
        <v>146458.30224158685</v>
      </c>
      <c r="I94" s="21">
        <f>SUM(Sect6116[[#This Row],[District]:[ECSE]])</f>
        <v>2078391.4127092606</v>
      </c>
    </row>
    <row r="95" spans="1:9" x14ac:dyDescent="0.2">
      <c r="A95">
        <v>2056</v>
      </c>
      <c r="B95" t="s">
        <v>221</v>
      </c>
      <c r="C95" s="21">
        <v>666117.1286836121</v>
      </c>
      <c r="D95" s="24">
        <v>148026.02859635826</v>
      </c>
      <c r="E95" s="24">
        <v>0</v>
      </c>
      <c r="F95" s="24">
        <v>9738.5545129183065</v>
      </c>
      <c r="G95" s="24">
        <v>0</v>
      </c>
      <c r="H95" s="21">
        <v>128548.91957052164</v>
      </c>
      <c r="I95" s="21">
        <f>SUM(Sect6116[[#This Row],[District]:[ECSE]])</f>
        <v>952430.63136341039</v>
      </c>
    </row>
    <row r="96" spans="1:9" x14ac:dyDescent="0.2">
      <c r="A96">
        <v>2262</v>
      </c>
      <c r="B96" t="s">
        <v>167</v>
      </c>
      <c r="C96" s="21">
        <v>140096.22403846154</v>
      </c>
      <c r="D96" s="24">
        <v>15566.247115384616</v>
      </c>
      <c r="E96" s="24">
        <v>0</v>
      </c>
      <c r="F96" s="24">
        <v>0</v>
      </c>
      <c r="G96" s="24">
        <v>0</v>
      </c>
      <c r="H96" s="21">
        <v>6226.4988461538469</v>
      </c>
      <c r="I96" s="21">
        <f>SUM(Sect6116[[#This Row],[District]:[ECSE]])</f>
        <v>161888.97</v>
      </c>
    </row>
    <row r="97" spans="1:9" x14ac:dyDescent="0.2">
      <c r="A97">
        <v>2212</v>
      </c>
      <c r="B97" t="s">
        <v>140</v>
      </c>
      <c r="C97" s="21">
        <v>576801.53809707088</v>
      </c>
      <c r="D97" s="24">
        <v>90071.111054197245</v>
      </c>
      <c r="E97" s="24">
        <v>0</v>
      </c>
      <c r="F97" s="24">
        <v>12124.957257295784</v>
      </c>
      <c r="G97" s="24">
        <v>0</v>
      </c>
      <c r="H97" s="21">
        <v>34642.735020845095</v>
      </c>
      <c r="I97" s="21">
        <f>SUM(Sect6116[[#This Row],[District]:[ECSE]])</f>
        <v>713640.34142940899</v>
      </c>
    </row>
    <row r="98" spans="1:9" x14ac:dyDescent="0.2">
      <c r="A98">
        <v>2059</v>
      </c>
      <c r="B98" t="s">
        <v>75</v>
      </c>
      <c r="C98" s="21">
        <v>181053.65793103448</v>
      </c>
      <c r="D98" s="24">
        <v>17750.358620689658</v>
      </c>
      <c r="E98" s="24">
        <v>0</v>
      </c>
      <c r="F98" s="24">
        <v>0</v>
      </c>
      <c r="G98" s="24">
        <v>0</v>
      </c>
      <c r="H98" s="21">
        <v>7100.1434482758623</v>
      </c>
      <c r="I98" s="21">
        <f>SUM(Sect6116[[#This Row],[District]:[ECSE]])</f>
        <v>205904.16</v>
      </c>
    </row>
    <row r="99" spans="1:9" x14ac:dyDescent="0.2">
      <c r="A99">
        <v>1923</v>
      </c>
      <c r="B99" t="s">
        <v>8</v>
      </c>
      <c r="C99" s="21">
        <v>926202.27556644916</v>
      </c>
      <c r="D99" s="24">
        <v>291171.3740553208</v>
      </c>
      <c r="E99" s="24">
        <v>0</v>
      </c>
      <c r="F99" s="24">
        <v>0</v>
      </c>
      <c r="G99" s="24">
        <v>0</v>
      </c>
      <c r="H99" s="21">
        <v>59620.805163708552</v>
      </c>
      <c r="I99" s="21">
        <f>SUM(Sect6116[[#This Row],[District]:[ECSE]])</f>
        <v>1276994.4547854785</v>
      </c>
    </row>
    <row r="100" spans="1:9" x14ac:dyDescent="0.2">
      <c r="A100">
        <v>2101</v>
      </c>
      <c r="B100" t="s">
        <v>96</v>
      </c>
      <c r="C100" s="21">
        <v>1002231.1545133641</v>
      </c>
      <c r="D100" s="24">
        <v>158499.81517064385</v>
      </c>
      <c r="E100" s="24">
        <v>0</v>
      </c>
      <c r="F100" s="24">
        <v>0</v>
      </c>
      <c r="G100" s="24">
        <v>0</v>
      </c>
      <c r="H100" s="21">
        <v>118474.60931947116</v>
      </c>
      <c r="I100" s="21">
        <f>SUM(Sect6116[[#This Row],[District]:[ECSE]])</f>
        <v>1279205.5790034791</v>
      </c>
    </row>
    <row r="101" spans="1:9" x14ac:dyDescent="0.2">
      <c r="A101">
        <v>2097</v>
      </c>
      <c r="B101" t="s">
        <v>94</v>
      </c>
      <c r="C101" s="21">
        <v>1045013.4153070212</v>
      </c>
      <c r="D101" s="24">
        <v>311124.83467984869</v>
      </c>
      <c r="E101" s="24">
        <v>3660.2921727041021</v>
      </c>
      <c r="F101" s="24">
        <v>9150.7304317602557</v>
      </c>
      <c r="G101" s="24">
        <v>0</v>
      </c>
      <c r="H101" s="21">
        <v>133600.66430369974</v>
      </c>
      <c r="I101" s="21">
        <f>SUM(Sect6116[[#This Row],[District]:[ECSE]])</f>
        <v>1502549.936895034</v>
      </c>
    </row>
    <row r="102" spans="1:9" x14ac:dyDescent="0.2">
      <c r="A102">
        <v>2012</v>
      </c>
      <c r="B102" t="s">
        <v>50</v>
      </c>
      <c r="C102" s="21">
        <v>6426.9466666666667</v>
      </c>
      <c r="D102" s="24">
        <v>0</v>
      </c>
      <c r="E102" s="24">
        <v>0</v>
      </c>
      <c r="F102" s="24">
        <v>0</v>
      </c>
      <c r="G102" s="24">
        <v>0</v>
      </c>
      <c r="H102" s="21">
        <v>3213.4733333333334</v>
      </c>
      <c r="I102" s="21">
        <f>SUM(Sect6116[[#This Row],[District]:[ECSE]])</f>
        <v>9640.42</v>
      </c>
    </row>
    <row r="103" spans="1:9" x14ac:dyDescent="0.2">
      <c r="A103">
        <v>2092</v>
      </c>
      <c r="B103" t="s">
        <v>89</v>
      </c>
      <c r="C103" s="21">
        <v>129860.48523809524</v>
      </c>
      <c r="D103" s="24">
        <v>24866.901428571426</v>
      </c>
      <c r="E103" s="24">
        <v>0</v>
      </c>
      <c r="F103" s="24">
        <v>8288.9671428571419</v>
      </c>
      <c r="G103" s="24">
        <v>0</v>
      </c>
      <c r="H103" s="21">
        <v>11051.95619047619</v>
      </c>
      <c r="I103" s="21">
        <f>SUM(Sect6116[[#This Row],[District]:[ECSE]])</f>
        <v>174068.31</v>
      </c>
    </row>
    <row r="104" spans="1:9" x14ac:dyDescent="0.2">
      <c r="A104">
        <v>2112</v>
      </c>
      <c r="B104" t="s">
        <v>105</v>
      </c>
      <c r="C104" s="21">
        <v>407.23</v>
      </c>
      <c r="D104" s="24">
        <v>0</v>
      </c>
      <c r="E104" s="24">
        <v>0</v>
      </c>
      <c r="F104" s="24">
        <v>0</v>
      </c>
      <c r="G104" s="24">
        <v>0</v>
      </c>
      <c r="H104" s="21">
        <v>0</v>
      </c>
      <c r="I104" s="21">
        <f>SUM(Sect6116[[#This Row],[District]:[ECSE]])</f>
        <v>407.23</v>
      </c>
    </row>
    <row r="105" spans="1:9" x14ac:dyDescent="0.2">
      <c r="A105">
        <v>2085</v>
      </c>
      <c r="B105" t="s">
        <v>84</v>
      </c>
      <c r="C105" s="21">
        <v>63371.168928571431</v>
      </c>
      <c r="D105" s="24">
        <v>2755.2682142857143</v>
      </c>
      <c r="E105" s="24">
        <v>0</v>
      </c>
      <c r="F105" s="24">
        <v>0</v>
      </c>
      <c r="G105" s="24">
        <v>0</v>
      </c>
      <c r="H105" s="21">
        <v>11021.072857142857</v>
      </c>
      <c r="I105" s="21">
        <f>SUM(Sect6116[[#This Row],[District]:[ECSE]])</f>
        <v>77147.510000000009</v>
      </c>
    </row>
    <row r="106" spans="1:9" x14ac:dyDescent="0.2">
      <c r="A106">
        <v>2094</v>
      </c>
      <c r="B106" t="s">
        <v>91</v>
      </c>
      <c r="C106" s="21">
        <v>139689.25347826086</v>
      </c>
      <c r="D106" s="24">
        <v>4708.6265217391301</v>
      </c>
      <c r="E106" s="24">
        <v>0</v>
      </c>
      <c r="F106" s="24">
        <v>0</v>
      </c>
      <c r="G106" s="24">
        <v>0</v>
      </c>
      <c r="H106" s="21">
        <v>0</v>
      </c>
      <c r="I106" s="21">
        <f>SUM(Sect6116[[#This Row],[District]:[ECSE]])</f>
        <v>144397.87999999998</v>
      </c>
    </row>
    <row r="107" spans="1:9" x14ac:dyDescent="0.2">
      <c r="A107">
        <v>2090</v>
      </c>
      <c r="B107" t="s">
        <v>87</v>
      </c>
      <c r="C107" s="21">
        <v>63996.586500000005</v>
      </c>
      <c r="D107" s="24">
        <v>1939.2905000000003</v>
      </c>
      <c r="E107" s="24">
        <v>0</v>
      </c>
      <c r="F107" s="24">
        <v>0</v>
      </c>
      <c r="G107" s="24">
        <v>0</v>
      </c>
      <c r="H107" s="21">
        <v>11635.743</v>
      </c>
      <c r="I107" s="21">
        <f>SUM(Sect6116[[#This Row],[District]:[ECSE]])</f>
        <v>77571.62000000001</v>
      </c>
    </row>
    <row r="108" spans="1:9" x14ac:dyDescent="0.2">
      <c r="A108">
        <v>2256</v>
      </c>
      <c r="B108" t="s">
        <v>165</v>
      </c>
      <c r="C108" s="21">
        <v>1505887.4691371557</v>
      </c>
      <c r="D108" s="24">
        <v>70967.110614509627</v>
      </c>
      <c r="E108" s="24">
        <v>0</v>
      </c>
      <c r="F108" s="24">
        <v>0</v>
      </c>
      <c r="G108" s="24">
        <v>0</v>
      </c>
      <c r="H108" s="21">
        <v>65774.395203691849</v>
      </c>
      <c r="I108" s="21">
        <f>SUM(Sect6116[[#This Row],[District]:[ECSE]])</f>
        <v>1642628.9749553571</v>
      </c>
    </row>
    <row r="109" spans="1:9" x14ac:dyDescent="0.2">
      <c r="A109">
        <v>2048</v>
      </c>
      <c r="B109" t="s">
        <v>68</v>
      </c>
      <c r="C109" s="21">
        <v>2138939.6741149398</v>
      </c>
      <c r="D109" s="24">
        <v>902128.45237944997</v>
      </c>
      <c r="E109" s="24">
        <v>0</v>
      </c>
      <c r="F109" s="24">
        <v>2754.5906942883967</v>
      </c>
      <c r="G109" s="24">
        <v>0</v>
      </c>
      <c r="H109" s="21">
        <v>174916.5090873132</v>
      </c>
      <c r="I109" s="21">
        <f>SUM(Sect6116[[#This Row],[District]:[ECSE]])</f>
        <v>3218739.2262759916</v>
      </c>
    </row>
    <row r="110" spans="1:9" x14ac:dyDescent="0.2">
      <c r="A110">
        <v>2205</v>
      </c>
      <c r="B110" t="s">
        <v>222</v>
      </c>
      <c r="C110" s="21">
        <v>296922.6172980424</v>
      </c>
      <c r="D110" s="24">
        <v>77458.074077750192</v>
      </c>
      <c r="E110" s="24">
        <v>0</v>
      </c>
      <c r="F110" s="24">
        <v>0</v>
      </c>
      <c r="G110" s="24">
        <v>0</v>
      </c>
      <c r="H110" s="21">
        <v>25819.358025916732</v>
      </c>
      <c r="I110" s="21">
        <f>SUM(Sect6116[[#This Row],[District]:[ECSE]])</f>
        <v>400200.04940170934</v>
      </c>
    </row>
    <row r="111" spans="1:9" x14ac:dyDescent="0.2">
      <c r="A111">
        <v>2249</v>
      </c>
      <c r="B111" t="s">
        <v>160</v>
      </c>
      <c r="C111" s="21">
        <v>139402.44123595508</v>
      </c>
      <c r="D111" s="24">
        <v>41718.97876404495</v>
      </c>
      <c r="E111" s="24">
        <v>0</v>
      </c>
      <c r="F111" s="24">
        <v>0</v>
      </c>
      <c r="G111" s="24">
        <v>0</v>
      </c>
      <c r="H111" s="21">
        <v>0</v>
      </c>
      <c r="I111" s="21">
        <f>SUM(Sect6116[[#This Row],[District]:[ECSE]])</f>
        <v>181121.42000000004</v>
      </c>
    </row>
    <row r="112" spans="1:9" x14ac:dyDescent="0.2">
      <c r="A112">
        <v>1925</v>
      </c>
      <c r="B112" t="s">
        <v>10</v>
      </c>
      <c r="C112" s="21">
        <v>552865.12278429058</v>
      </c>
      <c r="D112" s="24">
        <v>123201.14156752992</v>
      </c>
      <c r="E112" s="24">
        <v>0</v>
      </c>
      <c r="F112" s="24">
        <v>0</v>
      </c>
      <c r="G112" s="24">
        <v>0</v>
      </c>
      <c r="H112" s="21">
        <v>35420.328200664851</v>
      </c>
      <c r="I112" s="21">
        <f>SUM(Sect6116[[#This Row],[District]:[ECSE]])</f>
        <v>711486.59255248529</v>
      </c>
    </row>
    <row r="113" spans="1:9" x14ac:dyDescent="0.2">
      <c r="A113">
        <v>1898</v>
      </c>
      <c r="B113" t="s">
        <v>4</v>
      </c>
      <c r="C113" s="21">
        <v>88543.971982456133</v>
      </c>
      <c r="D113" s="24">
        <v>17323.820605263158</v>
      </c>
      <c r="E113" s="24">
        <v>0</v>
      </c>
      <c r="F113" s="24">
        <v>0</v>
      </c>
      <c r="G113" s="24">
        <v>0</v>
      </c>
      <c r="H113" s="21">
        <v>3849.7379122807015</v>
      </c>
      <c r="I113" s="21">
        <f>SUM(Sect6116[[#This Row],[District]:[ECSE]])</f>
        <v>109717.53049999999</v>
      </c>
    </row>
    <row r="114" spans="1:9" x14ac:dyDescent="0.2">
      <c r="A114">
        <v>2010</v>
      </c>
      <c r="B114" t="s">
        <v>48</v>
      </c>
      <c r="C114" s="21">
        <v>7336.5942857142854</v>
      </c>
      <c r="D114" s="24">
        <v>5502.4457142857145</v>
      </c>
      <c r="E114" s="24">
        <v>0</v>
      </c>
      <c r="F114" s="24">
        <v>0</v>
      </c>
      <c r="G114" s="24">
        <v>0</v>
      </c>
      <c r="H114" s="21">
        <v>0</v>
      </c>
      <c r="I114" s="21">
        <f>SUM(Sect6116[[#This Row],[District]:[ECSE]])</f>
        <v>12839.04</v>
      </c>
    </row>
    <row r="115" spans="1:9" x14ac:dyDescent="0.2">
      <c r="A115">
        <v>2147</v>
      </c>
      <c r="B115" t="s">
        <v>120</v>
      </c>
      <c r="C115" s="21">
        <v>449636.91788959666</v>
      </c>
      <c r="D115" s="24">
        <v>77821.7742501225</v>
      </c>
      <c r="E115" s="24">
        <v>0</v>
      </c>
      <c r="F115" s="24">
        <v>0</v>
      </c>
      <c r="G115" s="24">
        <v>0</v>
      </c>
      <c r="H115" s="21">
        <v>60528.046638984168</v>
      </c>
      <c r="I115" s="21">
        <f>SUM(Sect6116[[#This Row],[District]:[ECSE]])</f>
        <v>587986.73877870326</v>
      </c>
    </row>
    <row r="116" spans="1:9" x14ac:dyDescent="0.2">
      <c r="A116">
        <v>2145</v>
      </c>
      <c r="B116" t="s">
        <v>118</v>
      </c>
      <c r="C116" s="21">
        <v>181954.07365384614</v>
      </c>
      <c r="D116" s="24">
        <v>13549.77144230769</v>
      </c>
      <c r="E116" s="24">
        <v>0</v>
      </c>
      <c r="F116" s="24">
        <v>0</v>
      </c>
      <c r="G116" s="24">
        <v>0</v>
      </c>
      <c r="H116" s="21">
        <v>5807.0449038461538</v>
      </c>
      <c r="I116" s="21">
        <f>SUM(Sect6116[[#This Row],[District]:[ECSE]])</f>
        <v>201310.88999999998</v>
      </c>
    </row>
    <row r="117" spans="1:9" x14ac:dyDescent="0.2">
      <c r="A117">
        <v>1968</v>
      </c>
      <c r="B117" t="s">
        <v>28</v>
      </c>
      <c r="C117" s="21">
        <v>184013.99563106798</v>
      </c>
      <c r="D117" s="24">
        <v>10575.516990291264</v>
      </c>
      <c r="E117" s="24">
        <v>0</v>
      </c>
      <c r="F117" s="24">
        <v>0</v>
      </c>
      <c r="G117" s="24">
        <v>0</v>
      </c>
      <c r="H117" s="21">
        <v>23266.137378640778</v>
      </c>
      <c r="I117" s="21">
        <f>SUM(Sect6116[[#This Row],[District]:[ECSE]])</f>
        <v>217855.65000000002</v>
      </c>
    </row>
    <row r="118" spans="1:9" x14ac:dyDescent="0.2">
      <c r="A118">
        <v>2198</v>
      </c>
      <c r="B118" t="s">
        <v>134</v>
      </c>
      <c r="C118" s="21">
        <v>178497.10898437499</v>
      </c>
      <c r="D118" s="24">
        <v>24261.742968750001</v>
      </c>
      <c r="E118" s="24">
        <v>0</v>
      </c>
      <c r="F118" s="24">
        <v>0</v>
      </c>
      <c r="G118" s="24">
        <v>0</v>
      </c>
      <c r="H118" s="21">
        <v>19062.798046874999</v>
      </c>
      <c r="I118" s="21">
        <f>SUM(Sect6116[[#This Row],[District]:[ECSE]])</f>
        <v>221821.65</v>
      </c>
    </row>
    <row r="119" spans="1:9" x14ac:dyDescent="0.2">
      <c r="A119">
        <v>2199</v>
      </c>
      <c r="B119" t="s">
        <v>135</v>
      </c>
      <c r="C119" s="21">
        <v>154790.48835616437</v>
      </c>
      <c r="D119" s="24">
        <v>0</v>
      </c>
      <c r="E119" s="24">
        <v>0</v>
      </c>
      <c r="F119" s="24">
        <v>0</v>
      </c>
      <c r="G119" s="24">
        <v>0</v>
      </c>
      <c r="H119" s="21">
        <v>8973.3616438356148</v>
      </c>
      <c r="I119" s="21">
        <f>SUM(Sect6116[[#This Row],[District]:[ECSE]])</f>
        <v>163763.84999999998</v>
      </c>
    </row>
    <row r="120" spans="1:9" x14ac:dyDescent="0.2">
      <c r="A120">
        <v>2254</v>
      </c>
      <c r="B120" t="s">
        <v>163</v>
      </c>
      <c r="C120" s="21">
        <v>892932.25084867782</v>
      </c>
      <c r="D120" s="24">
        <v>156823.22685155994</v>
      </c>
      <c r="E120" s="24">
        <v>1600.237008689387</v>
      </c>
      <c r="F120" s="24">
        <v>0</v>
      </c>
      <c r="G120" s="24">
        <v>0</v>
      </c>
      <c r="H120" s="21">
        <v>78411.613425779971</v>
      </c>
      <c r="I120" s="21">
        <f>SUM(Sect6116[[#This Row],[District]:[ECSE]])</f>
        <v>1129767.3281347072</v>
      </c>
    </row>
    <row r="121" spans="1:9" x14ac:dyDescent="0.2">
      <c r="A121">
        <v>1966</v>
      </c>
      <c r="B121" t="s">
        <v>26</v>
      </c>
      <c r="C121" s="21">
        <v>662531.02948834724</v>
      </c>
      <c r="D121" s="24">
        <v>141970.93489036013</v>
      </c>
      <c r="E121" s="24">
        <v>0</v>
      </c>
      <c r="F121" s="24">
        <v>4895.549478977935</v>
      </c>
      <c r="G121" s="24">
        <v>0</v>
      </c>
      <c r="H121" s="21">
        <v>37532.546005497505</v>
      </c>
      <c r="I121" s="21">
        <f>SUM(Sect6116[[#This Row],[District]:[ECSE]])</f>
        <v>846930.05986318272</v>
      </c>
    </row>
    <row r="122" spans="1:9" x14ac:dyDescent="0.2">
      <c r="A122">
        <v>1924</v>
      </c>
      <c r="B122" t="s">
        <v>9</v>
      </c>
      <c r="C122" s="21">
        <v>3344492.8307017125</v>
      </c>
      <c r="D122" s="24">
        <v>687524.7342392545</v>
      </c>
      <c r="E122" s="24">
        <v>2739.1423674870703</v>
      </c>
      <c r="F122" s="24">
        <v>0</v>
      </c>
      <c r="G122" s="24">
        <v>0</v>
      </c>
      <c r="H122" s="21">
        <v>317740.51462850015</v>
      </c>
      <c r="I122" s="21">
        <f>SUM(Sect6116[[#This Row],[District]:[ECSE]])</f>
        <v>4352497.2219369542</v>
      </c>
    </row>
    <row r="123" spans="1:9" x14ac:dyDescent="0.2">
      <c r="A123">
        <v>1996</v>
      </c>
      <c r="B123" t="s">
        <v>36</v>
      </c>
      <c r="C123" s="21">
        <v>100947.64027173912</v>
      </c>
      <c r="D123" s="24">
        <v>13977.365576086955</v>
      </c>
      <c r="E123" s="24">
        <v>0</v>
      </c>
      <c r="F123" s="24">
        <v>0</v>
      </c>
      <c r="G123" s="24">
        <v>0</v>
      </c>
      <c r="H123" s="21">
        <v>9318.243717391304</v>
      </c>
      <c r="I123" s="21">
        <f>SUM(Sect6116[[#This Row],[District]:[ECSE]])</f>
        <v>124243.24956521738</v>
      </c>
    </row>
    <row r="124" spans="1:9" x14ac:dyDescent="0.2">
      <c r="A124">
        <v>2061</v>
      </c>
      <c r="B124" t="s">
        <v>77</v>
      </c>
      <c r="C124" s="21">
        <v>84236.574999999997</v>
      </c>
      <c r="D124" s="24">
        <v>15162.583499999999</v>
      </c>
      <c r="E124" s="24">
        <v>0</v>
      </c>
      <c r="F124" s="24">
        <v>0</v>
      </c>
      <c r="G124" s="24">
        <v>0</v>
      </c>
      <c r="H124" s="21">
        <v>1684.7314999999999</v>
      </c>
      <c r="I124" s="21">
        <f>SUM(Sect6116[[#This Row],[District]:[ECSE]])</f>
        <v>101083.88999999998</v>
      </c>
    </row>
    <row r="125" spans="1:9" x14ac:dyDescent="0.2">
      <c r="A125">
        <v>2141</v>
      </c>
      <c r="B125" t="s">
        <v>114</v>
      </c>
      <c r="C125" s="21">
        <v>324724.00401351455</v>
      </c>
      <c r="D125" s="24">
        <v>87194.408485110398</v>
      </c>
      <c r="E125" s="24">
        <v>3006.7037408658757</v>
      </c>
      <c r="F125" s="24">
        <v>0</v>
      </c>
      <c r="G125" s="24">
        <v>0</v>
      </c>
      <c r="H125" s="21">
        <v>15033.518704329381</v>
      </c>
      <c r="I125" s="21">
        <f>SUM(Sect6116[[#This Row],[District]:[ECSE]])</f>
        <v>429958.63494382019</v>
      </c>
    </row>
    <row r="126" spans="1:9" x14ac:dyDescent="0.2">
      <c r="A126">
        <v>2214</v>
      </c>
      <c r="B126" t="s">
        <v>142</v>
      </c>
      <c r="C126" s="21">
        <v>75734.880590388799</v>
      </c>
      <c r="D126" s="24">
        <v>5409.6343278849135</v>
      </c>
      <c r="E126" s="24">
        <v>0</v>
      </c>
      <c r="F126" s="24">
        <v>0</v>
      </c>
      <c r="G126" s="24">
        <v>0</v>
      </c>
      <c r="H126" s="21">
        <v>3606.4228852566093</v>
      </c>
      <c r="I126" s="21">
        <f>SUM(Sect6116[[#This Row],[District]:[ECSE]])</f>
        <v>84750.937803530323</v>
      </c>
    </row>
    <row r="127" spans="1:9" x14ac:dyDescent="0.2">
      <c r="A127">
        <v>2143</v>
      </c>
      <c r="B127" t="s">
        <v>116</v>
      </c>
      <c r="C127" s="21">
        <v>516304.05074510939</v>
      </c>
      <c r="D127" s="24">
        <v>92898.998749985083</v>
      </c>
      <c r="E127" s="24">
        <v>0</v>
      </c>
      <c r="F127" s="24">
        <v>0</v>
      </c>
      <c r="G127" s="24">
        <v>0</v>
      </c>
      <c r="H127" s="21">
        <v>25011.268894226752</v>
      </c>
      <c r="I127" s="21">
        <f>SUM(Sect6116[[#This Row],[District]:[ECSE]])</f>
        <v>634214.31838932121</v>
      </c>
    </row>
    <row r="128" spans="1:9" x14ac:dyDescent="0.2">
      <c r="A128">
        <v>4131</v>
      </c>
      <c r="B128" t="s">
        <v>223</v>
      </c>
      <c r="C128" s="21">
        <v>653871.50546333764</v>
      </c>
      <c r="D128" s="24">
        <v>86616.744879559017</v>
      </c>
      <c r="E128" s="24">
        <v>0</v>
      </c>
      <c r="F128" s="24">
        <v>5095.1026399740595</v>
      </c>
      <c r="G128" s="24">
        <v>0</v>
      </c>
      <c r="H128" s="21">
        <v>98505.317706165151</v>
      </c>
      <c r="I128" s="21">
        <f>SUM(Sect6116[[#This Row],[District]:[ECSE]])</f>
        <v>844088.67068903591</v>
      </c>
    </row>
    <row r="129" spans="1:9" x14ac:dyDescent="0.2">
      <c r="A129">
        <v>2110</v>
      </c>
      <c r="B129" t="s">
        <v>103</v>
      </c>
      <c r="C129" s="21">
        <v>321607.90909090906</v>
      </c>
      <c r="D129" s="24">
        <v>4020.0988636363631</v>
      </c>
      <c r="E129" s="24">
        <v>0</v>
      </c>
      <c r="F129" s="24">
        <v>0</v>
      </c>
      <c r="G129" s="24">
        <v>0</v>
      </c>
      <c r="H129" s="21">
        <v>28140.69204545454</v>
      </c>
      <c r="I129" s="21">
        <f>SUM(Sect6116[[#This Row],[District]:[ECSE]])</f>
        <v>353768.69999999995</v>
      </c>
    </row>
    <row r="130" spans="1:9" x14ac:dyDescent="0.2">
      <c r="A130">
        <v>1990</v>
      </c>
      <c r="B130" t="s">
        <v>33</v>
      </c>
      <c r="C130" s="21">
        <v>161494.4637398374</v>
      </c>
      <c r="D130" s="24">
        <v>12422.65105691057</v>
      </c>
      <c r="E130" s="24">
        <v>0</v>
      </c>
      <c r="F130" s="24">
        <v>0</v>
      </c>
      <c r="G130" s="24">
        <v>0</v>
      </c>
      <c r="H130" s="21">
        <v>17081.145203252032</v>
      </c>
      <c r="I130" s="21">
        <f>SUM(Sect6116[[#This Row],[District]:[ECSE]])</f>
        <v>190998.26</v>
      </c>
    </row>
    <row r="131" spans="1:9" x14ac:dyDescent="0.2">
      <c r="A131">
        <v>2093</v>
      </c>
      <c r="B131" t="s">
        <v>90</v>
      </c>
      <c r="C131" s="21">
        <v>165882.36188118815</v>
      </c>
      <c r="D131" s="24">
        <v>12598.660396039604</v>
      </c>
      <c r="E131" s="24">
        <v>0</v>
      </c>
      <c r="F131" s="24">
        <v>0</v>
      </c>
      <c r="G131" s="24">
        <v>0</v>
      </c>
      <c r="H131" s="21">
        <v>33596.427722772278</v>
      </c>
      <c r="I131" s="21">
        <f>SUM(Sect6116[[#This Row],[District]:[ECSE]])</f>
        <v>212077.45</v>
      </c>
    </row>
    <row r="132" spans="1:9" x14ac:dyDescent="0.2">
      <c r="A132">
        <v>2108</v>
      </c>
      <c r="B132" t="s">
        <v>224</v>
      </c>
      <c r="C132" s="21">
        <v>663376.69884808583</v>
      </c>
      <c r="D132" s="24">
        <v>9422.9644722739467</v>
      </c>
      <c r="E132" s="24">
        <v>0</v>
      </c>
      <c r="F132" s="24">
        <v>0</v>
      </c>
      <c r="G132" s="24">
        <v>0</v>
      </c>
      <c r="H132" s="21">
        <v>94229.644722739467</v>
      </c>
      <c r="I132" s="21">
        <f>SUM(Sect6116[[#This Row],[District]:[ECSE]])</f>
        <v>767029.30804309924</v>
      </c>
    </row>
    <row r="133" spans="1:9" x14ac:dyDescent="0.2">
      <c r="A133">
        <v>1928</v>
      </c>
      <c r="B133" t="s">
        <v>13</v>
      </c>
      <c r="C133" s="21">
        <v>1403683.5061451951</v>
      </c>
      <c r="D133" s="24">
        <v>344499.2889139984</v>
      </c>
      <c r="E133" s="24">
        <v>0</v>
      </c>
      <c r="F133" s="24">
        <v>0</v>
      </c>
      <c r="G133" s="24">
        <v>3021.9235869648978</v>
      </c>
      <c r="H133" s="21">
        <v>140519.44679386774</v>
      </c>
      <c r="I133" s="21">
        <f>SUM(Sect6116[[#This Row],[District]:[ECSE]])</f>
        <v>1891724.165440026</v>
      </c>
    </row>
    <row r="134" spans="1:9" x14ac:dyDescent="0.2">
      <c r="A134">
        <v>1926</v>
      </c>
      <c r="B134" t="s">
        <v>11</v>
      </c>
      <c r="C134" s="21">
        <v>717183.5554101303</v>
      </c>
      <c r="D134" s="24">
        <v>203004.43613881787</v>
      </c>
      <c r="E134" s="24">
        <v>2963.5684107856623</v>
      </c>
      <c r="F134" s="24">
        <v>0</v>
      </c>
      <c r="G134" s="24">
        <v>0</v>
      </c>
      <c r="H134" s="21">
        <v>56307.799804927585</v>
      </c>
      <c r="I134" s="21">
        <f>SUM(Sect6116[[#This Row],[District]:[ECSE]])</f>
        <v>979459.35976466141</v>
      </c>
    </row>
    <row r="135" spans="1:9" x14ac:dyDescent="0.2">
      <c r="A135">
        <v>2060</v>
      </c>
      <c r="B135" t="s">
        <v>76</v>
      </c>
      <c r="C135" s="21">
        <v>48095.178978612028</v>
      </c>
      <c r="D135" s="24">
        <v>4654.3721592205193</v>
      </c>
      <c r="E135" s="24">
        <v>0</v>
      </c>
      <c r="F135" s="24">
        <v>0</v>
      </c>
      <c r="G135" s="24">
        <v>0</v>
      </c>
      <c r="H135" s="21">
        <v>0</v>
      </c>
      <c r="I135" s="21">
        <f>SUM(Sect6116[[#This Row],[District]:[ECSE]])</f>
        <v>52749.551137832546</v>
      </c>
    </row>
    <row r="136" spans="1:9" x14ac:dyDescent="0.2">
      <c r="A136">
        <v>2181</v>
      </c>
      <c r="B136" t="s">
        <v>122</v>
      </c>
      <c r="C136" s="21">
        <v>468783.84851813811</v>
      </c>
      <c r="D136" s="24">
        <v>158883.11644406692</v>
      </c>
      <c r="E136" s="24">
        <v>0</v>
      </c>
      <c r="F136" s="24">
        <v>12584.801302500351</v>
      </c>
      <c r="G136" s="24">
        <v>0</v>
      </c>
      <c r="H136" s="21">
        <v>70789.507326564475</v>
      </c>
      <c r="I136" s="21">
        <f>SUM(Sect6116[[#This Row],[District]:[ECSE]])</f>
        <v>711041.27359126986</v>
      </c>
    </row>
    <row r="137" spans="1:9" x14ac:dyDescent="0.2">
      <c r="A137">
        <v>2207</v>
      </c>
      <c r="B137" t="s">
        <v>225</v>
      </c>
      <c r="C137" s="21">
        <v>657879.37727559032</v>
      </c>
      <c r="D137" s="24">
        <v>120553.81258976787</v>
      </c>
      <c r="E137" s="24">
        <v>0</v>
      </c>
      <c r="F137" s="24">
        <v>12055.381258976786</v>
      </c>
      <c r="G137" s="24">
        <v>0</v>
      </c>
      <c r="H137" s="21">
        <v>80943.27416741557</v>
      </c>
      <c r="I137" s="21">
        <f>SUM(Sect6116[[#This Row],[District]:[ECSE]])</f>
        <v>871431.84529175051</v>
      </c>
    </row>
    <row r="138" spans="1:9" x14ac:dyDescent="0.2">
      <c r="A138">
        <v>2192</v>
      </c>
      <c r="B138" t="s">
        <v>131</v>
      </c>
      <c r="C138" s="21">
        <v>33948.620588235295</v>
      </c>
      <c r="D138" s="24">
        <v>10445.729411764707</v>
      </c>
      <c r="E138" s="24">
        <v>0</v>
      </c>
      <c r="F138" s="24">
        <v>0</v>
      </c>
      <c r="G138" s="24">
        <v>0</v>
      </c>
      <c r="H138" s="21">
        <v>0</v>
      </c>
      <c r="I138" s="21">
        <f>SUM(Sect6116[[#This Row],[District]:[ECSE]])</f>
        <v>44394.350000000006</v>
      </c>
    </row>
    <row r="139" spans="1:9" x14ac:dyDescent="0.2">
      <c r="A139">
        <v>1900</v>
      </c>
      <c r="B139" t="s">
        <v>6</v>
      </c>
      <c r="C139" s="21">
        <v>310401.91816435993</v>
      </c>
      <c r="D139" s="24">
        <v>56153.110823703297</v>
      </c>
      <c r="E139" s="24">
        <v>0</v>
      </c>
      <c r="F139" s="24">
        <v>0</v>
      </c>
      <c r="G139" s="24">
        <v>0</v>
      </c>
      <c r="H139" s="21">
        <v>18717.703607901101</v>
      </c>
      <c r="I139" s="21">
        <f>SUM(Sect6116[[#This Row],[District]:[ECSE]])</f>
        <v>385272.73259596433</v>
      </c>
    </row>
    <row r="140" spans="1:9" x14ac:dyDescent="0.2">
      <c r="A140">
        <v>2039</v>
      </c>
      <c r="B140" t="s">
        <v>60</v>
      </c>
      <c r="C140" s="21">
        <v>609558.40827772149</v>
      </c>
      <c r="D140" s="24">
        <v>32082.021488301129</v>
      </c>
      <c r="E140" s="24">
        <v>0</v>
      </c>
      <c r="F140" s="24">
        <v>0</v>
      </c>
      <c r="G140" s="24">
        <v>0</v>
      </c>
      <c r="H140" s="21">
        <v>58817.039395218737</v>
      </c>
      <c r="I140" s="21">
        <f>SUM(Sect6116[[#This Row],[District]:[ECSE]])</f>
        <v>700457.46916124132</v>
      </c>
    </row>
    <row r="141" spans="1:9" x14ac:dyDescent="0.2">
      <c r="A141">
        <v>2202</v>
      </c>
      <c r="B141" t="s">
        <v>137</v>
      </c>
      <c r="C141" s="21">
        <v>81186.385000000009</v>
      </c>
      <c r="D141" s="24">
        <v>6958.8329999999996</v>
      </c>
      <c r="E141" s="24">
        <v>0</v>
      </c>
      <c r="F141" s="24">
        <v>0</v>
      </c>
      <c r="G141" s="24">
        <v>0</v>
      </c>
      <c r="H141" s="21">
        <v>4639.2220000000007</v>
      </c>
      <c r="I141" s="21">
        <f>SUM(Sect6116[[#This Row],[District]:[ECSE]])</f>
        <v>92784.44</v>
      </c>
    </row>
    <row r="142" spans="1:9" x14ac:dyDescent="0.2">
      <c r="A142">
        <v>2016</v>
      </c>
      <c r="B142" t="s">
        <v>53</v>
      </c>
      <c r="C142" s="21">
        <v>1957.6000000000001</v>
      </c>
      <c r="D142" s="24">
        <v>0</v>
      </c>
      <c r="E142" s="24">
        <v>0</v>
      </c>
      <c r="F142" s="24">
        <v>0</v>
      </c>
      <c r="G142" s="24">
        <v>0</v>
      </c>
      <c r="H142" s="21">
        <v>0</v>
      </c>
      <c r="I142" s="21">
        <f>SUM(Sect6116[[#This Row],[District]:[ECSE]])</f>
        <v>1957.6000000000001</v>
      </c>
    </row>
    <row r="143" spans="1:9" x14ac:dyDescent="0.2">
      <c r="A143">
        <v>1897</v>
      </c>
      <c r="B143" t="s">
        <v>226</v>
      </c>
      <c r="C143" s="21">
        <v>71781.53412698413</v>
      </c>
      <c r="D143" s="24">
        <v>1840.552157102157</v>
      </c>
      <c r="E143" s="24">
        <v>0</v>
      </c>
      <c r="F143" s="24">
        <v>0</v>
      </c>
      <c r="G143" s="24">
        <v>0</v>
      </c>
      <c r="H143" s="21">
        <v>3681.1043142043141</v>
      </c>
      <c r="I143" s="21">
        <f>SUM(Sect6116[[#This Row],[District]:[ECSE]])</f>
        <v>77303.190598290603</v>
      </c>
    </row>
    <row r="144" spans="1:9" x14ac:dyDescent="0.2">
      <c r="A144">
        <v>2047</v>
      </c>
      <c r="B144" t="s">
        <v>67</v>
      </c>
      <c r="C144" s="21">
        <v>8583.44</v>
      </c>
      <c r="D144" s="24">
        <v>0</v>
      </c>
      <c r="E144" s="24">
        <v>0</v>
      </c>
      <c r="F144" s="24">
        <v>0</v>
      </c>
      <c r="G144" s="24">
        <v>0</v>
      </c>
      <c r="H144" s="21">
        <v>0</v>
      </c>
      <c r="I144" s="21">
        <f>SUM(Sect6116[[#This Row],[District]:[ECSE]])</f>
        <v>8583.44</v>
      </c>
    </row>
    <row r="145" spans="1:9" x14ac:dyDescent="0.2">
      <c r="A145">
        <v>2081</v>
      </c>
      <c r="B145" t="s">
        <v>80</v>
      </c>
      <c r="C145" s="21">
        <v>213654.83381750458</v>
      </c>
      <c r="D145" s="24">
        <v>19874.868262093449</v>
      </c>
      <c r="E145" s="24">
        <v>0</v>
      </c>
      <c r="F145" s="24">
        <v>0</v>
      </c>
      <c r="G145" s="24">
        <v>0</v>
      </c>
      <c r="H145" s="21">
        <v>28156.063371299053</v>
      </c>
      <c r="I145" s="21">
        <f>SUM(Sect6116[[#This Row],[District]:[ECSE]])</f>
        <v>261685.7654508971</v>
      </c>
    </row>
    <row r="146" spans="1:9" x14ac:dyDescent="0.2">
      <c r="A146">
        <v>2062</v>
      </c>
      <c r="B146" t="s">
        <v>78</v>
      </c>
      <c r="C146" s="21">
        <v>5031.17</v>
      </c>
      <c r="D146" s="24">
        <v>0</v>
      </c>
      <c r="E146" s="24">
        <v>0</v>
      </c>
      <c r="F146" s="24">
        <v>0</v>
      </c>
      <c r="G146" s="24">
        <v>0</v>
      </c>
      <c r="H146" s="21">
        <v>0</v>
      </c>
      <c r="I146" s="21">
        <f>SUM(Sect6116[[#This Row],[District]:[ECSE]])</f>
        <v>5031.17</v>
      </c>
    </row>
    <row r="147" spans="1:9" x14ac:dyDescent="0.2">
      <c r="A147">
        <v>1973</v>
      </c>
      <c r="B147" t="s">
        <v>227</v>
      </c>
      <c r="C147" s="21">
        <v>75586.839428571431</v>
      </c>
      <c r="D147" s="24">
        <v>19596.588</v>
      </c>
      <c r="E147" s="24">
        <v>0</v>
      </c>
      <c r="F147" s="24">
        <v>0</v>
      </c>
      <c r="G147" s="24">
        <v>0</v>
      </c>
      <c r="H147" s="21">
        <v>2799.5125714285714</v>
      </c>
      <c r="I147" s="21">
        <f>SUM(Sect6116[[#This Row],[District]:[ECSE]])</f>
        <v>97982.94</v>
      </c>
    </row>
    <row r="148" spans="1:9" x14ac:dyDescent="0.2">
      <c r="A148">
        <v>2180</v>
      </c>
      <c r="B148" t="s">
        <v>121</v>
      </c>
      <c r="C148" s="21">
        <v>8990963.8278958052</v>
      </c>
      <c r="D148" s="24">
        <v>2012835.884204509</v>
      </c>
      <c r="E148" s="24">
        <v>4453.1767349657284</v>
      </c>
      <c r="F148" s="24">
        <v>38594.198369702979</v>
      </c>
      <c r="G148" s="24">
        <v>1484.3922449885761</v>
      </c>
      <c r="H148" s="21">
        <v>955948.60577264312</v>
      </c>
      <c r="I148" s="21">
        <f>SUM(Sect6116[[#This Row],[District]:[ECSE]])</f>
        <v>12004280.085222613</v>
      </c>
    </row>
    <row r="149" spans="1:9" x14ac:dyDescent="0.2">
      <c r="A149">
        <v>1967</v>
      </c>
      <c r="B149" t="s">
        <v>27</v>
      </c>
      <c r="C149" s="21">
        <v>39033.655294117641</v>
      </c>
      <c r="D149" s="24">
        <v>5576.2364705882346</v>
      </c>
      <c r="E149" s="24">
        <v>0</v>
      </c>
      <c r="F149" s="24">
        <v>0</v>
      </c>
      <c r="G149" s="24">
        <v>0</v>
      </c>
      <c r="H149" s="21">
        <v>2788.1182352941173</v>
      </c>
      <c r="I149" s="21">
        <f>SUM(Sect6116[[#This Row],[District]:[ECSE]])</f>
        <v>47398.009999999995</v>
      </c>
    </row>
    <row r="150" spans="1:9" x14ac:dyDescent="0.2">
      <c r="A150">
        <v>2009</v>
      </c>
      <c r="B150" t="s">
        <v>47</v>
      </c>
      <c r="C150" s="21">
        <v>278075.09207547171</v>
      </c>
      <c r="D150" s="24">
        <v>2673.7989622641508</v>
      </c>
      <c r="E150" s="24">
        <v>0</v>
      </c>
      <c r="F150" s="24">
        <v>0</v>
      </c>
      <c r="G150" s="24">
        <v>0</v>
      </c>
      <c r="H150" s="21">
        <v>2673.7989622641508</v>
      </c>
      <c r="I150" s="21">
        <f>SUM(Sect6116[[#This Row],[District]:[ECSE]])</f>
        <v>283422.69</v>
      </c>
    </row>
    <row r="151" spans="1:9" x14ac:dyDescent="0.2">
      <c r="A151">
        <v>2045</v>
      </c>
      <c r="B151" t="s">
        <v>65</v>
      </c>
      <c r="C151" s="21">
        <v>40414.437777777777</v>
      </c>
      <c r="D151" s="24">
        <v>8660.2366666666658</v>
      </c>
      <c r="E151" s="24">
        <v>0</v>
      </c>
      <c r="F151" s="24">
        <v>0</v>
      </c>
      <c r="G151" s="24">
        <v>0</v>
      </c>
      <c r="H151" s="21">
        <v>2886.7455555555553</v>
      </c>
      <c r="I151" s="21">
        <f>SUM(Sect6116[[#This Row],[District]:[ECSE]])</f>
        <v>51961.42</v>
      </c>
    </row>
    <row r="152" spans="1:9" x14ac:dyDescent="0.2">
      <c r="A152">
        <v>1946</v>
      </c>
      <c r="B152" t="s">
        <v>21</v>
      </c>
      <c r="C152" s="21">
        <v>239637.7036585366</v>
      </c>
      <c r="D152" s="24">
        <v>23963.770365853659</v>
      </c>
      <c r="E152" s="24">
        <v>0</v>
      </c>
      <c r="F152" s="24">
        <v>0</v>
      </c>
      <c r="G152" s="24">
        <v>0</v>
      </c>
      <c r="H152" s="21">
        <v>38710.705975609759</v>
      </c>
      <c r="I152" s="21">
        <f>SUM(Sect6116[[#This Row],[District]:[ECSE]])</f>
        <v>302312.18000000005</v>
      </c>
    </row>
    <row r="153" spans="1:9" x14ac:dyDescent="0.2">
      <c r="A153">
        <v>1977</v>
      </c>
      <c r="B153" t="s">
        <v>31</v>
      </c>
      <c r="C153" s="21">
        <v>1146188.5587721181</v>
      </c>
      <c r="D153" s="24">
        <v>230427.01246391475</v>
      </c>
      <c r="E153" s="24">
        <v>4459.8776605918993</v>
      </c>
      <c r="F153" s="24">
        <v>0</v>
      </c>
      <c r="G153" s="24">
        <v>0</v>
      </c>
      <c r="H153" s="21">
        <v>121903.32272284523</v>
      </c>
      <c r="I153" s="21">
        <f>SUM(Sect6116[[#This Row],[District]:[ECSE]])</f>
        <v>1502978.7716194699</v>
      </c>
    </row>
    <row r="154" spans="1:9" x14ac:dyDescent="0.2">
      <c r="A154">
        <v>2001</v>
      </c>
      <c r="B154" t="s">
        <v>41</v>
      </c>
      <c r="C154" s="21">
        <v>185762.43</v>
      </c>
      <c r="D154" s="24">
        <v>31286.304</v>
      </c>
      <c r="E154" s="24">
        <v>0</v>
      </c>
      <c r="F154" s="24">
        <v>0</v>
      </c>
      <c r="G154" s="24">
        <v>0</v>
      </c>
      <c r="H154" s="21">
        <v>17598.545999999998</v>
      </c>
      <c r="I154" s="21">
        <f>SUM(Sect6116[[#This Row],[District]:[ECSE]])</f>
        <v>234647.28</v>
      </c>
    </row>
    <row r="155" spans="1:9" x14ac:dyDescent="0.2">
      <c r="A155">
        <v>2182</v>
      </c>
      <c r="B155" t="s">
        <v>123</v>
      </c>
      <c r="C155" s="21">
        <v>1897671.1699560841</v>
      </c>
      <c r="D155" s="24">
        <v>518918.03057622653</v>
      </c>
      <c r="E155" s="24">
        <v>6033.9305880956572</v>
      </c>
      <c r="F155" s="24">
        <v>6033.9305880956572</v>
      </c>
      <c r="G155" s="24">
        <v>0</v>
      </c>
      <c r="H155" s="21">
        <v>276052.32440537628</v>
      </c>
      <c r="I155" s="21">
        <f>SUM(Sect6116[[#This Row],[District]:[ECSE]])</f>
        <v>2704709.3861138779</v>
      </c>
    </row>
    <row r="156" spans="1:9" x14ac:dyDescent="0.2">
      <c r="A156">
        <v>1999</v>
      </c>
      <c r="B156" t="s">
        <v>39</v>
      </c>
      <c r="C156" s="21">
        <v>139368.52362729781</v>
      </c>
      <c r="D156" s="24">
        <v>8102.8211411219663</v>
      </c>
      <c r="E156" s="24">
        <v>0</v>
      </c>
      <c r="F156" s="24">
        <v>0</v>
      </c>
      <c r="G156" s="24">
        <v>0</v>
      </c>
      <c r="H156" s="21">
        <v>8102.8211411219663</v>
      </c>
      <c r="I156" s="21">
        <f>SUM(Sect6116[[#This Row],[District]:[ECSE]])</f>
        <v>155574.16590954174</v>
      </c>
    </row>
    <row r="157" spans="1:9" x14ac:dyDescent="0.2">
      <c r="A157">
        <v>2188</v>
      </c>
      <c r="B157" t="s">
        <v>128</v>
      </c>
      <c r="C157" s="21">
        <v>94482.57</v>
      </c>
      <c r="D157" s="24">
        <v>0</v>
      </c>
      <c r="E157" s="24">
        <v>0</v>
      </c>
      <c r="F157" s="24">
        <v>0</v>
      </c>
      <c r="G157" s="24">
        <v>0</v>
      </c>
      <c r="H157" s="21">
        <v>0</v>
      </c>
      <c r="I157" s="21">
        <f>SUM(Sect6116[[#This Row],[District]:[ECSE]])</f>
        <v>94482.57</v>
      </c>
    </row>
    <row r="158" spans="1:9" x14ac:dyDescent="0.2">
      <c r="A158">
        <v>2044</v>
      </c>
      <c r="B158" t="s">
        <v>64</v>
      </c>
      <c r="C158" s="21">
        <v>212404.86543131102</v>
      </c>
      <c r="D158" s="24">
        <v>45156.939894845651</v>
      </c>
      <c r="E158" s="24">
        <v>0</v>
      </c>
      <c r="F158" s="24">
        <v>0</v>
      </c>
      <c r="G158" s="24">
        <v>0</v>
      </c>
      <c r="H158" s="21">
        <v>20069.751064375843</v>
      </c>
      <c r="I158" s="21">
        <f>SUM(Sect6116[[#This Row],[District]:[ECSE]])</f>
        <v>277631.55639053253</v>
      </c>
    </row>
    <row r="159" spans="1:9" x14ac:dyDescent="0.2">
      <c r="A159">
        <v>2142</v>
      </c>
      <c r="B159" t="s">
        <v>115</v>
      </c>
      <c r="C159" s="21">
        <v>11089627.788462589</v>
      </c>
      <c r="D159" s="24">
        <v>386197.5157735559</v>
      </c>
      <c r="E159" s="24">
        <v>40652.370081426932</v>
      </c>
      <c r="F159" s="24">
        <v>0</v>
      </c>
      <c r="G159" s="24">
        <v>5081.5462601783665</v>
      </c>
      <c r="H159" s="21">
        <v>343851.29693873617</v>
      </c>
      <c r="I159" s="21">
        <f>SUM(Sect6116[[#This Row],[District]:[ECSE]])</f>
        <v>11865410.517516484</v>
      </c>
    </row>
    <row r="160" spans="1:9" x14ac:dyDescent="0.2">
      <c r="A160">
        <v>2104</v>
      </c>
      <c r="B160" t="s">
        <v>99</v>
      </c>
      <c r="C160" s="21">
        <v>632090.07606944791</v>
      </c>
      <c r="D160" s="24">
        <v>112636.59636457668</v>
      </c>
      <c r="E160" s="24">
        <v>0</v>
      </c>
      <c r="F160" s="24">
        <v>0</v>
      </c>
      <c r="G160" s="24">
        <v>0</v>
      </c>
      <c r="H160" s="21">
        <v>2650.2728556370985</v>
      </c>
      <c r="I160" s="21">
        <f>SUM(Sect6116[[#This Row],[District]:[ECSE]])</f>
        <v>747376.94528966176</v>
      </c>
    </row>
    <row r="161" spans="1:9" x14ac:dyDescent="0.2">
      <c r="A161">
        <v>1944</v>
      </c>
      <c r="B161" t="s">
        <v>19</v>
      </c>
      <c r="C161" s="21">
        <v>464402.05563602358</v>
      </c>
      <c r="D161" s="24">
        <v>66940.836848435836</v>
      </c>
      <c r="E161" s="24">
        <v>1394.6007676757465</v>
      </c>
      <c r="F161" s="24">
        <v>0</v>
      </c>
      <c r="G161" s="24">
        <v>0</v>
      </c>
      <c r="H161" s="21">
        <v>54389.429939354115</v>
      </c>
      <c r="I161" s="21">
        <f>SUM(Sect6116[[#This Row],[District]:[ECSE]])</f>
        <v>587126.9231914893</v>
      </c>
    </row>
    <row r="162" spans="1:9" x14ac:dyDescent="0.2">
      <c r="A162">
        <v>2103</v>
      </c>
      <c r="B162" t="s">
        <v>98</v>
      </c>
      <c r="C162" s="21">
        <v>316918.51561993931</v>
      </c>
      <c r="D162" s="24">
        <v>17383.71604666334</v>
      </c>
      <c r="E162" s="24">
        <v>0</v>
      </c>
      <c r="F162" s="24">
        <v>0</v>
      </c>
      <c r="G162" s="24">
        <v>0</v>
      </c>
      <c r="H162" s="21">
        <v>4011.6267799992315</v>
      </c>
      <c r="I162" s="21">
        <f>SUM(Sect6116[[#This Row],[District]:[ECSE]])</f>
        <v>338313.85844660189</v>
      </c>
    </row>
    <row r="163" spans="1:9" x14ac:dyDescent="0.2">
      <c r="A163">
        <v>1935</v>
      </c>
      <c r="B163" t="s">
        <v>18</v>
      </c>
      <c r="C163" s="21">
        <v>278152.96857740579</v>
      </c>
      <c r="D163" s="24">
        <v>57881.542594142251</v>
      </c>
      <c r="E163" s="24">
        <v>0</v>
      </c>
      <c r="F163" s="24">
        <v>0</v>
      </c>
      <c r="G163" s="24">
        <v>0</v>
      </c>
      <c r="H163" s="21">
        <v>48234.618828451872</v>
      </c>
      <c r="I163" s="21">
        <f>SUM(Sect6116[[#This Row],[District]:[ECSE]])</f>
        <v>384269.12999999989</v>
      </c>
    </row>
    <row r="164" spans="1:9" x14ac:dyDescent="0.2">
      <c r="A164">
        <v>2257</v>
      </c>
      <c r="B164" t="s">
        <v>166</v>
      </c>
      <c r="C164" s="21">
        <v>182170.12876628718</v>
      </c>
      <c r="D164" s="24">
        <v>55577.327420223206</v>
      </c>
      <c r="E164" s="24">
        <v>0</v>
      </c>
      <c r="F164" s="24">
        <v>0</v>
      </c>
      <c r="G164" s="24">
        <v>0</v>
      </c>
      <c r="H164" s="21">
        <v>6175.2586022470232</v>
      </c>
      <c r="I164" s="21">
        <f>SUM(Sect6116[[#This Row],[District]:[ECSE]])</f>
        <v>243922.71478875741</v>
      </c>
    </row>
    <row r="165" spans="1:9" x14ac:dyDescent="0.2">
      <c r="A165">
        <v>2195</v>
      </c>
      <c r="B165" t="s">
        <v>228</v>
      </c>
      <c r="C165" s="21">
        <v>47644.388858695645</v>
      </c>
      <c r="D165" s="24">
        <v>12705.170362318839</v>
      </c>
      <c r="E165" s="24">
        <v>0</v>
      </c>
      <c r="F165" s="24">
        <v>0</v>
      </c>
      <c r="G165" s="24">
        <v>0</v>
      </c>
      <c r="H165" s="21">
        <v>15881.46295289855</v>
      </c>
      <c r="I165" s="21">
        <f>SUM(Sect6116[[#This Row],[District]:[ECSE]])</f>
        <v>76231.022173913036</v>
      </c>
    </row>
    <row r="166" spans="1:9" x14ac:dyDescent="0.2">
      <c r="A166">
        <v>2244</v>
      </c>
      <c r="B166" t="s">
        <v>156</v>
      </c>
      <c r="C166" s="21">
        <v>593446.38860047387</v>
      </c>
      <c r="D166" s="24">
        <v>136467.62944610053</v>
      </c>
      <c r="E166" s="24">
        <v>2503.9932008458813</v>
      </c>
      <c r="F166" s="24">
        <v>0</v>
      </c>
      <c r="G166" s="24">
        <v>0</v>
      </c>
      <c r="H166" s="21">
        <v>47575.870816071743</v>
      </c>
      <c r="I166" s="21">
        <f>SUM(Sect6116[[#This Row],[District]:[ECSE]])</f>
        <v>779993.88206349208</v>
      </c>
    </row>
    <row r="167" spans="1:9" x14ac:dyDescent="0.2">
      <c r="A167">
        <v>2138</v>
      </c>
      <c r="B167" t="s">
        <v>111</v>
      </c>
      <c r="C167" s="21">
        <v>743717.02674132725</v>
      </c>
      <c r="D167" s="24">
        <v>101488.03776427495</v>
      </c>
      <c r="E167" s="24">
        <v>0</v>
      </c>
      <c r="F167" s="24">
        <v>0</v>
      </c>
      <c r="G167" s="24">
        <v>0</v>
      </c>
      <c r="H167" s="21">
        <v>20614.757670868348</v>
      </c>
      <c r="I167" s="21">
        <f>SUM(Sect6116[[#This Row],[District]:[ECSE]])</f>
        <v>865819.82217647054</v>
      </c>
    </row>
    <row r="168" spans="1:9" x14ac:dyDescent="0.2">
      <c r="A168">
        <v>1978</v>
      </c>
      <c r="B168" t="s">
        <v>32</v>
      </c>
      <c r="C168" s="21">
        <v>219834.81461038959</v>
      </c>
      <c r="D168" s="24">
        <v>39812.604220779212</v>
      </c>
      <c r="E168" s="24">
        <v>0</v>
      </c>
      <c r="F168" s="24">
        <v>0</v>
      </c>
      <c r="G168" s="24">
        <v>0</v>
      </c>
      <c r="H168" s="21">
        <v>6923.9311688311691</v>
      </c>
      <c r="I168" s="21">
        <f>SUM(Sect6116[[#This Row],[District]:[ECSE]])</f>
        <v>266571.34999999998</v>
      </c>
    </row>
    <row r="169" spans="1:9" x14ac:dyDescent="0.2">
      <c r="A169">
        <v>2096</v>
      </c>
      <c r="B169" t="s">
        <v>93</v>
      </c>
      <c r="C169" s="21">
        <v>322561.87401730288</v>
      </c>
      <c r="D169" s="24">
        <v>10812.129855328587</v>
      </c>
      <c r="E169" s="24">
        <v>0</v>
      </c>
      <c r="F169" s="24">
        <v>0</v>
      </c>
      <c r="G169" s="24">
        <v>0</v>
      </c>
      <c r="H169" s="21">
        <v>32436.389565985766</v>
      </c>
      <c r="I169" s="21">
        <f>SUM(Sect6116[[#This Row],[District]:[ECSE]])</f>
        <v>365810.39343861723</v>
      </c>
    </row>
    <row r="170" spans="1:9" x14ac:dyDescent="0.2">
      <c r="A170">
        <v>2022</v>
      </c>
      <c r="B170" t="s">
        <v>59</v>
      </c>
      <c r="C170" s="21">
        <v>1962.23</v>
      </c>
      <c r="D170" s="24">
        <v>0</v>
      </c>
      <c r="E170" s="24">
        <v>0</v>
      </c>
      <c r="F170" s="24">
        <v>0</v>
      </c>
      <c r="G170" s="24">
        <v>0</v>
      </c>
      <c r="H170" s="21">
        <v>0</v>
      </c>
      <c r="I170" s="21">
        <f>SUM(Sect6116[[#This Row],[District]:[ECSE]])</f>
        <v>1962.23</v>
      </c>
    </row>
    <row r="171" spans="1:9" x14ac:dyDescent="0.2">
      <c r="A171">
        <v>2087</v>
      </c>
      <c r="B171" t="s">
        <v>229</v>
      </c>
      <c r="C171" s="21">
        <v>846021.94478343148</v>
      </c>
      <c r="D171" s="24">
        <v>19984.770349214916</v>
      </c>
      <c r="E171" s="24">
        <v>0</v>
      </c>
      <c r="F171" s="24">
        <v>0</v>
      </c>
      <c r="G171" s="24">
        <v>0</v>
      </c>
      <c r="H171" s="21">
        <v>94927.659158770854</v>
      </c>
      <c r="I171" s="21">
        <f>SUM(Sect6116[[#This Row],[District]:[ECSE]])</f>
        <v>960934.37429141719</v>
      </c>
    </row>
    <row r="172" spans="1:9" x14ac:dyDescent="0.2">
      <c r="A172">
        <v>1994</v>
      </c>
      <c r="B172" t="s">
        <v>35</v>
      </c>
      <c r="C172" s="21">
        <v>333980.00594996038</v>
      </c>
      <c r="D172" s="24">
        <v>50659.888542971516</v>
      </c>
      <c r="E172" s="24">
        <v>0</v>
      </c>
      <c r="F172" s="24">
        <v>0</v>
      </c>
      <c r="G172" s="24">
        <v>0</v>
      </c>
      <c r="H172" s="21">
        <v>73175.394562069981</v>
      </c>
      <c r="I172" s="21">
        <f>SUM(Sect6116[[#This Row],[District]:[ECSE]])</f>
        <v>457815.28905500186</v>
      </c>
    </row>
    <row r="173" spans="1:9" x14ac:dyDescent="0.2">
      <c r="A173">
        <v>2225</v>
      </c>
      <c r="B173" t="s">
        <v>230</v>
      </c>
      <c r="C173" s="21">
        <v>86596.266521739119</v>
      </c>
      <c r="D173" s="24">
        <v>8247.2634782608693</v>
      </c>
      <c r="E173" s="24">
        <v>0</v>
      </c>
      <c r="F173" s="24">
        <v>0</v>
      </c>
      <c r="G173" s="24">
        <v>0</v>
      </c>
      <c r="H173" s="21">
        <v>0</v>
      </c>
      <c r="I173" s="21">
        <f>SUM(Sect6116[[#This Row],[District]:[ECSE]])</f>
        <v>94843.529999999984</v>
      </c>
    </row>
    <row r="174" spans="1:9" x14ac:dyDescent="0.2">
      <c r="A174">
        <v>2247</v>
      </c>
      <c r="B174" t="s">
        <v>158</v>
      </c>
      <c r="C174" s="21">
        <v>8059.6250000000009</v>
      </c>
      <c r="D174" s="24">
        <v>0</v>
      </c>
      <c r="E174" s="24">
        <v>0</v>
      </c>
      <c r="F174" s="24">
        <v>0</v>
      </c>
      <c r="G174" s="24">
        <v>0</v>
      </c>
      <c r="H174" s="21">
        <v>1611.9250000000002</v>
      </c>
      <c r="I174" s="21">
        <f>SUM(Sect6116[[#This Row],[District]:[ECSE]])</f>
        <v>9671.5500000000011</v>
      </c>
    </row>
    <row r="175" spans="1:9" x14ac:dyDescent="0.2">
      <c r="A175">
        <v>2083</v>
      </c>
      <c r="B175" t="s">
        <v>82</v>
      </c>
      <c r="C175" s="21">
        <v>2520901.4498692187</v>
      </c>
      <c r="D175" s="24">
        <v>125367.41081338857</v>
      </c>
      <c r="E175" s="24">
        <v>8470.7710009046332</v>
      </c>
      <c r="F175" s="24">
        <v>50824.626005427803</v>
      </c>
      <c r="G175" s="24">
        <v>0</v>
      </c>
      <c r="H175" s="21">
        <v>447256.70884776465</v>
      </c>
      <c r="I175" s="21">
        <f>SUM(Sect6116[[#This Row],[District]:[ECSE]])</f>
        <v>3152820.9665367045</v>
      </c>
    </row>
    <row r="176" spans="1:9" x14ac:dyDescent="0.2">
      <c r="A176">
        <v>1948</v>
      </c>
      <c r="B176" t="s">
        <v>23</v>
      </c>
      <c r="C176" s="21">
        <v>608345.7214285715</v>
      </c>
      <c r="D176" s="24">
        <v>143657.54385542168</v>
      </c>
      <c r="E176" s="24">
        <v>1465.8933046471602</v>
      </c>
      <c r="F176" s="24">
        <v>0</v>
      </c>
      <c r="G176" s="24">
        <v>0</v>
      </c>
      <c r="H176" s="21">
        <v>98214.851411359719</v>
      </c>
      <c r="I176" s="21">
        <f>SUM(Sect6116[[#This Row],[District]:[ECSE]])</f>
        <v>851684.01000000013</v>
      </c>
    </row>
    <row r="177" spans="1:9" x14ac:dyDescent="0.2">
      <c r="A177">
        <v>2144</v>
      </c>
      <c r="B177" t="s">
        <v>117</v>
      </c>
      <c r="C177" s="21">
        <v>30100.446153846158</v>
      </c>
      <c r="D177" s="24">
        <v>7525.1115384615396</v>
      </c>
      <c r="E177" s="24">
        <v>0</v>
      </c>
      <c r="F177" s="24">
        <v>0</v>
      </c>
      <c r="G177" s="24">
        <v>0</v>
      </c>
      <c r="H177" s="21">
        <v>1505.0223076923078</v>
      </c>
      <c r="I177" s="21">
        <f>SUM(Sect6116[[#This Row],[District]:[ECSE]])</f>
        <v>39130.58</v>
      </c>
    </row>
    <row r="178" spans="1:9" x14ac:dyDescent="0.2">
      <c r="A178">
        <v>2209</v>
      </c>
      <c r="B178" t="s">
        <v>139</v>
      </c>
      <c r="C178" s="21">
        <v>106170.14729688918</v>
      </c>
      <c r="D178" s="24">
        <v>11986.952114164906</v>
      </c>
      <c r="E178" s="24">
        <v>0</v>
      </c>
      <c r="F178" s="24">
        <v>0</v>
      </c>
      <c r="G178" s="24">
        <v>0</v>
      </c>
      <c r="H178" s="21">
        <v>13699.373844759893</v>
      </c>
      <c r="I178" s="21">
        <f>SUM(Sect6116[[#This Row],[District]:[ECSE]])</f>
        <v>131856.47325581397</v>
      </c>
    </row>
    <row r="179" spans="1:9" x14ac:dyDescent="0.2">
      <c r="A179">
        <v>2018</v>
      </c>
      <c r="B179" t="s">
        <v>55</v>
      </c>
      <c r="C179" s="21">
        <v>3276.4500000000003</v>
      </c>
      <c r="D179" s="24">
        <v>0</v>
      </c>
      <c r="E179" s="24">
        <v>0</v>
      </c>
      <c r="F179" s="24">
        <v>0</v>
      </c>
      <c r="G179" s="24">
        <v>0</v>
      </c>
      <c r="H179" s="21">
        <v>0</v>
      </c>
      <c r="I179" s="21">
        <f>SUM(Sect6116[[#This Row],[District]:[ECSE]])</f>
        <v>3276.4500000000003</v>
      </c>
    </row>
    <row r="180" spans="1:9" x14ac:dyDescent="0.2">
      <c r="A180">
        <v>2003</v>
      </c>
      <c r="B180" t="s">
        <v>43</v>
      </c>
      <c r="C180" s="21">
        <v>317634.14122810925</v>
      </c>
      <c r="D180" s="24">
        <v>44715.485901044507</v>
      </c>
      <c r="E180" s="24">
        <v>0</v>
      </c>
      <c r="F180" s="24">
        <v>0</v>
      </c>
      <c r="G180" s="24">
        <v>0</v>
      </c>
      <c r="H180" s="21">
        <v>47799.312514909645</v>
      </c>
      <c r="I180" s="21">
        <f>SUM(Sect6116[[#This Row],[District]:[ECSE]])</f>
        <v>410148.93964406342</v>
      </c>
    </row>
    <row r="181" spans="1:9" x14ac:dyDescent="0.2">
      <c r="A181">
        <v>2102</v>
      </c>
      <c r="B181" t="s">
        <v>97</v>
      </c>
      <c r="C181" s="21">
        <v>649587.35459401703</v>
      </c>
      <c r="D181" s="24">
        <v>88194.627777777758</v>
      </c>
      <c r="E181" s="24">
        <v>0</v>
      </c>
      <c r="F181" s="24">
        <v>0</v>
      </c>
      <c r="G181" s="24">
        <v>0</v>
      </c>
      <c r="H181" s="21">
        <v>55969.667628205119</v>
      </c>
      <c r="I181" s="21">
        <f>SUM(Sect6116[[#This Row],[District]:[ECSE]])</f>
        <v>793751.64999999991</v>
      </c>
    </row>
    <row r="182" spans="1:9" x14ac:dyDescent="0.2">
      <c r="A182">
        <v>2055</v>
      </c>
      <c r="B182" t="s">
        <v>231</v>
      </c>
      <c r="C182" s="21">
        <v>1010172.789841092</v>
      </c>
      <c r="D182" s="24">
        <v>227048.36038333116</v>
      </c>
      <c r="E182" s="24">
        <v>1924.1386473163659</v>
      </c>
      <c r="F182" s="24">
        <v>0</v>
      </c>
      <c r="G182" s="24">
        <v>0</v>
      </c>
      <c r="H182" s="21">
        <v>101979.34830776737</v>
      </c>
      <c r="I182" s="21">
        <f>SUM(Sect6116[[#This Row],[District]:[ECSE]])</f>
        <v>1341124.6371795067</v>
      </c>
    </row>
    <row r="183" spans="1:9" x14ac:dyDescent="0.2">
      <c r="A183">
        <v>2242</v>
      </c>
      <c r="B183" t="s">
        <v>154</v>
      </c>
      <c r="C183" s="21">
        <v>1495741.7473248458</v>
      </c>
      <c r="D183" s="24">
        <v>498092.25669975276</v>
      </c>
      <c r="E183" s="24">
        <v>4394.9316767625251</v>
      </c>
      <c r="F183" s="24">
        <v>48344.248444387769</v>
      </c>
      <c r="G183" s="24">
        <v>0</v>
      </c>
      <c r="H183" s="21">
        <v>212421.69771018869</v>
      </c>
      <c r="I183" s="21">
        <f>SUM(Sect6116[[#This Row],[District]:[ECSE]])</f>
        <v>2258994.8818559372</v>
      </c>
    </row>
    <row r="184" spans="1:9" x14ac:dyDescent="0.2">
      <c r="A184">
        <v>2197</v>
      </c>
      <c r="B184" t="s">
        <v>133</v>
      </c>
      <c r="C184" s="21">
        <v>453941.29486725666</v>
      </c>
      <c r="D184" s="24">
        <v>96290.577699115049</v>
      </c>
      <c r="E184" s="24">
        <v>0</v>
      </c>
      <c r="F184" s="24">
        <v>0</v>
      </c>
      <c r="G184" s="24">
        <v>0</v>
      </c>
      <c r="H184" s="21">
        <v>32670.01743362832</v>
      </c>
      <c r="I184" s="21">
        <f>SUM(Sect6116[[#This Row],[District]:[ECSE]])</f>
        <v>582901.89</v>
      </c>
    </row>
    <row r="185" spans="1:9" x14ac:dyDescent="0.2">
      <c r="A185">
        <v>2222</v>
      </c>
      <c r="B185" t="s">
        <v>149</v>
      </c>
      <c r="C185" s="21">
        <v>3348.6400000000003</v>
      </c>
      <c r="D185" s="24">
        <v>0</v>
      </c>
      <c r="E185" s="24">
        <v>0</v>
      </c>
      <c r="F185" s="24">
        <v>0</v>
      </c>
      <c r="G185" s="24">
        <v>0</v>
      </c>
      <c r="H185" s="21">
        <v>0</v>
      </c>
      <c r="I185" s="21">
        <f>SUM(Sect6116[[#This Row],[District]:[ECSE]])</f>
        <v>3348.6400000000003</v>
      </c>
    </row>
    <row r="186" spans="1:9" x14ac:dyDescent="0.2">
      <c r="A186">
        <v>2210</v>
      </c>
      <c r="B186" t="s">
        <v>232</v>
      </c>
      <c r="C186" s="21">
        <v>11779.9</v>
      </c>
      <c r="D186" s="24">
        <v>0</v>
      </c>
      <c r="E186" s="24">
        <v>0</v>
      </c>
      <c r="F186" s="24">
        <v>0</v>
      </c>
      <c r="G186" s="24">
        <v>0</v>
      </c>
      <c r="H186" s="21">
        <v>0</v>
      </c>
      <c r="I186" s="21">
        <f>SUM(Sect6116[[#This Row],[District]:[ECSE]])</f>
        <v>11779.9</v>
      </c>
    </row>
    <row r="187" spans="1:9" x14ac:dyDescent="0.2">
      <c r="A187">
        <v>2204</v>
      </c>
      <c r="B187" t="s">
        <v>233</v>
      </c>
      <c r="C187" s="21">
        <v>178103.65942528733</v>
      </c>
      <c r="D187" s="24">
        <v>42261.885287356323</v>
      </c>
      <c r="E187" s="24">
        <v>0</v>
      </c>
      <c r="F187" s="24">
        <v>0</v>
      </c>
      <c r="G187" s="24">
        <v>0</v>
      </c>
      <c r="H187" s="21">
        <v>42261.885287356323</v>
      </c>
      <c r="I187" s="21">
        <f>SUM(Sect6116[[#This Row],[District]:[ECSE]])</f>
        <v>262627.43</v>
      </c>
    </row>
    <row r="188" spans="1:9" x14ac:dyDescent="0.2">
      <c r="A188">
        <v>2213</v>
      </c>
      <c r="B188" t="s">
        <v>141</v>
      </c>
      <c r="C188" s="21">
        <v>102329.35495081967</v>
      </c>
      <c r="D188" s="24">
        <v>3789.9761092896179</v>
      </c>
      <c r="E188" s="24">
        <v>0</v>
      </c>
      <c r="F188" s="24">
        <v>0</v>
      </c>
      <c r="G188" s="24">
        <v>0</v>
      </c>
      <c r="H188" s="21">
        <v>9474.9402732240433</v>
      </c>
      <c r="I188" s="21">
        <f>SUM(Sect6116[[#This Row],[District]:[ECSE]])</f>
        <v>115594.27133333334</v>
      </c>
    </row>
    <row r="189" spans="1:9" x14ac:dyDescent="0.2">
      <c r="A189">
        <v>2116</v>
      </c>
      <c r="B189" t="s">
        <v>109</v>
      </c>
      <c r="C189" s="21">
        <v>240215.23050092766</v>
      </c>
      <c r="D189" s="24">
        <v>3639.6247045595101</v>
      </c>
      <c r="E189" s="24">
        <v>0</v>
      </c>
      <c r="F189" s="24">
        <v>0</v>
      </c>
      <c r="G189" s="24">
        <v>0</v>
      </c>
      <c r="H189" s="21">
        <v>23657.560579636818</v>
      </c>
      <c r="I189" s="21">
        <f>SUM(Sect6116[[#This Row],[District]:[ECSE]])</f>
        <v>267512.415785124</v>
      </c>
    </row>
    <row r="190" spans="1:9" x14ac:dyDescent="0.2">
      <c r="A190">
        <v>1947</v>
      </c>
      <c r="B190" t="s">
        <v>22</v>
      </c>
      <c r="C190" s="21">
        <v>136683.83671776252</v>
      </c>
      <c r="D190" s="24">
        <v>26213.338548611991</v>
      </c>
      <c r="E190" s="24">
        <v>0</v>
      </c>
      <c r="F190" s="24">
        <v>0</v>
      </c>
      <c r="G190" s="24">
        <v>0</v>
      </c>
      <c r="H190" s="21">
        <v>9361.9066245042814</v>
      </c>
      <c r="I190" s="21">
        <f>SUM(Sect6116[[#This Row],[District]:[ECSE]])</f>
        <v>172259.08189087879</v>
      </c>
    </row>
    <row r="191" spans="1:9" x14ac:dyDescent="0.2">
      <c r="A191">
        <v>2220</v>
      </c>
      <c r="B191" t="s">
        <v>147</v>
      </c>
      <c r="C191" s="21">
        <v>77824.204102564108</v>
      </c>
      <c r="D191" s="24">
        <v>0</v>
      </c>
      <c r="E191" s="24">
        <v>0</v>
      </c>
      <c r="F191" s="24">
        <v>0</v>
      </c>
      <c r="G191" s="24">
        <v>0</v>
      </c>
      <c r="H191" s="21">
        <v>11444.735897435896</v>
      </c>
      <c r="I191" s="21">
        <f>SUM(Sect6116[[#This Row],[District]:[ECSE]])</f>
        <v>89268.94</v>
      </c>
    </row>
    <row r="192" spans="1:9" x14ac:dyDescent="0.2">
      <c r="A192">
        <v>1936</v>
      </c>
      <c r="B192" t="s">
        <v>234</v>
      </c>
      <c r="C192" s="21">
        <v>192913.4117647059</v>
      </c>
      <c r="D192" s="24">
        <v>38276.470588235294</v>
      </c>
      <c r="E192" s="24">
        <v>1531.0588235294117</v>
      </c>
      <c r="F192" s="24">
        <v>0</v>
      </c>
      <c r="G192" s="24">
        <v>0</v>
      </c>
      <c r="H192" s="21">
        <v>27559.058823529413</v>
      </c>
      <c r="I192" s="21">
        <f>SUM(Sect6116[[#This Row],[District]:[ECSE]])</f>
        <v>260280</v>
      </c>
    </row>
    <row r="193" spans="1:11" x14ac:dyDescent="0.2">
      <c r="A193">
        <v>1922</v>
      </c>
      <c r="B193" t="s">
        <v>235</v>
      </c>
      <c r="C193" s="21">
        <v>1375117.4372540386</v>
      </c>
      <c r="D193" s="24">
        <v>300806.93939932092</v>
      </c>
      <c r="E193" s="24">
        <v>1432.4139971396235</v>
      </c>
      <c r="F193" s="24">
        <v>0</v>
      </c>
      <c r="G193" s="24">
        <v>0</v>
      </c>
      <c r="H193" s="21">
        <v>84512.425831237779</v>
      </c>
      <c r="I193" s="21">
        <f>SUM(Sect6116[[#This Row],[District]:[ECSE]])</f>
        <v>1761869.2164817369</v>
      </c>
    </row>
    <row r="194" spans="1:11" x14ac:dyDescent="0.2">
      <c r="A194">
        <v>2255</v>
      </c>
      <c r="B194" t="s">
        <v>164</v>
      </c>
      <c r="C194" s="21">
        <v>250997.04478260872</v>
      </c>
      <c r="D194" s="24">
        <v>36641.904347826086</v>
      </c>
      <c r="E194" s="24">
        <v>0</v>
      </c>
      <c r="F194" s="24">
        <v>0</v>
      </c>
      <c r="G194" s="24">
        <v>0</v>
      </c>
      <c r="H194" s="21">
        <v>7328.3808695652169</v>
      </c>
      <c r="I194" s="21">
        <f>SUM(Sect6116[[#This Row],[District]:[ECSE]])</f>
        <v>294967.33</v>
      </c>
    </row>
    <row r="195" spans="1:11" x14ac:dyDescent="0.2">
      <c r="A195">
        <v>2002</v>
      </c>
      <c r="B195" t="s">
        <v>42</v>
      </c>
      <c r="C195" s="21">
        <v>366799.86193409958</v>
      </c>
      <c r="D195" s="24">
        <v>33177.876958863279</v>
      </c>
      <c r="E195" s="24">
        <v>0</v>
      </c>
      <c r="F195" s="24">
        <v>0</v>
      </c>
      <c r="G195" s="24">
        <v>0</v>
      </c>
      <c r="H195" s="21">
        <v>49766.815438294914</v>
      </c>
      <c r="I195" s="21">
        <f>SUM(Sect6116[[#This Row],[District]:[ECSE]])</f>
        <v>449744.55433125776</v>
      </c>
    </row>
    <row r="196" spans="1:11" x14ac:dyDescent="0.2">
      <c r="A196">
        <v>2146</v>
      </c>
      <c r="B196" t="s">
        <v>119</v>
      </c>
      <c r="C196" s="21">
        <v>883593.90487040451</v>
      </c>
      <c r="D196" s="24">
        <v>199199.91414147604</v>
      </c>
      <c r="E196" s="24">
        <v>8537.1391774918302</v>
      </c>
      <c r="F196" s="24">
        <v>0</v>
      </c>
      <c r="G196" s="24">
        <v>0</v>
      </c>
      <c r="H196" s="21">
        <v>71142.826479098585</v>
      </c>
      <c r="I196" s="21">
        <f>SUM(Sect6116[[#This Row],[District]:[ECSE]])</f>
        <v>1162473.784668471</v>
      </c>
    </row>
    <row r="197" spans="1:11" x14ac:dyDescent="0.2">
      <c r="A197">
        <v>2251</v>
      </c>
      <c r="B197" t="s">
        <v>236</v>
      </c>
      <c r="C197" s="21">
        <v>278838.49632155657</v>
      </c>
      <c r="D197" s="24">
        <v>25708.513845249894</v>
      </c>
      <c r="E197" s="24">
        <v>0</v>
      </c>
      <c r="F197" s="24">
        <v>0</v>
      </c>
      <c r="G197" s="24">
        <v>0</v>
      </c>
      <c r="H197" s="21">
        <v>7910.3119523845835</v>
      </c>
      <c r="I197" s="21">
        <f>SUM(Sect6116[[#This Row],[District]:[ECSE]])</f>
        <v>312457.32211919106</v>
      </c>
    </row>
    <row r="198" spans="1:11" x14ac:dyDescent="0.2">
      <c r="A198">
        <v>1997</v>
      </c>
      <c r="B198" t="s">
        <v>37</v>
      </c>
      <c r="C198" s="21">
        <v>78233.821042760697</v>
      </c>
      <c r="D198" s="24">
        <v>6802.9409602400601</v>
      </c>
      <c r="E198" s="24">
        <v>0</v>
      </c>
      <c r="F198" s="24">
        <v>0</v>
      </c>
      <c r="G198" s="24">
        <v>0</v>
      </c>
      <c r="H198" s="21">
        <v>20408.822880720181</v>
      </c>
      <c r="I198" s="21">
        <f>SUM(Sect6116[[#This Row],[District]:[ECSE]])</f>
        <v>105445.58488372093</v>
      </c>
    </row>
    <row r="199" spans="1:11" x14ac:dyDescent="0.2">
      <c r="A199">
        <v>3476</v>
      </c>
      <c r="B199" t="s">
        <v>237</v>
      </c>
      <c r="C199" s="21">
        <v>49744.54</v>
      </c>
      <c r="D199" s="24">
        <v>0</v>
      </c>
      <c r="E199" s="24">
        <v>0</v>
      </c>
      <c r="F199" s="24">
        <v>0</v>
      </c>
      <c r="G199" s="24">
        <v>0</v>
      </c>
      <c r="H199" s="21">
        <v>0</v>
      </c>
      <c r="I199" s="21">
        <f>SUM(Sect6116[[#This Row],[District]:[ECSE]])</f>
        <v>49744.54</v>
      </c>
    </row>
    <row r="200" spans="1:11" x14ac:dyDescent="0.2">
      <c r="A200">
        <v>3477</v>
      </c>
      <c r="B200" t="s">
        <v>238</v>
      </c>
      <c r="C200" s="21">
        <v>259087.07</v>
      </c>
      <c r="D200" s="24">
        <v>0</v>
      </c>
      <c r="E200" s="24">
        <v>0</v>
      </c>
      <c r="F200" s="24">
        <v>0</v>
      </c>
      <c r="G200" s="24">
        <v>0</v>
      </c>
      <c r="H200" s="21">
        <v>0</v>
      </c>
      <c r="I200" s="21">
        <f>SUM(Sect6116[[#This Row],[District]:[ECSE]])</f>
        <v>259087.07</v>
      </c>
    </row>
    <row r="201" spans="1:11" x14ac:dyDescent="0.2">
      <c r="A201">
        <v>2332</v>
      </c>
      <c r="B201" t="s">
        <v>239</v>
      </c>
      <c r="C201" s="21">
        <v>6738.34</v>
      </c>
      <c r="D201" s="24">
        <v>0</v>
      </c>
      <c r="E201" s="24">
        <v>0</v>
      </c>
      <c r="F201" s="24">
        <v>0</v>
      </c>
      <c r="G201" s="24">
        <v>0</v>
      </c>
      <c r="H201" s="21">
        <v>0</v>
      </c>
      <c r="I201" s="21">
        <f>SUM(Sect6116[[#This Row],[District]:[ECSE]])</f>
        <v>6738.34</v>
      </c>
    </row>
    <row r="202" spans="1:11" x14ac:dyDescent="0.2">
      <c r="B202" t="s">
        <v>182</v>
      </c>
      <c r="C202" s="21">
        <v>17398.53</v>
      </c>
      <c r="D202" s="24">
        <v>0</v>
      </c>
      <c r="E202" s="24">
        <v>0</v>
      </c>
      <c r="F202" s="24">
        <v>0</v>
      </c>
      <c r="G202" s="24">
        <v>0</v>
      </c>
      <c r="H202" s="21">
        <v>0</v>
      </c>
      <c r="I202" s="21">
        <f>SUM(Sect6116[[#This Row],[District]:[ECSE]])</f>
        <v>17398.53</v>
      </c>
    </row>
    <row r="203" spans="1:11" s="2" customFormat="1" x14ac:dyDescent="0.2">
      <c r="B203" t="s">
        <v>184</v>
      </c>
      <c r="C203" s="20">
        <f>SUBTOTAL(109,Sect6116[District])</f>
        <v>110094141.04636513</v>
      </c>
      <c r="D203" s="20">
        <f>SUBTOTAL(109,Sect6116[Regional])</f>
        <v>19283160.913006522</v>
      </c>
      <c r="E203" s="20">
        <f>SUBTOTAL(109,Sect6116[OSD])</f>
        <v>150597.41692514252</v>
      </c>
      <c r="F203" s="20">
        <f>SUBTOTAL(109,Sect6116[LTCT])</f>
        <v>366124.36617706245</v>
      </c>
      <c r="G203" s="20">
        <f>SUBTOTAL(109,Sect6116[Hospital])</f>
        <v>9587.8620921318397</v>
      </c>
      <c r="H203" s="20">
        <f>SUBTOTAL(109,Sect6116[ECSE])</f>
        <v>10783287.42194172</v>
      </c>
      <c r="I203" s="23">
        <f>SUBTOTAL(109,Sect6116[Gross Total])</f>
        <v>140686899.02650774</v>
      </c>
    </row>
    <row r="204" spans="1:11" hidden="1" x14ac:dyDescent="0.2">
      <c r="B204" s="2"/>
      <c r="C204" s="2"/>
      <c r="D204" s="2"/>
      <c r="E204" s="2"/>
      <c r="F204" s="2"/>
      <c r="G204" s="2"/>
      <c r="H204" s="2"/>
      <c r="I204" s="2"/>
      <c r="J204" s="2"/>
      <c r="K204" s="2"/>
    </row>
  </sheetData>
  <sheetProtection sort="0" autoFilter="0"/>
  <pageMargins left="0.7" right="0.7" top="0.75" bottom="0.75" header="0.3" footer="0.3"/>
  <pageSetup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204"/>
  <sheetViews>
    <sheetView workbookViewId="0"/>
  </sheetViews>
  <sheetFormatPr defaultColWidth="0" defaultRowHeight="12.75" zeroHeight="1" x14ac:dyDescent="0.2"/>
  <cols>
    <col min="1" max="1" width="7.28515625" customWidth="1"/>
    <col min="2" max="2" width="30.28515625" customWidth="1"/>
    <col min="3" max="10" width="16.28515625" customWidth="1"/>
    <col min="11" max="11" width="9.28515625" style="2" customWidth="1"/>
    <col min="12" max="16384" width="7.28515625" hidden="1"/>
  </cols>
  <sheetData>
    <row r="1" spans="1:11" x14ac:dyDescent="0.2">
      <c r="A1" t="s">
        <v>252</v>
      </c>
      <c r="B1" t="s">
        <v>0</v>
      </c>
      <c r="C1" s="6" t="s">
        <v>174</v>
      </c>
      <c r="D1" s="6" t="s">
        <v>175</v>
      </c>
      <c r="E1" s="6" t="s">
        <v>170</v>
      </c>
      <c r="F1" s="6" t="s">
        <v>171</v>
      </c>
      <c r="G1" s="6" t="s">
        <v>176</v>
      </c>
      <c r="H1" s="6" t="s">
        <v>177</v>
      </c>
      <c r="I1" s="6" t="s">
        <v>178</v>
      </c>
      <c r="J1" s="2"/>
      <c r="K1"/>
    </row>
    <row r="2" spans="1:11" x14ac:dyDescent="0.2">
      <c r="A2" t="e">
        <f>'Section 611 Awards'!#REF!</f>
        <v>#REF!</v>
      </c>
      <c r="B2" t="s">
        <v>79</v>
      </c>
      <c r="C2" s="3">
        <v>4181</v>
      </c>
      <c r="D2" s="3">
        <v>0</v>
      </c>
      <c r="E2" s="3">
        <v>0</v>
      </c>
      <c r="F2" s="3">
        <v>0</v>
      </c>
      <c r="G2" s="3">
        <v>0</v>
      </c>
      <c r="H2" s="3">
        <v>0</v>
      </c>
      <c r="I2" s="3">
        <f t="shared" ref="I2:I65" si="0">SUM(C2:H2)</f>
        <v>4181</v>
      </c>
      <c r="J2" s="2"/>
      <c r="K2"/>
    </row>
    <row r="3" spans="1:11" x14ac:dyDescent="0.2">
      <c r="A3" t="e">
        <f>'Section 611 Awards'!#REF!</f>
        <v>#REF!</v>
      </c>
      <c r="B3" t="s">
        <v>106</v>
      </c>
      <c r="C3" s="3">
        <v>56839</v>
      </c>
      <c r="D3" s="3">
        <v>0</v>
      </c>
      <c r="E3" s="3">
        <v>0</v>
      </c>
      <c r="F3" s="3">
        <v>0</v>
      </c>
      <c r="G3" s="3">
        <v>0</v>
      </c>
      <c r="H3" s="3">
        <v>2915</v>
      </c>
      <c r="I3" s="3">
        <f t="shared" si="0"/>
        <v>59754</v>
      </c>
      <c r="J3" s="2"/>
      <c r="K3"/>
    </row>
    <row r="4" spans="1:11" x14ac:dyDescent="0.2">
      <c r="A4" t="e">
        <f>'Section 611 Awards'!#REF!</f>
        <v>#REF!</v>
      </c>
      <c r="B4" t="s">
        <v>5</v>
      </c>
      <c r="C4" s="3">
        <v>102455</v>
      </c>
      <c r="D4" s="3">
        <v>17956</v>
      </c>
      <c r="E4" s="3">
        <v>0</v>
      </c>
      <c r="F4" s="3">
        <v>0</v>
      </c>
      <c r="G4" s="3">
        <v>0</v>
      </c>
      <c r="H4" s="3">
        <v>1056</v>
      </c>
      <c r="I4" s="3">
        <f t="shared" si="0"/>
        <v>121467</v>
      </c>
      <c r="J4" s="2"/>
      <c r="K4"/>
    </row>
    <row r="5" spans="1:11" x14ac:dyDescent="0.2">
      <c r="A5" t="e">
        <f>'Section 611 Awards'!#REF!</f>
        <v>#REF!</v>
      </c>
      <c r="B5" t="s">
        <v>161</v>
      </c>
      <c r="C5" s="3">
        <v>141400</v>
      </c>
      <c r="D5" s="3">
        <v>32851</v>
      </c>
      <c r="E5" s="3">
        <v>0</v>
      </c>
      <c r="F5" s="3">
        <v>0</v>
      </c>
      <c r="G5" s="3">
        <v>0</v>
      </c>
      <c r="H5" s="3">
        <v>15711</v>
      </c>
      <c r="I5" s="3">
        <f t="shared" si="0"/>
        <v>189962</v>
      </c>
      <c r="J5" s="2"/>
      <c r="K5"/>
    </row>
    <row r="6" spans="1:11" x14ac:dyDescent="0.2">
      <c r="A6" t="e">
        <f>'Section 611 Awards'!#REF!</f>
        <v>#REF!</v>
      </c>
      <c r="B6" t="s">
        <v>104</v>
      </c>
      <c r="C6" s="3">
        <v>25396</v>
      </c>
      <c r="D6" s="3">
        <v>0</v>
      </c>
      <c r="E6" s="3">
        <v>0</v>
      </c>
      <c r="F6" s="3">
        <v>0</v>
      </c>
      <c r="G6" s="3">
        <v>0</v>
      </c>
      <c r="H6" s="3">
        <v>0</v>
      </c>
      <c r="I6" s="3">
        <f t="shared" si="0"/>
        <v>25396</v>
      </c>
      <c r="J6" s="2"/>
      <c r="K6"/>
    </row>
    <row r="7" spans="1:11" x14ac:dyDescent="0.2">
      <c r="A7" t="e">
        <f>'Section 611 Awards'!#REF!</f>
        <v>#REF!</v>
      </c>
      <c r="B7" t="s">
        <v>44</v>
      </c>
      <c r="C7" s="3">
        <v>31366</v>
      </c>
      <c r="D7" s="3">
        <v>3302</v>
      </c>
      <c r="E7" s="3">
        <v>0</v>
      </c>
      <c r="F7" s="3">
        <v>0</v>
      </c>
      <c r="G7" s="3">
        <v>0</v>
      </c>
      <c r="H7" s="3">
        <v>1651</v>
      </c>
      <c r="I7" s="3">
        <f t="shared" si="0"/>
        <v>36319</v>
      </c>
      <c r="J7" s="2"/>
      <c r="K7"/>
    </row>
    <row r="8" spans="1:11" x14ac:dyDescent="0.2">
      <c r="A8" t="e">
        <f>'Section 611 Awards'!#REF!</f>
        <v>#REF!</v>
      </c>
      <c r="B8" t="s">
        <v>108</v>
      </c>
      <c r="C8" s="3">
        <v>4232</v>
      </c>
      <c r="D8" s="3">
        <v>0</v>
      </c>
      <c r="E8" s="3">
        <v>0</v>
      </c>
      <c r="F8" s="3">
        <v>0</v>
      </c>
      <c r="G8" s="3">
        <v>0</v>
      </c>
      <c r="H8" s="3">
        <v>0</v>
      </c>
      <c r="I8" s="3">
        <f t="shared" si="0"/>
        <v>4232</v>
      </c>
      <c r="J8" s="2"/>
      <c r="K8"/>
    </row>
    <row r="9" spans="1:11" x14ac:dyDescent="0.2">
      <c r="A9" t="e">
        <f>'Section 611 Awards'!#REF!</f>
        <v>#REF!</v>
      </c>
      <c r="B9" t="s">
        <v>61</v>
      </c>
      <c r="C9" s="3">
        <v>474204</v>
      </c>
      <c r="D9" s="3">
        <v>130359</v>
      </c>
      <c r="E9" s="3">
        <v>0</v>
      </c>
      <c r="F9" s="3">
        <v>9446</v>
      </c>
      <c r="G9" s="3">
        <v>0</v>
      </c>
      <c r="H9" s="3">
        <v>32117</v>
      </c>
      <c r="I9" s="3">
        <f t="shared" si="0"/>
        <v>646126</v>
      </c>
      <c r="J9" s="2"/>
      <c r="K9"/>
    </row>
    <row r="10" spans="1:11" x14ac:dyDescent="0.2">
      <c r="A10" t="e">
        <f>'Section 611 Awards'!#REF!</f>
        <v>#REF!</v>
      </c>
      <c r="B10" t="s">
        <v>70</v>
      </c>
      <c r="C10" s="3">
        <v>2032</v>
      </c>
      <c r="D10" s="3">
        <v>0</v>
      </c>
      <c r="E10" s="3">
        <v>0</v>
      </c>
      <c r="F10" s="3">
        <v>0</v>
      </c>
      <c r="G10" s="3">
        <v>0</v>
      </c>
      <c r="H10" s="3">
        <v>0</v>
      </c>
      <c r="I10" s="3">
        <f t="shared" si="0"/>
        <v>2032</v>
      </c>
      <c r="J10" s="2"/>
      <c r="K10"/>
    </row>
    <row r="11" spans="1:11" x14ac:dyDescent="0.2">
      <c r="A11" t="e">
        <f>'Section 611 Awards'!#REF!</f>
        <v>#REF!</v>
      </c>
      <c r="B11" t="s">
        <v>207</v>
      </c>
      <c r="C11" s="3">
        <v>311597</v>
      </c>
      <c r="D11" s="3">
        <v>60212</v>
      </c>
      <c r="E11" s="3">
        <v>3011</v>
      </c>
      <c r="F11" s="3">
        <v>0</v>
      </c>
      <c r="G11" s="3">
        <v>0</v>
      </c>
      <c r="H11" s="3">
        <v>39138</v>
      </c>
      <c r="I11" s="3">
        <f t="shared" si="0"/>
        <v>413958</v>
      </c>
      <c r="J11" s="2"/>
      <c r="K11"/>
    </row>
    <row r="12" spans="1:11" x14ac:dyDescent="0.2">
      <c r="A12" t="e">
        <f>'Section 611 Awards'!#REF!</f>
        <v>#REF!</v>
      </c>
      <c r="B12" t="s">
        <v>208</v>
      </c>
      <c r="C12" s="3">
        <v>93162</v>
      </c>
      <c r="D12" s="3">
        <v>24661</v>
      </c>
      <c r="E12" s="3">
        <v>0</v>
      </c>
      <c r="F12" s="3">
        <v>0</v>
      </c>
      <c r="G12" s="3">
        <v>0</v>
      </c>
      <c r="H12" s="3">
        <v>6850</v>
      </c>
      <c r="I12" s="3">
        <f t="shared" si="0"/>
        <v>124673</v>
      </c>
      <c r="J12" s="2"/>
      <c r="K12"/>
    </row>
    <row r="13" spans="1:11" x14ac:dyDescent="0.2">
      <c r="A13" t="e">
        <f>'Section 611 Awards'!#REF!</f>
        <v>#REF!</v>
      </c>
      <c r="B13" t="s">
        <v>1</v>
      </c>
      <c r="C13" s="3">
        <v>746846</v>
      </c>
      <c r="D13" s="3">
        <v>98847</v>
      </c>
      <c r="E13" s="3">
        <v>0</v>
      </c>
      <c r="F13" s="3">
        <v>0</v>
      </c>
      <c r="G13" s="3">
        <v>0</v>
      </c>
      <c r="H13" s="3">
        <v>31380</v>
      </c>
      <c r="I13" s="3">
        <f t="shared" si="0"/>
        <v>877073</v>
      </c>
      <c r="J13" s="2"/>
      <c r="K13"/>
    </row>
    <row r="14" spans="1:11" x14ac:dyDescent="0.2">
      <c r="A14" t="e">
        <f>'Section 611 Awards'!#REF!</f>
        <v>#REF!</v>
      </c>
      <c r="B14" t="s">
        <v>29</v>
      </c>
      <c r="C14" s="3">
        <v>147067</v>
      </c>
      <c r="D14" s="3">
        <v>16754</v>
      </c>
      <c r="E14" s="3">
        <v>0</v>
      </c>
      <c r="F14" s="3">
        <v>0</v>
      </c>
      <c r="G14" s="3">
        <v>0</v>
      </c>
      <c r="H14" s="3">
        <v>9308</v>
      </c>
      <c r="I14" s="3">
        <f t="shared" si="0"/>
        <v>173129</v>
      </c>
      <c r="J14" s="2"/>
      <c r="K14"/>
    </row>
    <row r="15" spans="1:11" x14ac:dyDescent="0.2">
      <c r="A15" t="e">
        <f>'Section 611 Awards'!#REF!</f>
        <v>#REF!</v>
      </c>
      <c r="B15" t="s">
        <v>152</v>
      </c>
      <c r="C15" s="3">
        <v>191592</v>
      </c>
      <c r="D15" s="3">
        <v>27370</v>
      </c>
      <c r="E15" s="3">
        <v>0</v>
      </c>
      <c r="F15" s="3">
        <v>0</v>
      </c>
      <c r="G15" s="3">
        <v>0</v>
      </c>
      <c r="H15" s="3">
        <v>12165</v>
      </c>
      <c r="I15" s="3">
        <f t="shared" si="0"/>
        <v>231127</v>
      </c>
      <c r="J15" s="2"/>
      <c r="K15"/>
    </row>
    <row r="16" spans="1:11" x14ac:dyDescent="0.2">
      <c r="A16" t="e">
        <f>'Section 611 Awards'!#REF!</f>
        <v>#REF!</v>
      </c>
      <c r="B16" t="s">
        <v>155</v>
      </c>
      <c r="C16" s="3">
        <v>6488949</v>
      </c>
      <c r="D16" s="3">
        <v>1469486</v>
      </c>
      <c r="E16" s="3">
        <v>6827</v>
      </c>
      <c r="F16" s="3">
        <v>37548</v>
      </c>
      <c r="G16" s="3">
        <v>0</v>
      </c>
      <c r="H16" s="3">
        <v>773144</v>
      </c>
      <c r="I16" s="3">
        <f t="shared" si="0"/>
        <v>8775954</v>
      </c>
      <c r="J16" s="2"/>
      <c r="K16"/>
    </row>
    <row r="17" spans="1:11" x14ac:dyDescent="0.2">
      <c r="A17" t="e">
        <f>'Section 611 Awards'!#REF!</f>
        <v>#REF!</v>
      </c>
      <c r="B17" t="s">
        <v>209</v>
      </c>
      <c r="C17" s="3">
        <v>2999891</v>
      </c>
      <c r="D17" s="3">
        <v>574103</v>
      </c>
      <c r="E17" s="3">
        <v>0</v>
      </c>
      <c r="F17" s="3">
        <v>0</v>
      </c>
      <c r="G17" s="3">
        <v>0</v>
      </c>
      <c r="H17" s="3">
        <v>311309</v>
      </c>
      <c r="I17" s="3">
        <f t="shared" si="0"/>
        <v>3885303</v>
      </c>
      <c r="J17" s="2"/>
      <c r="K17"/>
    </row>
    <row r="18" spans="1:11" x14ac:dyDescent="0.2">
      <c r="A18" t="e">
        <f>'Section 611 Awards'!#REF!</f>
        <v>#REF!</v>
      </c>
      <c r="B18" t="s">
        <v>86</v>
      </c>
      <c r="C18" s="3">
        <v>1096972</v>
      </c>
      <c r="D18" s="3">
        <v>39805</v>
      </c>
      <c r="E18" s="3">
        <v>0</v>
      </c>
      <c r="F18" s="3">
        <v>0</v>
      </c>
      <c r="G18" s="3">
        <v>0</v>
      </c>
      <c r="H18" s="3">
        <v>169755</v>
      </c>
      <c r="I18" s="3">
        <f t="shared" si="0"/>
        <v>1306532</v>
      </c>
      <c r="J18" s="2"/>
      <c r="K18"/>
    </row>
    <row r="19" spans="1:11" x14ac:dyDescent="0.2">
      <c r="A19" t="e">
        <f>'Section 611 Awards'!#REF!</f>
        <v>#REF!</v>
      </c>
      <c r="B19" t="s">
        <v>92</v>
      </c>
      <c r="C19" s="3">
        <v>58161</v>
      </c>
      <c r="D19" s="3">
        <v>0</v>
      </c>
      <c r="E19" s="3">
        <v>0</v>
      </c>
      <c r="F19" s="3">
        <v>0</v>
      </c>
      <c r="G19" s="3">
        <v>0</v>
      </c>
      <c r="H19" s="3">
        <v>0</v>
      </c>
      <c r="I19" s="3">
        <f t="shared" si="0"/>
        <v>58161</v>
      </c>
      <c r="J19" s="2"/>
      <c r="K19"/>
    </row>
    <row r="20" spans="1:11" x14ac:dyDescent="0.2">
      <c r="A20" t="e">
        <f>'Section 611 Awards'!#REF!</f>
        <v>#REF!</v>
      </c>
      <c r="B20" t="s">
        <v>71</v>
      </c>
      <c r="C20" s="3">
        <v>4460</v>
      </c>
      <c r="D20" s="3">
        <v>0</v>
      </c>
      <c r="E20" s="3">
        <v>0</v>
      </c>
      <c r="F20" s="3">
        <v>0</v>
      </c>
      <c r="G20" s="3">
        <v>0</v>
      </c>
      <c r="H20" s="3">
        <v>0</v>
      </c>
      <c r="I20" s="3">
        <f t="shared" si="0"/>
        <v>4460</v>
      </c>
      <c r="J20" s="2"/>
      <c r="K20"/>
    </row>
    <row r="21" spans="1:11" x14ac:dyDescent="0.2">
      <c r="A21" t="e">
        <f>'Section 611 Awards'!#REF!</f>
        <v>#REF!</v>
      </c>
      <c r="B21" t="s">
        <v>210</v>
      </c>
      <c r="C21" s="3">
        <v>303063</v>
      </c>
      <c r="D21" s="3">
        <v>45379</v>
      </c>
      <c r="E21" s="3">
        <v>1621</v>
      </c>
      <c r="F21" s="3">
        <v>0</v>
      </c>
      <c r="G21" s="3">
        <v>0</v>
      </c>
      <c r="H21" s="3">
        <v>35655</v>
      </c>
      <c r="I21" s="3">
        <f t="shared" si="0"/>
        <v>385718</v>
      </c>
      <c r="J21" s="2"/>
      <c r="K21"/>
    </row>
    <row r="22" spans="1:11" x14ac:dyDescent="0.2">
      <c r="A22" t="e">
        <f>'Section 611 Awards'!#REF!</f>
        <v>#REF!</v>
      </c>
      <c r="B22" t="s">
        <v>3</v>
      </c>
      <c r="C22" s="3">
        <v>14912</v>
      </c>
      <c r="D22" s="3">
        <v>0</v>
      </c>
      <c r="E22" s="3">
        <v>0</v>
      </c>
      <c r="F22" s="3">
        <v>0</v>
      </c>
      <c r="G22" s="3">
        <v>0</v>
      </c>
      <c r="H22" s="3">
        <v>0</v>
      </c>
      <c r="I22" s="3">
        <f t="shared" si="0"/>
        <v>14912</v>
      </c>
      <c r="J22" s="2"/>
      <c r="K22"/>
    </row>
    <row r="23" spans="1:11" x14ac:dyDescent="0.2">
      <c r="A23" t="e">
        <f>'Section 611 Awards'!#REF!</f>
        <v>#REF!</v>
      </c>
      <c r="B23" t="s">
        <v>66</v>
      </c>
      <c r="C23" s="3">
        <v>39636</v>
      </c>
      <c r="D23" s="3">
        <v>6005</v>
      </c>
      <c r="E23" s="3">
        <v>0</v>
      </c>
      <c r="F23" s="3">
        <v>0</v>
      </c>
      <c r="G23" s="3">
        <v>0</v>
      </c>
      <c r="H23" s="3">
        <v>1201</v>
      </c>
      <c r="I23" s="3">
        <f t="shared" si="0"/>
        <v>46842</v>
      </c>
      <c r="J23" s="2"/>
      <c r="K23"/>
    </row>
    <row r="24" spans="1:11" x14ac:dyDescent="0.2">
      <c r="A24" t="e">
        <f>'Section 611 Awards'!#REF!</f>
        <v>#REF!</v>
      </c>
      <c r="B24" t="s">
        <v>211</v>
      </c>
      <c r="C24" s="3">
        <v>51593</v>
      </c>
      <c r="D24" s="3">
        <v>4422</v>
      </c>
      <c r="E24" s="3">
        <v>0</v>
      </c>
      <c r="F24" s="3">
        <v>0</v>
      </c>
      <c r="G24" s="3">
        <v>0</v>
      </c>
      <c r="H24" s="3">
        <v>1474</v>
      </c>
      <c r="I24" s="3">
        <f t="shared" si="0"/>
        <v>57489</v>
      </c>
      <c r="J24" s="2"/>
      <c r="K24"/>
    </row>
    <row r="25" spans="1:11" x14ac:dyDescent="0.2">
      <c r="A25" t="e">
        <f>'Section 611 Awards'!#REF!</f>
        <v>#REF!</v>
      </c>
      <c r="B25" t="s">
        <v>14</v>
      </c>
      <c r="C25" s="3">
        <v>818318</v>
      </c>
      <c r="D25" s="3">
        <v>157891</v>
      </c>
      <c r="E25" s="3">
        <v>0</v>
      </c>
      <c r="F25" s="3">
        <v>0</v>
      </c>
      <c r="G25" s="3">
        <v>0</v>
      </c>
      <c r="H25" s="3">
        <v>73004</v>
      </c>
      <c r="I25" s="3">
        <f t="shared" si="0"/>
        <v>1049213</v>
      </c>
      <c r="J25" s="2"/>
      <c r="K25"/>
    </row>
    <row r="26" spans="1:11" x14ac:dyDescent="0.2">
      <c r="A26" t="e">
        <f>'Section 611 Awards'!#REF!</f>
        <v>#REF!</v>
      </c>
      <c r="B26" t="s">
        <v>112</v>
      </c>
      <c r="C26" s="3">
        <v>482776</v>
      </c>
      <c r="D26" s="3">
        <v>109218</v>
      </c>
      <c r="E26" s="3">
        <v>1583</v>
      </c>
      <c r="F26" s="3">
        <v>0</v>
      </c>
      <c r="G26" s="3">
        <v>0</v>
      </c>
      <c r="H26" s="3">
        <v>37989</v>
      </c>
      <c r="I26" s="3">
        <f t="shared" si="0"/>
        <v>631566</v>
      </c>
      <c r="J26" s="2"/>
      <c r="K26"/>
    </row>
    <row r="27" spans="1:11" x14ac:dyDescent="0.2">
      <c r="A27" t="e">
        <f>'Section 611 Awards'!#REF!</f>
        <v>#REF!</v>
      </c>
      <c r="B27" t="s">
        <v>125</v>
      </c>
      <c r="C27" s="3">
        <v>1035081</v>
      </c>
      <c r="D27" s="3">
        <v>269289</v>
      </c>
      <c r="E27" s="3">
        <v>3366</v>
      </c>
      <c r="F27" s="3">
        <v>0</v>
      </c>
      <c r="G27" s="3">
        <v>0</v>
      </c>
      <c r="H27" s="3">
        <v>131279</v>
      </c>
      <c r="I27" s="3">
        <f t="shared" si="0"/>
        <v>1439015</v>
      </c>
      <c r="J27" s="2"/>
      <c r="K27"/>
    </row>
    <row r="28" spans="1:11" x14ac:dyDescent="0.2">
      <c r="A28" t="e">
        <f>'Section 611 Awards'!#REF!</f>
        <v>#REF!</v>
      </c>
      <c r="B28" t="s">
        <v>30</v>
      </c>
      <c r="C28" s="3">
        <v>114558</v>
      </c>
      <c r="D28" s="3">
        <v>6739</v>
      </c>
      <c r="E28" s="3">
        <v>0</v>
      </c>
      <c r="F28" s="3">
        <v>0</v>
      </c>
      <c r="G28" s="3">
        <v>0</v>
      </c>
      <c r="H28" s="3">
        <v>20216</v>
      </c>
      <c r="I28" s="3">
        <f t="shared" si="0"/>
        <v>141513</v>
      </c>
      <c r="J28" s="2"/>
      <c r="K28"/>
    </row>
    <row r="29" spans="1:11" x14ac:dyDescent="0.2">
      <c r="A29" t="e">
        <f>'Section 611 Awards'!#REF!</f>
        <v>#REF!</v>
      </c>
      <c r="B29" t="s">
        <v>100</v>
      </c>
      <c r="C29" s="3">
        <v>121544</v>
      </c>
      <c r="D29" s="3">
        <v>18007</v>
      </c>
      <c r="E29" s="3">
        <v>0</v>
      </c>
      <c r="F29" s="3">
        <v>0</v>
      </c>
      <c r="G29" s="3">
        <v>0</v>
      </c>
      <c r="H29" s="3">
        <v>6002</v>
      </c>
      <c r="I29" s="3">
        <f t="shared" si="0"/>
        <v>145553</v>
      </c>
      <c r="J29" s="2"/>
      <c r="K29"/>
    </row>
    <row r="30" spans="1:11" x14ac:dyDescent="0.2">
      <c r="A30" t="e">
        <f>'Section 611 Awards'!#REF!</f>
        <v>#REF!</v>
      </c>
      <c r="B30" t="s">
        <v>62</v>
      </c>
      <c r="C30" s="3">
        <v>808022</v>
      </c>
      <c r="D30" s="3">
        <v>118871</v>
      </c>
      <c r="E30" s="3">
        <v>0</v>
      </c>
      <c r="F30" s="3">
        <v>0</v>
      </c>
      <c r="G30" s="3">
        <v>0</v>
      </c>
      <c r="H30" s="3">
        <v>64702</v>
      </c>
      <c r="I30" s="3">
        <f t="shared" si="0"/>
        <v>991595</v>
      </c>
      <c r="J30" s="2"/>
      <c r="K30"/>
    </row>
    <row r="31" spans="1:11" x14ac:dyDescent="0.2">
      <c r="A31" t="e">
        <f>'Section 611 Awards'!#REF!</f>
        <v>#REF!</v>
      </c>
      <c r="B31" t="s">
        <v>130</v>
      </c>
      <c r="C31" s="3">
        <v>539614</v>
      </c>
      <c r="D31" s="3">
        <v>85810</v>
      </c>
      <c r="E31" s="3">
        <v>0</v>
      </c>
      <c r="F31" s="3">
        <v>0</v>
      </c>
      <c r="G31" s="3">
        <v>0</v>
      </c>
      <c r="H31" s="3">
        <v>54457</v>
      </c>
      <c r="I31" s="3">
        <f t="shared" si="0"/>
        <v>679881</v>
      </c>
      <c r="J31" s="2"/>
      <c r="K31"/>
    </row>
    <row r="32" spans="1:11" x14ac:dyDescent="0.2">
      <c r="A32" t="e">
        <f>'Section 611 Awards'!#REF!</f>
        <v>#REF!</v>
      </c>
      <c r="B32" t="s">
        <v>20</v>
      </c>
      <c r="C32" s="3">
        <v>125356</v>
      </c>
      <c r="D32" s="3">
        <v>29339</v>
      </c>
      <c r="E32" s="3">
        <v>0</v>
      </c>
      <c r="F32" s="3">
        <v>0</v>
      </c>
      <c r="G32" s="3">
        <v>0</v>
      </c>
      <c r="H32" s="3">
        <v>16003</v>
      </c>
      <c r="I32" s="3">
        <f t="shared" si="0"/>
        <v>170698</v>
      </c>
      <c r="J32" s="2"/>
      <c r="K32"/>
    </row>
    <row r="33" spans="1:11" x14ac:dyDescent="0.2">
      <c r="A33" t="e">
        <f>'Section 611 Awards'!#REF!</f>
        <v>#REF!</v>
      </c>
      <c r="B33" t="s">
        <v>12</v>
      </c>
      <c r="C33" s="3">
        <v>116348</v>
      </c>
      <c r="D33" s="3">
        <v>11081</v>
      </c>
      <c r="E33" s="3">
        <v>0</v>
      </c>
      <c r="F33" s="3">
        <v>0</v>
      </c>
      <c r="G33" s="3">
        <v>0</v>
      </c>
      <c r="H33" s="3">
        <v>16621</v>
      </c>
      <c r="I33" s="3">
        <f t="shared" si="0"/>
        <v>144050</v>
      </c>
      <c r="J33" s="2"/>
      <c r="K33"/>
    </row>
    <row r="34" spans="1:11" x14ac:dyDescent="0.2">
      <c r="A34" t="e">
        <f>'Section 611 Awards'!#REF!</f>
        <v>#REF!</v>
      </c>
      <c r="B34" t="s">
        <v>45</v>
      </c>
      <c r="C34" s="3">
        <v>24757</v>
      </c>
      <c r="D34" s="3">
        <v>0</v>
      </c>
      <c r="E34" s="3">
        <v>0</v>
      </c>
      <c r="F34" s="3">
        <v>0</v>
      </c>
      <c r="G34" s="3">
        <v>0</v>
      </c>
      <c r="H34" s="3">
        <v>9284</v>
      </c>
      <c r="I34" s="3">
        <f t="shared" si="0"/>
        <v>34041</v>
      </c>
      <c r="J34" s="2"/>
      <c r="K34"/>
    </row>
    <row r="35" spans="1:11" x14ac:dyDescent="0.2">
      <c r="A35" t="e">
        <f>'Section 611 Awards'!#REF!</f>
        <v>#REF!</v>
      </c>
      <c r="B35" t="s">
        <v>25</v>
      </c>
      <c r="C35" s="3">
        <v>743212</v>
      </c>
      <c r="D35" s="3">
        <v>81594</v>
      </c>
      <c r="E35" s="3">
        <v>0</v>
      </c>
      <c r="F35" s="3">
        <v>0</v>
      </c>
      <c r="G35" s="3">
        <v>0</v>
      </c>
      <c r="H35" s="3">
        <v>97558</v>
      </c>
      <c r="I35" s="3">
        <f t="shared" si="0"/>
        <v>922364</v>
      </c>
      <c r="J35" s="2"/>
      <c r="K35"/>
    </row>
    <row r="36" spans="1:11" x14ac:dyDescent="0.2">
      <c r="A36" t="e">
        <f>'Section 611 Awards'!#REF!</f>
        <v>#REF!</v>
      </c>
      <c r="B36" t="s">
        <v>24</v>
      </c>
      <c r="C36" s="3">
        <v>255425</v>
      </c>
      <c r="D36" s="3">
        <v>34903</v>
      </c>
      <c r="E36" s="3">
        <v>0</v>
      </c>
      <c r="F36" s="3">
        <v>0</v>
      </c>
      <c r="G36" s="3">
        <v>0</v>
      </c>
      <c r="H36" s="3">
        <v>9519</v>
      </c>
      <c r="I36" s="3">
        <f t="shared" si="0"/>
        <v>299847</v>
      </c>
      <c r="J36" s="2"/>
      <c r="K36"/>
    </row>
    <row r="37" spans="1:11" x14ac:dyDescent="0.2">
      <c r="A37" t="e">
        <f>'Section 611 Awards'!#REF!</f>
        <v>#REF!</v>
      </c>
      <c r="B37" t="s">
        <v>126</v>
      </c>
      <c r="C37" s="3">
        <v>156216</v>
      </c>
      <c r="D37" s="3">
        <v>35561</v>
      </c>
      <c r="E37" s="3">
        <v>0</v>
      </c>
      <c r="F37" s="3">
        <v>0</v>
      </c>
      <c r="G37" s="3">
        <v>0</v>
      </c>
      <c r="H37" s="3">
        <v>6350</v>
      </c>
      <c r="I37" s="3">
        <f t="shared" si="0"/>
        <v>198127</v>
      </c>
      <c r="J37" s="2"/>
      <c r="K37"/>
    </row>
    <row r="38" spans="1:11" x14ac:dyDescent="0.2">
      <c r="A38" t="e">
        <f>'Section 611 Awards'!#REF!</f>
        <v>#REF!</v>
      </c>
      <c r="B38" t="s">
        <v>7</v>
      </c>
      <c r="C38" s="3">
        <v>1222900</v>
      </c>
      <c r="D38" s="3">
        <v>299400</v>
      </c>
      <c r="E38" s="3">
        <v>4217</v>
      </c>
      <c r="F38" s="3">
        <v>37952</v>
      </c>
      <c r="G38" s="3">
        <v>0</v>
      </c>
      <c r="H38" s="3">
        <v>109639</v>
      </c>
      <c r="I38" s="3">
        <f t="shared" si="0"/>
        <v>1674108</v>
      </c>
      <c r="J38" s="2"/>
      <c r="K38"/>
    </row>
    <row r="39" spans="1:11" x14ac:dyDescent="0.2">
      <c r="A39" t="e">
        <f>'Section 611 Awards'!#REF!</f>
        <v>#REF!</v>
      </c>
      <c r="B39" t="s">
        <v>144</v>
      </c>
      <c r="C39" s="3">
        <v>59741</v>
      </c>
      <c r="D39" s="3">
        <v>6828</v>
      </c>
      <c r="E39" s="3">
        <v>0</v>
      </c>
      <c r="F39" s="3">
        <v>0</v>
      </c>
      <c r="G39" s="3">
        <v>0</v>
      </c>
      <c r="H39" s="3">
        <v>0</v>
      </c>
      <c r="I39" s="3">
        <f t="shared" si="0"/>
        <v>66569</v>
      </c>
      <c r="J39" s="2"/>
      <c r="K39"/>
    </row>
    <row r="40" spans="1:11" x14ac:dyDescent="0.2">
      <c r="A40" t="e">
        <f>'Section 611 Awards'!#REF!</f>
        <v>#REF!</v>
      </c>
      <c r="B40" t="s">
        <v>85</v>
      </c>
      <c r="C40" s="3">
        <v>256994</v>
      </c>
      <c r="D40" s="3">
        <v>33594</v>
      </c>
      <c r="E40" s="3">
        <v>0</v>
      </c>
      <c r="F40" s="3">
        <v>0</v>
      </c>
      <c r="G40" s="3">
        <v>0</v>
      </c>
      <c r="H40" s="3">
        <v>35274</v>
      </c>
      <c r="I40" s="3">
        <f t="shared" si="0"/>
        <v>325862</v>
      </c>
      <c r="J40" s="2"/>
      <c r="K40"/>
    </row>
    <row r="41" spans="1:11" x14ac:dyDescent="0.2">
      <c r="A41" t="e">
        <f>'Section 611 Awards'!#REF!</f>
        <v>#REF!</v>
      </c>
      <c r="B41" t="s">
        <v>212</v>
      </c>
      <c r="C41" s="3">
        <v>597969</v>
      </c>
      <c r="D41" s="3">
        <v>64605</v>
      </c>
      <c r="E41" s="3">
        <v>0</v>
      </c>
      <c r="F41" s="3">
        <v>0</v>
      </c>
      <c r="G41" s="3">
        <v>0</v>
      </c>
      <c r="H41" s="3">
        <v>73619</v>
      </c>
      <c r="I41" s="3">
        <f t="shared" si="0"/>
        <v>736193</v>
      </c>
      <c r="J41" s="2"/>
      <c r="K41"/>
    </row>
    <row r="42" spans="1:11" x14ac:dyDescent="0.2">
      <c r="A42" t="e">
        <f>'Section 611 Awards'!#REF!</f>
        <v>#REF!</v>
      </c>
      <c r="B42" t="s">
        <v>213</v>
      </c>
      <c r="C42" s="3">
        <v>69934</v>
      </c>
      <c r="D42" s="3">
        <v>0</v>
      </c>
      <c r="E42" s="3">
        <v>0</v>
      </c>
      <c r="F42" s="3">
        <v>0</v>
      </c>
      <c r="G42" s="3">
        <v>0</v>
      </c>
      <c r="H42" s="3">
        <v>5994</v>
      </c>
      <c r="I42" s="3">
        <f t="shared" si="0"/>
        <v>75928</v>
      </c>
      <c r="J42" s="2"/>
      <c r="K42"/>
    </row>
    <row r="43" spans="1:11" x14ac:dyDescent="0.2">
      <c r="A43" t="e">
        <f>'Section 611 Awards'!#REF!</f>
        <v>#REF!</v>
      </c>
      <c r="B43" t="s">
        <v>69</v>
      </c>
      <c r="C43" s="3">
        <v>127330</v>
      </c>
      <c r="D43" s="3">
        <v>13598</v>
      </c>
      <c r="E43" s="3">
        <v>0</v>
      </c>
      <c r="F43" s="3">
        <v>0</v>
      </c>
      <c r="G43" s="3">
        <v>0</v>
      </c>
      <c r="H43" s="3">
        <v>4945</v>
      </c>
      <c r="I43" s="3">
        <f t="shared" si="0"/>
        <v>145873</v>
      </c>
      <c r="J43" s="2"/>
      <c r="K43"/>
    </row>
    <row r="44" spans="1:11" x14ac:dyDescent="0.2">
      <c r="A44" t="e">
        <f>'Section 611 Awards'!#REF!</f>
        <v>#REF!</v>
      </c>
      <c r="B44" t="s">
        <v>129</v>
      </c>
      <c r="C44" s="3">
        <v>614999</v>
      </c>
      <c r="D44" s="3">
        <v>123874</v>
      </c>
      <c r="E44" s="3">
        <v>1457</v>
      </c>
      <c r="F44" s="3">
        <v>13116</v>
      </c>
      <c r="G44" s="3">
        <v>0</v>
      </c>
      <c r="H44" s="3">
        <v>26232</v>
      </c>
      <c r="I44" s="3">
        <f t="shared" si="0"/>
        <v>779678</v>
      </c>
      <c r="J44" s="2"/>
      <c r="K44"/>
    </row>
    <row r="45" spans="1:11" x14ac:dyDescent="0.2">
      <c r="A45" t="e">
        <f>'Section 611 Awards'!#REF!</f>
        <v>#REF!</v>
      </c>
      <c r="B45" t="s">
        <v>127</v>
      </c>
      <c r="C45" s="3">
        <v>1603801</v>
      </c>
      <c r="D45" s="3">
        <v>380081</v>
      </c>
      <c r="E45" s="3">
        <v>1776</v>
      </c>
      <c r="F45" s="3">
        <v>0</v>
      </c>
      <c r="G45" s="3">
        <v>0</v>
      </c>
      <c r="H45" s="3">
        <v>213130</v>
      </c>
      <c r="I45" s="3">
        <f t="shared" si="0"/>
        <v>2198788</v>
      </c>
      <c r="J45" s="2"/>
      <c r="K45"/>
    </row>
    <row r="46" spans="1:11" x14ac:dyDescent="0.2">
      <c r="A46" t="e">
        <f>'Section 611 Awards'!#REF!</f>
        <v>#REF!</v>
      </c>
      <c r="B46" t="s">
        <v>162</v>
      </c>
      <c r="C46" s="3">
        <v>162140</v>
      </c>
      <c r="D46" s="3">
        <v>42465</v>
      </c>
      <c r="E46" s="3">
        <v>0</v>
      </c>
      <c r="F46" s="3">
        <v>0</v>
      </c>
      <c r="G46" s="3">
        <v>0</v>
      </c>
      <c r="H46" s="3">
        <v>9651</v>
      </c>
      <c r="I46" s="3">
        <f t="shared" si="0"/>
        <v>214256</v>
      </c>
      <c r="J46" s="2"/>
      <c r="K46"/>
    </row>
    <row r="47" spans="1:11" x14ac:dyDescent="0.2">
      <c r="A47" t="e">
        <f>'Section 611 Awards'!#REF!</f>
        <v>#REF!</v>
      </c>
      <c r="B47" t="s">
        <v>49</v>
      </c>
      <c r="C47" s="3">
        <v>8502</v>
      </c>
      <c r="D47" s="3">
        <v>3401</v>
      </c>
      <c r="E47" s="3">
        <v>0</v>
      </c>
      <c r="F47" s="3">
        <v>0</v>
      </c>
      <c r="G47" s="3">
        <v>0</v>
      </c>
      <c r="H47" s="3">
        <v>1700</v>
      </c>
      <c r="I47" s="3">
        <f t="shared" si="0"/>
        <v>13603</v>
      </c>
      <c r="J47" s="2"/>
      <c r="K47"/>
    </row>
    <row r="48" spans="1:11" x14ac:dyDescent="0.2">
      <c r="A48" t="e">
        <f>'Section 611 Awards'!#REF!</f>
        <v>#REF!</v>
      </c>
      <c r="B48" t="s">
        <v>54</v>
      </c>
      <c r="C48" s="3">
        <v>1941</v>
      </c>
      <c r="D48" s="3">
        <v>0</v>
      </c>
      <c r="E48" s="3">
        <v>0</v>
      </c>
      <c r="F48" s="3">
        <v>0</v>
      </c>
      <c r="G48" s="3">
        <v>0</v>
      </c>
      <c r="H48" s="3">
        <v>0</v>
      </c>
      <c r="I48" s="3">
        <f t="shared" si="0"/>
        <v>1941</v>
      </c>
      <c r="J48" s="2"/>
      <c r="K48"/>
    </row>
    <row r="49" spans="1:11" x14ac:dyDescent="0.2">
      <c r="A49" t="e">
        <f>'Section 611 Awards'!#REF!</f>
        <v>#REF!</v>
      </c>
      <c r="B49" t="s">
        <v>58</v>
      </c>
      <c r="C49" s="3">
        <v>1230</v>
      </c>
      <c r="D49" s="3">
        <v>0</v>
      </c>
      <c r="E49" s="3">
        <v>0</v>
      </c>
      <c r="F49" s="3">
        <v>0</v>
      </c>
      <c r="G49" s="3">
        <v>0</v>
      </c>
      <c r="H49" s="3">
        <v>0</v>
      </c>
      <c r="I49" s="3">
        <f t="shared" si="0"/>
        <v>1230</v>
      </c>
      <c r="J49" s="2"/>
      <c r="K49"/>
    </row>
    <row r="50" spans="1:11" x14ac:dyDescent="0.2">
      <c r="A50" t="e">
        <f>'Section 611 Awards'!#REF!</f>
        <v>#REF!</v>
      </c>
      <c r="B50" t="s">
        <v>214</v>
      </c>
      <c r="C50" s="3">
        <v>64140</v>
      </c>
      <c r="D50" s="3">
        <v>1645</v>
      </c>
      <c r="E50" s="3">
        <v>0</v>
      </c>
      <c r="F50" s="3">
        <v>0</v>
      </c>
      <c r="G50" s="3">
        <v>0</v>
      </c>
      <c r="H50" s="3">
        <v>0</v>
      </c>
      <c r="I50" s="3">
        <f t="shared" si="0"/>
        <v>65785</v>
      </c>
      <c r="J50" s="2"/>
      <c r="K50"/>
    </row>
    <row r="51" spans="1:11" x14ac:dyDescent="0.2">
      <c r="A51" t="e">
        <f>'Section 611 Awards'!#REF!</f>
        <v>#REF!</v>
      </c>
      <c r="B51" t="s">
        <v>215</v>
      </c>
      <c r="C51" s="3">
        <v>1025334</v>
      </c>
      <c r="D51" s="3">
        <v>208602</v>
      </c>
      <c r="E51" s="3">
        <v>0</v>
      </c>
      <c r="F51" s="3">
        <v>0</v>
      </c>
      <c r="G51" s="3">
        <v>0</v>
      </c>
      <c r="H51" s="3">
        <v>176782</v>
      </c>
      <c r="I51" s="3">
        <f t="shared" si="0"/>
        <v>1410718</v>
      </c>
      <c r="J51" s="2"/>
      <c r="K51"/>
    </row>
    <row r="52" spans="1:11" x14ac:dyDescent="0.2">
      <c r="A52" t="e">
        <f>'Section 611 Awards'!#REF!</f>
        <v>#REF!</v>
      </c>
      <c r="B52" t="s">
        <v>56</v>
      </c>
      <c r="C52" s="3">
        <v>2048</v>
      </c>
      <c r="D52" s="3">
        <v>0</v>
      </c>
      <c r="E52" s="3">
        <v>0</v>
      </c>
      <c r="F52" s="3">
        <v>0</v>
      </c>
      <c r="G52" s="3">
        <v>0</v>
      </c>
      <c r="H52" s="3">
        <v>0</v>
      </c>
      <c r="I52" s="3">
        <f t="shared" si="0"/>
        <v>2048</v>
      </c>
      <c r="J52" s="2"/>
      <c r="K52"/>
    </row>
    <row r="53" spans="1:11" x14ac:dyDescent="0.2">
      <c r="A53" t="e">
        <f>'Section 611 Awards'!#REF!</f>
        <v>#REF!</v>
      </c>
      <c r="B53" t="s">
        <v>150</v>
      </c>
      <c r="C53" s="3">
        <v>57708</v>
      </c>
      <c r="D53" s="3">
        <v>6183</v>
      </c>
      <c r="E53" s="3">
        <v>0</v>
      </c>
      <c r="F53" s="3">
        <v>0</v>
      </c>
      <c r="G53" s="3">
        <v>0</v>
      </c>
      <c r="H53" s="3">
        <v>2061</v>
      </c>
      <c r="I53" s="3">
        <f t="shared" si="0"/>
        <v>65952</v>
      </c>
      <c r="J53" s="2"/>
      <c r="K53"/>
    </row>
    <row r="54" spans="1:11" x14ac:dyDescent="0.2">
      <c r="A54" t="e">
        <f>'Section 611 Awards'!#REF!</f>
        <v>#REF!</v>
      </c>
      <c r="B54" t="s">
        <v>63</v>
      </c>
      <c r="C54" s="3">
        <v>756148</v>
      </c>
      <c r="D54" s="3">
        <v>127490</v>
      </c>
      <c r="E54" s="3">
        <v>0</v>
      </c>
      <c r="F54" s="3">
        <v>0</v>
      </c>
      <c r="G54" s="3">
        <v>0</v>
      </c>
      <c r="H54" s="3">
        <v>83528</v>
      </c>
      <c r="I54" s="3">
        <f t="shared" si="0"/>
        <v>967166</v>
      </c>
      <c r="J54" s="2"/>
      <c r="K54"/>
    </row>
    <row r="55" spans="1:11" x14ac:dyDescent="0.2">
      <c r="A55" t="e">
        <f>'Section 611 Awards'!#REF!</f>
        <v>#REF!</v>
      </c>
      <c r="B55" t="s">
        <v>138</v>
      </c>
      <c r="C55" s="3">
        <v>42915</v>
      </c>
      <c r="D55" s="3">
        <v>6502</v>
      </c>
      <c r="E55" s="3">
        <v>0</v>
      </c>
      <c r="F55" s="3">
        <v>0</v>
      </c>
      <c r="G55" s="3">
        <v>0</v>
      </c>
      <c r="H55" s="3">
        <v>5202</v>
      </c>
      <c r="I55" s="3">
        <f t="shared" si="0"/>
        <v>54619</v>
      </c>
      <c r="J55" s="2"/>
      <c r="K55"/>
    </row>
    <row r="56" spans="1:11" x14ac:dyDescent="0.2">
      <c r="A56" t="e">
        <f>'Section 611 Awards'!#REF!</f>
        <v>#REF!</v>
      </c>
      <c r="B56" t="s">
        <v>145</v>
      </c>
      <c r="C56" s="3">
        <v>77669</v>
      </c>
      <c r="D56" s="3">
        <v>9320</v>
      </c>
      <c r="E56" s="3">
        <v>0</v>
      </c>
      <c r="F56" s="3">
        <v>0</v>
      </c>
      <c r="G56" s="3">
        <v>0</v>
      </c>
      <c r="H56" s="3">
        <v>13980</v>
      </c>
      <c r="I56" s="3">
        <f t="shared" si="0"/>
        <v>100969</v>
      </c>
      <c r="J56" s="2"/>
      <c r="K56"/>
    </row>
    <row r="57" spans="1:11" x14ac:dyDescent="0.2">
      <c r="A57" t="e">
        <f>'Section 611 Awards'!#REF!</f>
        <v>#REF!</v>
      </c>
      <c r="B57" t="s">
        <v>38</v>
      </c>
      <c r="C57" s="3">
        <v>49973</v>
      </c>
      <c r="D57" s="3">
        <v>0</v>
      </c>
      <c r="E57" s="3">
        <v>0</v>
      </c>
      <c r="F57" s="3">
        <v>0</v>
      </c>
      <c r="G57" s="3">
        <v>0</v>
      </c>
      <c r="H57" s="3">
        <v>1922</v>
      </c>
      <c r="I57" s="3">
        <f t="shared" si="0"/>
        <v>51895</v>
      </c>
      <c r="J57" s="2"/>
      <c r="K57"/>
    </row>
    <row r="58" spans="1:11" x14ac:dyDescent="0.2">
      <c r="A58" t="e">
        <f>'Section 611 Awards'!#REF!</f>
        <v>#REF!</v>
      </c>
      <c r="B58" t="s">
        <v>148</v>
      </c>
      <c r="C58" s="3">
        <v>90418</v>
      </c>
      <c r="D58" s="3">
        <v>4521</v>
      </c>
      <c r="E58" s="3">
        <v>0</v>
      </c>
      <c r="F58" s="3">
        <v>0</v>
      </c>
      <c r="G58" s="3">
        <v>0</v>
      </c>
      <c r="H58" s="3">
        <v>15070</v>
      </c>
      <c r="I58" s="3">
        <f t="shared" si="0"/>
        <v>110009</v>
      </c>
      <c r="J58" s="2"/>
      <c r="K58"/>
    </row>
    <row r="59" spans="1:11" x14ac:dyDescent="0.2">
      <c r="A59" t="e">
        <f>'Section 611 Awards'!#REF!</f>
        <v>#REF!</v>
      </c>
      <c r="B59" t="s">
        <v>15</v>
      </c>
      <c r="C59" s="3">
        <v>503166</v>
      </c>
      <c r="D59" s="3">
        <v>78928</v>
      </c>
      <c r="E59" s="3">
        <v>0</v>
      </c>
      <c r="F59" s="3">
        <v>0</v>
      </c>
      <c r="G59" s="3">
        <v>0</v>
      </c>
      <c r="H59" s="3">
        <v>59196</v>
      </c>
      <c r="I59" s="3">
        <f t="shared" si="0"/>
        <v>641290</v>
      </c>
      <c r="J59" s="2"/>
      <c r="K59"/>
    </row>
    <row r="60" spans="1:11" x14ac:dyDescent="0.2">
      <c r="A60" t="e">
        <f>'Section 611 Awards'!#REF!</f>
        <v>#REF!</v>
      </c>
      <c r="B60" t="s">
        <v>81</v>
      </c>
      <c r="C60" s="3">
        <v>3511566</v>
      </c>
      <c r="D60" s="3">
        <v>143465</v>
      </c>
      <c r="E60" s="3">
        <v>5005</v>
      </c>
      <c r="F60" s="3">
        <v>0</v>
      </c>
      <c r="G60" s="3">
        <v>0</v>
      </c>
      <c r="H60" s="3">
        <v>495456</v>
      </c>
      <c r="I60" s="3">
        <f t="shared" si="0"/>
        <v>4155492</v>
      </c>
      <c r="J60" s="2"/>
      <c r="K60"/>
    </row>
    <row r="61" spans="1:11" x14ac:dyDescent="0.2">
      <c r="A61" t="e">
        <f>'Section 611 Awards'!#REF!</f>
        <v>#REF!</v>
      </c>
      <c r="B61" t="s">
        <v>132</v>
      </c>
      <c r="C61" s="3">
        <v>50315</v>
      </c>
      <c r="D61" s="3">
        <v>5031</v>
      </c>
      <c r="E61" s="3">
        <v>0</v>
      </c>
      <c r="F61" s="3">
        <v>0</v>
      </c>
      <c r="G61" s="3">
        <v>0</v>
      </c>
      <c r="H61" s="3">
        <v>3354</v>
      </c>
      <c r="I61" s="3">
        <f t="shared" si="0"/>
        <v>58700</v>
      </c>
      <c r="J61" s="2"/>
      <c r="K61"/>
    </row>
    <row r="62" spans="1:11" x14ac:dyDescent="0.2">
      <c r="A62" t="e">
        <f>'Section 611 Awards'!#REF!</f>
        <v>#REF!</v>
      </c>
      <c r="B62" t="s">
        <v>83</v>
      </c>
      <c r="C62" s="3">
        <v>354766</v>
      </c>
      <c r="D62" s="3">
        <v>1523</v>
      </c>
      <c r="E62" s="3">
        <v>0</v>
      </c>
      <c r="F62" s="3">
        <v>0</v>
      </c>
      <c r="G62" s="3">
        <v>0</v>
      </c>
      <c r="H62" s="3">
        <v>53291</v>
      </c>
      <c r="I62" s="3">
        <f t="shared" si="0"/>
        <v>409580</v>
      </c>
      <c r="J62" s="2"/>
      <c r="K62"/>
    </row>
    <row r="63" spans="1:11" x14ac:dyDescent="0.2">
      <c r="A63" t="e">
        <f>'Section 611 Awards'!#REF!</f>
        <v>#REF!</v>
      </c>
      <c r="B63" t="s">
        <v>153</v>
      </c>
      <c r="C63" s="3">
        <v>936836</v>
      </c>
      <c r="D63" s="3">
        <v>233501</v>
      </c>
      <c r="E63" s="3">
        <v>0</v>
      </c>
      <c r="F63" s="3">
        <v>22642</v>
      </c>
      <c r="G63" s="3">
        <v>0</v>
      </c>
      <c r="H63" s="3">
        <v>138686</v>
      </c>
      <c r="I63" s="3">
        <f t="shared" si="0"/>
        <v>1331665</v>
      </c>
      <c r="J63" s="2"/>
      <c r="K63"/>
    </row>
    <row r="64" spans="1:11" x14ac:dyDescent="0.2">
      <c r="A64" t="e">
        <f>'Section 611 Awards'!#REF!</f>
        <v>#REF!</v>
      </c>
      <c r="B64" t="s">
        <v>159</v>
      </c>
      <c r="C64" s="3">
        <v>185484</v>
      </c>
      <c r="D64" s="3">
        <v>1702</v>
      </c>
      <c r="E64" s="3">
        <v>0</v>
      </c>
      <c r="F64" s="3">
        <v>0</v>
      </c>
      <c r="G64" s="3">
        <v>0</v>
      </c>
      <c r="H64" s="3">
        <v>1702</v>
      </c>
      <c r="I64" s="3">
        <f t="shared" si="0"/>
        <v>188888</v>
      </c>
      <c r="J64" s="2"/>
      <c r="K64"/>
    </row>
    <row r="65" spans="1:11" x14ac:dyDescent="0.2">
      <c r="A65" t="e">
        <f>'Section 611 Awards'!#REF!</f>
        <v>#REF!</v>
      </c>
      <c r="B65" t="s">
        <v>57</v>
      </c>
      <c r="C65" s="3">
        <v>2523</v>
      </c>
      <c r="D65" s="3">
        <v>0</v>
      </c>
      <c r="E65" s="3">
        <v>0</v>
      </c>
      <c r="F65" s="3">
        <v>0</v>
      </c>
      <c r="G65" s="3">
        <v>0</v>
      </c>
      <c r="H65" s="3">
        <v>0</v>
      </c>
      <c r="I65" s="3">
        <f t="shared" si="0"/>
        <v>2523</v>
      </c>
      <c r="J65" s="2"/>
      <c r="K65"/>
    </row>
    <row r="66" spans="1:11" x14ac:dyDescent="0.2">
      <c r="A66" t="e">
        <f>'Section 611 Awards'!#REF!</f>
        <v>#REF!</v>
      </c>
      <c r="B66" t="s">
        <v>157</v>
      </c>
      <c r="C66" s="3">
        <v>96119</v>
      </c>
      <c r="D66" s="3">
        <v>13167</v>
      </c>
      <c r="E66" s="3">
        <v>0</v>
      </c>
      <c r="F66" s="3">
        <v>0</v>
      </c>
      <c r="G66" s="3">
        <v>0</v>
      </c>
      <c r="H66" s="3">
        <v>7900</v>
      </c>
      <c r="I66" s="3">
        <f t="shared" ref="I66:I129" si="1">SUM(C66:H66)</f>
        <v>117186</v>
      </c>
      <c r="J66" s="2"/>
      <c r="K66"/>
    </row>
    <row r="67" spans="1:11" x14ac:dyDescent="0.2">
      <c r="A67" t="e">
        <f>'Section 611 Awards'!#REF!</f>
        <v>#REF!</v>
      </c>
      <c r="B67" t="s">
        <v>110</v>
      </c>
      <c r="C67" s="3">
        <v>322775</v>
      </c>
      <c r="D67" s="3">
        <v>29511</v>
      </c>
      <c r="E67" s="3">
        <v>1844</v>
      </c>
      <c r="F67" s="3">
        <v>0</v>
      </c>
      <c r="G67" s="3">
        <v>0</v>
      </c>
      <c r="H67" s="3">
        <v>11067</v>
      </c>
      <c r="I67" s="3">
        <f t="shared" si="1"/>
        <v>365197</v>
      </c>
      <c r="J67" s="2"/>
      <c r="K67"/>
    </row>
    <row r="68" spans="1:11" x14ac:dyDescent="0.2">
      <c r="A68" t="e">
        <f>'Section 611 Awards'!#REF!</f>
        <v>#REF!</v>
      </c>
      <c r="B68" t="s">
        <v>16</v>
      </c>
      <c r="C68" s="3">
        <v>328230</v>
      </c>
      <c r="D68" s="3">
        <v>55632</v>
      </c>
      <c r="E68" s="3">
        <v>0</v>
      </c>
      <c r="F68" s="3">
        <v>0</v>
      </c>
      <c r="G68" s="3">
        <v>0</v>
      </c>
      <c r="H68" s="3">
        <v>37552</v>
      </c>
      <c r="I68" s="3">
        <f t="shared" si="1"/>
        <v>421414</v>
      </c>
      <c r="J68" s="2"/>
      <c r="K68"/>
    </row>
    <row r="69" spans="1:11" x14ac:dyDescent="0.2">
      <c r="A69" t="e">
        <f>'Section 611 Awards'!#REF!</f>
        <v>#REF!</v>
      </c>
      <c r="B69" t="s">
        <v>40</v>
      </c>
      <c r="C69" s="3">
        <v>70897</v>
      </c>
      <c r="D69" s="3">
        <v>4431</v>
      </c>
      <c r="E69" s="3">
        <v>0</v>
      </c>
      <c r="F69" s="3">
        <v>0</v>
      </c>
      <c r="G69" s="3">
        <v>0</v>
      </c>
      <c r="H69" s="3">
        <v>5908</v>
      </c>
      <c r="I69" s="3">
        <f t="shared" si="1"/>
        <v>81236</v>
      </c>
      <c r="J69" s="2"/>
      <c r="K69"/>
    </row>
    <row r="70" spans="1:11" x14ac:dyDescent="0.2">
      <c r="A70" t="e">
        <f>'Section 611 Awards'!#REF!</f>
        <v>#REF!</v>
      </c>
      <c r="B70" t="s">
        <v>34</v>
      </c>
      <c r="C70" s="3">
        <v>181773</v>
      </c>
      <c r="D70" s="3">
        <v>27073</v>
      </c>
      <c r="E70" s="3">
        <v>0</v>
      </c>
      <c r="F70" s="3">
        <v>0</v>
      </c>
      <c r="G70" s="3">
        <v>0</v>
      </c>
      <c r="H70" s="3">
        <v>7735</v>
      </c>
      <c r="I70" s="3">
        <f t="shared" si="1"/>
        <v>216581</v>
      </c>
      <c r="J70" s="2"/>
      <c r="K70"/>
    </row>
    <row r="71" spans="1:11" x14ac:dyDescent="0.2">
      <c r="A71" t="e">
        <f>'Section 611 Awards'!#REF!</f>
        <v>#REF!</v>
      </c>
      <c r="B71" t="s">
        <v>73</v>
      </c>
      <c r="C71" s="3">
        <v>947317</v>
      </c>
      <c r="D71" s="3">
        <v>202885</v>
      </c>
      <c r="E71" s="3">
        <v>0</v>
      </c>
      <c r="F71" s="3">
        <v>6243</v>
      </c>
      <c r="G71" s="3">
        <v>0</v>
      </c>
      <c r="H71" s="3">
        <v>121731</v>
      </c>
      <c r="I71" s="3">
        <f t="shared" si="1"/>
        <v>1278176</v>
      </c>
      <c r="J71" s="2"/>
      <c r="K71"/>
    </row>
    <row r="72" spans="1:11" x14ac:dyDescent="0.2">
      <c r="A72" t="e">
        <f>'Section 611 Awards'!#REF!</f>
        <v>#REF!</v>
      </c>
      <c r="B72" t="s">
        <v>216</v>
      </c>
      <c r="C72" s="3">
        <v>1557523</v>
      </c>
      <c r="D72" s="3">
        <v>336105</v>
      </c>
      <c r="E72" s="3">
        <v>5721</v>
      </c>
      <c r="F72" s="3">
        <v>0</v>
      </c>
      <c r="G72" s="3">
        <v>0</v>
      </c>
      <c r="H72" s="3">
        <v>174488</v>
      </c>
      <c r="I72" s="3">
        <f t="shared" si="1"/>
        <v>2073837</v>
      </c>
      <c r="J72" s="2"/>
      <c r="K72"/>
    </row>
    <row r="73" spans="1:11" x14ac:dyDescent="0.2">
      <c r="A73" t="e">
        <f>'Section 611 Awards'!#REF!</f>
        <v>#REF!</v>
      </c>
      <c r="B73" t="s">
        <v>124</v>
      </c>
      <c r="C73" s="3">
        <v>2025980</v>
      </c>
      <c r="D73" s="3">
        <v>450041</v>
      </c>
      <c r="E73" s="3">
        <v>0</v>
      </c>
      <c r="F73" s="3">
        <v>0</v>
      </c>
      <c r="G73" s="3">
        <v>0</v>
      </c>
      <c r="H73" s="3">
        <v>233767</v>
      </c>
      <c r="I73" s="3">
        <f t="shared" si="1"/>
        <v>2709788</v>
      </c>
      <c r="J73" s="2"/>
      <c r="K73"/>
    </row>
    <row r="74" spans="1:11" x14ac:dyDescent="0.2">
      <c r="A74" t="e">
        <f>'Section 611 Awards'!#REF!</f>
        <v>#REF!</v>
      </c>
      <c r="B74" t="s">
        <v>51</v>
      </c>
      <c r="C74" s="3">
        <v>180097</v>
      </c>
      <c r="D74" s="3">
        <v>18192</v>
      </c>
      <c r="E74" s="3">
        <v>0</v>
      </c>
      <c r="F74" s="3">
        <v>0</v>
      </c>
      <c r="G74" s="3">
        <v>0</v>
      </c>
      <c r="H74" s="3">
        <v>36383</v>
      </c>
      <c r="I74" s="3">
        <f t="shared" si="1"/>
        <v>234672</v>
      </c>
      <c r="J74" s="2"/>
      <c r="K74"/>
    </row>
    <row r="75" spans="1:11" x14ac:dyDescent="0.2">
      <c r="A75" t="e">
        <f>'Section 611 Awards'!#REF!</f>
        <v>#REF!</v>
      </c>
      <c r="B75" t="s">
        <v>52</v>
      </c>
      <c r="C75" s="3">
        <v>102657</v>
      </c>
      <c r="D75" s="3">
        <v>11666</v>
      </c>
      <c r="E75" s="3">
        <v>0</v>
      </c>
      <c r="F75" s="3">
        <v>0</v>
      </c>
      <c r="G75" s="3">
        <v>0</v>
      </c>
      <c r="H75" s="3">
        <v>0</v>
      </c>
      <c r="I75" s="3">
        <f t="shared" si="1"/>
        <v>114323</v>
      </c>
      <c r="J75" s="2"/>
      <c r="K75"/>
    </row>
    <row r="76" spans="1:11" x14ac:dyDescent="0.2">
      <c r="A76" t="e">
        <f>'Section 611 Awards'!#REF!</f>
        <v>#REF!</v>
      </c>
      <c r="B76" t="s">
        <v>217</v>
      </c>
      <c r="C76" s="3">
        <v>134903</v>
      </c>
      <c r="D76" s="3">
        <v>25054</v>
      </c>
      <c r="E76" s="3">
        <v>0</v>
      </c>
      <c r="F76" s="3">
        <v>0</v>
      </c>
      <c r="G76" s="3">
        <v>0</v>
      </c>
      <c r="H76" s="3">
        <v>0</v>
      </c>
      <c r="I76" s="3">
        <f t="shared" si="1"/>
        <v>159957</v>
      </c>
      <c r="J76" s="2"/>
      <c r="K76"/>
    </row>
    <row r="77" spans="1:11" x14ac:dyDescent="0.2">
      <c r="A77" t="e">
        <f>'Section 611 Awards'!#REF!</f>
        <v>#REF!</v>
      </c>
      <c r="B77" t="s">
        <v>107</v>
      </c>
      <c r="C77" s="3">
        <v>38553</v>
      </c>
      <c r="D77" s="3">
        <v>0</v>
      </c>
      <c r="E77" s="3">
        <v>0</v>
      </c>
      <c r="F77" s="3">
        <v>0</v>
      </c>
      <c r="G77" s="3">
        <v>0</v>
      </c>
      <c r="H77" s="3">
        <v>0</v>
      </c>
      <c r="I77" s="3">
        <f t="shared" si="1"/>
        <v>38553</v>
      </c>
      <c r="J77" s="2"/>
      <c r="K77"/>
    </row>
    <row r="78" spans="1:11" x14ac:dyDescent="0.2">
      <c r="A78" t="e">
        <f>'Section 611 Awards'!#REF!</f>
        <v>#REF!</v>
      </c>
      <c r="B78" t="s">
        <v>95</v>
      </c>
      <c r="C78" s="3">
        <v>127047</v>
      </c>
      <c r="D78" s="3">
        <v>31370</v>
      </c>
      <c r="E78" s="3">
        <v>0</v>
      </c>
      <c r="F78" s="3">
        <v>0</v>
      </c>
      <c r="G78" s="3">
        <v>0</v>
      </c>
      <c r="H78" s="3">
        <v>7842</v>
      </c>
      <c r="I78" s="3">
        <f t="shared" si="1"/>
        <v>166259</v>
      </c>
      <c r="J78" s="2"/>
      <c r="K78"/>
    </row>
    <row r="79" spans="1:11" x14ac:dyDescent="0.2">
      <c r="A79" t="e">
        <f>'Section 611 Awards'!#REF!</f>
        <v>#REF!</v>
      </c>
      <c r="B79" t="s">
        <v>136</v>
      </c>
      <c r="C79" s="3">
        <v>26099</v>
      </c>
      <c r="D79" s="3">
        <v>1535</v>
      </c>
      <c r="E79" s="3">
        <v>0</v>
      </c>
      <c r="F79" s="3">
        <v>0</v>
      </c>
      <c r="G79" s="3">
        <v>0</v>
      </c>
      <c r="H79" s="3">
        <v>0</v>
      </c>
      <c r="I79" s="3">
        <f t="shared" si="1"/>
        <v>27634</v>
      </c>
      <c r="J79" s="2"/>
      <c r="K79"/>
    </row>
    <row r="80" spans="1:11" x14ac:dyDescent="0.2">
      <c r="A80" t="e">
        <f>'Section 611 Awards'!#REF!</f>
        <v>#REF!</v>
      </c>
      <c r="B80" t="s">
        <v>218</v>
      </c>
      <c r="C80" s="3">
        <v>873615</v>
      </c>
      <c r="D80" s="3">
        <v>147866</v>
      </c>
      <c r="E80" s="3">
        <v>1509</v>
      </c>
      <c r="F80" s="3">
        <v>0</v>
      </c>
      <c r="G80" s="3">
        <v>0</v>
      </c>
      <c r="H80" s="3">
        <v>122216</v>
      </c>
      <c r="I80" s="3">
        <f t="shared" si="1"/>
        <v>1145206</v>
      </c>
      <c r="J80" s="2"/>
      <c r="K80"/>
    </row>
    <row r="81" spans="1:11" x14ac:dyDescent="0.2">
      <c r="A81" t="e">
        <f>'Section 611 Awards'!#REF!</f>
        <v>#REF!</v>
      </c>
      <c r="B81" t="s">
        <v>151</v>
      </c>
      <c r="C81" s="3">
        <v>3119018</v>
      </c>
      <c r="D81" s="3">
        <v>677991</v>
      </c>
      <c r="E81" s="3">
        <v>5235</v>
      </c>
      <c r="F81" s="3">
        <v>0</v>
      </c>
      <c r="G81" s="3">
        <v>0</v>
      </c>
      <c r="H81" s="3">
        <v>357319</v>
      </c>
      <c r="I81" s="3">
        <f t="shared" si="1"/>
        <v>4159563</v>
      </c>
      <c r="J81" s="2"/>
      <c r="K81"/>
    </row>
    <row r="82" spans="1:11" x14ac:dyDescent="0.2">
      <c r="A82" t="e">
        <f>'Section 611 Awards'!#REF!</f>
        <v>#REF!</v>
      </c>
      <c r="B82" t="s">
        <v>219</v>
      </c>
      <c r="C82" s="3">
        <v>681146</v>
      </c>
      <c r="D82" s="3">
        <v>89905</v>
      </c>
      <c r="E82" s="3">
        <v>0</v>
      </c>
      <c r="F82" s="3">
        <v>1524</v>
      </c>
      <c r="G82" s="3">
        <v>0</v>
      </c>
      <c r="H82" s="3">
        <v>99048</v>
      </c>
      <c r="I82" s="3">
        <f t="shared" si="1"/>
        <v>871623</v>
      </c>
      <c r="J82" s="2"/>
      <c r="K82"/>
    </row>
    <row r="83" spans="1:11" x14ac:dyDescent="0.2">
      <c r="A83" t="e">
        <f>'Section 611 Awards'!#REF!</f>
        <v>#REF!</v>
      </c>
      <c r="B83" t="s">
        <v>2</v>
      </c>
      <c r="C83" s="3">
        <v>21996</v>
      </c>
      <c r="D83" s="3">
        <v>0</v>
      </c>
      <c r="E83" s="3">
        <v>0</v>
      </c>
      <c r="F83" s="3">
        <v>0</v>
      </c>
      <c r="G83" s="3">
        <v>0</v>
      </c>
      <c r="H83" s="3">
        <v>0</v>
      </c>
      <c r="I83" s="3">
        <f t="shared" si="1"/>
        <v>21996</v>
      </c>
      <c r="J83" s="2"/>
      <c r="K83"/>
    </row>
    <row r="84" spans="1:11" x14ac:dyDescent="0.2">
      <c r="A84" t="e">
        <f>'Section 611 Awards'!#REF!</f>
        <v>#REF!</v>
      </c>
      <c r="B84" t="s">
        <v>143</v>
      </c>
      <c r="C84" s="3">
        <v>67522</v>
      </c>
      <c r="D84" s="3">
        <v>10803</v>
      </c>
      <c r="E84" s="3">
        <v>0</v>
      </c>
      <c r="F84" s="3">
        <v>0</v>
      </c>
      <c r="G84" s="3">
        <v>0</v>
      </c>
      <c r="H84" s="3">
        <v>5402</v>
      </c>
      <c r="I84" s="3">
        <f t="shared" si="1"/>
        <v>83727</v>
      </c>
      <c r="J84" s="2"/>
      <c r="K84"/>
    </row>
    <row r="85" spans="1:11" x14ac:dyDescent="0.2">
      <c r="A85" t="e">
        <f>'Section 611 Awards'!#REF!</f>
        <v>#REF!</v>
      </c>
      <c r="B85" t="s">
        <v>220</v>
      </c>
      <c r="C85" s="3">
        <v>23023</v>
      </c>
      <c r="D85" s="3">
        <v>6771</v>
      </c>
      <c r="E85" s="3">
        <v>0</v>
      </c>
      <c r="F85" s="3">
        <v>0</v>
      </c>
      <c r="G85" s="3">
        <v>0</v>
      </c>
      <c r="H85" s="3">
        <v>1354</v>
      </c>
      <c r="I85" s="3">
        <f t="shared" si="1"/>
        <v>31148</v>
      </c>
      <c r="J85" s="2"/>
      <c r="K85"/>
    </row>
    <row r="86" spans="1:11" x14ac:dyDescent="0.2">
      <c r="A86" t="e">
        <f>'Section 611 Awards'!#REF!</f>
        <v>#REF!</v>
      </c>
      <c r="B86" t="s">
        <v>72</v>
      </c>
      <c r="C86" s="3">
        <v>574636</v>
      </c>
      <c r="D86" s="3">
        <v>65416</v>
      </c>
      <c r="E86" s="3">
        <v>1283</v>
      </c>
      <c r="F86" s="3">
        <v>0</v>
      </c>
      <c r="G86" s="3">
        <v>0</v>
      </c>
      <c r="H86" s="3">
        <v>61568</v>
      </c>
      <c r="I86" s="3">
        <f t="shared" si="1"/>
        <v>702903</v>
      </c>
      <c r="J86" s="2"/>
      <c r="K86"/>
    </row>
    <row r="87" spans="1:11" x14ac:dyDescent="0.2">
      <c r="A87" t="e">
        <f>'Section 611 Awards'!#REF!</f>
        <v>#REF!</v>
      </c>
      <c r="B87" t="s">
        <v>113</v>
      </c>
      <c r="C87" s="3">
        <v>132538</v>
      </c>
      <c r="D87" s="3">
        <v>46388</v>
      </c>
      <c r="E87" s="3">
        <v>0</v>
      </c>
      <c r="F87" s="3">
        <v>0</v>
      </c>
      <c r="G87" s="3">
        <v>0</v>
      </c>
      <c r="H87" s="3">
        <v>9940</v>
      </c>
      <c r="I87" s="3">
        <f t="shared" si="1"/>
        <v>188866</v>
      </c>
      <c r="J87" s="2"/>
      <c r="K87"/>
    </row>
    <row r="88" spans="1:11" x14ac:dyDescent="0.2">
      <c r="A88" t="e">
        <f>'Section 611 Awards'!#REF!</f>
        <v>#REF!</v>
      </c>
      <c r="B88" t="s">
        <v>17</v>
      </c>
      <c r="C88" s="3">
        <v>23194</v>
      </c>
      <c r="D88" s="3">
        <v>3163</v>
      </c>
      <c r="E88" s="3">
        <v>0</v>
      </c>
      <c r="F88" s="3">
        <v>0</v>
      </c>
      <c r="G88" s="3">
        <v>0</v>
      </c>
      <c r="H88" s="3">
        <v>0</v>
      </c>
      <c r="I88" s="3">
        <f t="shared" si="1"/>
        <v>26357</v>
      </c>
      <c r="J88" s="2"/>
      <c r="K88"/>
    </row>
    <row r="89" spans="1:11" x14ac:dyDescent="0.2">
      <c r="A89" t="e">
        <f>'Section 611 Awards'!#REF!</f>
        <v>#REF!</v>
      </c>
      <c r="B89" t="s">
        <v>46</v>
      </c>
      <c r="C89" s="3">
        <v>150043</v>
      </c>
      <c r="D89" s="3">
        <v>22923</v>
      </c>
      <c r="E89" s="3">
        <v>0</v>
      </c>
      <c r="F89" s="3">
        <v>0</v>
      </c>
      <c r="G89" s="3">
        <v>0</v>
      </c>
      <c r="H89" s="3">
        <v>10420</v>
      </c>
      <c r="I89" s="3">
        <f t="shared" si="1"/>
        <v>183386</v>
      </c>
      <c r="J89" s="2"/>
      <c r="K89"/>
    </row>
    <row r="90" spans="1:11" x14ac:dyDescent="0.2">
      <c r="A90" t="e">
        <f>'Section 611 Awards'!#REF!</f>
        <v>#REF!</v>
      </c>
      <c r="B90" t="s">
        <v>101</v>
      </c>
      <c r="C90" s="3">
        <v>18112</v>
      </c>
      <c r="D90" s="3">
        <v>0</v>
      </c>
      <c r="E90" s="3">
        <v>0</v>
      </c>
      <c r="F90" s="3">
        <v>0</v>
      </c>
      <c r="G90" s="3">
        <v>0</v>
      </c>
      <c r="H90" s="3">
        <v>0</v>
      </c>
      <c r="I90" s="3">
        <f t="shared" si="1"/>
        <v>18112</v>
      </c>
      <c r="J90" s="2"/>
      <c r="K90"/>
    </row>
    <row r="91" spans="1:11" x14ac:dyDescent="0.2">
      <c r="A91" t="e">
        <f>'Section 611 Awards'!#REF!</f>
        <v>#REF!</v>
      </c>
      <c r="B91" t="s">
        <v>146</v>
      </c>
      <c r="C91" s="3">
        <v>63016</v>
      </c>
      <c r="D91" s="3">
        <v>8131</v>
      </c>
      <c r="E91" s="3">
        <v>0</v>
      </c>
      <c r="F91" s="3">
        <v>0</v>
      </c>
      <c r="G91" s="3">
        <v>0</v>
      </c>
      <c r="H91" s="3">
        <v>6098</v>
      </c>
      <c r="I91" s="3">
        <f t="shared" si="1"/>
        <v>77245</v>
      </c>
      <c r="J91" s="2"/>
      <c r="K91"/>
    </row>
    <row r="92" spans="1:11" x14ac:dyDescent="0.2">
      <c r="A92" t="e">
        <f>'Section 611 Awards'!#REF!</f>
        <v>#REF!</v>
      </c>
      <c r="B92" t="s">
        <v>88</v>
      </c>
      <c r="C92" s="3">
        <v>327395</v>
      </c>
      <c r="D92" s="3">
        <v>33767</v>
      </c>
      <c r="E92" s="3">
        <v>0</v>
      </c>
      <c r="F92" s="3">
        <v>0</v>
      </c>
      <c r="G92" s="3">
        <v>0</v>
      </c>
      <c r="H92" s="3">
        <v>61662</v>
      </c>
      <c r="I92" s="3">
        <f t="shared" si="1"/>
        <v>422824</v>
      </c>
      <c r="J92" s="2"/>
      <c r="K92"/>
    </row>
    <row r="93" spans="1:11" x14ac:dyDescent="0.2">
      <c r="A93" t="e">
        <f>'Section 611 Awards'!#REF!</f>
        <v>#REF!</v>
      </c>
      <c r="B93" t="s">
        <v>102</v>
      </c>
      <c r="C93" s="3">
        <v>1947</v>
      </c>
      <c r="D93" s="3">
        <v>0</v>
      </c>
      <c r="E93" s="3">
        <v>0</v>
      </c>
      <c r="F93" s="3">
        <v>0</v>
      </c>
      <c r="G93" s="3">
        <v>0</v>
      </c>
      <c r="H93" s="3">
        <v>0</v>
      </c>
      <c r="I93" s="3">
        <f t="shared" si="1"/>
        <v>1947</v>
      </c>
      <c r="J93" s="2"/>
      <c r="K93"/>
    </row>
    <row r="94" spans="1:11" x14ac:dyDescent="0.2">
      <c r="A94" t="e">
        <f>'Section 611 Awards'!#REF!</f>
        <v>#REF!</v>
      </c>
      <c r="B94" t="s">
        <v>74</v>
      </c>
      <c r="C94" s="3">
        <v>1449103</v>
      </c>
      <c r="D94" s="3">
        <v>194318</v>
      </c>
      <c r="E94" s="3">
        <v>1506</v>
      </c>
      <c r="F94" s="3">
        <v>0</v>
      </c>
      <c r="G94" s="3">
        <v>0</v>
      </c>
      <c r="H94" s="3">
        <v>129546</v>
      </c>
      <c r="I94" s="3">
        <f t="shared" si="1"/>
        <v>1774473</v>
      </c>
      <c r="J94" s="2"/>
      <c r="K94"/>
    </row>
    <row r="95" spans="1:11" x14ac:dyDescent="0.2">
      <c r="A95" t="e">
        <f>'Section 611 Awards'!#REF!</f>
        <v>#REF!</v>
      </c>
      <c r="B95" t="s">
        <v>221</v>
      </c>
      <c r="C95" s="3">
        <v>616891</v>
      </c>
      <c r="D95" s="3">
        <v>134563</v>
      </c>
      <c r="E95" s="3">
        <v>0</v>
      </c>
      <c r="F95" s="3">
        <v>24466</v>
      </c>
      <c r="G95" s="3">
        <v>0</v>
      </c>
      <c r="H95" s="3">
        <v>115339</v>
      </c>
      <c r="I95" s="3">
        <f t="shared" si="1"/>
        <v>891259</v>
      </c>
      <c r="J95" s="2"/>
      <c r="K95"/>
    </row>
    <row r="96" spans="1:11" x14ac:dyDescent="0.2">
      <c r="A96" t="e">
        <f>'Section 611 Awards'!#REF!</f>
        <v>#REF!</v>
      </c>
      <c r="B96" t="s">
        <v>167</v>
      </c>
      <c r="C96" s="3">
        <v>84982</v>
      </c>
      <c r="D96" s="3">
        <v>11458</v>
      </c>
      <c r="E96" s="3">
        <v>0</v>
      </c>
      <c r="F96" s="3">
        <v>0</v>
      </c>
      <c r="G96" s="3">
        <v>0</v>
      </c>
      <c r="H96" s="3">
        <v>11458</v>
      </c>
      <c r="I96" s="3">
        <f t="shared" si="1"/>
        <v>107898</v>
      </c>
      <c r="J96" s="2"/>
      <c r="K96"/>
    </row>
    <row r="97" spans="1:11" x14ac:dyDescent="0.2">
      <c r="A97" t="e">
        <f>'Section 611 Awards'!#REF!</f>
        <v>#REF!</v>
      </c>
      <c r="B97" t="s">
        <v>140</v>
      </c>
      <c r="C97" s="3">
        <v>509659</v>
      </c>
      <c r="D97" s="3">
        <v>58807</v>
      </c>
      <c r="E97" s="3">
        <v>0</v>
      </c>
      <c r="F97" s="3">
        <v>10555</v>
      </c>
      <c r="G97" s="3">
        <v>0</v>
      </c>
      <c r="H97" s="3">
        <v>33173</v>
      </c>
      <c r="I97" s="3">
        <f t="shared" si="1"/>
        <v>612194</v>
      </c>
      <c r="J97" s="2"/>
      <c r="K97"/>
    </row>
    <row r="98" spans="1:11" x14ac:dyDescent="0.2">
      <c r="A98" t="e">
        <f>'Section 611 Awards'!#REF!</f>
        <v>#REF!</v>
      </c>
      <c r="B98" t="s">
        <v>75</v>
      </c>
      <c r="C98" s="3">
        <v>145251</v>
      </c>
      <c r="D98" s="3">
        <v>16819</v>
      </c>
      <c r="E98" s="3">
        <v>0</v>
      </c>
      <c r="F98" s="3">
        <v>0</v>
      </c>
      <c r="G98" s="3">
        <v>0</v>
      </c>
      <c r="H98" s="3">
        <v>12232</v>
      </c>
      <c r="I98" s="3">
        <f t="shared" si="1"/>
        <v>174302</v>
      </c>
      <c r="J98" s="2"/>
      <c r="K98"/>
    </row>
    <row r="99" spans="1:11" x14ac:dyDescent="0.2">
      <c r="A99" t="e">
        <f>'Section 611 Awards'!#REF!</f>
        <v>#REF!</v>
      </c>
      <c r="B99" t="s">
        <v>8</v>
      </c>
      <c r="C99" s="3">
        <v>1205120</v>
      </c>
      <c r="D99" s="3">
        <v>335213</v>
      </c>
      <c r="E99" s="3">
        <v>0</v>
      </c>
      <c r="F99" s="3">
        <v>0</v>
      </c>
      <c r="G99" s="3">
        <v>0</v>
      </c>
      <c r="H99" s="3">
        <v>74035</v>
      </c>
      <c r="I99" s="3">
        <f t="shared" si="1"/>
        <v>1614368</v>
      </c>
      <c r="J99" s="2"/>
      <c r="K99"/>
    </row>
    <row r="100" spans="1:11" x14ac:dyDescent="0.2">
      <c r="A100" t="e">
        <f>'Section 611 Awards'!#REF!</f>
        <v>#REF!</v>
      </c>
      <c r="B100" t="s">
        <v>96</v>
      </c>
      <c r="C100" s="3">
        <v>829026</v>
      </c>
      <c r="D100" s="3">
        <v>82632</v>
      </c>
      <c r="E100" s="3">
        <v>2709</v>
      </c>
      <c r="F100" s="3">
        <v>0</v>
      </c>
      <c r="G100" s="3">
        <v>0</v>
      </c>
      <c r="H100" s="3">
        <v>71795</v>
      </c>
      <c r="I100" s="3">
        <f t="shared" si="1"/>
        <v>986162</v>
      </c>
      <c r="J100" s="2"/>
      <c r="K100"/>
    </row>
    <row r="101" spans="1:11" x14ac:dyDescent="0.2">
      <c r="A101" t="e">
        <f>'Section 611 Awards'!#REF!</f>
        <v>#REF!</v>
      </c>
      <c r="B101" t="s">
        <v>94</v>
      </c>
      <c r="C101" s="3">
        <v>1051261</v>
      </c>
      <c r="D101" s="3">
        <v>297215</v>
      </c>
      <c r="E101" s="3">
        <v>3669</v>
      </c>
      <c r="F101" s="3">
        <v>1835</v>
      </c>
      <c r="G101" s="3">
        <v>0</v>
      </c>
      <c r="H101" s="3">
        <v>113749</v>
      </c>
      <c r="I101" s="3">
        <f t="shared" si="1"/>
        <v>1467729</v>
      </c>
      <c r="J101" s="2"/>
      <c r="K101"/>
    </row>
    <row r="102" spans="1:11" x14ac:dyDescent="0.2">
      <c r="A102" t="e">
        <f>'Section 611 Awards'!#REF!</f>
        <v>#REF!</v>
      </c>
      <c r="B102" t="s">
        <v>50</v>
      </c>
      <c r="C102" s="3">
        <v>5673</v>
      </c>
      <c r="D102" s="3">
        <v>0</v>
      </c>
      <c r="E102" s="3">
        <v>0</v>
      </c>
      <c r="F102" s="3">
        <v>0</v>
      </c>
      <c r="G102" s="3">
        <v>0</v>
      </c>
      <c r="H102" s="3">
        <v>5673</v>
      </c>
      <c r="I102" s="3">
        <f t="shared" si="1"/>
        <v>11346</v>
      </c>
      <c r="J102" s="2"/>
      <c r="K102"/>
    </row>
    <row r="103" spans="1:11" x14ac:dyDescent="0.2">
      <c r="A103" t="e">
        <f>'Section 611 Awards'!#REF!</f>
        <v>#REF!</v>
      </c>
      <c r="B103" t="s">
        <v>89</v>
      </c>
      <c r="C103" s="3">
        <v>210047</v>
      </c>
      <c r="D103" s="3">
        <v>0</v>
      </c>
      <c r="E103" s="3">
        <v>0</v>
      </c>
      <c r="F103" s="3">
        <v>8470</v>
      </c>
      <c r="G103" s="3">
        <v>0</v>
      </c>
      <c r="H103" s="3">
        <v>15245</v>
      </c>
      <c r="I103" s="3">
        <f t="shared" si="1"/>
        <v>233762</v>
      </c>
      <c r="J103" s="2"/>
      <c r="K103"/>
    </row>
    <row r="104" spans="1:11" x14ac:dyDescent="0.2">
      <c r="A104" t="e">
        <f>'Section 611 Awards'!#REF!</f>
        <v>#REF!</v>
      </c>
      <c r="B104" t="s">
        <v>105</v>
      </c>
      <c r="C104" s="3">
        <v>44</v>
      </c>
      <c r="D104" s="3">
        <v>0</v>
      </c>
      <c r="E104" s="3">
        <v>0</v>
      </c>
      <c r="F104" s="3">
        <v>0</v>
      </c>
      <c r="G104" s="3">
        <v>0</v>
      </c>
      <c r="H104" s="3">
        <v>0</v>
      </c>
      <c r="I104" s="3">
        <f t="shared" si="1"/>
        <v>44</v>
      </c>
      <c r="J104" s="2"/>
      <c r="K104"/>
    </row>
    <row r="105" spans="1:11" x14ac:dyDescent="0.2">
      <c r="A105" t="e">
        <f>'Section 611 Awards'!#REF!</f>
        <v>#REF!</v>
      </c>
      <c r="B105" t="s">
        <v>84</v>
      </c>
      <c r="C105" s="3">
        <v>53960</v>
      </c>
      <c r="D105" s="3">
        <v>0</v>
      </c>
      <c r="E105" s="3">
        <v>0</v>
      </c>
      <c r="F105" s="3">
        <v>0</v>
      </c>
      <c r="G105" s="3">
        <v>0</v>
      </c>
      <c r="H105" s="3">
        <v>8993</v>
      </c>
      <c r="I105" s="3">
        <f t="shared" si="1"/>
        <v>62953</v>
      </c>
      <c r="J105" s="2"/>
      <c r="K105"/>
    </row>
    <row r="106" spans="1:11" x14ac:dyDescent="0.2">
      <c r="A106" t="e">
        <f>'Section 611 Awards'!#REF!</f>
        <v>#REF!</v>
      </c>
      <c r="B106" t="s">
        <v>91</v>
      </c>
      <c r="C106" s="3">
        <v>119193</v>
      </c>
      <c r="D106" s="3">
        <v>4584</v>
      </c>
      <c r="E106" s="3">
        <v>0</v>
      </c>
      <c r="F106" s="3">
        <v>0</v>
      </c>
      <c r="G106" s="3">
        <v>0</v>
      </c>
      <c r="H106" s="3">
        <v>7641</v>
      </c>
      <c r="I106" s="3">
        <f t="shared" si="1"/>
        <v>131418</v>
      </c>
      <c r="J106" s="2"/>
      <c r="K106"/>
    </row>
    <row r="107" spans="1:11" x14ac:dyDescent="0.2">
      <c r="A107" t="e">
        <f>'Section 611 Awards'!#REF!</f>
        <v>#REF!</v>
      </c>
      <c r="B107" t="s">
        <v>87</v>
      </c>
      <c r="C107" s="3">
        <v>48333</v>
      </c>
      <c r="D107" s="3">
        <v>1933</v>
      </c>
      <c r="E107" s="3">
        <v>0</v>
      </c>
      <c r="F107" s="3">
        <v>0</v>
      </c>
      <c r="G107" s="3">
        <v>0</v>
      </c>
      <c r="H107" s="3">
        <v>7733</v>
      </c>
      <c r="I107" s="3">
        <f t="shared" si="1"/>
        <v>57999</v>
      </c>
      <c r="J107" s="2"/>
      <c r="K107"/>
    </row>
    <row r="108" spans="1:11" x14ac:dyDescent="0.2">
      <c r="A108" t="e">
        <f>'Section 611 Awards'!#REF!</f>
        <v>#REF!</v>
      </c>
      <c r="B108" t="s">
        <v>165</v>
      </c>
      <c r="C108" s="3">
        <v>1122842</v>
      </c>
      <c r="D108" s="3">
        <v>147665</v>
      </c>
      <c r="E108" s="3">
        <v>0</v>
      </c>
      <c r="F108" s="3">
        <v>0</v>
      </c>
      <c r="G108" s="3">
        <v>0</v>
      </c>
      <c r="H108" s="3">
        <v>102342</v>
      </c>
      <c r="I108" s="3">
        <f t="shared" si="1"/>
        <v>1372849</v>
      </c>
      <c r="J108" s="2"/>
      <c r="K108"/>
    </row>
    <row r="109" spans="1:11" x14ac:dyDescent="0.2">
      <c r="A109" t="e">
        <f>'Section 611 Awards'!#REF!</f>
        <v>#REF!</v>
      </c>
      <c r="B109" t="s">
        <v>68</v>
      </c>
      <c r="C109" s="3">
        <v>2227518</v>
      </c>
      <c r="D109" s="3">
        <v>686222</v>
      </c>
      <c r="E109" s="3">
        <v>1351</v>
      </c>
      <c r="F109" s="3">
        <v>1351</v>
      </c>
      <c r="G109" s="3">
        <v>0</v>
      </c>
      <c r="H109" s="3">
        <v>235044</v>
      </c>
      <c r="I109" s="3">
        <f t="shared" si="1"/>
        <v>3151486</v>
      </c>
      <c r="J109" s="2"/>
      <c r="K109"/>
    </row>
    <row r="110" spans="1:11" x14ac:dyDescent="0.2">
      <c r="A110" t="e">
        <f>'Section 611 Awards'!#REF!</f>
        <v>#REF!</v>
      </c>
      <c r="B110" t="s">
        <v>222</v>
      </c>
      <c r="C110" s="3">
        <v>291334</v>
      </c>
      <c r="D110" s="3">
        <v>51498</v>
      </c>
      <c r="E110" s="3">
        <v>0</v>
      </c>
      <c r="F110" s="3">
        <v>0</v>
      </c>
      <c r="G110" s="3">
        <v>0</v>
      </c>
      <c r="H110" s="3">
        <v>32370</v>
      </c>
      <c r="I110" s="3">
        <f t="shared" si="1"/>
        <v>375202</v>
      </c>
      <c r="J110" s="2"/>
      <c r="K110"/>
    </row>
    <row r="111" spans="1:11" x14ac:dyDescent="0.2">
      <c r="A111" t="e">
        <f>'Section 611 Awards'!#REF!</f>
        <v>#REF!</v>
      </c>
      <c r="B111" t="s">
        <v>160</v>
      </c>
      <c r="C111" s="3">
        <v>172714</v>
      </c>
      <c r="D111" s="3">
        <v>38649</v>
      </c>
      <c r="E111" s="3">
        <v>0</v>
      </c>
      <c r="F111" s="3">
        <v>0</v>
      </c>
      <c r="G111" s="3">
        <v>0</v>
      </c>
      <c r="H111" s="3">
        <v>2416</v>
      </c>
      <c r="I111" s="3">
        <f t="shared" si="1"/>
        <v>213779</v>
      </c>
      <c r="J111" s="2"/>
      <c r="K111"/>
    </row>
    <row r="112" spans="1:11" x14ac:dyDescent="0.2">
      <c r="A112" t="e">
        <f>'Section 611 Awards'!#REF!</f>
        <v>#REF!</v>
      </c>
      <c r="B112" t="s">
        <v>10</v>
      </c>
      <c r="C112" s="3">
        <v>490037</v>
      </c>
      <c r="D112" s="3">
        <v>89623</v>
      </c>
      <c r="E112" s="3">
        <v>0</v>
      </c>
      <c r="F112" s="3">
        <v>0</v>
      </c>
      <c r="G112" s="3">
        <v>0</v>
      </c>
      <c r="H112" s="3">
        <v>52039</v>
      </c>
      <c r="I112" s="3">
        <f t="shared" si="1"/>
        <v>631699</v>
      </c>
      <c r="J112" s="2"/>
      <c r="K112"/>
    </row>
    <row r="113" spans="1:11" x14ac:dyDescent="0.2">
      <c r="A113" t="e">
        <f>'Section 611 Awards'!#REF!</f>
        <v>#REF!</v>
      </c>
      <c r="B113" t="s">
        <v>4</v>
      </c>
      <c r="C113" s="3">
        <v>64459</v>
      </c>
      <c r="D113" s="3">
        <v>18129</v>
      </c>
      <c r="E113" s="3">
        <v>0</v>
      </c>
      <c r="F113" s="3">
        <v>0</v>
      </c>
      <c r="G113" s="3">
        <v>0</v>
      </c>
      <c r="H113" s="3">
        <v>12086</v>
      </c>
      <c r="I113" s="3">
        <f t="shared" si="1"/>
        <v>94674</v>
      </c>
      <c r="J113" s="2"/>
      <c r="K113"/>
    </row>
    <row r="114" spans="1:11" x14ac:dyDescent="0.2">
      <c r="A114" t="e">
        <f>'Section 611 Awards'!#REF!</f>
        <v>#REF!</v>
      </c>
      <c r="B114" t="s">
        <v>48</v>
      </c>
      <c r="C114" s="3">
        <v>8728</v>
      </c>
      <c r="D114" s="3">
        <v>4364</v>
      </c>
      <c r="E114" s="3">
        <v>0</v>
      </c>
      <c r="F114" s="3">
        <v>0</v>
      </c>
      <c r="G114" s="3">
        <v>0</v>
      </c>
      <c r="H114" s="3">
        <v>0</v>
      </c>
      <c r="I114" s="3">
        <f t="shared" si="1"/>
        <v>13092</v>
      </c>
      <c r="J114" s="2"/>
      <c r="K114"/>
    </row>
    <row r="115" spans="1:11" x14ac:dyDescent="0.2">
      <c r="A115" t="e">
        <f>'Section 611 Awards'!#REF!</f>
        <v>#REF!</v>
      </c>
      <c r="B115" t="s">
        <v>120</v>
      </c>
      <c r="C115" s="3">
        <v>392934</v>
      </c>
      <c r="D115" s="3">
        <v>43930</v>
      </c>
      <c r="E115" s="3">
        <v>0</v>
      </c>
      <c r="F115" s="3">
        <v>0</v>
      </c>
      <c r="G115" s="3">
        <v>0</v>
      </c>
      <c r="H115" s="3">
        <v>41490</v>
      </c>
      <c r="I115" s="3">
        <f t="shared" si="1"/>
        <v>478354</v>
      </c>
      <c r="J115" s="2"/>
      <c r="K115"/>
    </row>
    <row r="116" spans="1:11" x14ac:dyDescent="0.2">
      <c r="A116" t="e">
        <f>'Section 611 Awards'!#REF!</f>
        <v>#REF!</v>
      </c>
      <c r="B116" t="s">
        <v>118</v>
      </c>
      <c r="C116" s="3">
        <v>143425</v>
      </c>
      <c r="D116" s="3">
        <v>9313</v>
      </c>
      <c r="E116" s="3">
        <v>0</v>
      </c>
      <c r="F116" s="3">
        <v>0</v>
      </c>
      <c r="G116" s="3">
        <v>0</v>
      </c>
      <c r="H116" s="3">
        <v>7451</v>
      </c>
      <c r="I116" s="3">
        <f t="shared" si="1"/>
        <v>160189</v>
      </c>
      <c r="J116" s="2"/>
      <c r="K116"/>
    </row>
    <row r="117" spans="1:11" x14ac:dyDescent="0.2">
      <c r="A117" t="e">
        <f>'Section 611 Awards'!#REF!</f>
        <v>#REF!</v>
      </c>
      <c r="B117" t="s">
        <v>28</v>
      </c>
      <c r="C117" s="3">
        <v>137412</v>
      </c>
      <c r="D117" s="3">
        <v>10735</v>
      </c>
      <c r="E117" s="3">
        <v>0</v>
      </c>
      <c r="F117" s="3">
        <v>0</v>
      </c>
      <c r="G117" s="3">
        <v>0</v>
      </c>
      <c r="H117" s="3">
        <v>12882</v>
      </c>
      <c r="I117" s="3">
        <f t="shared" si="1"/>
        <v>161029</v>
      </c>
      <c r="J117" s="2"/>
      <c r="K117"/>
    </row>
    <row r="118" spans="1:11" x14ac:dyDescent="0.2">
      <c r="A118" t="e">
        <f>'Section 611 Awards'!#REF!</f>
        <v>#REF!</v>
      </c>
      <c r="B118" t="s">
        <v>134</v>
      </c>
      <c r="C118" s="3">
        <v>130831</v>
      </c>
      <c r="D118" s="3">
        <v>34778</v>
      </c>
      <c r="E118" s="3">
        <v>0</v>
      </c>
      <c r="F118" s="3">
        <v>0</v>
      </c>
      <c r="G118" s="3">
        <v>0</v>
      </c>
      <c r="H118" s="3">
        <v>8280</v>
      </c>
      <c r="I118" s="3">
        <f t="shared" si="1"/>
        <v>173889</v>
      </c>
      <c r="J118" s="2"/>
      <c r="K118"/>
    </row>
    <row r="119" spans="1:11" x14ac:dyDescent="0.2">
      <c r="A119" t="e">
        <f>'Section 611 Awards'!#REF!</f>
        <v>#REF!</v>
      </c>
      <c r="B119" t="s">
        <v>135</v>
      </c>
      <c r="C119" s="3">
        <v>106312</v>
      </c>
      <c r="D119" s="3">
        <v>17147</v>
      </c>
      <c r="E119" s="3">
        <v>0</v>
      </c>
      <c r="F119" s="3">
        <v>0</v>
      </c>
      <c r="G119" s="3">
        <v>0</v>
      </c>
      <c r="H119" s="3">
        <v>13718</v>
      </c>
      <c r="I119" s="3">
        <f t="shared" si="1"/>
        <v>137177</v>
      </c>
      <c r="J119" s="2"/>
      <c r="K119"/>
    </row>
    <row r="120" spans="1:11" x14ac:dyDescent="0.2">
      <c r="A120" t="e">
        <f>'Section 611 Awards'!#REF!</f>
        <v>#REF!</v>
      </c>
      <c r="B120" t="s">
        <v>163</v>
      </c>
      <c r="C120" s="3">
        <v>808931</v>
      </c>
      <c r="D120" s="3">
        <v>169276</v>
      </c>
      <c r="E120" s="3">
        <v>1498</v>
      </c>
      <c r="F120" s="3">
        <v>0</v>
      </c>
      <c r="G120" s="3">
        <v>0</v>
      </c>
      <c r="H120" s="3">
        <v>77897</v>
      </c>
      <c r="I120" s="3">
        <f t="shared" si="1"/>
        <v>1057602</v>
      </c>
      <c r="J120" s="2"/>
      <c r="K120"/>
    </row>
    <row r="121" spans="1:11" x14ac:dyDescent="0.2">
      <c r="A121" t="e">
        <f>'Section 611 Awards'!#REF!</f>
        <v>#REF!</v>
      </c>
      <c r="B121" t="s">
        <v>26</v>
      </c>
      <c r="C121" s="3">
        <v>814371</v>
      </c>
      <c r="D121" s="3">
        <v>151473</v>
      </c>
      <c r="E121" s="3">
        <v>0</v>
      </c>
      <c r="F121" s="3">
        <v>4886</v>
      </c>
      <c r="G121" s="3">
        <v>0</v>
      </c>
      <c r="H121" s="3">
        <v>45605</v>
      </c>
      <c r="I121" s="3">
        <f t="shared" si="1"/>
        <v>1016335</v>
      </c>
      <c r="J121" s="2"/>
      <c r="K121"/>
    </row>
    <row r="122" spans="1:11" x14ac:dyDescent="0.2">
      <c r="A122" t="e">
        <f>'Section 611 Awards'!#REF!</f>
        <v>#REF!</v>
      </c>
      <c r="B122" t="s">
        <v>9</v>
      </c>
      <c r="C122" s="3">
        <v>2683875</v>
      </c>
      <c r="D122" s="3">
        <v>543475</v>
      </c>
      <c r="E122" s="3">
        <v>1241</v>
      </c>
      <c r="F122" s="3">
        <v>0</v>
      </c>
      <c r="G122" s="3">
        <v>0</v>
      </c>
      <c r="H122" s="3">
        <v>305240</v>
      </c>
      <c r="I122" s="3">
        <f t="shared" si="1"/>
        <v>3533831</v>
      </c>
      <c r="J122" s="2"/>
      <c r="K122"/>
    </row>
    <row r="123" spans="1:11" x14ac:dyDescent="0.2">
      <c r="A123" t="e">
        <f>'Section 611 Awards'!#REF!</f>
        <v>#REF!</v>
      </c>
      <c r="B123" t="s">
        <v>36</v>
      </c>
      <c r="C123" s="3">
        <v>61908</v>
      </c>
      <c r="D123" s="3">
        <v>12112</v>
      </c>
      <c r="E123" s="3">
        <v>0</v>
      </c>
      <c r="F123" s="3">
        <v>0</v>
      </c>
      <c r="G123" s="3">
        <v>0</v>
      </c>
      <c r="H123" s="3">
        <v>4037</v>
      </c>
      <c r="I123" s="3">
        <f t="shared" si="1"/>
        <v>78057</v>
      </c>
      <c r="J123" s="2"/>
      <c r="K123"/>
    </row>
    <row r="124" spans="1:11" x14ac:dyDescent="0.2">
      <c r="A124" t="e">
        <f>'Section 611 Awards'!#REF!</f>
        <v>#REF!</v>
      </c>
      <c r="B124" t="s">
        <v>77</v>
      </c>
      <c r="C124" s="3">
        <v>53924</v>
      </c>
      <c r="D124" s="3">
        <v>8824</v>
      </c>
      <c r="E124" s="3">
        <v>0</v>
      </c>
      <c r="F124" s="3">
        <v>0</v>
      </c>
      <c r="G124" s="3">
        <v>0</v>
      </c>
      <c r="H124" s="3">
        <v>4902</v>
      </c>
      <c r="I124" s="3">
        <f t="shared" si="1"/>
        <v>67650</v>
      </c>
      <c r="J124" s="2"/>
      <c r="K124"/>
    </row>
    <row r="125" spans="1:11" x14ac:dyDescent="0.2">
      <c r="A125" t="e">
        <f>'Section 611 Awards'!#REF!</f>
        <v>#REF!</v>
      </c>
      <c r="B125" t="s">
        <v>114</v>
      </c>
      <c r="C125" s="3">
        <v>289114</v>
      </c>
      <c r="D125" s="3">
        <v>78629</v>
      </c>
      <c r="E125" s="3">
        <v>1210</v>
      </c>
      <c r="F125" s="3">
        <v>0</v>
      </c>
      <c r="G125" s="3">
        <v>0</v>
      </c>
      <c r="H125" s="3">
        <v>14516</v>
      </c>
      <c r="I125" s="3">
        <f t="shared" si="1"/>
        <v>383469</v>
      </c>
      <c r="J125" s="2"/>
      <c r="K125"/>
    </row>
    <row r="126" spans="1:11" x14ac:dyDescent="0.2">
      <c r="A126" t="e">
        <f>'Section 611 Awards'!#REF!</f>
        <v>#REF!</v>
      </c>
      <c r="B126" t="s">
        <v>142</v>
      </c>
      <c r="C126" s="3">
        <v>58728</v>
      </c>
      <c r="D126" s="3">
        <v>5339</v>
      </c>
      <c r="E126" s="3">
        <v>0</v>
      </c>
      <c r="F126" s="3">
        <v>0</v>
      </c>
      <c r="G126" s="3">
        <v>0</v>
      </c>
      <c r="H126" s="3">
        <v>1780</v>
      </c>
      <c r="I126" s="3">
        <f t="shared" si="1"/>
        <v>65847</v>
      </c>
      <c r="J126" s="2"/>
      <c r="K126"/>
    </row>
    <row r="127" spans="1:11" x14ac:dyDescent="0.2">
      <c r="A127" t="e">
        <f>'Section 611 Awards'!#REF!</f>
        <v>#REF!</v>
      </c>
      <c r="B127" t="s">
        <v>116</v>
      </c>
      <c r="C127" s="3">
        <v>562405</v>
      </c>
      <c r="D127" s="3">
        <v>57683</v>
      </c>
      <c r="E127" s="3">
        <v>0</v>
      </c>
      <c r="F127" s="3">
        <v>0</v>
      </c>
      <c r="G127" s="3">
        <v>0</v>
      </c>
      <c r="H127" s="3">
        <v>10815</v>
      </c>
      <c r="I127" s="3">
        <f t="shared" si="1"/>
        <v>630903</v>
      </c>
      <c r="J127" s="2"/>
      <c r="K127"/>
    </row>
    <row r="128" spans="1:11" x14ac:dyDescent="0.2">
      <c r="A128" t="e">
        <f>'Section 611 Awards'!#REF!</f>
        <v>#REF!</v>
      </c>
      <c r="B128" t="s">
        <v>223</v>
      </c>
      <c r="C128" s="3">
        <v>587542</v>
      </c>
      <c r="D128" s="3">
        <v>76163</v>
      </c>
      <c r="E128" s="3">
        <v>0</v>
      </c>
      <c r="F128" s="3">
        <v>4663</v>
      </c>
      <c r="G128" s="3">
        <v>0</v>
      </c>
      <c r="H128" s="3">
        <v>82380</v>
      </c>
      <c r="I128" s="3">
        <f t="shared" si="1"/>
        <v>750748</v>
      </c>
      <c r="J128" s="2"/>
      <c r="K128"/>
    </row>
    <row r="129" spans="1:11" x14ac:dyDescent="0.2">
      <c r="A129" t="e">
        <f>'Section 611 Awards'!#REF!</f>
        <v>#REF!</v>
      </c>
      <c r="B129" t="s">
        <v>103</v>
      </c>
      <c r="C129" s="3">
        <v>266225</v>
      </c>
      <c r="D129" s="3">
        <v>3647</v>
      </c>
      <c r="E129" s="3">
        <v>0</v>
      </c>
      <c r="F129" s="3">
        <v>0</v>
      </c>
      <c r="G129" s="3">
        <v>0</v>
      </c>
      <c r="H129" s="3">
        <v>29175</v>
      </c>
      <c r="I129" s="3">
        <f t="shared" si="1"/>
        <v>299047</v>
      </c>
      <c r="J129" s="2"/>
      <c r="K129"/>
    </row>
    <row r="130" spans="1:11" x14ac:dyDescent="0.2">
      <c r="A130" t="e">
        <f>'Section 611 Awards'!#REF!</f>
        <v>#REF!</v>
      </c>
      <c r="B130" t="s">
        <v>33</v>
      </c>
      <c r="C130" s="3">
        <v>109362</v>
      </c>
      <c r="D130" s="3">
        <v>11580</v>
      </c>
      <c r="E130" s="3">
        <v>0</v>
      </c>
      <c r="F130" s="3">
        <v>0</v>
      </c>
      <c r="G130" s="3">
        <v>0</v>
      </c>
      <c r="H130" s="3">
        <v>11580</v>
      </c>
      <c r="I130" s="3">
        <f t="shared" ref="I130:I193" si="2">SUM(C130:H130)</f>
        <v>132522</v>
      </c>
      <c r="J130" s="2"/>
      <c r="K130"/>
    </row>
    <row r="131" spans="1:11" x14ac:dyDescent="0.2">
      <c r="A131" t="e">
        <f>'Section 611 Awards'!#REF!</f>
        <v>#REF!</v>
      </c>
      <c r="B131" t="s">
        <v>90</v>
      </c>
      <c r="C131" s="3">
        <v>145522</v>
      </c>
      <c r="D131" s="3">
        <v>17533</v>
      </c>
      <c r="E131" s="3">
        <v>0</v>
      </c>
      <c r="F131" s="3">
        <v>0</v>
      </c>
      <c r="G131" s="3">
        <v>0</v>
      </c>
      <c r="H131" s="3">
        <v>29806</v>
      </c>
      <c r="I131" s="3">
        <f t="shared" si="2"/>
        <v>192861</v>
      </c>
      <c r="J131" s="2"/>
      <c r="K131"/>
    </row>
    <row r="132" spans="1:11" x14ac:dyDescent="0.2">
      <c r="A132" t="e">
        <f>'Section 611 Awards'!#REF!</f>
        <v>#REF!</v>
      </c>
      <c r="B132" t="s">
        <v>224</v>
      </c>
      <c r="C132" s="3">
        <v>564445</v>
      </c>
      <c r="D132" s="3">
        <v>14613</v>
      </c>
      <c r="E132" s="3">
        <v>0</v>
      </c>
      <c r="F132" s="3">
        <v>0</v>
      </c>
      <c r="G132" s="3">
        <v>0</v>
      </c>
      <c r="H132" s="3">
        <v>84027</v>
      </c>
      <c r="I132" s="3">
        <f t="shared" si="2"/>
        <v>663085</v>
      </c>
      <c r="J132" s="2"/>
      <c r="K132"/>
    </row>
    <row r="133" spans="1:11" x14ac:dyDescent="0.2">
      <c r="A133" t="e">
        <f>'Section 611 Awards'!#REF!</f>
        <v>#REF!</v>
      </c>
      <c r="B133" t="s">
        <v>13</v>
      </c>
      <c r="C133" s="3">
        <v>1361799</v>
      </c>
      <c r="D133" s="3">
        <v>263242</v>
      </c>
      <c r="E133" s="3">
        <v>0</v>
      </c>
      <c r="F133" s="3">
        <v>0</v>
      </c>
      <c r="G133" s="3">
        <v>5883</v>
      </c>
      <c r="H133" s="3">
        <v>155886</v>
      </c>
      <c r="I133" s="3">
        <f t="shared" si="2"/>
        <v>1786810</v>
      </c>
      <c r="J133" s="2"/>
      <c r="K133"/>
    </row>
    <row r="134" spans="1:11" x14ac:dyDescent="0.2">
      <c r="A134" t="e">
        <f>'Section 611 Awards'!#REF!</f>
        <v>#REF!</v>
      </c>
      <c r="B134" t="s">
        <v>11</v>
      </c>
      <c r="C134" s="3">
        <v>714114</v>
      </c>
      <c r="D134" s="3">
        <v>159716</v>
      </c>
      <c r="E134" s="3">
        <v>3072</v>
      </c>
      <c r="F134" s="3">
        <v>0</v>
      </c>
      <c r="G134" s="3">
        <v>0</v>
      </c>
      <c r="H134" s="3">
        <v>76787</v>
      </c>
      <c r="I134" s="3">
        <f t="shared" si="2"/>
        <v>953689</v>
      </c>
      <c r="J134" s="2"/>
      <c r="K134"/>
    </row>
    <row r="135" spans="1:11" x14ac:dyDescent="0.2">
      <c r="A135" t="e">
        <f>'Section 611 Awards'!#REF!</f>
        <v>#REF!</v>
      </c>
      <c r="B135" t="s">
        <v>76</v>
      </c>
      <c r="C135" s="3">
        <v>34193</v>
      </c>
      <c r="D135" s="3">
        <v>3206</v>
      </c>
      <c r="E135" s="3">
        <v>0</v>
      </c>
      <c r="F135" s="3">
        <v>0</v>
      </c>
      <c r="G135" s="3">
        <v>0</v>
      </c>
      <c r="H135" s="3">
        <v>0</v>
      </c>
      <c r="I135" s="3">
        <f t="shared" si="2"/>
        <v>37399</v>
      </c>
      <c r="J135" s="2"/>
      <c r="K135"/>
    </row>
    <row r="136" spans="1:11" x14ac:dyDescent="0.2">
      <c r="A136" t="e">
        <f>'Section 611 Awards'!#REF!</f>
        <v>#REF!</v>
      </c>
      <c r="B136" t="s">
        <v>122</v>
      </c>
      <c r="C136" s="3">
        <v>535325</v>
      </c>
      <c r="D136" s="3">
        <v>144006</v>
      </c>
      <c r="E136" s="3">
        <v>0</v>
      </c>
      <c r="F136" s="3">
        <v>3130</v>
      </c>
      <c r="G136" s="3">
        <v>0</v>
      </c>
      <c r="H136" s="3">
        <v>68872</v>
      </c>
      <c r="I136" s="3">
        <f t="shared" si="2"/>
        <v>751333</v>
      </c>
      <c r="J136" s="2"/>
      <c r="K136"/>
    </row>
    <row r="137" spans="1:11" x14ac:dyDescent="0.2">
      <c r="A137" t="e">
        <f>'Section 611 Awards'!#REF!</f>
        <v>#REF!</v>
      </c>
      <c r="B137" t="s">
        <v>225</v>
      </c>
      <c r="C137" s="3">
        <v>597687</v>
      </c>
      <c r="D137" s="3">
        <v>87254</v>
      </c>
      <c r="E137" s="3">
        <v>1454</v>
      </c>
      <c r="F137" s="3">
        <v>11634</v>
      </c>
      <c r="G137" s="3">
        <v>0</v>
      </c>
      <c r="H137" s="3">
        <v>65440</v>
      </c>
      <c r="I137" s="3">
        <f t="shared" si="2"/>
        <v>763469</v>
      </c>
      <c r="J137" s="2"/>
      <c r="K137"/>
    </row>
    <row r="138" spans="1:11" x14ac:dyDescent="0.2">
      <c r="A138" t="e">
        <f>'Section 611 Awards'!#REF!</f>
        <v>#REF!</v>
      </c>
      <c r="B138" t="s">
        <v>131</v>
      </c>
      <c r="C138" s="3">
        <v>36288</v>
      </c>
      <c r="D138" s="3">
        <v>14112</v>
      </c>
      <c r="E138" s="3">
        <v>0</v>
      </c>
      <c r="F138" s="3">
        <v>0</v>
      </c>
      <c r="G138" s="3">
        <v>0</v>
      </c>
      <c r="H138" s="3">
        <v>0</v>
      </c>
      <c r="I138" s="3">
        <f t="shared" si="2"/>
        <v>50400</v>
      </c>
      <c r="J138" s="2"/>
      <c r="K138"/>
    </row>
    <row r="139" spans="1:11" x14ac:dyDescent="0.2">
      <c r="A139" t="e">
        <f>'Section 611 Awards'!#REF!</f>
        <v>#REF!</v>
      </c>
      <c r="B139" t="s">
        <v>6</v>
      </c>
      <c r="C139" s="3">
        <v>259811</v>
      </c>
      <c r="D139" s="3">
        <v>66512</v>
      </c>
      <c r="E139" s="3">
        <v>0</v>
      </c>
      <c r="F139" s="3">
        <v>0</v>
      </c>
      <c r="G139" s="3">
        <v>0</v>
      </c>
      <c r="H139" s="3">
        <v>18706</v>
      </c>
      <c r="I139" s="3">
        <f t="shared" si="2"/>
        <v>345029</v>
      </c>
      <c r="J139" s="2"/>
      <c r="K139"/>
    </row>
    <row r="140" spans="1:11" x14ac:dyDescent="0.2">
      <c r="A140" t="e">
        <f>'Section 611 Awards'!#REF!</f>
        <v>#REF!</v>
      </c>
      <c r="B140" t="s">
        <v>60</v>
      </c>
      <c r="C140" s="3">
        <v>568124</v>
      </c>
      <c r="D140" s="3">
        <v>30407</v>
      </c>
      <c r="E140" s="3">
        <v>0</v>
      </c>
      <c r="F140" s="3">
        <v>0</v>
      </c>
      <c r="G140" s="3">
        <v>0</v>
      </c>
      <c r="H140" s="3">
        <v>40009</v>
      </c>
      <c r="I140" s="3">
        <f t="shared" si="2"/>
        <v>638540</v>
      </c>
      <c r="J140" s="2"/>
      <c r="K140"/>
    </row>
    <row r="141" spans="1:11" x14ac:dyDescent="0.2">
      <c r="A141" t="e">
        <f>'Section 611 Awards'!#REF!</f>
        <v>#REF!</v>
      </c>
      <c r="B141" t="s">
        <v>137</v>
      </c>
      <c r="C141" s="3">
        <v>76949</v>
      </c>
      <c r="D141" s="3">
        <v>1877</v>
      </c>
      <c r="E141" s="3">
        <v>0</v>
      </c>
      <c r="F141" s="3">
        <v>0</v>
      </c>
      <c r="G141" s="3">
        <v>0</v>
      </c>
      <c r="H141" s="3">
        <v>3754</v>
      </c>
      <c r="I141" s="3">
        <f t="shared" si="2"/>
        <v>82580</v>
      </c>
      <c r="J141" s="2"/>
      <c r="K141"/>
    </row>
    <row r="142" spans="1:11" x14ac:dyDescent="0.2">
      <c r="A142" t="e">
        <f>'Section 611 Awards'!#REF!</f>
        <v>#REF!</v>
      </c>
      <c r="B142" t="s">
        <v>53</v>
      </c>
      <c r="C142" s="3">
        <v>1903</v>
      </c>
      <c r="D142" s="3">
        <v>0</v>
      </c>
      <c r="E142" s="3">
        <v>0</v>
      </c>
      <c r="F142" s="3">
        <v>0</v>
      </c>
      <c r="G142" s="3">
        <v>0</v>
      </c>
      <c r="H142" s="3">
        <v>0</v>
      </c>
      <c r="I142" s="3">
        <f t="shared" si="2"/>
        <v>1903</v>
      </c>
      <c r="J142" s="2"/>
      <c r="K142"/>
    </row>
    <row r="143" spans="1:11" x14ac:dyDescent="0.2">
      <c r="A143" t="e">
        <f>'Section 611 Awards'!#REF!</f>
        <v>#REF!</v>
      </c>
      <c r="B143" t="s">
        <v>226</v>
      </c>
      <c r="C143" s="3">
        <v>42903</v>
      </c>
      <c r="D143" s="3">
        <v>4022</v>
      </c>
      <c r="E143" s="3">
        <v>0</v>
      </c>
      <c r="F143" s="3">
        <v>0</v>
      </c>
      <c r="G143" s="3">
        <v>0</v>
      </c>
      <c r="H143" s="3">
        <v>2681</v>
      </c>
      <c r="I143" s="3">
        <f t="shared" si="2"/>
        <v>49606</v>
      </c>
      <c r="J143" s="2"/>
      <c r="K143"/>
    </row>
    <row r="144" spans="1:11" x14ac:dyDescent="0.2">
      <c r="A144" t="e">
        <f>'Section 611 Awards'!#REF!</f>
        <v>#REF!</v>
      </c>
      <c r="B144" t="s">
        <v>67</v>
      </c>
      <c r="C144" s="3">
        <v>7836</v>
      </c>
      <c r="D144" s="3">
        <v>0</v>
      </c>
      <c r="E144" s="3">
        <v>0</v>
      </c>
      <c r="F144" s="3">
        <v>0</v>
      </c>
      <c r="G144" s="3">
        <v>0</v>
      </c>
      <c r="H144" s="3">
        <v>0</v>
      </c>
      <c r="I144" s="3">
        <f t="shared" si="2"/>
        <v>7836</v>
      </c>
      <c r="J144" s="2"/>
      <c r="K144"/>
    </row>
    <row r="145" spans="1:11" x14ac:dyDescent="0.2">
      <c r="A145" t="e">
        <f>'Section 611 Awards'!#REF!</f>
        <v>#REF!</v>
      </c>
      <c r="B145" t="s">
        <v>80</v>
      </c>
      <c r="C145" s="3">
        <v>210065</v>
      </c>
      <c r="D145" s="3">
        <v>16284</v>
      </c>
      <c r="E145" s="3">
        <v>0</v>
      </c>
      <c r="F145" s="3">
        <v>0</v>
      </c>
      <c r="G145" s="3">
        <v>0</v>
      </c>
      <c r="H145" s="3">
        <v>19541</v>
      </c>
      <c r="I145" s="3">
        <f t="shared" si="2"/>
        <v>245890</v>
      </c>
      <c r="J145" s="2"/>
      <c r="K145"/>
    </row>
    <row r="146" spans="1:11" x14ac:dyDescent="0.2">
      <c r="A146" t="e">
        <f>'Section 611 Awards'!#REF!</f>
        <v>#REF!</v>
      </c>
      <c r="B146" t="s">
        <v>78</v>
      </c>
      <c r="C146" s="3">
        <v>3801</v>
      </c>
      <c r="D146" s="3">
        <v>0</v>
      </c>
      <c r="E146" s="3">
        <v>0</v>
      </c>
      <c r="F146" s="3">
        <v>0</v>
      </c>
      <c r="G146" s="3">
        <v>0</v>
      </c>
      <c r="H146" s="3">
        <v>0</v>
      </c>
      <c r="I146" s="3">
        <f t="shared" si="2"/>
        <v>3801</v>
      </c>
      <c r="J146" s="2"/>
      <c r="K146"/>
    </row>
    <row r="147" spans="1:11" x14ac:dyDescent="0.2">
      <c r="A147" t="e">
        <f>'Section 611 Awards'!#REF!</f>
        <v>#REF!</v>
      </c>
      <c r="B147" t="s">
        <v>227</v>
      </c>
      <c r="C147" s="3">
        <v>56858</v>
      </c>
      <c r="D147" s="3">
        <v>15794</v>
      </c>
      <c r="E147" s="3">
        <v>0</v>
      </c>
      <c r="F147" s="3">
        <v>0</v>
      </c>
      <c r="G147" s="3">
        <v>0</v>
      </c>
      <c r="H147" s="3">
        <v>6318</v>
      </c>
      <c r="I147" s="3">
        <f t="shared" si="2"/>
        <v>78970</v>
      </c>
      <c r="J147" s="2"/>
      <c r="K147"/>
    </row>
    <row r="148" spans="1:11" x14ac:dyDescent="0.2">
      <c r="A148" t="e">
        <f>'Section 611 Awards'!#REF!</f>
        <v>#REF!</v>
      </c>
      <c r="B148" t="s">
        <v>121</v>
      </c>
      <c r="C148" s="3">
        <v>8896408</v>
      </c>
      <c r="D148" s="3">
        <v>1731300</v>
      </c>
      <c r="E148" s="3">
        <v>7640</v>
      </c>
      <c r="F148" s="3">
        <v>47370</v>
      </c>
      <c r="G148" s="3">
        <v>6112</v>
      </c>
      <c r="H148" s="3">
        <v>933649</v>
      </c>
      <c r="I148" s="3">
        <f t="shared" si="2"/>
        <v>11622479</v>
      </c>
      <c r="J148" s="2"/>
      <c r="K148"/>
    </row>
    <row r="149" spans="1:11" x14ac:dyDescent="0.2">
      <c r="A149" t="e">
        <f>'Section 611 Awards'!#REF!</f>
        <v>#REF!</v>
      </c>
      <c r="B149" t="s">
        <v>27</v>
      </c>
      <c r="C149" s="3">
        <v>36571</v>
      </c>
      <c r="D149" s="3">
        <v>0</v>
      </c>
      <c r="E149" s="3">
        <v>0</v>
      </c>
      <c r="F149" s="3">
        <v>0</v>
      </c>
      <c r="G149" s="3">
        <v>0</v>
      </c>
      <c r="H149" s="3">
        <v>0</v>
      </c>
      <c r="I149" s="3">
        <f t="shared" si="2"/>
        <v>36571</v>
      </c>
      <c r="J149" s="2"/>
      <c r="K149"/>
    </row>
    <row r="150" spans="1:11" x14ac:dyDescent="0.2">
      <c r="A150" t="e">
        <f>'Section 611 Awards'!#REF!</f>
        <v>#REF!</v>
      </c>
      <c r="B150" t="s">
        <v>47</v>
      </c>
      <c r="C150" s="3">
        <v>49615</v>
      </c>
      <c r="D150" s="3">
        <v>0</v>
      </c>
      <c r="E150" s="3">
        <v>0</v>
      </c>
      <c r="F150" s="3">
        <v>0</v>
      </c>
      <c r="G150" s="3">
        <v>0</v>
      </c>
      <c r="H150" s="3">
        <v>455</v>
      </c>
      <c r="I150" s="3">
        <f t="shared" si="2"/>
        <v>50070</v>
      </c>
      <c r="J150" s="2"/>
      <c r="K150"/>
    </row>
    <row r="151" spans="1:11" x14ac:dyDescent="0.2">
      <c r="A151" t="e">
        <f>'Section 611 Awards'!#REF!</f>
        <v>#REF!</v>
      </c>
      <c r="B151" t="s">
        <v>65</v>
      </c>
      <c r="C151" s="3">
        <v>35794</v>
      </c>
      <c r="D151" s="3">
        <v>4295</v>
      </c>
      <c r="E151" s="3">
        <v>0</v>
      </c>
      <c r="F151" s="3">
        <v>0</v>
      </c>
      <c r="G151" s="3">
        <v>0</v>
      </c>
      <c r="H151" s="3">
        <v>2864</v>
      </c>
      <c r="I151" s="3">
        <f t="shared" si="2"/>
        <v>42953</v>
      </c>
      <c r="J151" s="2"/>
      <c r="K151"/>
    </row>
    <row r="152" spans="1:11" x14ac:dyDescent="0.2">
      <c r="A152" t="e">
        <f>'Section 611 Awards'!#REF!</f>
        <v>#REF!</v>
      </c>
      <c r="B152" t="s">
        <v>21</v>
      </c>
      <c r="C152" s="3">
        <v>181628</v>
      </c>
      <c r="D152" s="3">
        <v>8591</v>
      </c>
      <c r="E152" s="3">
        <v>0</v>
      </c>
      <c r="F152" s="3">
        <v>0</v>
      </c>
      <c r="G152" s="3">
        <v>0</v>
      </c>
      <c r="H152" s="3">
        <v>19635</v>
      </c>
      <c r="I152" s="3">
        <f t="shared" si="2"/>
        <v>209854</v>
      </c>
      <c r="J152" s="2"/>
      <c r="K152"/>
    </row>
    <row r="153" spans="1:11" x14ac:dyDescent="0.2">
      <c r="A153" t="e">
        <f>'Section 611 Awards'!#REF!</f>
        <v>#REF!</v>
      </c>
      <c r="B153" t="s">
        <v>31</v>
      </c>
      <c r="C153" s="3">
        <v>1120829</v>
      </c>
      <c r="D153" s="3">
        <v>203787</v>
      </c>
      <c r="E153" s="3">
        <v>1498</v>
      </c>
      <c r="F153" s="3">
        <v>8991</v>
      </c>
      <c r="G153" s="3">
        <v>0</v>
      </c>
      <c r="H153" s="3">
        <v>139354</v>
      </c>
      <c r="I153" s="3">
        <f t="shared" si="2"/>
        <v>1474459</v>
      </c>
      <c r="J153" s="2"/>
      <c r="K153"/>
    </row>
    <row r="154" spans="1:11" x14ac:dyDescent="0.2">
      <c r="A154" t="e">
        <f>'Section 611 Awards'!#REF!</f>
        <v>#REF!</v>
      </c>
      <c r="B154" t="s">
        <v>41</v>
      </c>
      <c r="C154" s="3">
        <v>133057</v>
      </c>
      <c r="D154" s="3">
        <v>20470</v>
      </c>
      <c r="E154" s="3">
        <v>0</v>
      </c>
      <c r="F154" s="3">
        <v>0</v>
      </c>
      <c r="G154" s="3">
        <v>0</v>
      </c>
      <c r="H154" s="3">
        <v>21932</v>
      </c>
      <c r="I154" s="3">
        <f t="shared" si="2"/>
        <v>175459</v>
      </c>
      <c r="J154" s="2"/>
      <c r="K154"/>
    </row>
    <row r="155" spans="1:11" x14ac:dyDescent="0.2">
      <c r="A155" t="e">
        <f>'Section 611 Awards'!#REF!</f>
        <v>#REF!</v>
      </c>
      <c r="B155" t="s">
        <v>123</v>
      </c>
      <c r="C155" s="3">
        <v>1784475</v>
      </c>
      <c r="D155" s="3">
        <v>404481</v>
      </c>
      <c r="E155" s="3">
        <v>1400</v>
      </c>
      <c r="F155" s="3">
        <v>1400</v>
      </c>
      <c r="G155" s="3">
        <v>0</v>
      </c>
      <c r="H155" s="3">
        <v>232332</v>
      </c>
      <c r="I155" s="3">
        <f t="shared" si="2"/>
        <v>2424088</v>
      </c>
      <c r="J155" s="2"/>
      <c r="K155"/>
    </row>
    <row r="156" spans="1:11" x14ac:dyDescent="0.2">
      <c r="A156" t="e">
        <f>'Section 611 Awards'!#REF!</f>
        <v>#REF!</v>
      </c>
      <c r="B156" t="s">
        <v>39</v>
      </c>
      <c r="C156" s="3">
        <v>81412</v>
      </c>
      <c r="D156" s="3">
        <v>11229</v>
      </c>
      <c r="E156" s="3">
        <v>0</v>
      </c>
      <c r="F156" s="3">
        <v>0</v>
      </c>
      <c r="G156" s="3">
        <v>0</v>
      </c>
      <c r="H156" s="3">
        <v>11229</v>
      </c>
      <c r="I156" s="3">
        <f t="shared" si="2"/>
        <v>103870</v>
      </c>
      <c r="J156" s="2"/>
      <c r="K156"/>
    </row>
    <row r="157" spans="1:11" x14ac:dyDescent="0.2">
      <c r="A157" t="e">
        <f>'Section 611 Awards'!#REF!</f>
        <v>#REF!</v>
      </c>
      <c r="B157" t="s">
        <v>128</v>
      </c>
      <c r="C157" s="3">
        <v>91036</v>
      </c>
      <c r="D157" s="3">
        <v>0</v>
      </c>
      <c r="E157" s="3">
        <v>0</v>
      </c>
      <c r="F157" s="3">
        <v>0</v>
      </c>
      <c r="G157" s="3">
        <v>0</v>
      </c>
      <c r="H157" s="3">
        <v>3035</v>
      </c>
      <c r="I157" s="3">
        <f t="shared" si="2"/>
        <v>94071</v>
      </c>
      <c r="J157" s="2"/>
      <c r="K157"/>
    </row>
    <row r="158" spans="1:11" x14ac:dyDescent="0.2">
      <c r="A158" t="e">
        <f>'Section 611 Awards'!#REF!</f>
        <v>#REF!</v>
      </c>
      <c r="B158" t="s">
        <v>64</v>
      </c>
      <c r="C158" s="3">
        <v>195558</v>
      </c>
      <c r="D158" s="3">
        <v>43637</v>
      </c>
      <c r="E158" s="3">
        <v>0</v>
      </c>
      <c r="F158" s="3">
        <v>0</v>
      </c>
      <c r="G158" s="3">
        <v>0</v>
      </c>
      <c r="H158" s="3">
        <v>19394</v>
      </c>
      <c r="I158" s="3">
        <f t="shared" si="2"/>
        <v>258589</v>
      </c>
      <c r="J158" s="2"/>
      <c r="K158"/>
    </row>
    <row r="159" spans="1:11" x14ac:dyDescent="0.2">
      <c r="A159" t="e">
        <f>'Section 611 Awards'!#REF!</f>
        <v>#REF!</v>
      </c>
      <c r="B159" t="s">
        <v>115</v>
      </c>
      <c r="C159" s="3">
        <v>8516227</v>
      </c>
      <c r="D159" s="3">
        <v>294395</v>
      </c>
      <c r="E159" s="3">
        <v>30500</v>
      </c>
      <c r="F159" s="3">
        <v>0</v>
      </c>
      <c r="G159" s="3">
        <v>3978</v>
      </c>
      <c r="H159" s="3">
        <v>409766</v>
      </c>
      <c r="I159" s="3">
        <f t="shared" si="2"/>
        <v>9254866</v>
      </c>
      <c r="J159" s="2"/>
      <c r="K159"/>
    </row>
    <row r="160" spans="1:11" x14ac:dyDescent="0.2">
      <c r="A160" t="e">
        <f>'Section 611 Awards'!#REF!</f>
        <v>#REF!</v>
      </c>
      <c r="B160" t="s">
        <v>99</v>
      </c>
      <c r="C160" s="3">
        <v>668709</v>
      </c>
      <c r="D160" s="3">
        <v>88242</v>
      </c>
      <c r="E160" s="3">
        <v>0</v>
      </c>
      <c r="F160" s="3">
        <v>0</v>
      </c>
      <c r="G160" s="3">
        <v>0</v>
      </c>
      <c r="H160" s="3">
        <v>1379</v>
      </c>
      <c r="I160" s="3">
        <f t="shared" si="2"/>
        <v>758330</v>
      </c>
      <c r="J160" s="2"/>
      <c r="K160"/>
    </row>
    <row r="161" spans="1:11" x14ac:dyDescent="0.2">
      <c r="A161" t="e">
        <f>'Section 611 Awards'!#REF!</f>
        <v>#REF!</v>
      </c>
      <c r="B161" t="s">
        <v>19</v>
      </c>
      <c r="C161" s="3">
        <v>383119</v>
      </c>
      <c r="D161" s="3">
        <v>50508</v>
      </c>
      <c r="E161" s="3">
        <v>1232</v>
      </c>
      <c r="F161" s="3">
        <v>0</v>
      </c>
      <c r="G161" s="3">
        <v>0</v>
      </c>
      <c r="H161" s="3">
        <v>41884</v>
      </c>
      <c r="I161" s="3">
        <f t="shared" si="2"/>
        <v>476743</v>
      </c>
      <c r="J161" s="2"/>
      <c r="K161"/>
    </row>
    <row r="162" spans="1:11" x14ac:dyDescent="0.2">
      <c r="A162" t="e">
        <f>'Section 611 Awards'!#REF!</f>
        <v>#REF!</v>
      </c>
      <c r="B162" t="s">
        <v>98</v>
      </c>
      <c r="C162" s="3">
        <v>386162</v>
      </c>
      <c r="D162" s="3">
        <v>16090</v>
      </c>
      <c r="E162" s="3">
        <v>0</v>
      </c>
      <c r="F162" s="3">
        <v>0</v>
      </c>
      <c r="G162" s="3">
        <v>0</v>
      </c>
      <c r="H162" s="3">
        <v>2925</v>
      </c>
      <c r="I162" s="3">
        <f t="shared" si="2"/>
        <v>405177</v>
      </c>
      <c r="J162" s="2"/>
      <c r="K162"/>
    </row>
    <row r="163" spans="1:11" x14ac:dyDescent="0.2">
      <c r="A163" t="e">
        <f>'Section 611 Awards'!#REF!</f>
        <v>#REF!</v>
      </c>
      <c r="B163" t="s">
        <v>18</v>
      </c>
      <c r="C163" s="3">
        <v>305189</v>
      </c>
      <c r="D163" s="3">
        <v>16537</v>
      </c>
      <c r="E163" s="3">
        <v>0</v>
      </c>
      <c r="F163" s="3">
        <v>0</v>
      </c>
      <c r="G163" s="3">
        <v>0</v>
      </c>
      <c r="H163" s="3">
        <v>36082</v>
      </c>
      <c r="I163" s="3">
        <f t="shared" si="2"/>
        <v>357808</v>
      </c>
      <c r="J163" s="2"/>
      <c r="K163"/>
    </row>
    <row r="164" spans="1:11" x14ac:dyDescent="0.2">
      <c r="A164" t="e">
        <f>'Section 611 Awards'!#REF!</f>
        <v>#REF!</v>
      </c>
      <c r="B164" t="s">
        <v>166</v>
      </c>
      <c r="C164" s="3">
        <v>172643</v>
      </c>
      <c r="D164" s="3">
        <v>39237</v>
      </c>
      <c r="E164" s="3">
        <v>0</v>
      </c>
      <c r="F164" s="3">
        <v>0</v>
      </c>
      <c r="G164" s="3">
        <v>0</v>
      </c>
      <c r="H164" s="3">
        <v>3139</v>
      </c>
      <c r="I164" s="3">
        <f t="shared" si="2"/>
        <v>215019</v>
      </c>
      <c r="J164" s="2"/>
      <c r="K164"/>
    </row>
    <row r="165" spans="1:11" x14ac:dyDescent="0.2">
      <c r="A165" t="e">
        <f>'Section 611 Awards'!#REF!</f>
        <v>#REF!</v>
      </c>
      <c r="B165" t="s">
        <v>228</v>
      </c>
      <c r="C165" s="3">
        <v>43755</v>
      </c>
      <c r="D165" s="3">
        <v>12306</v>
      </c>
      <c r="E165" s="3">
        <v>0</v>
      </c>
      <c r="F165" s="3">
        <v>0</v>
      </c>
      <c r="G165" s="3">
        <v>0</v>
      </c>
      <c r="H165" s="3">
        <v>10939</v>
      </c>
      <c r="I165" s="3">
        <f t="shared" si="2"/>
        <v>67000</v>
      </c>
      <c r="J165" s="2"/>
      <c r="K165"/>
    </row>
    <row r="166" spans="1:11" x14ac:dyDescent="0.2">
      <c r="A166" t="e">
        <f>'Section 611 Awards'!#REF!</f>
        <v>#REF!</v>
      </c>
      <c r="B166" t="s">
        <v>156</v>
      </c>
      <c r="C166" s="3">
        <v>698485</v>
      </c>
      <c r="D166" s="3">
        <v>151153</v>
      </c>
      <c r="E166" s="3">
        <v>3182</v>
      </c>
      <c r="F166" s="3">
        <v>0</v>
      </c>
      <c r="G166" s="3">
        <v>0</v>
      </c>
      <c r="H166" s="3">
        <v>39777</v>
      </c>
      <c r="I166" s="3">
        <f t="shared" si="2"/>
        <v>892597</v>
      </c>
      <c r="J166" s="2"/>
      <c r="K166"/>
    </row>
    <row r="167" spans="1:11" x14ac:dyDescent="0.2">
      <c r="A167" t="e">
        <f>'Section 611 Awards'!#REF!</f>
        <v>#REF!</v>
      </c>
      <c r="B167" t="s">
        <v>111</v>
      </c>
      <c r="C167" s="3">
        <v>637627</v>
      </c>
      <c r="D167" s="3">
        <v>76766</v>
      </c>
      <c r="E167" s="3">
        <v>0</v>
      </c>
      <c r="F167" s="3">
        <v>0</v>
      </c>
      <c r="G167" s="3">
        <v>0</v>
      </c>
      <c r="H167" s="3">
        <v>25066</v>
      </c>
      <c r="I167" s="3">
        <f t="shared" si="2"/>
        <v>739459</v>
      </c>
      <c r="J167" s="2"/>
      <c r="K167"/>
    </row>
    <row r="168" spans="1:11" x14ac:dyDescent="0.2">
      <c r="A168" t="e">
        <f>'Section 611 Awards'!#REF!</f>
        <v>#REF!</v>
      </c>
      <c r="B168" t="s">
        <v>32</v>
      </c>
      <c r="C168" s="3">
        <v>203371</v>
      </c>
      <c r="D168" s="3">
        <v>11863</v>
      </c>
      <c r="E168" s="3">
        <v>0</v>
      </c>
      <c r="F168" s="3">
        <v>0</v>
      </c>
      <c r="G168" s="3">
        <v>0</v>
      </c>
      <c r="H168" s="3">
        <v>16948</v>
      </c>
      <c r="I168" s="3">
        <f t="shared" si="2"/>
        <v>232182</v>
      </c>
      <c r="J168" s="2"/>
      <c r="K168"/>
    </row>
    <row r="169" spans="1:11" x14ac:dyDescent="0.2">
      <c r="A169" t="e">
        <f>'Section 611 Awards'!#REF!</f>
        <v>#REF!</v>
      </c>
      <c r="B169" t="s">
        <v>93</v>
      </c>
      <c r="C169" s="3">
        <v>277800</v>
      </c>
      <c r="D169" s="3">
        <v>0</v>
      </c>
      <c r="E169" s="3">
        <v>0</v>
      </c>
      <c r="F169" s="3">
        <v>0</v>
      </c>
      <c r="G169" s="3">
        <v>0</v>
      </c>
      <c r="H169" s="3">
        <v>35327</v>
      </c>
      <c r="I169" s="3">
        <f t="shared" si="2"/>
        <v>313127</v>
      </c>
      <c r="J169" s="2"/>
      <c r="K169"/>
    </row>
    <row r="170" spans="1:11" x14ac:dyDescent="0.2">
      <c r="A170" t="e">
        <f>'Section 611 Awards'!#REF!</f>
        <v>#REF!</v>
      </c>
      <c r="B170" t="s">
        <v>59</v>
      </c>
      <c r="C170" s="3">
        <v>3935</v>
      </c>
      <c r="D170" s="3">
        <v>0</v>
      </c>
      <c r="E170" s="3">
        <v>0</v>
      </c>
      <c r="F170" s="3">
        <v>0</v>
      </c>
      <c r="G170" s="3">
        <v>0</v>
      </c>
      <c r="H170" s="3">
        <v>0</v>
      </c>
      <c r="I170" s="3">
        <f t="shared" si="2"/>
        <v>3935</v>
      </c>
      <c r="J170" s="2"/>
      <c r="K170"/>
    </row>
    <row r="171" spans="1:11" x14ac:dyDescent="0.2">
      <c r="A171" t="e">
        <f>'Section 611 Awards'!#REF!</f>
        <v>#REF!</v>
      </c>
      <c r="B171" t="s">
        <v>229</v>
      </c>
      <c r="C171" s="3">
        <v>604561</v>
      </c>
      <c r="D171" s="3">
        <v>0</v>
      </c>
      <c r="E171" s="3">
        <v>0</v>
      </c>
      <c r="F171" s="3">
        <v>0</v>
      </c>
      <c r="G171" s="3">
        <v>0</v>
      </c>
      <c r="H171" s="3">
        <v>67721</v>
      </c>
      <c r="I171" s="3">
        <f t="shared" si="2"/>
        <v>672282</v>
      </c>
      <c r="J171" s="2"/>
      <c r="K171"/>
    </row>
    <row r="172" spans="1:11" x14ac:dyDescent="0.2">
      <c r="A172" t="e">
        <f>'Section 611 Awards'!#REF!</f>
        <v>#REF!</v>
      </c>
      <c r="B172" t="s">
        <v>35</v>
      </c>
      <c r="C172" s="3">
        <v>322453</v>
      </c>
      <c r="D172" s="3">
        <v>37495</v>
      </c>
      <c r="E172" s="3">
        <v>0</v>
      </c>
      <c r="F172" s="3">
        <v>0</v>
      </c>
      <c r="G172" s="3">
        <v>0</v>
      </c>
      <c r="H172" s="3">
        <v>34495</v>
      </c>
      <c r="I172" s="3">
        <f t="shared" si="2"/>
        <v>394443</v>
      </c>
      <c r="J172" s="2"/>
      <c r="K172"/>
    </row>
    <row r="173" spans="1:11" x14ac:dyDescent="0.2">
      <c r="A173" t="e">
        <f>'Section 611 Awards'!#REF!</f>
        <v>#REF!</v>
      </c>
      <c r="B173" t="s">
        <v>230</v>
      </c>
      <c r="C173" s="3">
        <v>48787</v>
      </c>
      <c r="D173" s="3">
        <v>13135</v>
      </c>
      <c r="E173" s="3">
        <v>0</v>
      </c>
      <c r="F173" s="3">
        <v>0</v>
      </c>
      <c r="G173" s="3">
        <v>0</v>
      </c>
      <c r="H173" s="3">
        <v>11259</v>
      </c>
      <c r="I173" s="3">
        <f t="shared" si="2"/>
        <v>73181</v>
      </c>
      <c r="J173" s="2"/>
      <c r="K173"/>
    </row>
    <row r="174" spans="1:11" x14ac:dyDescent="0.2">
      <c r="A174" t="e">
        <f>'Section 611 Awards'!#REF!</f>
        <v>#REF!</v>
      </c>
      <c r="B174" t="s">
        <v>158</v>
      </c>
      <c r="C174" s="3">
        <v>5506</v>
      </c>
      <c r="D174" s="3">
        <v>2753</v>
      </c>
      <c r="E174" s="3">
        <v>0</v>
      </c>
      <c r="F174" s="3">
        <v>0</v>
      </c>
      <c r="G174" s="3">
        <v>0</v>
      </c>
      <c r="H174" s="3">
        <v>2753</v>
      </c>
      <c r="I174" s="3">
        <f t="shared" si="2"/>
        <v>11012</v>
      </c>
      <c r="J174" s="2"/>
      <c r="K174"/>
    </row>
    <row r="175" spans="1:11" x14ac:dyDescent="0.2">
      <c r="A175" t="e">
        <f>'Section 611 Awards'!#REF!</f>
        <v>#REF!</v>
      </c>
      <c r="B175" t="s">
        <v>82</v>
      </c>
      <c r="C175" s="3">
        <v>2126552</v>
      </c>
      <c r="D175" s="3">
        <v>23687</v>
      </c>
      <c r="E175" s="3">
        <v>9212</v>
      </c>
      <c r="F175" s="3">
        <v>38162</v>
      </c>
      <c r="G175" s="3">
        <v>0</v>
      </c>
      <c r="H175" s="3">
        <v>294770</v>
      </c>
      <c r="I175" s="3">
        <f t="shared" si="2"/>
        <v>2492383</v>
      </c>
      <c r="J175" s="2"/>
      <c r="K175"/>
    </row>
    <row r="176" spans="1:11" x14ac:dyDescent="0.2">
      <c r="A176" t="e">
        <f>'Section 611 Awards'!#REF!</f>
        <v>#REF!</v>
      </c>
      <c r="B176" t="s">
        <v>23</v>
      </c>
      <c r="C176" s="3">
        <v>525362</v>
      </c>
      <c r="D176" s="3">
        <v>86658</v>
      </c>
      <c r="E176" s="3">
        <v>1354</v>
      </c>
      <c r="F176" s="3">
        <v>0</v>
      </c>
      <c r="G176" s="3">
        <v>0</v>
      </c>
      <c r="H176" s="3">
        <v>77180</v>
      </c>
      <c r="I176" s="3">
        <f t="shared" si="2"/>
        <v>690554</v>
      </c>
      <c r="J176" s="2"/>
      <c r="K176"/>
    </row>
    <row r="177" spans="1:11" x14ac:dyDescent="0.2">
      <c r="A177" t="e">
        <f>'Section 611 Awards'!#REF!</f>
        <v>#REF!</v>
      </c>
      <c r="B177" t="s">
        <v>117</v>
      </c>
      <c r="C177" s="3">
        <v>47929</v>
      </c>
      <c r="D177" s="3">
        <v>11982</v>
      </c>
      <c r="E177" s="3">
        <v>0</v>
      </c>
      <c r="F177" s="3">
        <v>0</v>
      </c>
      <c r="G177" s="3">
        <v>0</v>
      </c>
      <c r="H177" s="3">
        <v>2996</v>
      </c>
      <c r="I177" s="3">
        <f t="shared" si="2"/>
        <v>62907</v>
      </c>
      <c r="J177" s="2"/>
      <c r="K177"/>
    </row>
    <row r="178" spans="1:11" x14ac:dyDescent="0.2">
      <c r="A178" t="e">
        <f>'Section 611 Awards'!#REF!</f>
        <v>#REF!</v>
      </c>
      <c r="B178" t="s">
        <v>139</v>
      </c>
      <c r="C178" s="3">
        <v>96369</v>
      </c>
      <c r="D178" s="3">
        <v>13141</v>
      </c>
      <c r="E178" s="3">
        <v>0</v>
      </c>
      <c r="F178" s="3">
        <v>0</v>
      </c>
      <c r="G178" s="3">
        <v>0</v>
      </c>
      <c r="H178" s="3">
        <v>4380</v>
      </c>
      <c r="I178" s="3">
        <f t="shared" si="2"/>
        <v>113890</v>
      </c>
      <c r="J178" s="2"/>
      <c r="K178"/>
    </row>
    <row r="179" spans="1:11" x14ac:dyDescent="0.2">
      <c r="A179" t="e">
        <f>'Section 611 Awards'!#REF!</f>
        <v>#REF!</v>
      </c>
      <c r="B179" t="s">
        <v>55</v>
      </c>
      <c r="C179" s="3">
        <v>1425</v>
      </c>
      <c r="D179" s="3">
        <v>0</v>
      </c>
      <c r="E179" s="3">
        <v>0</v>
      </c>
      <c r="F179" s="3">
        <v>0</v>
      </c>
      <c r="G179" s="3">
        <v>0</v>
      </c>
      <c r="H179" s="3">
        <v>0</v>
      </c>
      <c r="I179" s="3">
        <f t="shared" si="2"/>
        <v>1425</v>
      </c>
      <c r="J179" s="2"/>
      <c r="K179"/>
    </row>
    <row r="180" spans="1:11" x14ac:dyDescent="0.2">
      <c r="A180" t="e">
        <f>'Section 611 Awards'!#REF!</f>
        <v>#REF!</v>
      </c>
      <c r="B180" t="s">
        <v>43</v>
      </c>
      <c r="C180" s="3">
        <v>240458</v>
      </c>
      <c r="D180" s="3">
        <v>36591</v>
      </c>
      <c r="E180" s="3">
        <v>0</v>
      </c>
      <c r="F180" s="3">
        <v>0</v>
      </c>
      <c r="G180" s="3">
        <v>0</v>
      </c>
      <c r="H180" s="3">
        <v>40512</v>
      </c>
      <c r="I180" s="3">
        <f t="shared" si="2"/>
        <v>317561</v>
      </c>
      <c r="J180" s="2"/>
      <c r="K180"/>
    </row>
    <row r="181" spans="1:11" x14ac:dyDescent="0.2">
      <c r="A181" t="e">
        <f>'Section 611 Awards'!#REF!</f>
        <v>#REF!</v>
      </c>
      <c r="B181" t="s">
        <v>97</v>
      </c>
      <c r="C181" s="3">
        <v>469773</v>
      </c>
      <c r="D181" s="3">
        <v>71863</v>
      </c>
      <c r="E181" s="3">
        <v>0</v>
      </c>
      <c r="F181" s="3">
        <v>0</v>
      </c>
      <c r="G181" s="3">
        <v>0</v>
      </c>
      <c r="H181" s="3">
        <v>34601</v>
      </c>
      <c r="I181" s="3">
        <f t="shared" si="2"/>
        <v>576237</v>
      </c>
      <c r="J181" s="2"/>
      <c r="K181"/>
    </row>
    <row r="182" spans="1:11" x14ac:dyDescent="0.2">
      <c r="A182" t="e">
        <f>'Section 611 Awards'!#REF!</f>
        <v>#REF!</v>
      </c>
      <c r="B182" t="s">
        <v>231</v>
      </c>
      <c r="C182" s="3">
        <v>939384</v>
      </c>
      <c r="D182" s="3">
        <v>237745</v>
      </c>
      <c r="E182" s="3">
        <v>3866</v>
      </c>
      <c r="F182" s="3">
        <v>0</v>
      </c>
      <c r="G182" s="3">
        <v>0</v>
      </c>
      <c r="H182" s="3">
        <v>90846</v>
      </c>
      <c r="I182" s="3">
        <f t="shared" si="2"/>
        <v>1271841</v>
      </c>
      <c r="J182" s="2"/>
      <c r="K182"/>
    </row>
    <row r="183" spans="1:11" x14ac:dyDescent="0.2">
      <c r="A183" t="e">
        <f>'Section 611 Awards'!#REF!</f>
        <v>#REF!</v>
      </c>
      <c r="B183" t="s">
        <v>154</v>
      </c>
      <c r="C183" s="3">
        <v>1754812</v>
      </c>
      <c r="D183" s="3">
        <v>430274</v>
      </c>
      <c r="E183" s="3">
        <v>3211</v>
      </c>
      <c r="F183" s="3">
        <v>41743</v>
      </c>
      <c r="G183" s="3">
        <v>0</v>
      </c>
      <c r="H183" s="3">
        <v>234403</v>
      </c>
      <c r="I183" s="3">
        <f t="shared" si="2"/>
        <v>2464443</v>
      </c>
      <c r="J183" s="2"/>
      <c r="K183"/>
    </row>
    <row r="184" spans="1:11" x14ac:dyDescent="0.2">
      <c r="A184" t="e">
        <f>'Section 611 Awards'!#REF!</f>
        <v>#REF!</v>
      </c>
      <c r="B184" t="s">
        <v>133</v>
      </c>
      <c r="C184" s="3">
        <v>417724</v>
      </c>
      <c r="D184" s="3">
        <v>75442</v>
      </c>
      <c r="E184" s="3">
        <v>0</v>
      </c>
      <c r="F184" s="3">
        <v>0</v>
      </c>
      <c r="G184" s="3">
        <v>0</v>
      </c>
      <c r="H184" s="3">
        <v>32133</v>
      </c>
      <c r="I184" s="3">
        <f t="shared" si="2"/>
        <v>525299</v>
      </c>
      <c r="J184" s="2"/>
      <c r="K184"/>
    </row>
    <row r="185" spans="1:11" x14ac:dyDescent="0.2">
      <c r="A185" t="e">
        <f>'Section 611 Awards'!#REF!</f>
        <v>#REF!</v>
      </c>
      <c r="B185" t="s">
        <v>149</v>
      </c>
      <c r="C185" s="3">
        <v>2469</v>
      </c>
      <c r="D185" s="3">
        <v>0</v>
      </c>
      <c r="E185" s="3">
        <v>0</v>
      </c>
      <c r="F185" s="3">
        <v>0</v>
      </c>
      <c r="G185" s="3">
        <v>0</v>
      </c>
      <c r="H185" s="3">
        <v>0</v>
      </c>
      <c r="I185" s="3">
        <f t="shared" si="2"/>
        <v>2469</v>
      </c>
      <c r="J185" s="2"/>
      <c r="K185"/>
    </row>
    <row r="186" spans="1:11" x14ac:dyDescent="0.2">
      <c r="A186" t="e">
        <f>'Section 611 Awards'!#REF!</f>
        <v>#REF!</v>
      </c>
      <c r="B186" t="s">
        <v>232</v>
      </c>
      <c r="C186" s="3">
        <v>7348</v>
      </c>
      <c r="D186" s="3">
        <v>0</v>
      </c>
      <c r="E186" s="3">
        <v>0</v>
      </c>
      <c r="F186" s="3">
        <v>0</v>
      </c>
      <c r="G186" s="3">
        <v>0</v>
      </c>
      <c r="H186" s="3">
        <v>0</v>
      </c>
      <c r="I186" s="3">
        <f t="shared" si="2"/>
        <v>7348</v>
      </c>
      <c r="J186" s="2"/>
      <c r="K186"/>
    </row>
    <row r="187" spans="1:11" x14ac:dyDescent="0.2">
      <c r="A187" t="e">
        <f>'Section 611 Awards'!#REF!</f>
        <v>#REF!</v>
      </c>
      <c r="B187" t="s">
        <v>233</v>
      </c>
      <c r="C187" s="3">
        <v>212894</v>
      </c>
      <c r="D187" s="3">
        <v>49790</v>
      </c>
      <c r="E187" s="3">
        <v>0</v>
      </c>
      <c r="F187" s="3">
        <v>0</v>
      </c>
      <c r="G187" s="3">
        <v>0</v>
      </c>
      <c r="H187" s="3">
        <v>37772</v>
      </c>
      <c r="I187" s="3">
        <f t="shared" si="2"/>
        <v>300456</v>
      </c>
      <c r="J187" s="2"/>
      <c r="K187"/>
    </row>
    <row r="188" spans="1:11" x14ac:dyDescent="0.2">
      <c r="A188" t="e">
        <f>'Section 611 Awards'!#REF!</f>
        <v>#REF!</v>
      </c>
      <c r="B188" t="s">
        <v>141</v>
      </c>
      <c r="C188" s="3">
        <v>81597</v>
      </c>
      <c r="D188" s="3">
        <v>3138</v>
      </c>
      <c r="E188" s="3">
        <v>0</v>
      </c>
      <c r="F188" s="3">
        <v>0</v>
      </c>
      <c r="G188" s="3">
        <v>0</v>
      </c>
      <c r="H188" s="3">
        <v>4708</v>
      </c>
      <c r="I188" s="3">
        <f t="shared" si="2"/>
        <v>89443</v>
      </c>
      <c r="J188" s="2"/>
      <c r="K188"/>
    </row>
    <row r="189" spans="1:11" x14ac:dyDescent="0.2">
      <c r="A189" t="e">
        <f>'Section 611 Awards'!#REF!</f>
        <v>#REF!</v>
      </c>
      <c r="B189" t="s">
        <v>109</v>
      </c>
      <c r="C189" s="3">
        <v>170540</v>
      </c>
      <c r="D189" s="3">
        <v>7415</v>
      </c>
      <c r="E189" s="3">
        <v>0</v>
      </c>
      <c r="F189" s="3">
        <v>0</v>
      </c>
      <c r="G189" s="3">
        <v>0</v>
      </c>
      <c r="H189" s="3">
        <v>25952</v>
      </c>
      <c r="I189" s="3">
        <f t="shared" si="2"/>
        <v>203907</v>
      </c>
      <c r="J189" s="2"/>
      <c r="K189"/>
    </row>
    <row r="190" spans="1:11" x14ac:dyDescent="0.2">
      <c r="A190" t="e">
        <f>'Section 611 Awards'!#REF!</f>
        <v>#REF!</v>
      </c>
      <c r="B190" t="s">
        <v>22</v>
      </c>
      <c r="C190" s="3">
        <v>119157</v>
      </c>
      <c r="D190" s="3">
        <v>19124</v>
      </c>
      <c r="E190" s="3">
        <v>0</v>
      </c>
      <c r="F190" s="3">
        <v>0</v>
      </c>
      <c r="G190" s="3">
        <v>0</v>
      </c>
      <c r="H190" s="3">
        <v>5884</v>
      </c>
      <c r="I190" s="3">
        <f t="shared" si="2"/>
        <v>144165</v>
      </c>
      <c r="J190" s="2"/>
      <c r="K190"/>
    </row>
    <row r="191" spans="1:11" x14ac:dyDescent="0.2">
      <c r="A191" t="e">
        <f>'Section 611 Awards'!#REF!</f>
        <v>#REF!</v>
      </c>
      <c r="B191" t="s">
        <v>147</v>
      </c>
      <c r="C191" s="3">
        <v>57321</v>
      </c>
      <c r="D191" s="3">
        <v>0</v>
      </c>
      <c r="E191" s="3">
        <v>0</v>
      </c>
      <c r="F191" s="3">
        <v>0</v>
      </c>
      <c r="G191" s="3">
        <v>0</v>
      </c>
      <c r="H191" s="3">
        <v>5930</v>
      </c>
      <c r="I191" s="3">
        <f t="shared" si="2"/>
        <v>63251</v>
      </c>
      <c r="J191" s="2"/>
      <c r="K191"/>
    </row>
    <row r="192" spans="1:11" x14ac:dyDescent="0.2">
      <c r="A192" t="e">
        <f>'Section 611 Awards'!#REF!</f>
        <v>#REF!</v>
      </c>
      <c r="B192" t="s">
        <v>234</v>
      </c>
      <c r="C192" s="3">
        <v>167592</v>
      </c>
      <c r="D192" s="3">
        <v>35140</v>
      </c>
      <c r="E192" s="3">
        <v>0</v>
      </c>
      <c r="F192" s="3">
        <v>0</v>
      </c>
      <c r="G192" s="3">
        <v>0</v>
      </c>
      <c r="H192" s="3">
        <v>22976</v>
      </c>
      <c r="I192" s="3">
        <f t="shared" si="2"/>
        <v>225708</v>
      </c>
      <c r="J192" s="2"/>
      <c r="K192"/>
    </row>
    <row r="193" spans="1:11" x14ac:dyDescent="0.2">
      <c r="A193" t="e">
        <f>'Section 611 Awards'!#REF!</f>
        <v>#REF!</v>
      </c>
      <c r="B193" t="s">
        <v>235</v>
      </c>
      <c r="C193" s="3">
        <v>1375014</v>
      </c>
      <c r="D193" s="3">
        <v>313827</v>
      </c>
      <c r="E193" s="3">
        <v>0</v>
      </c>
      <c r="F193" s="3">
        <v>0</v>
      </c>
      <c r="G193" s="3">
        <v>0</v>
      </c>
      <c r="H193" s="3">
        <v>108383</v>
      </c>
      <c r="I193" s="3">
        <f t="shared" si="2"/>
        <v>1797224</v>
      </c>
      <c r="J193" s="2"/>
      <c r="K193"/>
    </row>
    <row r="194" spans="1:11" x14ac:dyDescent="0.2">
      <c r="A194" t="e">
        <f>'Section 611 Awards'!#REF!</f>
        <v>#REF!</v>
      </c>
      <c r="B194" t="s">
        <v>164</v>
      </c>
      <c r="C194" s="3">
        <v>213756</v>
      </c>
      <c r="D194" s="3">
        <v>24591</v>
      </c>
      <c r="E194" s="3">
        <v>0</v>
      </c>
      <c r="F194" s="3">
        <v>0</v>
      </c>
      <c r="G194" s="3">
        <v>0</v>
      </c>
      <c r="H194" s="3">
        <v>18916</v>
      </c>
      <c r="I194" s="3">
        <f t="shared" ref="I194:I202" si="3">SUM(C194:H194)</f>
        <v>257263</v>
      </c>
      <c r="J194" s="2"/>
      <c r="K194"/>
    </row>
    <row r="195" spans="1:11" x14ac:dyDescent="0.2">
      <c r="A195" t="e">
        <f>'Section 611 Awards'!#REF!</f>
        <v>#REF!</v>
      </c>
      <c r="B195" t="s">
        <v>42</v>
      </c>
      <c r="C195" s="3">
        <v>285577</v>
      </c>
      <c r="D195" s="3">
        <v>24153</v>
      </c>
      <c r="E195" s="3">
        <v>0</v>
      </c>
      <c r="F195" s="3">
        <v>0</v>
      </c>
      <c r="G195" s="3">
        <v>0</v>
      </c>
      <c r="H195" s="3">
        <v>38361</v>
      </c>
      <c r="I195" s="3">
        <f t="shared" si="3"/>
        <v>348091</v>
      </c>
      <c r="J195" s="2"/>
      <c r="K195"/>
    </row>
    <row r="196" spans="1:11" x14ac:dyDescent="0.2">
      <c r="A196" t="e">
        <f>'Section 611 Awards'!#REF!</f>
        <v>#REF!</v>
      </c>
      <c r="B196" t="s">
        <v>119</v>
      </c>
      <c r="C196" s="3">
        <v>901852</v>
      </c>
      <c r="D196" s="3">
        <v>144892</v>
      </c>
      <c r="E196" s="3">
        <v>4062</v>
      </c>
      <c r="F196" s="3">
        <v>0</v>
      </c>
      <c r="G196" s="3">
        <v>0</v>
      </c>
      <c r="H196" s="3">
        <v>70415</v>
      </c>
      <c r="I196" s="3">
        <f t="shared" si="3"/>
        <v>1121221</v>
      </c>
      <c r="J196" s="2"/>
      <c r="K196"/>
    </row>
    <row r="197" spans="1:11" x14ac:dyDescent="0.2">
      <c r="A197" t="e">
        <f>'Section 611 Awards'!#REF!</f>
        <v>#REF!</v>
      </c>
      <c r="B197" t="s">
        <v>236</v>
      </c>
      <c r="C197" s="3">
        <v>199543</v>
      </c>
      <c r="D197" s="3">
        <v>32914</v>
      </c>
      <c r="E197" s="3">
        <v>0</v>
      </c>
      <c r="F197" s="3">
        <v>0</v>
      </c>
      <c r="G197" s="3">
        <v>0</v>
      </c>
      <c r="H197" s="3">
        <v>18514</v>
      </c>
      <c r="I197" s="3">
        <f t="shared" si="3"/>
        <v>250971</v>
      </c>
      <c r="J197" s="2"/>
      <c r="K197"/>
    </row>
    <row r="198" spans="1:11" x14ac:dyDescent="0.2">
      <c r="A198" t="e">
        <f>'Section 611 Awards'!#REF!</f>
        <v>#REF!</v>
      </c>
      <c r="B198" t="s">
        <v>37</v>
      </c>
      <c r="C198" s="3">
        <v>59221</v>
      </c>
      <c r="D198" s="3">
        <v>8973</v>
      </c>
      <c r="E198" s="3">
        <v>0</v>
      </c>
      <c r="F198" s="3">
        <v>0</v>
      </c>
      <c r="G198" s="3">
        <v>0</v>
      </c>
      <c r="H198" s="3">
        <v>3589</v>
      </c>
      <c r="I198" s="3">
        <f t="shared" si="3"/>
        <v>71783</v>
      </c>
      <c r="J198" s="2"/>
      <c r="K198"/>
    </row>
    <row r="199" spans="1:11" x14ac:dyDescent="0.2">
      <c r="A199" t="e">
        <f>'Section 611 Awards'!#REF!</f>
        <v>#REF!</v>
      </c>
      <c r="B199" t="s">
        <v>237</v>
      </c>
      <c r="C199" s="3">
        <v>51220</v>
      </c>
      <c r="D199" s="3">
        <v>0</v>
      </c>
      <c r="E199" s="3">
        <v>0</v>
      </c>
      <c r="F199" s="3">
        <v>0</v>
      </c>
      <c r="G199" s="3">
        <v>0</v>
      </c>
      <c r="H199" s="3">
        <v>0</v>
      </c>
      <c r="I199" s="3">
        <f t="shared" si="3"/>
        <v>51220</v>
      </c>
      <c r="J199" s="2"/>
      <c r="K199"/>
    </row>
    <row r="200" spans="1:11" x14ac:dyDescent="0.2">
      <c r="A200" t="e">
        <f>'Section 611 Awards'!#REF!</f>
        <v>#REF!</v>
      </c>
      <c r="B200" t="s">
        <v>238</v>
      </c>
      <c r="C200" s="3">
        <v>268655</v>
      </c>
      <c r="D200" s="3">
        <v>0</v>
      </c>
      <c r="E200" s="3">
        <v>0</v>
      </c>
      <c r="F200" s="3">
        <v>0</v>
      </c>
      <c r="G200" s="3">
        <v>0</v>
      </c>
      <c r="H200" s="3">
        <v>0</v>
      </c>
      <c r="I200" s="3">
        <f t="shared" si="3"/>
        <v>268655</v>
      </c>
      <c r="J200" s="2"/>
      <c r="K200"/>
    </row>
    <row r="201" spans="1:11" x14ac:dyDescent="0.2">
      <c r="A201" t="e">
        <f>'Section 611 Awards'!#REF!</f>
        <v>#REF!</v>
      </c>
      <c r="B201" t="s">
        <v>239</v>
      </c>
      <c r="C201" s="3">
        <v>41258</v>
      </c>
      <c r="D201" s="3">
        <v>0</v>
      </c>
      <c r="E201" s="3">
        <v>0</v>
      </c>
      <c r="F201" s="3">
        <v>0</v>
      </c>
      <c r="G201" s="3">
        <v>0</v>
      </c>
      <c r="H201" s="3">
        <v>0</v>
      </c>
      <c r="I201" s="3">
        <f t="shared" si="3"/>
        <v>41258</v>
      </c>
      <c r="J201" s="2"/>
      <c r="K201"/>
    </row>
    <row r="202" spans="1:11" x14ac:dyDescent="0.2">
      <c r="A202" t="e">
        <f>'Section 611 Awards'!#REF!</f>
        <v>#REF!</v>
      </c>
      <c r="B202" t="s">
        <v>182</v>
      </c>
      <c r="C202" s="3">
        <v>21285</v>
      </c>
      <c r="D202" s="3">
        <v>0</v>
      </c>
      <c r="E202" s="3">
        <v>0</v>
      </c>
      <c r="F202" s="3">
        <v>0</v>
      </c>
      <c r="G202" s="3">
        <v>0</v>
      </c>
      <c r="H202" s="3">
        <v>0</v>
      </c>
      <c r="I202" s="3">
        <f t="shared" si="3"/>
        <v>21285</v>
      </c>
      <c r="J202" s="2"/>
      <c r="K202"/>
    </row>
    <row r="203" spans="1:11" s="2" customFormat="1" x14ac:dyDescent="0.2">
      <c r="B203" t="s">
        <v>184</v>
      </c>
      <c r="C203" s="4">
        <f>SUBTOTAL(109,Sect611[District])</f>
        <v>103258790</v>
      </c>
      <c r="D203" s="4">
        <f>SUBTOTAL(109,Sect611[Regional])</f>
        <v>16761844</v>
      </c>
      <c r="E203" s="4">
        <f>SUBTOTAL(109,Sect611[OSD])</f>
        <v>129322</v>
      </c>
      <c r="F203" s="4">
        <f>SUBTOTAL(109,Sect611[LTCT])</f>
        <v>337127</v>
      </c>
      <c r="G203" s="4">
        <f>SUBTOTAL(109,Sect611[Hospital])</f>
        <v>15973</v>
      </c>
      <c r="H203" s="4">
        <f>SUBTOTAL(109,Sect611[ECSE])</f>
        <v>10480671</v>
      </c>
      <c r="I203" s="4">
        <f>SUBTOTAL(109,Sect611[Gross Total])</f>
        <v>130983727</v>
      </c>
    </row>
    <row r="204" spans="1:11" hidden="1" x14ac:dyDescent="0.2">
      <c r="B204" s="2"/>
      <c r="C204" s="2"/>
      <c r="D204" s="2"/>
      <c r="E204" s="2"/>
      <c r="F204" s="2"/>
      <c r="G204" s="2"/>
      <c r="H204" s="2"/>
      <c r="I204" s="2"/>
    </row>
  </sheetData>
  <sheetProtection sort="0" autoFilter="0"/>
  <pageMargins left="0.7" right="0.7" top="0.75" bottom="0.75" header="0.3" footer="0.3"/>
  <pageSetup orientation="portrait" horizontalDpi="1200"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204"/>
  <sheetViews>
    <sheetView workbookViewId="0"/>
  </sheetViews>
  <sheetFormatPr defaultColWidth="0" defaultRowHeight="12.75" zeroHeight="1" x14ac:dyDescent="0.2"/>
  <cols>
    <col min="1" max="1" width="7.28515625" customWidth="1"/>
    <col min="2" max="2" width="30.28515625" customWidth="1"/>
    <col min="3" max="10" width="16.28515625" customWidth="1"/>
    <col min="11" max="11" width="9.28515625" style="2" customWidth="1"/>
    <col min="12" max="16384" width="7.28515625" hidden="1"/>
  </cols>
  <sheetData>
    <row r="1" spans="1:11" x14ac:dyDescent="0.2">
      <c r="A1" t="s">
        <v>252</v>
      </c>
      <c r="B1" t="s">
        <v>0</v>
      </c>
      <c r="C1" s="6" t="s">
        <v>174</v>
      </c>
      <c r="D1" s="6" t="s">
        <v>175</v>
      </c>
      <c r="E1" s="6" t="s">
        <v>170</v>
      </c>
      <c r="F1" s="6" t="s">
        <v>171</v>
      </c>
      <c r="G1" s="6" t="s">
        <v>176</v>
      </c>
      <c r="H1" s="6" t="s">
        <v>177</v>
      </c>
      <c r="I1" s="6" t="s">
        <v>178</v>
      </c>
      <c r="J1" s="2"/>
      <c r="K1"/>
    </row>
    <row r="2" spans="1:11" x14ac:dyDescent="0.2">
      <c r="A2" t="e">
        <f>#REF!</f>
        <v>#REF!</v>
      </c>
      <c r="B2" t="s">
        <v>79</v>
      </c>
      <c r="C2" s="3">
        <v>474</v>
      </c>
      <c r="D2" s="3">
        <v>0</v>
      </c>
      <c r="E2" s="3">
        <v>0</v>
      </c>
      <c r="F2" s="3">
        <v>0</v>
      </c>
      <c r="G2" s="3">
        <v>0</v>
      </c>
      <c r="H2" s="3">
        <v>0</v>
      </c>
      <c r="I2" s="3">
        <f t="shared" ref="I2:I65" si="0">SUM(C2:H2)</f>
        <v>474</v>
      </c>
      <c r="J2" s="2"/>
      <c r="K2"/>
    </row>
    <row r="3" spans="1:11" x14ac:dyDescent="0.2">
      <c r="A3" t="e">
        <f>#REF!</f>
        <v>#REF!</v>
      </c>
      <c r="B3" t="s">
        <v>106</v>
      </c>
      <c r="C3" s="3">
        <v>0</v>
      </c>
      <c r="D3" s="3">
        <v>0</v>
      </c>
      <c r="E3" s="3">
        <v>0</v>
      </c>
      <c r="F3" s="3">
        <v>0</v>
      </c>
      <c r="G3" s="3">
        <v>0</v>
      </c>
      <c r="H3" s="3">
        <v>422</v>
      </c>
      <c r="I3" s="3">
        <f t="shared" si="0"/>
        <v>422</v>
      </c>
      <c r="J3" s="2"/>
      <c r="K3"/>
    </row>
    <row r="4" spans="1:11" x14ac:dyDescent="0.2">
      <c r="A4" t="e">
        <f>#REF!</f>
        <v>#REF!</v>
      </c>
      <c r="B4" t="s">
        <v>5</v>
      </c>
      <c r="C4" s="3">
        <v>1453</v>
      </c>
      <c r="D4" s="3">
        <v>0</v>
      </c>
      <c r="E4" s="3">
        <v>0</v>
      </c>
      <c r="F4" s="3">
        <v>0</v>
      </c>
      <c r="G4" s="3">
        <v>0</v>
      </c>
      <c r="H4" s="3">
        <v>363</v>
      </c>
      <c r="I4" s="3">
        <f t="shared" si="0"/>
        <v>1816</v>
      </c>
      <c r="J4" s="2"/>
      <c r="K4"/>
    </row>
    <row r="5" spans="1:11" x14ac:dyDescent="0.2">
      <c r="A5" t="e">
        <f>#REF!</f>
        <v>#REF!</v>
      </c>
      <c r="B5" t="s">
        <v>161</v>
      </c>
      <c r="C5" s="3">
        <v>1207</v>
      </c>
      <c r="D5" s="3">
        <v>0</v>
      </c>
      <c r="E5" s="3">
        <v>0</v>
      </c>
      <c r="F5" s="3">
        <v>0</v>
      </c>
      <c r="G5" s="3">
        <v>0</v>
      </c>
      <c r="H5" s="3">
        <v>6641</v>
      </c>
      <c r="I5" s="3">
        <f t="shared" si="0"/>
        <v>7848</v>
      </c>
      <c r="J5" s="2"/>
      <c r="K5"/>
    </row>
    <row r="6" spans="1:11" x14ac:dyDescent="0.2">
      <c r="A6" t="e">
        <f>#REF!</f>
        <v>#REF!</v>
      </c>
      <c r="B6" t="s">
        <v>104</v>
      </c>
      <c r="C6" s="3">
        <v>799</v>
      </c>
      <c r="D6" s="3">
        <v>0</v>
      </c>
      <c r="E6" s="3">
        <v>0</v>
      </c>
      <c r="F6" s="3">
        <v>0</v>
      </c>
      <c r="G6" s="3">
        <v>0</v>
      </c>
      <c r="H6" s="3">
        <v>0</v>
      </c>
      <c r="I6" s="3">
        <f t="shared" si="0"/>
        <v>799</v>
      </c>
      <c r="J6" s="2"/>
      <c r="K6"/>
    </row>
    <row r="7" spans="1:11" x14ac:dyDescent="0.2">
      <c r="A7" t="e">
        <f>#REF!</f>
        <v>#REF!</v>
      </c>
      <c r="B7" t="s">
        <v>44</v>
      </c>
      <c r="C7" s="3">
        <v>465</v>
      </c>
      <c r="D7" s="3">
        <v>0</v>
      </c>
      <c r="E7" s="3">
        <v>0</v>
      </c>
      <c r="F7" s="3">
        <v>0</v>
      </c>
      <c r="G7" s="3">
        <v>0</v>
      </c>
      <c r="H7" s="3">
        <v>155</v>
      </c>
      <c r="I7" s="3">
        <f t="shared" si="0"/>
        <v>620</v>
      </c>
      <c r="J7" s="2"/>
      <c r="K7"/>
    </row>
    <row r="8" spans="1:11" x14ac:dyDescent="0.2">
      <c r="A8" t="e">
        <f>#REF!</f>
        <v>#REF!</v>
      </c>
      <c r="B8" t="s">
        <v>108</v>
      </c>
      <c r="C8" s="3">
        <v>11</v>
      </c>
      <c r="D8" s="3">
        <v>0</v>
      </c>
      <c r="E8" s="3">
        <v>0</v>
      </c>
      <c r="F8" s="3">
        <v>0</v>
      </c>
      <c r="G8" s="3">
        <v>0</v>
      </c>
      <c r="H8" s="3">
        <v>0</v>
      </c>
      <c r="I8" s="3">
        <f t="shared" si="0"/>
        <v>11</v>
      </c>
      <c r="J8" s="2"/>
      <c r="K8"/>
    </row>
    <row r="9" spans="1:11" x14ac:dyDescent="0.2">
      <c r="A9" t="e">
        <f>#REF!</f>
        <v>#REF!</v>
      </c>
      <c r="B9" t="s">
        <v>61</v>
      </c>
      <c r="C9" s="3">
        <v>3399</v>
      </c>
      <c r="D9" s="3">
        <v>680</v>
      </c>
      <c r="E9" s="3">
        <v>0</v>
      </c>
      <c r="F9" s="3">
        <v>0</v>
      </c>
      <c r="G9" s="3">
        <v>0</v>
      </c>
      <c r="H9" s="3">
        <v>11555</v>
      </c>
      <c r="I9" s="3">
        <f t="shared" si="0"/>
        <v>15634</v>
      </c>
      <c r="J9" s="2"/>
      <c r="K9"/>
    </row>
    <row r="10" spans="1:11" x14ac:dyDescent="0.2">
      <c r="A10" t="e">
        <f>#REF!</f>
        <v>#REF!</v>
      </c>
      <c r="B10" t="s">
        <v>70</v>
      </c>
      <c r="C10" s="3">
        <v>8</v>
      </c>
      <c r="D10" s="3">
        <v>0</v>
      </c>
      <c r="E10" s="3">
        <v>0</v>
      </c>
      <c r="F10" s="3">
        <v>0</v>
      </c>
      <c r="G10" s="3">
        <v>0</v>
      </c>
      <c r="H10" s="3">
        <v>0</v>
      </c>
      <c r="I10" s="3">
        <f t="shared" si="0"/>
        <v>8</v>
      </c>
      <c r="J10" s="2"/>
      <c r="K10"/>
    </row>
    <row r="11" spans="1:11" x14ac:dyDescent="0.2">
      <c r="A11" t="e">
        <f>#REF!</f>
        <v>#REF!</v>
      </c>
      <c r="B11" t="s">
        <v>207</v>
      </c>
      <c r="C11" s="3">
        <v>1805</v>
      </c>
      <c r="D11" s="3">
        <v>0</v>
      </c>
      <c r="E11" s="3">
        <v>0</v>
      </c>
      <c r="F11" s="3">
        <v>0</v>
      </c>
      <c r="G11" s="3">
        <v>0</v>
      </c>
      <c r="H11" s="3">
        <v>6703</v>
      </c>
      <c r="I11" s="3">
        <f t="shared" si="0"/>
        <v>8508</v>
      </c>
      <c r="J11" s="2"/>
      <c r="K11"/>
    </row>
    <row r="12" spans="1:11" x14ac:dyDescent="0.2">
      <c r="A12" t="e">
        <f>#REF!</f>
        <v>#REF!</v>
      </c>
      <c r="B12" t="s">
        <v>208</v>
      </c>
      <c r="C12" s="3">
        <v>0</v>
      </c>
      <c r="D12" s="3">
        <v>0</v>
      </c>
      <c r="E12" s="3">
        <v>0</v>
      </c>
      <c r="F12" s="3">
        <v>0</v>
      </c>
      <c r="G12" s="3">
        <v>0</v>
      </c>
      <c r="H12" s="3">
        <v>4960</v>
      </c>
      <c r="I12" s="3">
        <f t="shared" si="0"/>
        <v>4960</v>
      </c>
      <c r="J12" s="2"/>
      <c r="K12"/>
    </row>
    <row r="13" spans="1:11" x14ac:dyDescent="0.2">
      <c r="A13" t="e">
        <f>#REF!</f>
        <v>#REF!</v>
      </c>
      <c r="B13" t="s">
        <v>1</v>
      </c>
      <c r="C13" s="3">
        <v>4214</v>
      </c>
      <c r="D13" s="3">
        <v>0</v>
      </c>
      <c r="E13" s="3">
        <v>0</v>
      </c>
      <c r="F13" s="3">
        <v>0</v>
      </c>
      <c r="G13" s="3">
        <v>0</v>
      </c>
      <c r="H13" s="3">
        <v>12039</v>
      </c>
      <c r="I13" s="3">
        <f t="shared" si="0"/>
        <v>16253</v>
      </c>
      <c r="J13" s="2"/>
      <c r="K13"/>
    </row>
    <row r="14" spans="1:11" x14ac:dyDescent="0.2">
      <c r="A14" t="e">
        <f>#REF!</f>
        <v>#REF!</v>
      </c>
      <c r="B14" t="s">
        <v>29</v>
      </c>
      <c r="C14" s="3">
        <v>2064</v>
      </c>
      <c r="D14" s="3">
        <v>0</v>
      </c>
      <c r="E14" s="3">
        <v>0</v>
      </c>
      <c r="F14" s="3">
        <v>0</v>
      </c>
      <c r="G14" s="3">
        <v>0</v>
      </c>
      <c r="H14" s="3">
        <v>3440</v>
      </c>
      <c r="I14" s="3">
        <f t="shared" si="0"/>
        <v>5504</v>
      </c>
      <c r="J14" s="2"/>
      <c r="K14"/>
    </row>
    <row r="15" spans="1:11" x14ac:dyDescent="0.2">
      <c r="A15" t="e">
        <f>#REF!</f>
        <v>#REF!</v>
      </c>
      <c r="B15" t="s">
        <v>152</v>
      </c>
      <c r="C15" s="3">
        <v>558</v>
      </c>
      <c r="D15" s="3">
        <v>0</v>
      </c>
      <c r="E15" s="3">
        <v>0</v>
      </c>
      <c r="F15" s="3">
        <v>0</v>
      </c>
      <c r="G15" s="3">
        <v>0</v>
      </c>
      <c r="H15" s="3">
        <v>1489</v>
      </c>
      <c r="I15" s="3">
        <f t="shared" si="0"/>
        <v>2047</v>
      </c>
      <c r="J15" s="2"/>
      <c r="K15"/>
    </row>
    <row r="16" spans="1:11" x14ac:dyDescent="0.2">
      <c r="A16" t="e">
        <f>#REF!</f>
        <v>#REF!</v>
      </c>
      <c r="B16" t="s">
        <v>155</v>
      </c>
      <c r="C16" s="3">
        <v>27822</v>
      </c>
      <c r="D16" s="3">
        <v>7009</v>
      </c>
      <c r="E16" s="3">
        <v>212</v>
      </c>
      <c r="F16" s="3">
        <v>0</v>
      </c>
      <c r="G16" s="3">
        <v>0</v>
      </c>
      <c r="H16" s="3">
        <v>96209</v>
      </c>
      <c r="I16" s="3">
        <f t="shared" si="0"/>
        <v>131252</v>
      </c>
      <c r="J16" s="2"/>
      <c r="K16"/>
    </row>
    <row r="17" spans="1:11" x14ac:dyDescent="0.2">
      <c r="A17" t="e">
        <f>#REF!</f>
        <v>#REF!</v>
      </c>
      <c r="B17" t="s">
        <v>209</v>
      </c>
      <c r="C17" s="3">
        <v>13137</v>
      </c>
      <c r="D17" s="3">
        <v>1420</v>
      </c>
      <c r="E17" s="3">
        <v>0</v>
      </c>
      <c r="F17" s="3">
        <v>0</v>
      </c>
      <c r="G17" s="3">
        <v>0</v>
      </c>
      <c r="H17" s="3">
        <v>54679</v>
      </c>
      <c r="I17" s="3">
        <f t="shared" si="0"/>
        <v>69236</v>
      </c>
      <c r="J17" s="2"/>
      <c r="K17"/>
    </row>
    <row r="18" spans="1:11" x14ac:dyDescent="0.2">
      <c r="A18" t="e">
        <f>#REF!</f>
        <v>#REF!</v>
      </c>
      <c r="B18" t="s">
        <v>86</v>
      </c>
      <c r="C18" s="3">
        <v>5076</v>
      </c>
      <c r="D18" s="3">
        <v>164</v>
      </c>
      <c r="E18" s="3">
        <v>0</v>
      </c>
      <c r="F18" s="3">
        <v>0</v>
      </c>
      <c r="G18" s="3">
        <v>0</v>
      </c>
      <c r="H18" s="3">
        <v>23745</v>
      </c>
      <c r="I18" s="3">
        <f t="shared" si="0"/>
        <v>28985</v>
      </c>
      <c r="J18" s="2"/>
      <c r="K18"/>
    </row>
    <row r="19" spans="1:11" x14ac:dyDescent="0.2">
      <c r="A19" t="e">
        <f>#REF!</f>
        <v>#REF!</v>
      </c>
      <c r="B19" t="s">
        <v>92</v>
      </c>
      <c r="C19" s="3">
        <v>594</v>
      </c>
      <c r="D19" s="3">
        <v>0</v>
      </c>
      <c r="E19" s="3">
        <v>0</v>
      </c>
      <c r="F19" s="3">
        <v>0</v>
      </c>
      <c r="G19" s="3">
        <v>0</v>
      </c>
      <c r="H19" s="3">
        <v>0</v>
      </c>
      <c r="I19" s="3">
        <f t="shared" si="0"/>
        <v>594</v>
      </c>
      <c r="J19" s="2"/>
      <c r="K19"/>
    </row>
    <row r="20" spans="1:11" x14ac:dyDescent="0.2">
      <c r="A20" t="e">
        <f>#REF!</f>
        <v>#REF!</v>
      </c>
      <c r="B20" t="s">
        <v>71</v>
      </c>
      <c r="C20" s="3">
        <v>16</v>
      </c>
      <c r="D20" s="3">
        <v>0</v>
      </c>
      <c r="E20" s="3">
        <v>0</v>
      </c>
      <c r="F20" s="3">
        <v>0</v>
      </c>
      <c r="G20" s="3">
        <v>0</v>
      </c>
      <c r="H20" s="3">
        <v>0</v>
      </c>
      <c r="I20" s="3">
        <f t="shared" si="0"/>
        <v>16</v>
      </c>
      <c r="J20" s="2"/>
      <c r="K20"/>
    </row>
    <row r="21" spans="1:11" x14ac:dyDescent="0.2">
      <c r="A21" t="e">
        <f>#REF!</f>
        <v>#REF!</v>
      </c>
      <c r="B21" t="s">
        <v>210</v>
      </c>
      <c r="C21" s="3">
        <v>4205</v>
      </c>
      <c r="D21" s="3">
        <v>0</v>
      </c>
      <c r="E21" s="3">
        <v>0</v>
      </c>
      <c r="F21" s="3">
        <v>0</v>
      </c>
      <c r="G21" s="3">
        <v>0</v>
      </c>
      <c r="H21" s="3">
        <v>10278</v>
      </c>
      <c r="I21" s="3">
        <f t="shared" si="0"/>
        <v>14483</v>
      </c>
      <c r="J21" s="2"/>
      <c r="K21"/>
    </row>
    <row r="22" spans="1:11" x14ac:dyDescent="0.2">
      <c r="A22" t="e">
        <f>#REF!</f>
        <v>#REF!</v>
      </c>
      <c r="B22" t="s">
        <v>3</v>
      </c>
      <c r="C22" s="3">
        <v>278</v>
      </c>
      <c r="D22" s="3">
        <v>0</v>
      </c>
      <c r="E22" s="3">
        <v>0</v>
      </c>
      <c r="F22" s="3">
        <v>0</v>
      </c>
      <c r="G22" s="3">
        <v>0</v>
      </c>
      <c r="H22" s="3">
        <v>0</v>
      </c>
      <c r="I22" s="3">
        <f t="shared" si="0"/>
        <v>278</v>
      </c>
      <c r="J22" s="2"/>
      <c r="K22"/>
    </row>
    <row r="23" spans="1:11" x14ac:dyDescent="0.2">
      <c r="A23" t="e">
        <f>#REF!</f>
        <v>#REF!</v>
      </c>
      <c r="B23" t="s">
        <v>66</v>
      </c>
      <c r="C23" s="3">
        <v>303</v>
      </c>
      <c r="D23" s="3">
        <v>0</v>
      </c>
      <c r="E23" s="3">
        <v>0</v>
      </c>
      <c r="F23" s="3">
        <v>0</v>
      </c>
      <c r="G23" s="3">
        <v>0</v>
      </c>
      <c r="H23" s="3">
        <v>303</v>
      </c>
      <c r="I23" s="3">
        <f t="shared" si="0"/>
        <v>606</v>
      </c>
      <c r="J23" s="2"/>
      <c r="K23"/>
    </row>
    <row r="24" spans="1:11" x14ac:dyDescent="0.2">
      <c r="A24" t="e">
        <f>#REF!</f>
        <v>#REF!</v>
      </c>
      <c r="B24" t="s">
        <v>211</v>
      </c>
      <c r="C24" s="3">
        <v>0</v>
      </c>
      <c r="D24" s="3">
        <v>0</v>
      </c>
      <c r="E24" s="3">
        <v>0</v>
      </c>
      <c r="F24" s="3">
        <v>0</v>
      </c>
      <c r="G24" s="3">
        <v>0</v>
      </c>
      <c r="H24" s="3">
        <v>397</v>
      </c>
      <c r="I24" s="3">
        <f t="shared" si="0"/>
        <v>397</v>
      </c>
      <c r="J24" s="2"/>
      <c r="K24"/>
    </row>
    <row r="25" spans="1:11" x14ac:dyDescent="0.2">
      <c r="A25" t="e">
        <f>#REF!</f>
        <v>#REF!</v>
      </c>
      <c r="B25" t="s">
        <v>14</v>
      </c>
      <c r="C25" s="3">
        <v>4322</v>
      </c>
      <c r="D25" s="3">
        <v>810</v>
      </c>
      <c r="E25" s="3">
        <v>0</v>
      </c>
      <c r="F25" s="3">
        <v>0</v>
      </c>
      <c r="G25" s="3">
        <v>0</v>
      </c>
      <c r="H25" s="3">
        <v>11614</v>
      </c>
      <c r="I25" s="3">
        <f t="shared" si="0"/>
        <v>16746</v>
      </c>
      <c r="J25" s="2"/>
      <c r="K25"/>
    </row>
    <row r="26" spans="1:11" x14ac:dyDescent="0.2">
      <c r="A26" t="e">
        <f>#REF!</f>
        <v>#REF!</v>
      </c>
      <c r="B26" t="s">
        <v>112</v>
      </c>
      <c r="C26" s="3">
        <v>2158</v>
      </c>
      <c r="D26" s="3">
        <v>431</v>
      </c>
      <c r="E26" s="3">
        <v>0</v>
      </c>
      <c r="F26" s="3">
        <v>0</v>
      </c>
      <c r="G26" s="3">
        <v>0</v>
      </c>
      <c r="H26" s="3">
        <v>10357</v>
      </c>
      <c r="I26" s="3">
        <f t="shared" si="0"/>
        <v>12946</v>
      </c>
      <c r="J26" s="2"/>
      <c r="K26"/>
    </row>
    <row r="27" spans="1:11" x14ac:dyDescent="0.2">
      <c r="A27" t="e">
        <f>#REF!</f>
        <v>#REF!</v>
      </c>
      <c r="B27" t="s">
        <v>125</v>
      </c>
      <c r="C27" s="3">
        <v>5075</v>
      </c>
      <c r="D27" s="3">
        <v>2707</v>
      </c>
      <c r="E27" s="3">
        <v>0</v>
      </c>
      <c r="F27" s="3">
        <v>0</v>
      </c>
      <c r="G27" s="3">
        <v>0</v>
      </c>
      <c r="H27" s="3">
        <v>26392</v>
      </c>
      <c r="I27" s="3">
        <f t="shared" si="0"/>
        <v>34174</v>
      </c>
      <c r="J27" s="2"/>
      <c r="K27"/>
    </row>
    <row r="28" spans="1:11" x14ac:dyDescent="0.2">
      <c r="A28" t="e">
        <f>#REF!</f>
        <v>#REF!</v>
      </c>
      <c r="B28" t="s">
        <v>30</v>
      </c>
      <c r="C28" s="3">
        <v>400</v>
      </c>
      <c r="D28" s="3">
        <v>0</v>
      </c>
      <c r="E28" s="3">
        <v>0</v>
      </c>
      <c r="F28" s="3">
        <v>0</v>
      </c>
      <c r="G28" s="3">
        <v>0</v>
      </c>
      <c r="H28" s="3">
        <v>3602</v>
      </c>
      <c r="I28" s="3">
        <f t="shared" si="0"/>
        <v>4002</v>
      </c>
      <c r="J28" s="2"/>
      <c r="K28"/>
    </row>
    <row r="29" spans="1:11" x14ac:dyDescent="0.2">
      <c r="A29" t="e">
        <f>#REF!</f>
        <v>#REF!</v>
      </c>
      <c r="B29" t="s">
        <v>100</v>
      </c>
      <c r="C29" s="3">
        <v>1371</v>
      </c>
      <c r="D29" s="3">
        <v>0</v>
      </c>
      <c r="E29" s="3">
        <v>0</v>
      </c>
      <c r="F29" s="3">
        <v>0</v>
      </c>
      <c r="G29" s="3">
        <v>0</v>
      </c>
      <c r="H29" s="3">
        <v>2741</v>
      </c>
      <c r="I29" s="3">
        <f t="shared" si="0"/>
        <v>4112</v>
      </c>
      <c r="J29" s="2"/>
      <c r="K29"/>
    </row>
    <row r="30" spans="1:11" x14ac:dyDescent="0.2">
      <c r="A30" t="e">
        <f>#REF!</f>
        <v>#REF!</v>
      </c>
      <c r="B30" t="s">
        <v>62</v>
      </c>
      <c r="C30" s="3">
        <v>11269</v>
      </c>
      <c r="D30" s="3">
        <v>901</v>
      </c>
      <c r="E30" s="3">
        <v>0</v>
      </c>
      <c r="F30" s="3">
        <v>0</v>
      </c>
      <c r="G30" s="3">
        <v>0</v>
      </c>
      <c r="H30" s="3">
        <v>19383</v>
      </c>
      <c r="I30" s="3">
        <f t="shared" si="0"/>
        <v>31553</v>
      </c>
      <c r="J30" s="2"/>
      <c r="K30"/>
    </row>
    <row r="31" spans="1:11" x14ac:dyDescent="0.2">
      <c r="A31" t="e">
        <f>#REF!</f>
        <v>#REF!</v>
      </c>
      <c r="B31" t="s">
        <v>130</v>
      </c>
      <c r="C31" s="3">
        <v>3949</v>
      </c>
      <c r="D31" s="3">
        <v>987</v>
      </c>
      <c r="E31" s="3">
        <v>0</v>
      </c>
      <c r="F31" s="3">
        <v>0</v>
      </c>
      <c r="G31" s="3">
        <v>0</v>
      </c>
      <c r="H31" s="3">
        <v>10860</v>
      </c>
      <c r="I31" s="3">
        <f t="shared" si="0"/>
        <v>15796</v>
      </c>
      <c r="J31" s="2"/>
      <c r="K31"/>
    </row>
    <row r="32" spans="1:11" x14ac:dyDescent="0.2">
      <c r="A32" t="e">
        <f>#REF!</f>
        <v>#REF!</v>
      </c>
      <c r="B32" t="s">
        <v>20</v>
      </c>
      <c r="C32" s="3">
        <v>3903</v>
      </c>
      <c r="D32" s="3">
        <v>0</v>
      </c>
      <c r="E32" s="3">
        <v>0</v>
      </c>
      <c r="F32" s="3">
        <v>0</v>
      </c>
      <c r="G32" s="3">
        <v>0</v>
      </c>
      <c r="H32" s="3">
        <v>3903</v>
      </c>
      <c r="I32" s="3">
        <f t="shared" si="0"/>
        <v>7806</v>
      </c>
      <c r="J32" s="2"/>
      <c r="K32"/>
    </row>
    <row r="33" spans="1:11" x14ac:dyDescent="0.2">
      <c r="A33" t="e">
        <f>#REF!</f>
        <v>#REF!</v>
      </c>
      <c r="B33" t="s">
        <v>12</v>
      </c>
      <c r="C33" s="3">
        <v>0</v>
      </c>
      <c r="D33" s="3">
        <v>0</v>
      </c>
      <c r="E33" s="3">
        <v>0</v>
      </c>
      <c r="F33" s="3">
        <v>0</v>
      </c>
      <c r="G33" s="3">
        <v>0</v>
      </c>
      <c r="H33" s="3">
        <v>5367</v>
      </c>
      <c r="I33" s="3">
        <f t="shared" si="0"/>
        <v>5367</v>
      </c>
      <c r="J33" s="2"/>
      <c r="K33"/>
    </row>
    <row r="34" spans="1:11" x14ac:dyDescent="0.2">
      <c r="A34" t="e">
        <f>#REF!</f>
        <v>#REF!</v>
      </c>
      <c r="B34" t="s">
        <v>45</v>
      </c>
      <c r="C34" s="3">
        <v>0</v>
      </c>
      <c r="D34" s="3">
        <v>0</v>
      </c>
      <c r="E34" s="3">
        <v>0</v>
      </c>
      <c r="F34" s="3">
        <v>0</v>
      </c>
      <c r="G34" s="3">
        <v>0</v>
      </c>
      <c r="H34" s="3">
        <v>870</v>
      </c>
      <c r="I34" s="3">
        <f t="shared" si="0"/>
        <v>870</v>
      </c>
      <c r="J34" s="2"/>
      <c r="K34"/>
    </row>
    <row r="35" spans="1:11" x14ac:dyDescent="0.2">
      <c r="A35" t="e">
        <f>#REF!</f>
        <v>#REF!</v>
      </c>
      <c r="B35" t="s">
        <v>25</v>
      </c>
      <c r="C35" s="3">
        <v>7626</v>
      </c>
      <c r="D35" s="3">
        <v>1040</v>
      </c>
      <c r="E35" s="3">
        <v>0</v>
      </c>
      <c r="F35" s="3">
        <v>0</v>
      </c>
      <c r="G35" s="3">
        <v>0</v>
      </c>
      <c r="H35" s="3">
        <v>19065</v>
      </c>
      <c r="I35" s="3">
        <f t="shared" si="0"/>
        <v>27731</v>
      </c>
      <c r="J35" s="2"/>
      <c r="K35"/>
    </row>
    <row r="36" spans="1:11" x14ac:dyDescent="0.2">
      <c r="A36" t="e">
        <f>#REF!</f>
        <v>#REF!</v>
      </c>
      <c r="B36" t="s">
        <v>24</v>
      </c>
      <c r="C36" s="3">
        <v>6562</v>
      </c>
      <c r="D36" s="3">
        <v>0</v>
      </c>
      <c r="E36" s="3">
        <v>0</v>
      </c>
      <c r="F36" s="3">
        <v>0</v>
      </c>
      <c r="G36" s="3">
        <v>0</v>
      </c>
      <c r="H36" s="3">
        <v>2625</v>
      </c>
      <c r="I36" s="3">
        <f t="shared" si="0"/>
        <v>9187</v>
      </c>
      <c r="J36" s="2"/>
      <c r="K36"/>
    </row>
    <row r="37" spans="1:11" x14ac:dyDescent="0.2">
      <c r="A37" t="e">
        <f>#REF!</f>
        <v>#REF!</v>
      </c>
      <c r="B37" t="s">
        <v>126</v>
      </c>
      <c r="C37" s="3">
        <v>1745</v>
      </c>
      <c r="D37" s="3">
        <v>349</v>
      </c>
      <c r="E37" s="3">
        <v>0</v>
      </c>
      <c r="F37" s="3">
        <v>0</v>
      </c>
      <c r="G37" s="3">
        <v>0</v>
      </c>
      <c r="H37" s="3">
        <v>1745</v>
      </c>
      <c r="I37" s="3">
        <f t="shared" si="0"/>
        <v>3839</v>
      </c>
      <c r="J37" s="2"/>
      <c r="K37"/>
    </row>
    <row r="38" spans="1:11" x14ac:dyDescent="0.2">
      <c r="A38" t="e">
        <f>#REF!</f>
        <v>#REF!</v>
      </c>
      <c r="B38" t="s">
        <v>7</v>
      </c>
      <c r="C38" s="3">
        <v>9330</v>
      </c>
      <c r="D38" s="3">
        <v>2592</v>
      </c>
      <c r="E38" s="3">
        <v>0</v>
      </c>
      <c r="F38" s="3">
        <v>0</v>
      </c>
      <c r="G38" s="3">
        <v>0</v>
      </c>
      <c r="H38" s="3">
        <v>26953</v>
      </c>
      <c r="I38" s="3">
        <f t="shared" si="0"/>
        <v>38875</v>
      </c>
      <c r="J38" s="2"/>
      <c r="K38"/>
    </row>
    <row r="39" spans="1:11" x14ac:dyDescent="0.2">
      <c r="A39" t="e">
        <f>#REF!</f>
        <v>#REF!</v>
      </c>
      <c r="B39" t="s">
        <v>144</v>
      </c>
      <c r="C39" s="3">
        <v>1576</v>
      </c>
      <c r="D39" s="3">
        <v>0</v>
      </c>
      <c r="E39" s="3">
        <v>0</v>
      </c>
      <c r="F39" s="3">
        <v>0</v>
      </c>
      <c r="G39" s="3">
        <v>0</v>
      </c>
      <c r="H39" s="3">
        <v>0</v>
      </c>
      <c r="I39" s="3">
        <f t="shared" si="0"/>
        <v>1576</v>
      </c>
      <c r="J39" s="2"/>
      <c r="K39"/>
    </row>
    <row r="40" spans="1:11" x14ac:dyDescent="0.2">
      <c r="A40" t="e">
        <f>#REF!</f>
        <v>#REF!</v>
      </c>
      <c r="B40" t="s">
        <v>85</v>
      </c>
      <c r="C40" s="3">
        <v>2092</v>
      </c>
      <c r="D40" s="3">
        <v>299</v>
      </c>
      <c r="E40" s="3">
        <v>0</v>
      </c>
      <c r="F40" s="3">
        <v>0</v>
      </c>
      <c r="G40" s="3">
        <v>0</v>
      </c>
      <c r="H40" s="3">
        <v>6276</v>
      </c>
      <c r="I40" s="3">
        <f t="shared" si="0"/>
        <v>8667</v>
      </c>
      <c r="J40" s="2"/>
      <c r="K40"/>
    </row>
    <row r="41" spans="1:11" x14ac:dyDescent="0.2">
      <c r="A41" t="e">
        <f>#REF!</f>
        <v>#REF!</v>
      </c>
      <c r="B41" t="s">
        <v>212</v>
      </c>
      <c r="C41" s="3">
        <v>5392</v>
      </c>
      <c r="D41" s="3">
        <v>385</v>
      </c>
      <c r="E41" s="3">
        <v>0</v>
      </c>
      <c r="F41" s="3">
        <v>0</v>
      </c>
      <c r="G41" s="3">
        <v>0</v>
      </c>
      <c r="H41" s="3">
        <v>18873</v>
      </c>
      <c r="I41" s="3">
        <f t="shared" si="0"/>
        <v>24650</v>
      </c>
      <c r="J41" s="2"/>
      <c r="K41"/>
    </row>
    <row r="42" spans="1:11" x14ac:dyDescent="0.2">
      <c r="A42" t="e">
        <f>#REF!</f>
        <v>#REF!</v>
      </c>
      <c r="B42" t="s">
        <v>213</v>
      </c>
      <c r="C42" s="3">
        <v>384</v>
      </c>
      <c r="D42" s="3">
        <v>0</v>
      </c>
      <c r="E42" s="3">
        <v>0</v>
      </c>
      <c r="F42" s="3">
        <v>0</v>
      </c>
      <c r="G42" s="3">
        <v>0</v>
      </c>
      <c r="H42" s="3">
        <v>1152</v>
      </c>
      <c r="I42" s="3">
        <f t="shared" si="0"/>
        <v>1536</v>
      </c>
      <c r="J42" s="2"/>
      <c r="K42"/>
    </row>
    <row r="43" spans="1:11" x14ac:dyDescent="0.2">
      <c r="A43" t="e">
        <f>#REF!</f>
        <v>#REF!</v>
      </c>
      <c r="B43" t="s">
        <v>69</v>
      </c>
      <c r="C43" s="3">
        <v>1544</v>
      </c>
      <c r="D43" s="3">
        <v>514</v>
      </c>
      <c r="E43" s="3">
        <v>0</v>
      </c>
      <c r="F43" s="3">
        <v>0</v>
      </c>
      <c r="G43" s="3">
        <v>0</v>
      </c>
      <c r="H43" s="3">
        <v>2058</v>
      </c>
      <c r="I43" s="3">
        <f t="shared" si="0"/>
        <v>4116</v>
      </c>
      <c r="J43" s="2"/>
      <c r="K43"/>
    </row>
    <row r="44" spans="1:11" x14ac:dyDescent="0.2">
      <c r="A44" t="e">
        <f>#REF!</f>
        <v>#REF!</v>
      </c>
      <c r="B44" t="s">
        <v>129</v>
      </c>
      <c r="C44" s="3">
        <v>7582</v>
      </c>
      <c r="D44" s="3">
        <v>3033</v>
      </c>
      <c r="E44" s="3">
        <v>0</v>
      </c>
      <c r="F44" s="3">
        <v>0</v>
      </c>
      <c r="G44" s="3">
        <v>0</v>
      </c>
      <c r="H44" s="3">
        <v>13648</v>
      </c>
      <c r="I44" s="3">
        <f t="shared" si="0"/>
        <v>24263</v>
      </c>
      <c r="J44" s="2"/>
      <c r="K44"/>
    </row>
    <row r="45" spans="1:11" x14ac:dyDescent="0.2">
      <c r="A45" t="e">
        <f>#REF!</f>
        <v>#REF!</v>
      </c>
      <c r="B45" t="s">
        <v>127</v>
      </c>
      <c r="C45" s="3">
        <v>11777</v>
      </c>
      <c r="D45" s="3">
        <v>4767</v>
      </c>
      <c r="E45" s="3">
        <v>0</v>
      </c>
      <c r="F45" s="3">
        <v>0</v>
      </c>
      <c r="G45" s="3">
        <v>0</v>
      </c>
      <c r="H45" s="3">
        <v>33648</v>
      </c>
      <c r="I45" s="3">
        <f t="shared" si="0"/>
        <v>50192</v>
      </c>
      <c r="J45" s="2"/>
      <c r="K45"/>
    </row>
    <row r="46" spans="1:11" x14ac:dyDescent="0.2">
      <c r="A46" t="e">
        <f>#REF!</f>
        <v>#REF!</v>
      </c>
      <c r="B46" t="s">
        <v>162</v>
      </c>
      <c r="C46" s="3">
        <v>1349</v>
      </c>
      <c r="D46" s="3">
        <v>0</v>
      </c>
      <c r="E46" s="3">
        <v>0</v>
      </c>
      <c r="F46" s="3">
        <v>0</v>
      </c>
      <c r="G46" s="3">
        <v>0</v>
      </c>
      <c r="H46" s="3">
        <v>3373</v>
      </c>
      <c r="I46" s="3">
        <f t="shared" si="0"/>
        <v>4722</v>
      </c>
      <c r="J46" s="2"/>
      <c r="K46"/>
    </row>
    <row r="47" spans="1:11" x14ac:dyDescent="0.2">
      <c r="A47" t="e">
        <f>#REF!</f>
        <v>#REF!</v>
      </c>
      <c r="B47" t="s">
        <v>49</v>
      </c>
      <c r="C47" s="3">
        <v>0</v>
      </c>
      <c r="D47" s="3">
        <v>0</v>
      </c>
      <c r="E47" s="3">
        <v>0</v>
      </c>
      <c r="F47" s="3">
        <v>0</v>
      </c>
      <c r="G47" s="3">
        <v>0</v>
      </c>
      <c r="H47" s="3">
        <v>1888</v>
      </c>
      <c r="I47" s="3">
        <f t="shared" si="0"/>
        <v>1888</v>
      </c>
      <c r="J47" s="2"/>
      <c r="K47"/>
    </row>
    <row r="48" spans="1:11" x14ac:dyDescent="0.2">
      <c r="A48" t="e">
        <f>#REF!</f>
        <v>#REF!</v>
      </c>
      <c r="B48" t="s">
        <v>54</v>
      </c>
      <c r="C48" s="3">
        <v>254</v>
      </c>
      <c r="D48" s="3">
        <v>0</v>
      </c>
      <c r="E48" s="3">
        <v>0</v>
      </c>
      <c r="F48" s="3">
        <v>0</v>
      </c>
      <c r="G48" s="3">
        <v>0</v>
      </c>
      <c r="H48" s="3">
        <v>0</v>
      </c>
      <c r="I48" s="3">
        <f t="shared" si="0"/>
        <v>254</v>
      </c>
      <c r="J48" s="2"/>
      <c r="K48"/>
    </row>
    <row r="49" spans="1:11" x14ac:dyDescent="0.2">
      <c r="A49" t="e">
        <f>#REF!</f>
        <v>#REF!</v>
      </c>
      <c r="B49" t="s">
        <v>58</v>
      </c>
      <c r="C49" s="3">
        <v>225</v>
      </c>
      <c r="D49" s="3">
        <v>0</v>
      </c>
      <c r="E49" s="3">
        <v>0</v>
      </c>
      <c r="F49" s="3">
        <v>0</v>
      </c>
      <c r="G49" s="3">
        <v>0</v>
      </c>
      <c r="H49" s="3">
        <v>0</v>
      </c>
      <c r="I49" s="3">
        <f t="shared" si="0"/>
        <v>225</v>
      </c>
      <c r="J49" s="2"/>
      <c r="K49"/>
    </row>
    <row r="50" spans="1:11" x14ac:dyDescent="0.2">
      <c r="A50" t="e">
        <f>#REF!</f>
        <v>#REF!</v>
      </c>
      <c r="B50" t="s">
        <v>214</v>
      </c>
      <c r="C50" s="3">
        <v>1565</v>
      </c>
      <c r="D50" s="3">
        <v>0</v>
      </c>
      <c r="E50" s="3">
        <v>0</v>
      </c>
      <c r="F50" s="3">
        <v>0</v>
      </c>
      <c r="G50" s="3">
        <v>0</v>
      </c>
      <c r="H50" s="3">
        <v>0</v>
      </c>
      <c r="I50" s="3">
        <f t="shared" si="0"/>
        <v>1565</v>
      </c>
      <c r="J50" s="2"/>
      <c r="K50"/>
    </row>
    <row r="51" spans="1:11" x14ac:dyDescent="0.2">
      <c r="A51" t="e">
        <f>#REF!</f>
        <v>#REF!</v>
      </c>
      <c r="B51" t="s">
        <v>215</v>
      </c>
      <c r="C51" s="3">
        <v>13023</v>
      </c>
      <c r="D51" s="3">
        <v>2442</v>
      </c>
      <c r="E51" s="3">
        <v>0</v>
      </c>
      <c r="F51" s="3">
        <v>0</v>
      </c>
      <c r="G51" s="3">
        <v>0</v>
      </c>
      <c r="H51" s="3">
        <v>27130</v>
      </c>
      <c r="I51" s="3">
        <f t="shared" si="0"/>
        <v>42595</v>
      </c>
      <c r="J51" s="2"/>
      <c r="K51"/>
    </row>
    <row r="52" spans="1:11" x14ac:dyDescent="0.2">
      <c r="A52" t="e">
        <f>#REF!</f>
        <v>#REF!</v>
      </c>
      <c r="B52" t="s">
        <v>56</v>
      </c>
      <c r="C52" s="3">
        <v>5</v>
      </c>
      <c r="D52" s="3">
        <v>0</v>
      </c>
      <c r="E52" s="3">
        <v>0</v>
      </c>
      <c r="F52" s="3">
        <v>0</v>
      </c>
      <c r="G52" s="3">
        <v>0</v>
      </c>
      <c r="H52" s="3">
        <v>0</v>
      </c>
      <c r="I52" s="3">
        <f t="shared" si="0"/>
        <v>5</v>
      </c>
      <c r="J52" s="2"/>
      <c r="K52"/>
    </row>
    <row r="53" spans="1:11" x14ac:dyDescent="0.2">
      <c r="A53" t="e">
        <f>#REF!</f>
        <v>#REF!</v>
      </c>
      <c r="B53" t="s">
        <v>150</v>
      </c>
      <c r="C53" s="3">
        <v>0</v>
      </c>
      <c r="D53" s="3">
        <v>533</v>
      </c>
      <c r="E53" s="3">
        <v>0</v>
      </c>
      <c r="F53" s="3">
        <v>0</v>
      </c>
      <c r="G53" s="3">
        <v>0</v>
      </c>
      <c r="H53" s="3">
        <v>1066</v>
      </c>
      <c r="I53" s="3">
        <f t="shared" si="0"/>
        <v>1599</v>
      </c>
      <c r="J53" s="2"/>
      <c r="K53"/>
    </row>
    <row r="54" spans="1:11" x14ac:dyDescent="0.2">
      <c r="A54" t="e">
        <f>#REF!</f>
        <v>#REF!</v>
      </c>
      <c r="B54" t="s">
        <v>63</v>
      </c>
      <c r="C54" s="3">
        <v>5009</v>
      </c>
      <c r="D54" s="3">
        <v>1054</v>
      </c>
      <c r="E54" s="3">
        <v>0</v>
      </c>
      <c r="F54" s="3">
        <v>0</v>
      </c>
      <c r="G54" s="3">
        <v>0</v>
      </c>
      <c r="H54" s="3">
        <v>15027</v>
      </c>
      <c r="I54" s="3">
        <f t="shared" si="0"/>
        <v>21090</v>
      </c>
      <c r="J54" s="2"/>
      <c r="K54"/>
    </row>
    <row r="55" spans="1:11" x14ac:dyDescent="0.2">
      <c r="A55" t="e">
        <f>#REF!</f>
        <v>#REF!</v>
      </c>
      <c r="B55" t="s">
        <v>138</v>
      </c>
      <c r="C55" s="3">
        <v>126</v>
      </c>
      <c r="D55" s="3">
        <v>0</v>
      </c>
      <c r="E55" s="3">
        <v>0</v>
      </c>
      <c r="F55" s="3">
        <v>0</v>
      </c>
      <c r="G55" s="3">
        <v>0</v>
      </c>
      <c r="H55" s="3">
        <v>503</v>
      </c>
      <c r="I55" s="3">
        <f t="shared" si="0"/>
        <v>629</v>
      </c>
      <c r="J55" s="2"/>
      <c r="K55"/>
    </row>
    <row r="56" spans="1:11" x14ac:dyDescent="0.2">
      <c r="A56" t="e">
        <f>#REF!</f>
        <v>#REF!</v>
      </c>
      <c r="B56" t="s">
        <v>145</v>
      </c>
      <c r="C56" s="3">
        <v>224</v>
      </c>
      <c r="D56" s="3">
        <v>0</v>
      </c>
      <c r="E56" s="3">
        <v>0</v>
      </c>
      <c r="F56" s="3">
        <v>0</v>
      </c>
      <c r="G56" s="3">
        <v>0</v>
      </c>
      <c r="H56" s="3">
        <v>504</v>
      </c>
      <c r="I56" s="3">
        <f t="shared" si="0"/>
        <v>728</v>
      </c>
      <c r="J56" s="2"/>
      <c r="K56"/>
    </row>
    <row r="57" spans="1:11" x14ac:dyDescent="0.2">
      <c r="A57" t="e">
        <f>#REF!</f>
        <v>#REF!</v>
      </c>
      <c r="B57" t="s">
        <v>38</v>
      </c>
      <c r="C57" s="3">
        <v>401</v>
      </c>
      <c r="D57" s="3">
        <v>0</v>
      </c>
      <c r="E57" s="3">
        <v>0</v>
      </c>
      <c r="F57" s="3">
        <v>0</v>
      </c>
      <c r="G57" s="3">
        <v>0</v>
      </c>
      <c r="H57" s="3">
        <v>201</v>
      </c>
      <c r="I57" s="3">
        <f t="shared" si="0"/>
        <v>602</v>
      </c>
      <c r="J57" s="2"/>
      <c r="K57"/>
    </row>
    <row r="58" spans="1:11" x14ac:dyDescent="0.2">
      <c r="A58" t="e">
        <f>#REF!</f>
        <v>#REF!</v>
      </c>
      <c r="B58" t="s">
        <v>148</v>
      </c>
      <c r="C58" s="3">
        <v>1058</v>
      </c>
      <c r="D58" s="3">
        <v>0</v>
      </c>
      <c r="E58" s="3">
        <v>0</v>
      </c>
      <c r="F58" s="3">
        <v>0</v>
      </c>
      <c r="G58" s="3">
        <v>0</v>
      </c>
      <c r="H58" s="3">
        <v>1511</v>
      </c>
      <c r="I58" s="3">
        <f t="shared" si="0"/>
        <v>2569</v>
      </c>
      <c r="J58" s="2"/>
      <c r="K58"/>
    </row>
    <row r="59" spans="1:11" x14ac:dyDescent="0.2">
      <c r="A59" t="e">
        <f>#REF!</f>
        <v>#REF!</v>
      </c>
      <c r="B59" t="s">
        <v>15</v>
      </c>
      <c r="C59" s="3">
        <v>3169</v>
      </c>
      <c r="D59" s="3">
        <v>0</v>
      </c>
      <c r="E59" s="3">
        <v>0</v>
      </c>
      <c r="F59" s="3">
        <v>0</v>
      </c>
      <c r="G59" s="3">
        <v>0</v>
      </c>
      <c r="H59" s="3">
        <v>8776</v>
      </c>
      <c r="I59" s="3">
        <f t="shared" si="0"/>
        <v>11945</v>
      </c>
      <c r="J59" s="2"/>
      <c r="K59"/>
    </row>
    <row r="60" spans="1:11" x14ac:dyDescent="0.2">
      <c r="A60" t="e">
        <f>#REF!</f>
        <v>#REF!</v>
      </c>
      <c r="B60" t="s">
        <v>81</v>
      </c>
      <c r="C60" s="3">
        <v>31967</v>
      </c>
      <c r="D60" s="3">
        <v>276</v>
      </c>
      <c r="E60" s="3">
        <v>0</v>
      </c>
      <c r="F60" s="3">
        <v>0</v>
      </c>
      <c r="G60" s="3">
        <v>0</v>
      </c>
      <c r="H60" s="3">
        <v>81847</v>
      </c>
      <c r="I60" s="3">
        <f t="shared" si="0"/>
        <v>114090</v>
      </c>
      <c r="J60" s="2"/>
      <c r="K60"/>
    </row>
    <row r="61" spans="1:11" x14ac:dyDescent="0.2">
      <c r="A61" t="e">
        <f>#REF!</f>
        <v>#REF!</v>
      </c>
      <c r="B61" t="s">
        <v>132</v>
      </c>
      <c r="C61" s="3">
        <v>264</v>
      </c>
      <c r="D61" s="3">
        <v>264</v>
      </c>
      <c r="E61" s="3">
        <v>0</v>
      </c>
      <c r="F61" s="3">
        <v>0</v>
      </c>
      <c r="G61" s="3">
        <v>0</v>
      </c>
      <c r="H61" s="3">
        <v>527</v>
      </c>
      <c r="I61" s="3">
        <f t="shared" si="0"/>
        <v>1055</v>
      </c>
      <c r="J61" s="2"/>
      <c r="K61"/>
    </row>
    <row r="62" spans="1:11" x14ac:dyDescent="0.2">
      <c r="A62" t="e">
        <f>#REF!</f>
        <v>#REF!</v>
      </c>
      <c r="B62" t="s">
        <v>83</v>
      </c>
      <c r="C62" s="3">
        <v>1469</v>
      </c>
      <c r="D62" s="3">
        <v>0</v>
      </c>
      <c r="E62" s="3">
        <v>0</v>
      </c>
      <c r="F62" s="3">
        <v>0</v>
      </c>
      <c r="G62" s="3">
        <v>0</v>
      </c>
      <c r="H62" s="3">
        <v>6428</v>
      </c>
      <c r="I62" s="3">
        <f t="shared" si="0"/>
        <v>7897</v>
      </c>
      <c r="J62" s="2"/>
      <c r="K62"/>
    </row>
    <row r="63" spans="1:11" x14ac:dyDescent="0.2">
      <c r="A63" t="e">
        <f>#REF!</f>
        <v>#REF!</v>
      </c>
      <c r="B63" t="s">
        <v>153</v>
      </c>
      <c r="C63" s="3">
        <v>4255</v>
      </c>
      <c r="D63" s="3">
        <v>1295</v>
      </c>
      <c r="E63" s="3">
        <v>0</v>
      </c>
      <c r="F63" s="3">
        <v>0</v>
      </c>
      <c r="G63" s="3">
        <v>0</v>
      </c>
      <c r="H63" s="3">
        <v>18131</v>
      </c>
      <c r="I63" s="3">
        <f t="shared" si="0"/>
        <v>23681</v>
      </c>
      <c r="J63" s="2"/>
      <c r="K63"/>
    </row>
    <row r="64" spans="1:11" x14ac:dyDescent="0.2">
      <c r="A64" t="e">
        <f>#REF!</f>
        <v>#REF!</v>
      </c>
      <c r="B64" t="s">
        <v>159</v>
      </c>
      <c r="C64" s="3">
        <v>752</v>
      </c>
      <c r="D64" s="3">
        <v>0</v>
      </c>
      <c r="E64" s="3">
        <v>0</v>
      </c>
      <c r="F64" s="3">
        <v>0</v>
      </c>
      <c r="G64" s="3">
        <v>0</v>
      </c>
      <c r="H64" s="3">
        <v>752</v>
      </c>
      <c r="I64" s="3">
        <f t="shared" si="0"/>
        <v>1504</v>
      </c>
      <c r="J64" s="2"/>
      <c r="K64"/>
    </row>
    <row r="65" spans="1:11" x14ac:dyDescent="0.2">
      <c r="A65" t="e">
        <f>#REF!</f>
        <v>#REF!</v>
      </c>
      <c r="B65" t="s">
        <v>57</v>
      </c>
      <c r="C65" s="3">
        <v>263</v>
      </c>
      <c r="D65" s="3">
        <v>0</v>
      </c>
      <c r="E65" s="3">
        <v>0</v>
      </c>
      <c r="F65" s="3">
        <v>0</v>
      </c>
      <c r="G65" s="3">
        <v>0</v>
      </c>
      <c r="H65" s="3">
        <v>0</v>
      </c>
      <c r="I65" s="3">
        <f t="shared" si="0"/>
        <v>263</v>
      </c>
      <c r="J65" s="2"/>
      <c r="K65"/>
    </row>
    <row r="66" spans="1:11" x14ac:dyDescent="0.2">
      <c r="A66" t="e">
        <f>#REF!</f>
        <v>#REF!</v>
      </c>
      <c r="B66" t="s">
        <v>157</v>
      </c>
      <c r="C66" s="3">
        <v>1043</v>
      </c>
      <c r="D66" s="3">
        <v>0</v>
      </c>
      <c r="E66" s="3">
        <v>0</v>
      </c>
      <c r="F66" s="3">
        <v>0</v>
      </c>
      <c r="G66" s="3">
        <v>0</v>
      </c>
      <c r="H66" s="3">
        <v>1564</v>
      </c>
      <c r="I66" s="3">
        <f t="shared" ref="I66:I129" si="1">SUM(C66:H66)</f>
        <v>2607</v>
      </c>
      <c r="J66" s="2"/>
      <c r="K66"/>
    </row>
    <row r="67" spans="1:11" x14ac:dyDescent="0.2">
      <c r="A67" t="e">
        <f>#REF!</f>
        <v>#REF!</v>
      </c>
      <c r="B67" t="s">
        <v>110</v>
      </c>
      <c r="C67" s="3">
        <v>1469</v>
      </c>
      <c r="D67" s="3">
        <v>0</v>
      </c>
      <c r="E67" s="3">
        <v>0</v>
      </c>
      <c r="F67" s="3">
        <v>0</v>
      </c>
      <c r="G67" s="3">
        <v>0</v>
      </c>
      <c r="H67" s="3">
        <v>2938</v>
      </c>
      <c r="I67" s="3">
        <f t="shared" si="1"/>
        <v>4407</v>
      </c>
      <c r="J67" s="2"/>
      <c r="K67"/>
    </row>
    <row r="68" spans="1:11" x14ac:dyDescent="0.2">
      <c r="A68" t="e">
        <f>#REF!</f>
        <v>#REF!</v>
      </c>
      <c r="B68" t="s">
        <v>16</v>
      </c>
      <c r="C68" s="3">
        <v>1477</v>
      </c>
      <c r="D68" s="3">
        <v>134</v>
      </c>
      <c r="E68" s="3">
        <v>0</v>
      </c>
      <c r="F68" s="3">
        <v>0</v>
      </c>
      <c r="G68" s="3">
        <v>0</v>
      </c>
      <c r="H68" s="3">
        <v>3626</v>
      </c>
      <c r="I68" s="3">
        <f t="shared" si="1"/>
        <v>5237</v>
      </c>
      <c r="J68" s="2"/>
      <c r="K68"/>
    </row>
    <row r="69" spans="1:11" x14ac:dyDescent="0.2">
      <c r="A69" t="e">
        <f>#REF!</f>
        <v>#REF!</v>
      </c>
      <c r="B69" t="s">
        <v>40</v>
      </c>
      <c r="C69" s="3">
        <v>224</v>
      </c>
      <c r="D69" s="3">
        <v>0</v>
      </c>
      <c r="E69" s="3">
        <v>0</v>
      </c>
      <c r="F69" s="3">
        <v>0</v>
      </c>
      <c r="G69" s="3">
        <v>0</v>
      </c>
      <c r="H69" s="3">
        <v>448</v>
      </c>
      <c r="I69" s="3">
        <f t="shared" si="1"/>
        <v>672</v>
      </c>
      <c r="J69" s="2"/>
      <c r="K69"/>
    </row>
    <row r="70" spans="1:11" x14ac:dyDescent="0.2">
      <c r="A70" t="e">
        <f>#REF!</f>
        <v>#REF!</v>
      </c>
      <c r="B70" t="s">
        <v>34</v>
      </c>
      <c r="C70" s="3">
        <v>2157</v>
      </c>
      <c r="D70" s="3">
        <v>0</v>
      </c>
      <c r="E70" s="3">
        <v>0</v>
      </c>
      <c r="F70" s="3">
        <v>0</v>
      </c>
      <c r="G70" s="3">
        <v>0</v>
      </c>
      <c r="H70" s="3">
        <v>2157</v>
      </c>
      <c r="I70" s="3">
        <f t="shared" si="1"/>
        <v>4314</v>
      </c>
      <c r="J70" s="2"/>
      <c r="K70"/>
    </row>
    <row r="71" spans="1:11" x14ac:dyDescent="0.2">
      <c r="A71" t="e">
        <f>#REF!</f>
        <v>#REF!</v>
      </c>
      <c r="B71" t="s">
        <v>73</v>
      </c>
      <c r="C71" s="3">
        <v>5674</v>
      </c>
      <c r="D71" s="3">
        <v>1576</v>
      </c>
      <c r="E71" s="3">
        <v>0</v>
      </c>
      <c r="F71" s="3">
        <v>0</v>
      </c>
      <c r="G71" s="3">
        <v>0</v>
      </c>
      <c r="H71" s="3">
        <v>24586</v>
      </c>
      <c r="I71" s="3">
        <f t="shared" si="1"/>
        <v>31836</v>
      </c>
      <c r="J71" s="2"/>
      <c r="K71"/>
    </row>
    <row r="72" spans="1:11" x14ac:dyDescent="0.2">
      <c r="A72" t="e">
        <f>#REF!</f>
        <v>#REF!</v>
      </c>
      <c r="B72" t="s">
        <v>216</v>
      </c>
      <c r="C72" s="3">
        <v>10552</v>
      </c>
      <c r="D72" s="3">
        <v>4221</v>
      </c>
      <c r="E72" s="3">
        <v>0</v>
      </c>
      <c r="F72" s="3">
        <v>0</v>
      </c>
      <c r="G72" s="3">
        <v>0</v>
      </c>
      <c r="H72" s="3">
        <v>36783</v>
      </c>
      <c r="I72" s="3">
        <f t="shared" si="1"/>
        <v>51556</v>
      </c>
      <c r="J72" s="2"/>
      <c r="K72"/>
    </row>
    <row r="73" spans="1:11" x14ac:dyDescent="0.2">
      <c r="A73" t="e">
        <f>#REF!</f>
        <v>#REF!</v>
      </c>
      <c r="B73" t="s">
        <v>124</v>
      </c>
      <c r="C73" s="3">
        <v>16059</v>
      </c>
      <c r="D73" s="3">
        <v>3728</v>
      </c>
      <c r="E73" s="3">
        <v>0</v>
      </c>
      <c r="F73" s="3">
        <v>0</v>
      </c>
      <c r="G73" s="3">
        <v>0</v>
      </c>
      <c r="H73" s="3">
        <v>42155</v>
      </c>
      <c r="I73" s="3">
        <f t="shared" si="1"/>
        <v>61942</v>
      </c>
      <c r="J73" s="2"/>
      <c r="K73"/>
    </row>
    <row r="74" spans="1:11" x14ac:dyDescent="0.2">
      <c r="A74" t="e">
        <f>#REF!</f>
        <v>#REF!</v>
      </c>
      <c r="B74" t="s">
        <v>51</v>
      </c>
      <c r="C74" s="3">
        <v>2996</v>
      </c>
      <c r="D74" s="3">
        <v>300</v>
      </c>
      <c r="E74" s="3">
        <v>0</v>
      </c>
      <c r="F74" s="3">
        <v>0</v>
      </c>
      <c r="G74" s="3">
        <v>0</v>
      </c>
      <c r="H74" s="3">
        <v>5992</v>
      </c>
      <c r="I74" s="3">
        <f t="shared" si="1"/>
        <v>9288</v>
      </c>
      <c r="J74" s="2"/>
      <c r="K74"/>
    </row>
    <row r="75" spans="1:11" x14ac:dyDescent="0.2">
      <c r="A75" t="e">
        <f>#REF!</f>
        <v>#REF!</v>
      </c>
      <c r="B75" t="s">
        <v>52</v>
      </c>
      <c r="C75" s="3">
        <v>688</v>
      </c>
      <c r="D75" s="3">
        <v>0</v>
      </c>
      <c r="E75" s="3">
        <v>0</v>
      </c>
      <c r="F75" s="3">
        <v>0</v>
      </c>
      <c r="G75" s="3">
        <v>0</v>
      </c>
      <c r="H75" s="3">
        <v>0</v>
      </c>
      <c r="I75" s="3">
        <f t="shared" si="1"/>
        <v>688</v>
      </c>
      <c r="J75" s="2"/>
      <c r="K75"/>
    </row>
    <row r="76" spans="1:11" x14ac:dyDescent="0.2">
      <c r="A76" t="e">
        <f>#REF!</f>
        <v>#REF!</v>
      </c>
      <c r="B76" t="s">
        <v>217</v>
      </c>
      <c r="C76" s="3">
        <v>1066</v>
      </c>
      <c r="D76" s="3">
        <v>0</v>
      </c>
      <c r="E76" s="3">
        <v>0</v>
      </c>
      <c r="F76" s="3">
        <v>0</v>
      </c>
      <c r="G76" s="3">
        <v>0</v>
      </c>
      <c r="H76" s="3">
        <v>0</v>
      </c>
      <c r="I76" s="3">
        <f t="shared" si="1"/>
        <v>1066</v>
      </c>
      <c r="J76" s="2"/>
      <c r="K76"/>
    </row>
    <row r="77" spans="1:11" x14ac:dyDescent="0.2">
      <c r="A77" t="e">
        <f>#REF!</f>
        <v>#REF!</v>
      </c>
      <c r="B77" t="s">
        <v>107</v>
      </c>
      <c r="C77" s="3">
        <v>1048</v>
      </c>
      <c r="D77" s="3">
        <v>0</v>
      </c>
      <c r="E77" s="3">
        <v>0</v>
      </c>
      <c r="F77" s="3">
        <v>0</v>
      </c>
      <c r="G77" s="3">
        <v>0</v>
      </c>
      <c r="H77" s="3">
        <v>0</v>
      </c>
      <c r="I77" s="3">
        <f t="shared" si="1"/>
        <v>1048</v>
      </c>
      <c r="J77" s="2"/>
      <c r="K77"/>
    </row>
    <row r="78" spans="1:11" x14ac:dyDescent="0.2">
      <c r="A78" t="e">
        <f>#REF!</f>
        <v>#REF!</v>
      </c>
      <c r="B78" t="s">
        <v>95</v>
      </c>
      <c r="C78" s="3">
        <v>471</v>
      </c>
      <c r="D78" s="3">
        <v>236</v>
      </c>
      <c r="E78" s="3">
        <v>0</v>
      </c>
      <c r="F78" s="3">
        <v>0</v>
      </c>
      <c r="G78" s="3">
        <v>0</v>
      </c>
      <c r="H78" s="3">
        <v>1178</v>
      </c>
      <c r="I78" s="3">
        <f t="shared" si="1"/>
        <v>1885</v>
      </c>
      <c r="J78" s="2"/>
      <c r="K78"/>
    </row>
    <row r="79" spans="1:11" x14ac:dyDescent="0.2">
      <c r="A79" t="e">
        <f>#REF!</f>
        <v>#REF!</v>
      </c>
      <c r="B79" t="s">
        <v>136</v>
      </c>
      <c r="C79" s="3">
        <v>1015</v>
      </c>
      <c r="D79" s="3">
        <v>0</v>
      </c>
      <c r="E79" s="3">
        <v>0</v>
      </c>
      <c r="F79" s="3">
        <v>0</v>
      </c>
      <c r="G79" s="3">
        <v>0</v>
      </c>
      <c r="H79" s="3">
        <v>0</v>
      </c>
      <c r="I79" s="3">
        <f t="shared" si="1"/>
        <v>1015</v>
      </c>
      <c r="J79" s="2"/>
      <c r="K79"/>
    </row>
    <row r="80" spans="1:11" x14ac:dyDescent="0.2">
      <c r="A80" t="e">
        <f>#REF!</f>
        <v>#REF!</v>
      </c>
      <c r="B80" t="s">
        <v>218</v>
      </c>
      <c r="C80" s="3">
        <v>8214</v>
      </c>
      <c r="D80" s="3">
        <v>432</v>
      </c>
      <c r="E80" s="3">
        <v>0</v>
      </c>
      <c r="F80" s="3">
        <v>0</v>
      </c>
      <c r="G80" s="3">
        <v>0</v>
      </c>
      <c r="H80" s="3">
        <v>17509</v>
      </c>
      <c r="I80" s="3">
        <f t="shared" si="1"/>
        <v>26155</v>
      </c>
      <c r="J80" s="2"/>
      <c r="K80"/>
    </row>
    <row r="81" spans="1:11" x14ac:dyDescent="0.2">
      <c r="A81" t="e">
        <f>#REF!</f>
        <v>#REF!</v>
      </c>
      <c r="B81" t="s">
        <v>151</v>
      </c>
      <c r="C81" s="3">
        <v>15308</v>
      </c>
      <c r="D81" s="3">
        <v>5717</v>
      </c>
      <c r="E81" s="3">
        <v>184</v>
      </c>
      <c r="F81" s="3">
        <v>0</v>
      </c>
      <c r="G81" s="3">
        <v>0</v>
      </c>
      <c r="H81" s="3">
        <v>50349</v>
      </c>
      <c r="I81" s="3">
        <f t="shared" si="1"/>
        <v>71558</v>
      </c>
      <c r="J81" s="2"/>
      <c r="K81"/>
    </row>
    <row r="82" spans="1:11" x14ac:dyDescent="0.2">
      <c r="A82" t="e">
        <f>#REF!</f>
        <v>#REF!</v>
      </c>
      <c r="B82" t="s">
        <v>219</v>
      </c>
      <c r="C82" s="3">
        <v>5757</v>
      </c>
      <c r="D82" s="3">
        <v>1328</v>
      </c>
      <c r="E82" s="3">
        <v>0</v>
      </c>
      <c r="F82" s="3">
        <v>0</v>
      </c>
      <c r="G82" s="3">
        <v>0</v>
      </c>
      <c r="H82" s="3">
        <v>14392</v>
      </c>
      <c r="I82" s="3">
        <f t="shared" si="1"/>
        <v>21477</v>
      </c>
      <c r="J82" s="2"/>
      <c r="K82"/>
    </row>
    <row r="83" spans="1:11" x14ac:dyDescent="0.2">
      <c r="A83" t="e">
        <f>#REF!</f>
        <v>#REF!</v>
      </c>
      <c r="B83" t="s">
        <v>2</v>
      </c>
      <c r="C83" s="3">
        <v>523</v>
      </c>
      <c r="D83" s="3">
        <v>0</v>
      </c>
      <c r="E83" s="3">
        <v>0</v>
      </c>
      <c r="F83" s="3">
        <v>0</v>
      </c>
      <c r="G83" s="3">
        <v>0</v>
      </c>
      <c r="H83" s="3">
        <v>0</v>
      </c>
      <c r="I83" s="3">
        <f t="shared" si="1"/>
        <v>523</v>
      </c>
      <c r="J83" s="2"/>
      <c r="K83"/>
    </row>
    <row r="84" spans="1:11" x14ac:dyDescent="0.2">
      <c r="A84" t="e">
        <f>#REF!</f>
        <v>#REF!</v>
      </c>
      <c r="B84" t="s">
        <v>143</v>
      </c>
      <c r="C84" s="3">
        <v>0</v>
      </c>
      <c r="D84" s="3">
        <v>0</v>
      </c>
      <c r="E84" s="3">
        <v>0</v>
      </c>
      <c r="F84" s="3">
        <v>0</v>
      </c>
      <c r="G84" s="3">
        <v>0</v>
      </c>
      <c r="H84" s="3">
        <v>632</v>
      </c>
      <c r="I84" s="3">
        <f t="shared" si="1"/>
        <v>632</v>
      </c>
      <c r="J84" s="2"/>
      <c r="K84"/>
    </row>
    <row r="85" spans="1:11" x14ac:dyDescent="0.2">
      <c r="A85" t="e">
        <f>#REF!</f>
        <v>#REF!</v>
      </c>
      <c r="B85" t="s">
        <v>220</v>
      </c>
      <c r="C85" s="3">
        <v>0</v>
      </c>
      <c r="D85" s="3">
        <v>0</v>
      </c>
      <c r="E85" s="3">
        <v>0</v>
      </c>
      <c r="F85" s="3">
        <v>0</v>
      </c>
      <c r="G85" s="3">
        <v>0</v>
      </c>
      <c r="H85" s="3">
        <v>548</v>
      </c>
      <c r="I85" s="3">
        <f t="shared" si="1"/>
        <v>548</v>
      </c>
      <c r="J85" s="2"/>
      <c r="K85"/>
    </row>
    <row r="86" spans="1:11" x14ac:dyDescent="0.2">
      <c r="A86" t="e">
        <f>#REF!</f>
        <v>#REF!</v>
      </c>
      <c r="B86" t="s">
        <v>72</v>
      </c>
      <c r="C86" s="3">
        <v>13711</v>
      </c>
      <c r="D86" s="3">
        <v>1828</v>
      </c>
      <c r="E86" s="3">
        <v>0</v>
      </c>
      <c r="F86" s="3">
        <v>0</v>
      </c>
      <c r="G86" s="3">
        <v>0</v>
      </c>
      <c r="H86" s="3">
        <v>21937</v>
      </c>
      <c r="I86" s="3">
        <f t="shared" si="1"/>
        <v>37476</v>
      </c>
      <c r="J86" s="2"/>
      <c r="K86"/>
    </row>
    <row r="87" spans="1:11" x14ac:dyDescent="0.2">
      <c r="A87" t="e">
        <f>#REF!</f>
        <v>#REF!</v>
      </c>
      <c r="B87" t="s">
        <v>113</v>
      </c>
      <c r="C87" s="3">
        <v>400</v>
      </c>
      <c r="D87" s="3">
        <v>0</v>
      </c>
      <c r="E87" s="3">
        <v>0</v>
      </c>
      <c r="F87" s="3">
        <v>0</v>
      </c>
      <c r="G87" s="3">
        <v>0</v>
      </c>
      <c r="H87" s="3">
        <v>2398</v>
      </c>
      <c r="I87" s="3">
        <f t="shared" si="1"/>
        <v>2798</v>
      </c>
      <c r="J87" s="2"/>
      <c r="K87"/>
    </row>
    <row r="88" spans="1:11" x14ac:dyDescent="0.2">
      <c r="A88" t="e">
        <f>#REF!</f>
        <v>#REF!</v>
      </c>
      <c r="B88" t="s">
        <v>17</v>
      </c>
      <c r="C88" s="3">
        <v>1000</v>
      </c>
      <c r="D88" s="3">
        <v>0</v>
      </c>
      <c r="E88" s="3">
        <v>0</v>
      </c>
      <c r="F88" s="3">
        <v>0</v>
      </c>
      <c r="G88" s="3">
        <v>0</v>
      </c>
      <c r="H88" s="3">
        <v>0</v>
      </c>
      <c r="I88" s="3">
        <f t="shared" si="1"/>
        <v>1000</v>
      </c>
      <c r="J88" s="2"/>
      <c r="K88"/>
    </row>
    <row r="89" spans="1:11" x14ac:dyDescent="0.2">
      <c r="A89" t="e">
        <f>#REF!</f>
        <v>#REF!</v>
      </c>
      <c r="B89" t="s">
        <v>46</v>
      </c>
      <c r="C89" s="3">
        <v>911</v>
      </c>
      <c r="D89" s="3">
        <v>0</v>
      </c>
      <c r="E89" s="3">
        <v>0</v>
      </c>
      <c r="F89" s="3">
        <v>0</v>
      </c>
      <c r="G89" s="3">
        <v>0</v>
      </c>
      <c r="H89" s="3">
        <v>4554</v>
      </c>
      <c r="I89" s="3">
        <f t="shared" si="1"/>
        <v>5465</v>
      </c>
      <c r="J89" s="2"/>
      <c r="K89"/>
    </row>
    <row r="90" spans="1:11" x14ac:dyDescent="0.2">
      <c r="A90" t="e">
        <f>#REF!</f>
        <v>#REF!</v>
      </c>
      <c r="B90" t="s">
        <v>101</v>
      </c>
      <c r="C90" s="3">
        <v>499</v>
      </c>
      <c r="D90" s="3">
        <v>0</v>
      </c>
      <c r="E90" s="3">
        <v>0</v>
      </c>
      <c r="F90" s="3">
        <v>0</v>
      </c>
      <c r="G90" s="3">
        <v>0</v>
      </c>
      <c r="H90" s="3">
        <v>0</v>
      </c>
      <c r="I90" s="3">
        <f t="shared" si="1"/>
        <v>499</v>
      </c>
      <c r="J90" s="2"/>
      <c r="K90"/>
    </row>
    <row r="91" spans="1:11" x14ac:dyDescent="0.2">
      <c r="A91" t="e">
        <f>#REF!</f>
        <v>#REF!</v>
      </c>
      <c r="B91" t="s">
        <v>146</v>
      </c>
      <c r="C91" s="3">
        <v>621</v>
      </c>
      <c r="D91" s="3">
        <v>0</v>
      </c>
      <c r="E91" s="3">
        <v>0</v>
      </c>
      <c r="F91" s="3">
        <v>0</v>
      </c>
      <c r="G91" s="3">
        <v>0</v>
      </c>
      <c r="H91" s="3">
        <v>1862</v>
      </c>
      <c r="I91" s="3">
        <f t="shared" si="1"/>
        <v>2483</v>
      </c>
      <c r="J91" s="2"/>
      <c r="K91"/>
    </row>
    <row r="92" spans="1:11" x14ac:dyDescent="0.2">
      <c r="A92" t="e">
        <f>#REF!</f>
        <v>#REF!</v>
      </c>
      <c r="B92" t="s">
        <v>88</v>
      </c>
      <c r="C92" s="3">
        <v>2687</v>
      </c>
      <c r="D92" s="3">
        <v>0</v>
      </c>
      <c r="E92" s="3">
        <v>0</v>
      </c>
      <c r="F92" s="3">
        <v>0</v>
      </c>
      <c r="G92" s="3">
        <v>0</v>
      </c>
      <c r="H92" s="3">
        <v>11285</v>
      </c>
      <c r="I92" s="3">
        <f t="shared" si="1"/>
        <v>13972</v>
      </c>
      <c r="J92" s="2"/>
      <c r="K92"/>
    </row>
    <row r="93" spans="1:11" x14ac:dyDescent="0.2">
      <c r="A93" t="e">
        <f>#REF!</f>
        <v>#REF!</v>
      </c>
      <c r="B93" t="s">
        <v>102</v>
      </c>
      <c r="C93" s="3">
        <v>4</v>
      </c>
      <c r="D93" s="3">
        <v>0</v>
      </c>
      <c r="E93" s="3">
        <v>0</v>
      </c>
      <c r="F93" s="3">
        <v>0</v>
      </c>
      <c r="G93" s="3">
        <v>0</v>
      </c>
      <c r="H93" s="3">
        <v>0</v>
      </c>
      <c r="I93" s="3">
        <f t="shared" si="1"/>
        <v>4</v>
      </c>
      <c r="J93" s="2"/>
      <c r="K93"/>
    </row>
    <row r="94" spans="1:11" x14ac:dyDescent="0.2">
      <c r="A94" t="e">
        <f>#REF!</f>
        <v>#REF!</v>
      </c>
      <c r="B94" t="s">
        <v>74</v>
      </c>
      <c r="C94" s="3">
        <v>14247</v>
      </c>
      <c r="D94" s="3">
        <v>966</v>
      </c>
      <c r="E94" s="3">
        <v>0</v>
      </c>
      <c r="F94" s="3">
        <v>0</v>
      </c>
      <c r="G94" s="3">
        <v>0</v>
      </c>
      <c r="H94" s="3">
        <v>20767</v>
      </c>
      <c r="I94" s="3">
        <f t="shared" si="1"/>
        <v>35980</v>
      </c>
      <c r="J94" s="2"/>
      <c r="K94"/>
    </row>
    <row r="95" spans="1:11" x14ac:dyDescent="0.2">
      <c r="A95" t="e">
        <f>#REF!</f>
        <v>#REF!</v>
      </c>
      <c r="B95" t="s">
        <v>221</v>
      </c>
      <c r="C95" s="3">
        <v>4231</v>
      </c>
      <c r="D95" s="3">
        <v>604</v>
      </c>
      <c r="E95" s="3">
        <v>0</v>
      </c>
      <c r="F95" s="3">
        <v>0</v>
      </c>
      <c r="G95" s="3">
        <v>0</v>
      </c>
      <c r="H95" s="3">
        <v>19948</v>
      </c>
      <c r="I95" s="3">
        <f t="shared" si="1"/>
        <v>24783</v>
      </c>
      <c r="J95" s="2"/>
      <c r="K95"/>
    </row>
    <row r="96" spans="1:11" x14ac:dyDescent="0.2">
      <c r="A96" t="e">
        <f>#REF!</f>
        <v>#REF!</v>
      </c>
      <c r="B96" t="s">
        <v>167</v>
      </c>
      <c r="C96" s="3">
        <v>1039</v>
      </c>
      <c r="D96" s="3">
        <v>0</v>
      </c>
      <c r="E96" s="3">
        <v>0</v>
      </c>
      <c r="F96" s="3">
        <v>0</v>
      </c>
      <c r="G96" s="3">
        <v>0</v>
      </c>
      <c r="H96" s="3">
        <v>2494</v>
      </c>
      <c r="I96" s="3">
        <f t="shared" si="1"/>
        <v>3533</v>
      </c>
      <c r="J96" s="2"/>
      <c r="K96"/>
    </row>
    <row r="97" spans="1:11" x14ac:dyDescent="0.2">
      <c r="A97" t="e">
        <f>#REF!</f>
        <v>#REF!</v>
      </c>
      <c r="B97" t="s">
        <v>140</v>
      </c>
      <c r="C97" s="3">
        <v>4402</v>
      </c>
      <c r="D97" s="3">
        <v>0</v>
      </c>
      <c r="E97" s="3">
        <v>0</v>
      </c>
      <c r="F97" s="3">
        <v>0</v>
      </c>
      <c r="G97" s="3">
        <v>0</v>
      </c>
      <c r="H97" s="3">
        <v>9684</v>
      </c>
      <c r="I97" s="3">
        <f t="shared" si="1"/>
        <v>14086</v>
      </c>
      <c r="J97" s="2"/>
      <c r="K97"/>
    </row>
    <row r="98" spans="1:11" x14ac:dyDescent="0.2">
      <c r="A98" t="e">
        <f>#REF!</f>
        <v>#REF!</v>
      </c>
      <c r="B98" t="s">
        <v>75</v>
      </c>
      <c r="C98" s="3">
        <v>0</v>
      </c>
      <c r="D98" s="3">
        <v>0</v>
      </c>
      <c r="E98" s="3">
        <v>0</v>
      </c>
      <c r="F98" s="3">
        <v>0</v>
      </c>
      <c r="G98" s="3">
        <v>0</v>
      </c>
      <c r="H98" s="3">
        <v>6016</v>
      </c>
      <c r="I98" s="3">
        <f t="shared" si="1"/>
        <v>6016</v>
      </c>
      <c r="J98" s="2"/>
      <c r="K98"/>
    </row>
    <row r="99" spans="1:11" x14ac:dyDescent="0.2">
      <c r="A99" t="e">
        <f>#REF!</f>
        <v>#REF!</v>
      </c>
      <c r="B99" t="s">
        <v>8</v>
      </c>
      <c r="C99" s="3">
        <v>5613</v>
      </c>
      <c r="D99" s="3">
        <v>2183</v>
      </c>
      <c r="E99" s="3">
        <v>0</v>
      </c>
      <c r="F99" s="3">
        <v>0</v>
      </c>
      <c r="G99" s="3">
        <v>0</v>
      </c>
      <c r="H99" s="3">
        <v>11226</v>
      </c>
      <c r="I99" s="3">
        <f t="shared" si="1"/>
        <v>19022</v>
      </c>
      <c r="J99" s="2"/>
      <c r="K99"/>
    </row>
    <row r="100" spans="1:11" x14ac:dyDescent="0.2">
      <c r="A100" t="e">
        <f>#REF!</f>
        <v>#REF!</v>
      </c>
      <c r="B100" t="s">
        <v>96</v>
      </c>
      <c r="C100" s="3">
        <v>5994</v>
      </c>
      <c r="D100" s="3">
        <v>599</v>
      </c>
      <c r="E100" s="3">
        <v>0</v>
      </c>
      <c r="F100" s="3">
        <v>0</v>
      </c>
      <c r="G100" s="3">
        <v>0</v>
      </c>
      <c r="H100" s="3">
        <v>15885</v>
      </c>
      <c r="I100" s="3">
        <f t="shared" si="1"/>
        <v>22478</v>
      </c>
      <c r="J100" s="2"/>
      <c r="K100"/>
    </row>
    <row r="101" spans="1:11" x14ac:dyDescent="0.2">
      <c r="A101" t="e">
        <f>#REF!</f>
        <v>#REF!</v>
      </c>
      <c r="B101" t="s">
        <v>94</v>
      </c>
      <c r="C101" s="3">
        <v>12904</v>
      </c>
      <c r="D101" s="3">
        <v>2933</v>
      </c>
      <c r="E101" s="3">
        <v>0</v>
      </c>
      <c r="F101" s="3">
        <v>0</v>
      </c>
      <c r="G101" s="3">
        <v>0</v>
      </c>
      <c r="H101" s="3">
        <v>36366</v>
      </c>
      <c r="I101" s="3">
        <f t="shared" si="1"/>
        <v>52203</v>
      </c>
      <c r="J101" s="2"/>
      <c r="K101"/>
    </row>
    <row r="102" spans="1:11" x14ac:dyDescent="0.2">
      <c r="A102" t="e">
        <f>#REF!</f>
        <v>#REF!</v>
      </c>
      <c r="B102" t="s">
        <v>50</v>
      </c>
      <c r="C102" s="3">
        <v>0</v>
      </c>
      <c r="D102" s="3">
        <v>0</v>
      </c>
      <c r="E102" s="3">
        <v>0</v>
      </c>
      <c r="F102" s="3">
        <v>0</v>
      </c>
      <c r="G102" s="3">
        <v>0</v>
      </c>
      <c r="H102" s="3">
        <v>491</v>
      </c>
      <c r="I102" s="3">
        <f t="shared" si="1"/>
        <v>491</v>
      </c>
      <c r="J102" s="2"/>
      <c r="K102"/>
    </row>
    <row r="103" spans="1:11" x14ac:dyDescent="0.2">
      <c r="A103" t="e">
        <f>#REF!</f>
        <v>#REF!</v>
      </c>
      <c r="B103" t="s">
        <v>89</v>
      </c>
      <c r="C103" s="3">
        <v>672</v>
      </c>
      <c r="D103" s="3">
        <v>0</v>
      </c>
      <c r="E103" s="3">
        <v>0</v>
      </c>
      <c r="F103" s="3">
        <v>0</v>
      </c>
      <c r="G103" s="3">
        <v>0</v>
      </c>
      <c r="H103" s="3">
        <v>1511</v>
      </c>
      <c r="I103" s="3">
        <f t="shared" si="1"/>
        <v>2183</v>
      </c>
      <c r="J103" s="2"/>
      <c r="K103"/>
    </row>
    <row r="104" spans="1:11" x14ac:dyDescent="0.2">
      <c r="A104" t="e">
        <f>#REF!</f>
        <v>#REF!</v>
      </c>
      <c r="B104" t="s">
        <v>105</v>
      </c>
      <c r="C104" s="3">
        <v>0</v>
      </c>
      <c r="D104" s="3">
        <v>0</v>
      </c>
      <c r="E104" s="3">
        <v>0</v>
      </c>
      <c r="F104" s="3">
        <v>0</v>
      </c>
      <c r="G104" s="3">
        <v>0</v>
      </c>
      <c r="H104" s="3">
        <v>0</v>
      </c>
      <c r="I104" s="3">
        <f t="shared" si="1"/>
        <v>0</v>
      </c>
      <c r="J104" s="2"/>
      <c r="K104"/>
    </row>
    <row r="105" spans="1:11" x14ac:dyDescent="0.2">
      <c r="A105" t="e">
        <f>#REF!</f>
        <v>#REF!</v>
      </c>
      <c r="B105" t="s">
        <v>84</v>
      </c>
      <c r="C105" s="3">
        <v>0</v>
      </c>
      <c r="D105" s="3">
        <v>0</v>
      </c>
      <c r="E105" s="3">
        <v>0</v>
      </c>
      <c r="F105" s="3">
        <v>0</v>
      </c>
      <c r="G105" s="3">
        <v>0</v>
      </c>
      <c r="H105" s="3">
        <v>1486</v>
      </c>
      <c r="I105" s="3">
        <f t="shared" si="1"/>
        <v>1486</v>
      </c>
      <c r="J105" s="2"/>
      <c r="K105"/>
    </row>
    <row r="106" spans="1:11" x14ac:dyDescent="0.2">
      <c r="A106" t="e">
        <f>#REF!</f>
        <v>#REF!</v>
      </c>
      <c r="B106" t="s">
        <v>91</v>
      </c>
      <c r="C106" s="3">
        <v>0</v>
      </c>
      <c r="D106" s="3">
        <v>0</v>
      </c>
      <c r="E106" s="3">
        <v>0</v>
      </c>
      <c r="F106" s="3">
        <v>0</v>
      </c>
      <c r="G106" s="3">
        <v>0</v>
      </c>
      <c r="H106" s="3">
        <v>1348</v>
      </c>
      <c r="I106" s="3">
        <f t="shared" si="1"/>
        <v>1348</v>
      </c>
      <c r="J106" s="2"/>
      <c r="K106"/>
    </row>
    <row r="107" spans="1:11" x14ac:dyDescent="0.2">
      <c r="A107" t="e">
        <f>#REF!</f>
        <v>#REF!</v>
      </c>
      <c r="B107" t="s">
        <v>87</v>
      </c>
      <c r="C107" s="3">
        <v>118</v>
      </c>
      <c r="D107" s="3">
        <v>0</v>
      </c>
      <c r="E107" s="3">
        <v>0</v>
      </c>
      <c r="F107" s="3">
        <v>0</v>
      </c>
      <c r="G107" s="3">
        <v>0</v>
      </c>
      <c r="H107" s="3">
        <v>472</v>
      </c>
      <c r="I107" s="3">
        <f t="shared" si="1"/>
        <v>590</v>
      </c>
      <c r="J107" s="2"/>
      <c r="K107"/>
    </row>
    <row r="108" spans="1:11" x14ac:dyDescent="0.2">
      <c r="A108" t="e">
        <f>#REF!</f>
        <v>#REF!</v>
      </c>
      <c r="B108" t="s">
        <v>165</v>
      </c>
      <c r="C108" s="3">
        <v>11089</v>
      </c>
      <c r="D108" s="3">
        <v>370</v>
      </c>
      <c r="E108" s="3">
        <v>0</v>
      </c>
      <c r="F108" s="3">
        <v>0</v>
      </c>
      <c r="G108" s="3">
        <v>0</v>
      </c>
      <c r="H108" s="3">
        <v>25874</v>
      </c>
      <c r="I108" s="3">
        <f t="shared" si="1"/>
        <v>37333</v>
      </c>
      <c r="J108" s="2"/>
      <c r="K108"/>
    </row>
    <row r="109" spans="1:11" x14ac:dyDescent="0.2">
      <c r="A109" t="e">
        <f>#REF!</f>
        <v>#REF!</v>
      </c>
      <c r="B109" t="s">
        <v>68</v>
      </c>
      <c r="C109" s="3">
        <v>22502</v>
      </c>
      <c r="D109" s="3">
        <v>5274</v>
      </c>
      <c r="E109" s="3">
        <v>0</v>
      </c>
      <c r="F109" s="3">
        <v>0</v>
      </c>
      <c r="G109" s="3">
        <v>0</v>
      </c>
      <c r="H109" s="3">
        <v>61176</v>
      </c>
      <c r="I109" s="3">
        <f t="shared" si="1"/>
        <v>88952</v>
      </c>
      <c r="J109" s="2"/>
      <c r="K109"/>
    </row>
    <row r="110" spans="1:11" x14ac:dyDescent="0.2">
      <c r="A110" t="e">
        <f>#REF!</f>
        <v>#REF!</v>
      </c>
      <c r="B110" t="s">
        <v>222</v>
      </c>
      <c r="C110" s="3">
        <v>4804</v>
      </c>
      <c r="D110" s="3">
        <v>400</v>
      </c>
      <c r="E110" s="3">
        <v>0</v>
      </c>
      <c r="F110" s="3">
        <v>0</v>
      </c>
      <c r="G110" s="3">
        <v>0</v>
      </c>
      <c r="H110" s="3">
        <v>8807</v>
      </c>
      <c r="I110" s="3">
        <f t="shared" si="1"/>
        <v>14011</v>
      </c>
      <c r="J110" s="2"/>
      <c r="K110"/>
    </row>
    <row r="111" spans="1:11" x14ac:dyDescent="0.2">
      <c r="A111" t="e">
        <f>#REF!</f>
        <v>#REF!</v>
      </c>
      <c r="B111" t="s">
        <v>160</v>
      </c>
      <c r="C111" s="3">
        <v>547</v>
      </c>
      <c r="D111" s="3">
        <v>182</v>
      </c>
      <c r="E111" s="3">
        <v>0</v>
      </c>
      <c r="F111" s="3">
        <v>0</v>
      </c>
      <c r="G111" s="3">
        <v>0</v>
      </c>
      <c r="H111" s="3">
        <v>365</v>
      </c>
      <c r="I111" s="3">
        <f t="shared" si="1"/>
        <v>1094</v>
      </c>
      <c r="J111" s="2"/>
      <c r="K111"/>
    </row>
    <row r="112" spans="1:11" x14ac:dyDescent="0.2">
      <c r="A112" t="e">
        <f>#REF!</f>
        <v>#REF!</v>
      </c>
      <c r="B112" t="s">
        <v>10</v>
      </c>
      <c r="C112" s="3">
        <v>2914</v>
      </c>
      <c r="D112" s="3">
        <v>1324</v>
      </c>
      <c r="E112" s="3">
        <v>0</v>
      </c>
      <c r="F112" s="3">
        <v>0</v>
      </c>
      <c r="G112" s="3">
        <v>0</v>
      </c>
      <c r="H112" s="3">
        <v>9535</v>
      </c>
      <c r="I112" s="3">
        <f t="shared" si="1"/>
        <v>13773</v>
      </c>
      <c r="J112" s="2"/>
      <c r="K112"/>
    </row>
    <row r="113" spans="1:11" x14ac:dyDescent="0.2">
      <c r="A113" t="e">
        <f>#REF!</f>
        <v>#REF!</v>
      </c>
      <c r="B113" t="s">
        <v>4</v>
      </c>
      <c r="C113" s="3">
        <v>0</v>
      </c>
      <c r="D113" s="3">
        <v>231</v>
      </c>
      <c r="E113" s="3">
        <v>0</v>
      </c>
      <c r="F113" s="3">
        <v>0</v>
      </c>
      <c r="G113" s="3">
        <v>0</v>
      </c>
      <c r="H113" s="3">
        <v>1385</v>
      </c>
      <c r="I113" s="3">
        <f t="shared" si="1"/>
        <v>1616</v>
      </c>
      <c r="J113" s="2"/>
      <c r="K113"/>
    </row>
    <row r="114" spans="1:11" x14ac:dyDescent="0.2">
      <c r="A114" t="e">
        <f>#REF!</f>
        <v>#REF!</v>
      </c>
      <c r="B114" t="s">
        <v>48</v>
      </c>
      <c r="C114" s="3">
        <v>1414</v>
      </c>
      <c r="D114" s="3">
        <v>0</v>
      </c>
      <c r="E114" s="3">
        <v>0</v>
      </c>
      <c r="F114" s="3">
        <v>0</v>
      </c>
      <c r="G114" s="3">
        <v>0</v>
      </c>
      <c r="H114" s="3">
        <v>0</v>
      </c>
      <c r="I114" s="3">
        <f t="shared" si="1"/>
        <v>1414</v>
      </c>
      <c r="J114" s="2"/>
      <c r="K114"/>
    </row>
    <row r="115" spans="1:11" x14ac:dyDescent="0.2">
      <c r="A115" t="e">
        <f>#REF!</f>
        <v>#REF!</v>
      </c>
      <c r="B115" t="s">
        <v>120</v>
      </c>
      <c r="C115" s="3">
        <v>1907</v>
      </c>
      <c r="D115" s="3">
        <v>0</v>
      </c>
      <c r="E115" s="3">
        <v>0</v>
      </c>
      <c r="F115" s="3">
        <v>0</v>
      </c>
      <c r="G115" s="3">
        <v>0</v>
      </c>
      <c r="H115" s="3">
        <v>4630</v>
      </c>
      <c r="I115" s="3">
        <f t="shared" si="1"/>
        <v>6537</v>
      </c>
      <c r="J115" s="2"/>
      <c r="K115"/>
    </row>
    <row r="116" spans="1:11" x14ac:dyDescent="0.2">
      <c r="A116" t="e">
        <f>#REF!</f>
        <v>#REF!</v>
      </c>
      <c r="B116" t="s">
        <v>118</v>
      </c>
      <c r="C116" s="3">
        <v>0</v>
      </c>
      <c r="D116" s="3">
        <v>0</v>
      </c>
      <c r="E116" s="3">
        <v>0</v>
      </c>
      <c r="F116" s="3">
        <v>0</v>
      </c>
      <c r="G116" s="3">
        <v>0</v>
      </c>
      <c r="H116" s="3">
        <v>3626</v>
      </c>
      <c r="I116" s="3">
        <f t="shared" si="1"/>
        <v>3626</v>
      </c>
      <c r="J116" s="2"/>
      <c r="K116"/>
    </row>
    <row r="117" spans="1:11" x14ac:dyDescent="0.2">
      <c r="A117" t="e">
        <f>#REF!</f>
        <v>#REF!</v>
      </c>
      <c r="B117" t="s">
        <v>28</v>
      </c>
      <c r="C117" s="3">
        <v>2666</v>
      </c>
      <c r="D117" s="3">
        <v>0</v>
      </c>
      <c r="E117" s="3">
        <v>0</v>
      </c>
      <c r="F117" s="3">
        <v>0</v>
      </c>
      <c r="G117" s="3">
        <v>0</v>
      </c>
      <c r="H117" s="3">
        <v>3199</v>
      </c>
      <c r="I117" s="3">
        <f t="shared" si="1"/>
        <v>5865</v>
      </c>
      <c r="J117" s="2"/>
      <c r="K117"/>
    </row>
    <row r="118" spans="1:11" x14ac:dyDescent="0.2">
      <c r="A118" t="e">
        <f>#REF!</f>
        <v>#REF!</v>
      </c>
      <c r="B118" t="s">
        <v>134</v>
      </c>
      <c r="C118" s="3">
        <v>2248</v>
      </c>
      <c r="D118" s="3">
        <v>0</v>
      </c>
      <c r="E118" s="3">
        <v>0</v>
      </c>
      <c r="F118" s="3">
        <v>0</v>
      </c>
      <c r="G118" s="3">
        <v>0</v>
      </c>
      <c r="H118" s="3">
        <v>3747</v>
      </c>
      <c r="I118" s="3">
        <f t="shared" si="1"/>
        <v>5995</v>
      </c>
      <c r="J118" s="2"/>
      <c r="K118"/>
    </row>
    <row r="119" spans="1:11" x14ac:dyDescent="0.2">
      <c r="A119" t="e">
        <f>#REF!</f>
        <v>#REF!</v>
      </c>
      <c r="B119" t="s">
        <v>135</v>
      </c>
      <c r="C119" s="3">
        <v>802</v>
      </c>
      <c r="D119" s="3">
        <v>0</v>
      </c>
      <c r="E119" s="3">
        <v>0</v>
      </c>
      <c r="F119" s="3">
        <v>0</v>
      </c>
      <c r="G119" s="3">
        <v>0</v>
      </c>
      <c r="H119" s="3">
        <v>3208</v>
      </c>
      <c r="I119" s="3">
        <f t="shared" si="1"/>
        <v>4010</v>
      </c>
      <c r="J119" s="2"/>
      <c r="K119"/>
    </row>
    <row r="120" spans="1:11" x14ac:dyDescent="0.2">
      <c r="A120" t="e">
        <f>#REF!</f>
        <v>#REF!</v>
      </c>
      <c r="B120" t="s">
        <v>163</v>
      </c>
      <c r="C120" s="3">
        <v>7683</v>
      </c>
      <c r="D120" s="3">
        <v>0</v>
      </c>
      <c r="E120" s="3">
        <v>0</v>
      </c>
      <c r="F120" s="3">
        <v>0</v>
      </c>
      <c r="G120" s="3">
        <v>0</v>
      </c>
      <c r="H120" s="3">
        <v>15981</v>
      </c>
      <c r="I120" s="3">
        <f t="shared" si="1"/>
        <v>23664</v>
      </c>
      <c r="J120" s="2"/>
      <c r="K120"/>
    </row>
    <row r="121" spans="1:11" x14ac:dyDescent="0.2">
      <c r="A121" t="e">
        <f>#REF!</f>
        <v>#REF!</v>
      </c>
      <c r="B121" t="s">
        <v>26</v>
      </c>
      <c r="C121" s="3">
        <v>6369</v>
      </c>
      <c r="D121" s="3">
        <v>398</v>
      </c>
      <c r="E121" s="3">
        <v>0</v>
      </c>
      <c r="F121" s="3">
        <v>0</v>
      </c>
      <c r="G121" s="3">
        <v>0</v>
      </c>
      <c r="H121" s="3">
        <v>11145</v>
      </c>
      <c r="I121" s="3">
        <f t="shared" si="1"/>
        <v>17912</v>
      </c>
      <c r="J121" s="2"/>
      <c r="K121"/>
    </row>
    <row r="122" spans="1:11" x14ac:dyDescent="0.2">
      <c r="A122" t="e">
        <f>#REF!</f>
        <v>#REF!</v>
      </c>
      <c r="B122" t="s">
        <v>9</v>
      </c>
      <c r="C122" s="3">
        <v>14004</v>
      </c>
      <c r="D122" s="3">
        <v>4094</v>
      </c>
      <c r="E122" s="3">
        <v>0</v>
      </c>
      <c r="F122" s="3">
        <v>0</v>
      </c>
      <c r="G122" s="3">
        <v>0</v>
      </c>
      <c r="H122" s="3">
        <v>53001</v>
      </c>
      <c r="I122" s="3">
        <f t="shared" si="1"/>
        <v>71099</v>
      </c>
      <c r="J122" s="2"/>
      <c r="K122"/>
    </row>
    <row r="123" spans="1:11" x14ac:dyDescent="0.2">
      <c r="A123" t="e">
        <f>#REF!</f>
        <v>#REF!</v>
      </c>
      <c r="B123" t="s">
        <v>36</v>
      </c>
      <c r="C123" s="3">
        <v>0</v>
      </c>
      <c r="D123" s="3">
        <v>287</v>
      </c>
      <c r="E123" s="3">
        <v>0</v>
      </c>
      <c r="F123" s="3">
        <v>0</v>
      </c>
      <c r="G123" s="3">
        <v>0</v>
      </c>
      <c r="H123" s="3">
        <v>860</v>
      </c>
      <c r="I123" s="3">
        <f t="shared" si="1"/>
        <v>1147</v>
      </c>
      <c r="J123" s="2"/>
      <c r="K123"/>
    </row>
    <row r="124" spans="1:11" x14ac:dyDescent="0.2">
      <c r="A124" t="e">
        <f>#REF!</f>
        <v>#REF!</v>
      </c>
      <c r="B124" t="s">
        <v>77</v>
      </c>
      <c r="C124" s="3">
        <v>416</v>
      </c>
      <c r="D124" s="3">
        <v>0</v>
      </c>
      <c r="E124" s="3">
        <v>0</v>
      </c>
      <c r="F124" s="3">
        <v>0</v>
      </c>
      <c r="G124" s="3">
        <v>0</v>
      </c>
      <c r="H124" s="3">
        <v>2082</v>
      </c>
      <c r="I124" s="3">
        <f t="shared" si="1"/>
        <v>2498</v>
      </c>
      <c r="J124" s="2"/>
      <c r="K124"/>
    </row>
    <row r="125" spans="1:11" x14ac:dyDescent="0.2">
      <c r="A125" t="e">
        <f>#REF!</f>
        <v>#REF!</v>
      </c>
      <c r="B125" t="s">
        <v>114</v>
      </c>
      <c r="C125" s="3">
        <v>1934</v>
      </c>
      <c r="D125" s="3">
        <v>1934</v>
      </c>
      <c r="E125" s="3">
        <v>0</v>
      </c>
      <c r="F125" s="3">
        <v>0</v>
      </c>
      <c r="G125" s="3">
        <v>0</v>
      </c>
      <c r="H125" s="3">
        <v>4642</v>
      </c>
      <c r="I125" s="3">
        <f t="shared" si="1"/>
        <v>8510</v>
      </c>
      <c r="J125" s="2"/>
      <c r="K125"/>
    </row>
    <row r="126" spans="1:11" x14ac:dyDescent="0.2">
      <c r="A126" t="e">
        <f>#REF!</f>
        <v>#REF!</v>
      </c>
      <c r="B126" t="s">
        <v>142</v>
      </c>
      <c r="C126" s="3">
        <v>0</v>
      </c>
      <c r="D126" s="3">
        <v>318</v>
      </c>
      <c r="E126" s="3">
        <v>0</v>
      </c>
      <c r="F126" s="3">
        <v>0</v>
      </c>
      <c r="G126" s="3">
        <v>0</v>
      </c>
      <c r="H126" s="3">
        <v>318</v>
      </c>
      <c r="I126" s="3">
        <f t="shared" si="1"/>
        <v>636</v>
      </c>
      <c r="J126" s="2"/>
      <c r="K126"/>
    </row>
    <row r="127" spans="1:11" x14ac:dyDescent="0.2">
      <c r="A127" t="e">
        <f>#REF!</f>
        <v>#REF!</v>
      </c>
      <c r="B127" t="s">
        <v>116</v>
      </c>
      <c r="C127" s="3">
        <v>4815</v>
      </c>
      <c r="D127" s="3">
        <v>963</v>
      </c>
      <c r="E127" s="3">
        <v>0</v>
      </c>
      <c r="F127" s="3">
        <v>0</v>
      </c>
      <c r="G127" s="3">
        <v>0</v>
      </c>
      <c r="H127" s="3">
        <v>2889</v>
      </c>
      <c r="I127" s="3">
        <f t="shared" si="1"/>
        <v>8667</v>
      </c>
      <c r="J127" s="2"/>
      <c r="K127"/>
    </row>
    <row r="128" spans="1:11" x14ac:dyDescent="0.2">
      <c r="A128" t="e">
        <f>#REF!</f>
        <v>#REF!</v>
      </c>
      <c r="B128" t="s">
        <v>223</v>
      </c>
      <c r="C128" s="3">
        <v>7033</v>
      </c>
      <c r="D128" s="3">
        <v>352</v>
      </c>
      <c r="E128" s="3">
        <v>0</v>
      </c>
      <c r="F128" s="3">
        <v>0</v>
      </c>
      <c r="G128" s="3">
        <v>0</v>
      </c>
      <c r="H128" s="3">
        <v>18638</v>
      </c>
      <c r="I128" s="3">
        <f t="shared" si="1"/>
        <v>26023</v>
      </c>
      <c r="J128" s="2"/>
      <c r="K128"/>
    </row>
    <row r="129" spans="1:11" x14ac:dyDescent="0.2">
      <c r="A129" t="e">
        <f>#REF!</f>
        <v>#REF!</v>
      </c>
      <c r="B129" t="s">
        <v>103</v>
      </c>
      <c r="C129" s="3">
        <v>1914</v>
      </c>
      <c r="D129" s="3">
        <v>0</v>
      </c>
      <c r="E129" s="3">
        <v>0</v>
      </c>
      <c r="F129" s="3">
        <v>0</v>
      </c>
      <c r="G129" s="3">
        <v>0</v>
      </c>
      <c r="H129" s="3">
        <v>3062</v>
      </c>
      <c r="I129" s="3">
        <f t="shared" si="1"/>
        <v>4976</v>
      </c>
      <c r="J129" s="2"/>
      <c r="K129"/>
    </row>
    <row r="130" spans="1:11" x14ac:dyDescent="0.2">
      <c r="A130" t="e">
        <f>#REF!</f>
        <v>#REF!</v>
      </c>
      <c r="B130" t="s">
        <v>33</v>
      </c>
      <c r="C130" s="3">
        <v>1977</v>
      </c>
      <c r="D130" s="3">
        <v>0</v>
      </c>
      <c r="E130" s="3">
        <v>0</v>
      </c>
      <c r="F130" s="3">
        <v>0</v>
      </c>
      <c r="G130" s="3">
        <v>0</v>
      </c>
      <c r="H130" s="3">
        <v>2542</v>
      </c>
      <c r="I130" s="3">
        <f t="shared" ref="I130:I193" si="2">SUM(C130:H130)</f>
        <v>4519</v>
      </c>
      <c r="J130" s="2"/>
      <c r="K130"/>
    </row>
    <row r="131" spans="1:11" x14ac:dyDescent="0.2">
      <c r="A131" t="e">
        <f>#REF!</f>
        <v>#REF!</v>
      </c>
      <c r="B131" t="s">
        <v>90</v>
      </c>
      <c r="C131" s="3">
        <v>1067</v>
      </c>
      <c r="D131" s="3">
        <v>0</v>
      </c>
      <c r="E131" s="3">
        <v>0</v>
      </c>
      <c r="F131" s="3">
        <v>0</v>
      </c>
      <c r="G131" s="3">
        <v>0</v>
      </c>
      <c r="H131" s="3">
        <v>9070</v>
      </c>
      <c r="I131" s="3">
        <f t="shared" si="2"/>
        <v>10137</v>
      </c>
      <c r="J131" s="2"/>
      <c r="K131"/>
    </row>
    <row r="132" spans="1:11" x14ac:dyDescent="0.2">
      <c r="A132" t="e">
        <f>#REF!</f>
        <v>#REF!</v>
      </c>
      <c r="B132" t="s">
        <v>224</v>
      </c>
      <c r="C132" s="3">
        <v>4118</v>
      </c>
      <c r="D132" s="3">
        <v>0</v>
      </c>
      <c r="E132" s="3">
        <v>0</v>
      </c>
      <c r="F132" s="3">
        <v>0</v>
      </c>
      <c r="G132" s="3">
        <v>0</v>
      </c>
      <c r="H132" s="3">
        <v>10525</v>
      </c>
      <c r="I132" s="3">
        <f t="shared" si="2"/>
        <v>14643</v>
      </c>
      <c r="J132" s="2"/>
      <c r="K132"/>
    </row>
    <row r="133" spans="1:11" x14ac:dyDescent="0.2">
      <c r="A133" t="e">
        <f>#REF!</f>
        <v>#REF!</v>
      </c>
      <c r="B133" t="s">
        <v>13</v>
      </c>
      <c r="C133" s="3">
        <v>6428</v>
      </c>
      <c r="D133" s="3">
        <v>3214</v>
      </c>
      <c r="E133" s="3">
        <v>0</v>
      </c>
      <c r="F133" s="3">
        <v>0</v>
      </c>
      <c r="G133" s="3">
        <v>0</v>
      </c>
      <c r="H133" s="3">
        <v>34067</v>
      </c>
      <c r="I133" s="3">
        <f t="shared" si="2"/>
        <v>43709</v>
      </c>
      <c r="J133" s="2"/>
      <c r="K133"/>
    </row>
    <row r="134" spans="1:11" x14ac:dyDescent="0.2">
      <c r="A134" t="e">
        <f>#REF!</f>
        <v>#REF!</v>
      </c>
      <c r="B134" t="s">
        <v>11</v>
      </c>
      <c r="C134" s="3">
        <v>3542</v>
      </c>
      <c r="D134" s="3">
        <v>1771</v>
      </c>
      <c r="E134" s="3">
        <v>0</v>
      </c>
      <c r="F134" s="3">
        <v>0</v>
      </c>
      <c r="G134" s="3">
        <v>0</v>
      </c>
      <c r="H134" s="3">
        <v>17708</v>
      </c>
      <c r="I134" s="3">
        <f t="shared" si="2"/>
        <v>23021</v>
      </c>
      <c r="J134" s="2"/>
      <c r="K134"/>
    </row>
    <row r="135" spans="1:11" x14ac:dyDescent="0.2">
      <c r="A135" t="e">
        <f>#REF!</f>
        <v>#REF!</v>
      </c>
      <c r="B135" t="s">
        <v>76</v>
      </c>
      <c r="C135" s="3">
        <v>572</v>
      </c>
      <c r="D135" s="3">
        <v>0</v>
      </c>
      <c r="E135" s="3">
        <v>0</v>
      </c>
      <c r="F135" s="3">
        <v>0</v>
      </c>
      <c r="G135" s="3">
        <v>0</v>
      </c>
      <c r="H135" s="3">
        <v>0</v>
      </c>
      <c r="I135" s="3">
        <f t="shared" si="2"/>
        <v>572</v>
      </c>
      <c r="J135" s="2"/>
      <c r="K135"/>
    </row>
    <row r="136" spans="1:11" x14ac:dyDescent="0.2">
      <c r="A136" t="e">
        <f>#REF!</f>
        <v>#REF!</v>
      </c>
      <c r="B136" t="s">
        <v>122</v>
      </c>
      <c r="C136" s="3">
        <v>3246</v>
      </c>
      <c r="D136" s="3">
        <v>1623</v>
      </c>
      <c r="E136" s="3">
        <v>0</v>
      </c>
      <c r="F136" s="3">
        <v>0</v>
      </c>
      <c r="G136" s="3">
        <v>0</v>
      </c>
      <c r="H136" s="3">
        <v>10201</v>
      </c>
      <c r="I136" s="3">
        <f t="shared" si="2"/>
        <v>15070</v>
      </c>
      <c r="J136" s="2"/>
      <c r="K136"/>
    </row>
    <row r="137" spans="1:11" x14ac:dyDescent="0.2">
      <c r="A137" t="e">
        <f>#REF!</f>
        <v>#REF!</v>
      </c>
      <c r="B137" t="s">
        <v>225</v>
      </c>
      <c r="C137" s="3">
        <v>6339</v>
      </c>
      <c r="D137" s="3">
        <v>1335</v>
      </c>
      <c r="E137" s="3">
        <v>0</v>
      </c>
      <c r="F137" s="3">
        <v>0</v>
      </c>
      <c r="G137" s="3">
        <v>0</v>
      </c>
      <c r="H137" s="3">
        <v>15014</v>
      </c>
      <c r="I137" s="3">
        <f t="shared" si="2"/>
        <v>22688</v>
      </c>
      <c r="J137" s="2"/>
      <c r="K137"/>
    </row>
    <row r="138" spans="1:11" x14ac:dyDescent="0.2">
      <c r="A138" t="e">
        <f>#REF!</f>
        <v>#REF!</v>
      </c>
      <c r="B138" t="s">
        <v>131</v>
      </c>
      <c r="C138" s="3">
        <v>1094</v>
      </c>
      <c r="D138" s="3">
        <v>0</v>
      </c>
      <c r="E138" s="3">
        <v>0</v>
      </c>
      <c r="F138" s="3">
        <v>0</v>
      </c>
      <c r="G138" s="3">
        <v>0</v>
      </c>
      <c r="H138" s="3">
        <v>0</v>
      </c>
      <c r="I138" s="3">
        <f t="shared" si="2"/>
        <v>1094</v>
      </c>
      <c r="J138" s="2"/>
      <c r="K138"/>
    </row>
    <row r="139" spans="1:11" x14ac:dyDescent="0.2">
      <c r="A139" t="e">
        <f>#REF!</f>
        <v>#REF!</v>
      </c>
      <c r="B139" t="s">
        <v>6</v>
      </c>
      <c r="C139" s="3">
        <v>3237</v>
      </c>
      <c r="D139" s="3">
        <v>0</v>
      </c>
      <c r="E139" s="3">
        <v>0</v>
      </c>
      <c r="F139" s="3">
        <v>0</v>
      </c>
      <c r="G139" s="3">
        <v>0</v>
      </c>
      <c r="H139" s="3">
        <v>9712</v>
      </c>
      <c r="I139" s="3">
        <f t="shared" si="2"/>
        <v>12949</v>
      </c>
      <c r="J139" s="2"/>
      <c r="K139"/>
    </row>
    <row r="140" spans="1:11" x14ac:dyDescent="0.2">
      <c r="A140" t="e">
        <f>#REF!</f>
        <v>#REF!</v>
      </c>
      <c r="B140" t="s">
        <v>60</v>
      </c>
      <c r="C140" s="3">
        <v>9663</v>
      </c>
      <c r="D140" s="3">
        <v>0</v>
      </c>
      <c r="E140" s="3">
        <v>0</v>
      </c>
      <c r="F140" s="3">
        <v>0</v>
      </c>
      <c r="G140" s="3">
        <v>0</v>
      </c>
      <c r="H140" s="3">
        <v>12078</v>
      </c>
      <c r="I140" s="3">
        <f t="shared" si="2"/>
        <v>21741</v>
      </c>
      <c r="J140" s="2"/>
      <c r="K140"/>
    </row>
    <row r="141" spans="1:11" x14ac:dyDescent="0.2">
      <c r="A141" t="e">
        <f>#REF!</f>
        <v>#REF!</v>
      </c>
      <c r="B141" t="s">
        <v>137</v>
      </c>
      <c r="C141" s="3">
        <v>519</v>
      </c>
      <c r="D141" s="3">
        <v>0</v>
      </c>
      <c r="E141" s="3">
        <v>0</v>
      </c>
      <c r="F141" s="3">
        <v>0</v>
      </c>
      <c r="G141" s="3">
        <v>0</v>
      </c>
      <c r="H141" s="3">
        <v>1039</v>
      </c>
      <c r="I141" s="3">
        <f t="shared" si="2"/>
        <v>1558</v>
      </c>
      <c r="J141" s="2"/>
      <c r="K141"/>
    </row>
    <row r="142" spans="1:11" x14ac:dyDescent="0.2">
      <c r="A142" t="e">
        <f>#REF!</f>
        <v>#REF!</v>
      </c>
      <c r="B142" t="s">
        <v>53</v>
      </c>
      <c r="C142" s="3">
        <v>262</v>
      </c>
      <c r="D142" s="3">
        <v>0</v>
      </c>
      <c r="E142" s="3">
        <v>0</v>
      </c>
      <c r="F142" s="3">
        <v>0</v>
      </c>
      <c r="G142" s="3">
        <v>0</v>
      </c>
      <c r="H142" s="3">
        <v>0</v>
      </c>
      <c r="I142" s="3">
        <f t="shared" si="2"/>
        <v>262</v>
      </c>
      <c r="J142" s="2"/>
      <c r="K142"/>
    </row>
    <row r="143" spans="1:11" x14ac:dyDescent="0.2">
      <c r="A143" t="e">
        <f>#REF!</f>
        <v>#REF!</v>
      </c>
      <c r="B143" t="s">
        <v>226</v>
      </c>
      <c r="C143" s="3">
        <v>201</v>
      </c>
      <c r="D143" s="3">
        <v>0</v>
      </c>
      <c r="E143" s="3">
        <v>0</v>
      </c>
      <c r="F143" s="3">
        <v>0</v>
      </c>
      <c r="G143" s="3">
        <v>0</v>
      </c>
      <c r="H143" s="3">
        <v>201</v>
      </c>
      <c r="I143" s="3">
        <f t="shared" si="2"/>
        <v>402</v>
      </c>
      <c r="J143" s="2"/>
      <c r="K143"/>
    </row>
    <row r="144" spans="1:11" x14ac:dyDescent="0.2">
      <c r="A144" t="e">
        <f>#REF!</f>
        <v>#REF!</v>
      </c>
      <c r="B144" t="s">
        <v>67</v>
      </c>
      <c r="C144" s="3">
        <v>938</v>
      </c>
      <c r="D144" s="3">
        <v>0</v>
      </c>
      <c r="E144" s="3">
        <v>0</v>
      </c>
      <c r="F144" s="3">
        <v>0</v>
      </c>
      <c r="G144" s="3">
        <v>0</v>
      </c>
      <c r="H144" s="3">
        <v>0</v>
      </c>
      <c r="I144" s="3">
        <f t="shared" si="2"/>
        <v>938</v>
      </c>
      <c r="J144" s="2"/>
      <c r="K144"/>
    </row>
    <row r="145" spans="1:11" x14ac:dyDescent="0.2">
      <c r="A145" t="e">
        <f>#REF!</f>
        <v>#REF!</v>
      </c>
      <c r="B145" t="s">
        <v>80</v>
      </c>
      <c r="C145" s="3">
        <v>1269</v>
      </c>
      <c r="D145" s="3">
        <v>0</v>
      </c>
      <c r="E145" s="3">
        <v>0</v>
      </c>
      <c r="F145" s="3">
        <v>0</v>
      </c>
      <c r="G145" s="3">
        <v>0</v>
      </c>
      <c r="H145" s="3">
        <v>2175</v>
      </c>
      <c r="I145" s="3">
        <f t="shared" si="2"/>
        <v>3444</v>
      </c>
      <c r="J145" s="2"/>
      <c r="K145"/>
    </row>
    <row r="146" spans="1:11" x14ac:dyDescent="0.2">
      <c r="A146" t="e">
        <f>#REF!</f>
        <v>#REF!</v>
      </c>
      <c r="B146" t="s">
        <v>78</v>
      </c>
      <c r="C146" s="3">
        <v>7</v>
      </c>
      <c r="D146" s="3">
        <v>0</v>
      </c>
      <c r="E146" s="3">
        <v>0</v>
      </c>
      <c r="F146" s="3">
        <v>0</v>
      </c>
      <c r="G146" s="3">
        <v>0</v>
      </c>
      <c r="H146" s="3">
        <v>0</v>
      </c>
      <c r="I146" s="3">
        <f t="shared" si="2"/>
        <v>7</v>
      </c>
      <c r="J146" s="2"/>
      <c r="K146"/>
    </row>
    <row r="147" spans="1:11" x14ac:dyDescent="0.2">
      <c r="A147" t="e">
        <f>#REF!</f>
        <v>#REF!</v>
      </c>
      <c r="B147" t="s">
        <v>227</v>
      </c>
      <c r="C147" s="3">
        <v>0</v>
      </c>
      <c r="D147" s="3">
        <v>1230</v>
      </c>
      <c r="E147" s="3">
        <v>0</v>
      </c>
      <c r="F147" s="3">
        <v>0</v>
      </c>
      <c r="G147" s="3">
        <v>0</v>
      </c>
      <c r="H147" s="3">
        <v>1230</v>
      </c>
      <c r="I147" s="3">
        <f t="shared" si="2"/>
        <v>2460</v>
      </c>
      <c r="J147" s="2"/>
      <c r="K147"/>
    </row>
    <row r="148" spans="1:11" x14ac:dyDescent="0.2">
      <c r="A148" t="e">
        <f>#REF!</f>
        <v>#REF!</v>
      </c>
      <c r="B148" t="s">
        <v>121</v>
      </c>
      <c r="C148" s="3">
        <v>73037</v>
      </c>
      <c r="D148" s="3">
        <v>25683</v>
      </c>
      <c r="E148" s="3">
        <v>0</v>
      </c>
      <c r="F148" s="3">
        <v>0</v>
      </c>
      <c r="G148" s="3">
        <v>0</v>
      </c>
      <c r="H148" s="3">
        <v>245195</v>
      </c>
      <c r="I148" s="3">
        <f t="shared" si="2"/>
        <v>343915</v>
      </c>
      <c r="J148" s="2"/>
      <c r="K148"/>
    </row>
    <row r="149" spans="1:11" x14ac:dyDescent="0.2">
      <c r="A149" t="e">
        <f>#REF!</f>
        <v>#REF!</v>
      </c>
      <c r="B149" t="s">
        <v>27</v>
      </c>
      <c r="C149" s="3">
        <v>671</v>
      </c>
      <c r="D149" s="3">
        <v>0</v>
      </c>
      <c r="E149" s="3">
        <v>0</v>
      </c>
      <c r="F149" s="3">
        <v>0</v>
      </c>
      <c r="G149" s="3">
        <v>0</v>
      </c>
      <c r="H149" s="3">
        <v>0</v>
      </c>
      <c r="I149" s="3">
        <f t="shared" si="2"/>
        <v>671</v>
      </c>
      <c r="J149" s="2"/>
      <c r="K149"/>
    </row>
    <row r="150" spans="1:11" x14ac:dyDescent="0.2">
      <c r="A150" t="e">
        <f>#REF!</f>
        <v>#REF!</v>
      </c>
      <c r="B150" t="s">
        <v>47</v>
      </c>
      <c r="C150" s="3">
        <v>1329</v>
      </c>
      <c r="D150" s="3">
        <v>0</v>
      </c>
      <c r="E150" s="3">
        <v>0</v>
      </c>
      <c r="F150" s="3">
        <v>0</v>
      </c>
      <c r="G150" s="3">
        <v>0</v>
      </c>
      <c r="H150" s="3">
        <v>664</v>
      </c>
      <c r="I150" s="3">
        <f t="shared" si="2"/>
        <v>1993</v>
      </c>
      <c r="J150" s="2"/>
      <c r="K150"/>
    </row>
    <row r="151" spans="1:11" x14ac:dyDescent="0.2">
      <c r="A151" t="e">
        <f>#REF!</f>
        <v>#REF!</v>
      </c>
      <c r="B151" t="s">
        <v>65</v>
      </c>
      <c r="C151" s="3">
        <v>0</v>
      </c>
      <c r="D151" s="3">
        <v>0</v>
      </c>
      <c r="E151" s="3">
        <v>0</v>
      </c>
      <c r="F151" s="3">
        <v>0</v>
      </c>
      <c r="G151" s="3">
        <v>0</v>
      </c>
      <c r="H151" s="3">
        <v>1058</v>
      </c>
      <c r="I151" s="3">
        <f t="shared" si="2"/>
        <v>1058</v>
      </c>
      <c r="J151" s="2"/>
      <c r="K151"/>
    </row>
    <row r="152" spans="1:11" x14ac:dyDescent="0.2">
      <c r="A152" t="e">
        <f>#REF!</f>
        <v>#REF!</v>
      </c>
      <c r="B152" t="s">
        <v>21</v>
      </c>
      <c r="C152" s="3">
        <v>1747</v>
      </c>
      <c r="D152" s="3">
        <v>194</v>
      </c>
      <c r="E152" s="3">
        <v>0</v>
      </c>
      <c r="F152" s="3">
        <v>0</v>
      </c>
      <c r="G152" s="3">
        <v>0</v>
      </c>
      <c r="H152" s="3">
        <v>3106</v>
      </c>
      <c r="I152" s="3">
        <f t="shared" si="2"/>
        <v>5047</v>
      </c>
      <c r="J152" s="2"/>
      <c r="K152"/>
    </row>
    <row r="153" spans="1:11" x14ac:dyDescent="0.2">
      <c r="A153" t="e">
        <f>#REF!</f>
        <v>#REF!</v>
      </c>
      <c r="B153" t="s">
        <v>31</v>
      </c>
      <c r="C153" s="3">
        <v>4559</v>
      </c>
      <c r="D153" s="3">
        <v>595</v>
      </c>
      <c r="E153" s="3">
        <v>0</v>
      </c>
      <c r="F153" s="3">
        <v>0</v>
      </c>
      <c r="G153" s="3">
        <v>0</v>
      </c>
      <c r="H153" s="3">
        <v>18432</v>
      </c>
      <c r="I153" s="3">
        <f t="shared" si="2"/>
        <v>23586</v>
      </c>
      <c r="J153" s="2"/>
      <c r="K153"/>
    </row>
    <row r="154" spans="1:11" x14ac:dyDescent="0.2">
      <c r="A154" t="e">
        <f>#REF!</f>
        <v>#REF!</v>
      </c>
      <c r="B154" t="s">
        <v>41</v>
      </c>
      <c r="C154" s="3">
        <v>574</v>
      </c>
      <c r="D154" s="3">
        <v>0</v>
      </c>
      <c r="E154" s="3">
        <v>0</v>
      </c>
      <c r="F154" s="3">
        <v>0</v>
      </c>
      <c r="G154" s="3">
        <v>0</v>
      </c>
      <c r="H154" s="3">
        <v>8609</v>
      </c>
      <c r="I154" s="3">
        <f t="shared" si="2"/>
        <v>9183</v>
      </c>
      <c r="J154" s="2"/>
      <c r="K154"/>
    </row>
    <row r="155" spans="1:11" x14ac:dyDescent="0.2">
      <c r="A155" t="e">
        <f>#REF!</f>
        <v>#REF!</v>
      </c>
      <c r="B155" t="s">
        <v>123</v>
      </c>
      <c r="C155" s="3">
        <v>10711</v>
      </c>
      <c r="D155" s="3">
        <v>2921</v>
      </c>
      <c r="E155" s="3">
        <v>0</v>
      </c>
      <c r="F155" s="3">
        <v>0</v>
      </c>
      <c r="G155" s="3">
        <v>0</v>
      </c>
      <c r="H155" s="3">
        <v>32326</v>
      </c>
      <c r="I155" s="3">
        <f t="shared" si="2"/>
        <v>45958</v>
      </c>
      <c r="J155" s="2"/>
      <c r="K155"/>
    </row>
    <row r="156" spans="1:11" x14ac:dyDescent="0.2">
      <c r="A156" t="e">
        <f>#REF!</f>
        <v>#REF!</v>
      </c>
      <c r="B156" t="s">
        <v>39</v>
      </c>
      <c r="C156" s="3">
        <v>84</v>
      </c>
      <c r="D156" s="3">
        <v>0</v>
      </c>
      <c r="E156" s="3">
        <v>0</v>
      </c>
      <c r="F156" s="3">
        <v>0</v>
      </c>
      <c r="G156" s="3">
        <v>0</v>
      </c>
      <c r="H156" s="3">
        <v>670</v>
      </c>
      <c r="I156" s="3">
        <f t="shared" si="2"/>
        <v>754</v>
      </c>
      <c r="J156" s="2"/>
      <c r="K156"/>
    </row>
    <row r="157" spans="1:11" x14ac:dyDescent="0.2">
      <c r="A157" t="e">
        <f>#REF!</f>
        <v>#REF!</v>
      </c>
      <c r="B157" t="s">
        <v>128</v>
      </c>
      <c r="C157" s="3">
        <v>0</v>
      </c>
      <c r="D157" s="3">
        <v>0</v>
      </c>
      <c r="E157" s="3">
        <v>0</v>
      </c>
      <c r="F157" s="3">
        <v>0</v>
      </c>
      <c r="G157" s="3">
        <v>0</v>
      </c>
      <c r="H157" s="3">
        <v>758</v>
      </c>
      <c r="I157" s="3">
        <f t="shared" si="2"/>
        <v>758</v>
      </c>
      <c r="J157" s="2"/>
      <c r="K157"/>
    </row>
    <row r="158" spans="1:11" x14ac:dyDescent="0.2">
      <c r="A158" t="e">
        <f>#REF!</f>
        <v>#REF!</v>
      </c>
      <c r="B158" t="s">
        <v>64</v>
      </c>
      <c r="C158" s="3">
        <v>1520</v>
      </c>
      <c r="D158" s="3">
        <v>507</v>
      </c>
      <c r="E158" s="3">
        <v>0</v>
      </c>
      <c r="F158" s="3">
        <v>0</v>
      </c>
      <c r="G158" s="3">
        <v>0</v>
      </c>
      <c r="H158" s="3">
        <v>6081</v>
      </c>
      <c r="I158" s="3">
        <f t="shared" si="2"/>
        <v>8108</v>
      </c>
      <c r="J158" s="2"/>
      <c r="K158"/>
    </row>
    <row r="159" spans="1:11" x14ac:dyDescent="0.2">
      <c r="A159" t="e">
        <f>#REF!</f>
        <v>#REF!</v>
      </c>
      <c r="B159" t="s">
        <v>115</v>
      </c>
      <c r="C159" s="3">
        <v>56272</v>
      </c>
      <c r="D159" s="3">
        <v>4451</v>
      </c>
      <c r="E159" s="3">
        <v>636</v>
      </c>
      <c r="F159" s="3">
        <v>0</v>
      </c>
      <c r="G159" s="3">
        <v>0</v>
      </c>
      <c r="H159" s="3">
        <v>98238</v>
      </c>
      <c r="I159" s="3">
        <f t="shared" si="2"/>
        <v>159597</v>
      </c>
      <c r="J159" s="2"/>
      <c r="K159"/>
    </row>
    <row r="160" spans="1:11" x14ac:dyDescent="0.2">
      <c r="A160" t="e">
        <f>#REF!</f>
        <v>#REF!</v>
      </c>
      <c r="B160" t="s">
        <v>99</v>
      </c>
      <c r="C160" s="3">
        <v>3317</v>
      </c>
      <c r="D160" s="3">
        <v>0</v>
      </c>
      <c r="E160" s="3">
        <v>0</v>
      </c>
      <c r="F160" s="3">
        <v>0</v>
      </c>
      <c r="G160" s="3">
        <v>0</v>
      </c>
      <c r="H160" s="3">
        <v>1658</v>
      </c>
      <c r="I160" s="3">
        <f t="shared" si="2"/>
        <v>4975</v>
      </c>
      <c r="J160" s="2"/>
      <c r="K160"/>
    </row>
    <row r="161" spans="1:11" x14ac:dyDescent="0.2">
      <c r="A161" t="e">
        <f>#REF!</f>
        <v>#REF!</v>
      </c>
      <c r="B161" t="s">
        <v>19</v>
      </c>
      <c r="C161" s="3">
        <v>2055</v>
      </c>
      <c r="D161" s="3">
        <v>0</v>
      </c>
      <c r="E161" s="3">
        <v>0</v>
      </c>
      <c r="F161" s="3">
        <v>0</v>
      </c>
      <c r="G161" s="3">
        <v>0</v>
      </c>
      <c r="H161" s="3">
        <v>5373</v>
      </c>
      <c r="I161" s="3">
        <f t="shared" si="2"/>
        <v>7428</v>
      </c>
      <c r="J161" s="2"/>
      <c r="K161"/>
    </row>
    <row r="162" spans="1:11" x14ac:dyDescent="0.2">
      <c r="A162" t="e">
        <f>#REF!</f>
        <v>#REF!</v>
      </c>
      <c r="B162" t="s">
        <v>98</v>
      </c>
      <c r="C162" s="3">
        <v>2219</v>
      </c>
      <c r="D162" s="3">
        <v>0</v>
      </c>
      <c r="E162" s="3">
        <v>0</v>
      </c>
      <c r="F162" s="3">
        <v>0</v>
      </c>
      <c r="G162" s="3">
        <v>0</v>
      </c>
      <c r="H162" s="3">
        <v>1110</v>
      </c>
      <c r="I162" s="3">
        <f t="shared" si="2"/>
        <v>3329</v>
      </c>
      <c r="J162" s="2"/>
      <c r="K162"/>
    </row>
    <row r="163" spans="1:11" x14ac:dyDescent="0.2">
      <c r="A163" t="e">
        <f>#REF!</f>
        <v>#REF!</v>
      </c>
      <c r="B163" t="s">
        <v>18</v>
      </c>
      <c r="C163" s="3">
        <v>2783</v>
      </c>
      <c r="D163" s="3">
        <v>0</v>
      </c>
      <c r="E163" s="3">
        <v>0</v>
      </c>
      <c r="F163" s="3">
        <v>0</v>
      </c>
      <c r="G163" s="3">
        <v>0</v>
      </c>
      <c r="H163" s="3">
        <v>7421</v>
      </c>
      <c r="I163" s="3">
        <f t="shared" si="2"/>
        <v>10204</v>
      </c>
      <c r="J163" s="2"/>
      <c r="K163"/>
    </row>
    <row r="164" spans="1:11" x14ac:dyDescent="0.2">
      <c r="A164" t="e">
        <f>#REF!</f>
        <v>#REF!</v>
      </c>
      <c r="B164" t="s">
        <v>166</v>
      </c>
      <c r="C164" s="3">
        <v>4085</v>
      </c>
      <c r="D164" s="3">
        <v>0</v>
      </c>
      <c r="E164" s="3">
        <v>0</v>
      </c>
      <c r="F164" s="3">
        <v>0</v>
      </c>
      <c r="G164" s="3">
        <v>0</v>
      </c>
      <c r="H164" s="3">
        <v>2042</v>
      </c>
      <c r="I164" s="3">
        <f t="shared" si="2"/>
        <v>6127</v>
      </c>
      <c r="J164" s="2"/>
      <c r="K164"/>
    </row>
    <row r="165" spans="1:11" x14ac:dyDescent="0.2">
      <c r="A165" t="e">
        <f>#REF!</f>
        <v>#REF!</v>
      </c>
      <c r="B165" t="s">
        <v>228</v>
      </c>
      <c r="C165" s="3">
        <v>125</v>
      </c>
      <c r="D165" s="3">
        <v>0</v>
      </c>
      <c r="E165" s="3">
        <v>0</v>
      </c>
      <c r="F165" s="3">
        <v>0</v>
      </c>
      <c r="G165" s="3">
        <v>0</v>
      </c>
      <c r="H165" s="3">
        <v>498</v>
      </c>
      <c r="I165" s="3">
        <f t="shared" si="2"/>
        <v>623</v>
      </c>
      <c r="J165" s="2"/>
      <c r="K165"/>
    </row>
    <row r="166" spans="1:11" x14ac:dyDescent="0.2">
      <c r="A166" t="e">
        <f>#REF!</f>
        <v>#REF!</v>
      </c>
      <c r="B166" t="s">
        <v>156</v>
      </c>
      <c r="C166" s="3">
        <v>3618</v>
      </c>
      <c r="D166" s="3">
        <v>1130</v>
      </c>
      <c r="E166" s="3">
        <v>0</v>
      </c>
      <c r="F166" s="3">
        <v>0</v>
      </c>
      <c r="G166" s="3">
        <v>0</v>
      </c>
      <c r="H166" s="3">
        <v>5653</v>
      </c>
      <c r="I166" s="3">
        <f t="shared" si="2"/>
        <v>10401</v>
      </c>
      <c r="J166" s="2"/>
      <c r="K166"/>
    </row>
    <row r="167" spans="1:11" x14ac:dyDescent="0.2">
      <c r="A167" t="e">
        <f>#REF!</f>
        <v>#REF!</v>
      </c>
      <c r="B167" t="s">
        <v>111</v>
      </c>
      <c r="C167" s="3">
        <v>3702</v>
      </c>
      <c r="D167" s="3">
        <v>617</v>
      </c>
      <c r="E167" s="3">
        <v>0</v>
      </c>
      <c r="F167" s="3">
        <v>0</v>
      </c>
      <c r="G167" s="3">
        <v>0</v>
      </c>
      <c r="H167" s="3">
        <v>9871</v>
      </c>
      <c r="I167" s="3">
        <f t="shared" si="2"/>
        <v>14190</v>
      </c>
      <c r="J167" s="2"/>
      <c r="K167"/>
    </row>
    <row r="168" spans="1:11" x14ac:dyDescent="0.2">
      <c r="A168" t="e">
        <f>#REF!</f>
        <v>#REF!</v>
      </c>
      <c r="B168" t="s">
        <v>32</v>
      </c>
      <c r="C168" s="3">
        <v>496</v>
      </c>
      <c r="D168" s="3">
        <v>0</v>
      </c>
      <c r="E168" s="3">
        <v>0</v>
      </c>
      <c r="F168" s="3">
        <v>0</v>
      </c>
      <c r="G168" s="3">
        <v>0</v>
      </c>
      <c r="H168" s="3">
        <v>2481</v>
      </c>
      <c r="I168" s="3">
        <f t="shared" si="2"/>
        <v>2977</v>
      </c>
      <c r="J168" s="2"/>
      <c r="K168"/>
    </row>
    <row r="169" spans="1:11" x14ac:dyDescent="0.2">
      <c r="A169" t="e">
        <f>#REF!</f>
        <v>#REF!</v>
      </c>
      <c r="B169" t="s">
        <v>93</v>
      </c>
      <c r="C169" s="3">
        <v>3441</v>
      </c>
      <c r="D169" s="3">
        <v>0</v>
      </c>
      <c r="E169" s="3">
        <v>0</v>
      </c>
      <c r="F169" s="3">
        <v>0</v>
      </c>
      <c r="G169" s="3">
        <v>0</v>
      </c>
      <c r="H169" s="3">
        <v>9464</v>
      </c>
      <c r="I169" s="3">
        <f t="shared" si="2"/>
        <v>12905</v>
      </c>
      <c r="J169" s="2"/>
      <c r="K169"/>
    </row>
    <row r="170" spans="1:11" x14ac:dyDescent="0.2">
      <c r="A170" t="e">
        <f>#REF!</f>
        <v>#REF!</v>
      </c>
      <c r="B170" t="s">
        <v>59</v>
      </c>
      <c r="C170" s="3">
        <v>269</v>
      </c>
      <c r="D170" s="3">
        <v>0</v>
      </c>
      <c r="E170" s="3">
        <v>0</v>
      </c>
      <c r="F170" s="3">
        <v>0</v>
      </c>
      <c r="G170" s="3">
        <v>0</v>
      </c>
      <c r="H170" s="3">
        <v>0</v>
      </c>
      <c r="I170" s="3">
        <f t="shared" si="2"/>
        <v>269</v>
      </c>
      <c r="J170" s="2"/>
      <c r="K170"/>
    </row>
    <row r="171" spans="1:11" x14ac:dyDescent="0.2">
      <c r="A171" t="e">
        <f>#REF!</f>
        <v>#REF!</v>
      </c>
      <c r="B171" t="s">
        <v>229</v>
      </c>
      <c r="C171" s="3">
        <v>4254</v>
      </c>
      <c r="D171" s="3">
        <v>0</v>
      </c>
      <c r="E171" s="3">
        <v>0</v>
      </c>
      <c r="F171" s="3">
        <v>0</v>
      </c>
      <c r="G171" s="3">
        <v>0</v>
      </c>
      <c r="H171" s="3">
        <v>12314</v>
      </c>
      <c r="I171" s="3">
        <f t="shared" si="2"/>
        <v>16568</v>
      </c>
      <c r="J171" s="2"/>
      <c r="K171"/>
    </row>
    <row r="172" spans="1:11" x14ac:dyDescent="0.2">
      <c r="A172" t="e">
        <f>#REF!</f>
        <v>#REF!</v>
      </c>
      <c r="B172" t="s">
        <v>35</v>
      </c>
      <c r="C172" s="3">
        <v>3229</v>
      </c>
      <c r="D172" s="3">
        <v>0</v>
      </c>
      <c r="E172" s="3">
        <v>0</v>
      </c>
      <c r="F172" s="3">
        <v>0</v>
      </c>
      <c r="G172" s="3">
        <v>0</v>
      </c>
      <c r="H172" s="3">
        <v>7427</v>
      </c>
      <c r="I172" s="3">
        <f t="shared" si="2"/>
        <v>10656</v>
      </c>
      <c r="J172" s="2"/>
      <c r="K172"/>
    </row>
    <row r="173" spans="1:11" x14ac:dyDescent="0.2">
      <c r="A173" t="e">
        <f>#REF!</f>
        <v>#REF!</v>
      </c>
      <c r="B173" t="s">
        <v>230</v>
      </c>
      <c r="C173" s="3">
        <v>0</v>
      </c>
      <c r="D173" s="3">
        <v>0</v>
      </c>
      <c r="E173" s="3">
        <v>0</v>
      </c>
      <c r="F173" s="3">
        <v>0</v>
      </c>
      <c r="G173" s="3">
        <v>0</v>
      </c>
      <c r="H173" s="3">
        <v>4323</v>
      </c>
      <c r="I173" s="3">
        <f t="shared" si="2"/>
        <v>4323</v>
      </c>
      <c r="J173" s="2"/>
      <c r="K173"/>
    </row>
    <row r="174" spans="1:11" x14ac:dyDescent="0.2">
      <c r="A174" t="e">
        <f>#REF!</f>
        <v>#REF!</v>
      </c>
      <c r="B174" t="s">
        <v>158</v>
      </c>
      <c r="C174" s="3">
        <v>0</v>
      </c>
      <c r="D174" s="3">
        <v>0</v>
      </c>
      <c r="E174" s="3">
        <v>0</v>
      </c>
      <c r="F174" s="3">
        <v>0</v>
      </c>
      <c r="G174" s="3">
        <v>0</v>
      </c>
      <c r="H174" s="3">
        <v>554</v>
      </c>
      <c r="I174" s="3">
        <f t="shared" si="2"/>
        <v>554</v>
      </c>
      <c r="J174" s="2"/>
      <c r="K174"/>
    </row>
    <row r="175" spans="1:11" x14ac:dyDescent="0.2">
      <c r="A175" t="e">
        <f>#REF!</f>
        <v>#REF!</v>
      </c>
      <c r="B175" t="s">
        <v>82</v>
      </c>
      <c r="C175" s="3">
        <v>24112</v>
      </c>
      <c r="D175" s="3">
        <v>0</v>
      </c>
      <c r="E175" s="3">
        <v>0</v>
      </c>
      <c r="F175" s="3">
        <v>271</v>
      </c>
      <c r="G175" s="3">
        <v>0</v>
      </c>
      <c r="H175" s="3">
        <v>60687</v>
      </c>
      <c r="I175" s="3">
        <f t="shared" si="2"/>
        <v>85070</v>
      </c>
      <c r="J175" s="2"/>
      <c r="K175"/>
    </row>
    <row r="176" spans="1:11" x14ac:dyDescent="0.2">
      <c r="A176" t="e">
        <f>#REF!</f>
        <v>#REF!</v>
      </c>
      <c r="B176" t="s">
        <v>23</v>
      </c>
      <c r="C176" s="3">
        <v>5591</v>
      </c>
      <c r="D176" s="3">
        <v>1525</v>
      </c>
      <c r="E176" s="3">
        <v>0</v>
      </c>
      <c r="F176" s="3">
        <v>0</v>
      </c>
      <c r="G176" s="3">
        <v>0</v>
      </c>
      <c r="H176" s="3">
        <v>14487</v>
      </c>
      <c r="I176" s="3">
        <f t="shared" si="2"/>
        <v>21603</v>
      </c>
      <c r="J176" s="2"/>
      <c r="K176"/>
    </row>
    <row r="177" spans="1:11" x14ac:dyDescent="0.2">
      <c r="A177" t="e">
        <f>#REF!</f>
        <v>#REF!</v>
      </c>
      <c r="B177" t="s">
        <v>117</v>
      </c>
      <c r="C177" s="3">
        <v>0</v>
      </c>
      <c r="D177" s="3">
        <v>0</v>
      </c>
      <c r="E177" s="3">
        <v>0</v>
      </c>
      <c r="F177" s="3">
        <v>0</v>
      </c>
      <c r="G177" s="3">
        <v>0</v>
      </c>
      <c r="H177" s="3">
        <v>1596</v>
      </c>
      <c r="I177" s="3">
        <f t="shared" si="2"/>
        <v>1596</v>
      </c>
      <c r="J177" s="2"/>
      <c r="K177"/>
    </row>
    <row r="178" spans="1:11" x14ac:dyDescent="0.2">
      <c r="A178" t="e">
        <f>#REF!</f>
        <v>#REF!</v>
      </c>
      <c r="B178" t="s">
        <v>139</v>
      </c>
      <c r="C178" s="3">
        <v>1226</v>
      </c>
      <c r="D178" s="3">
        <v>0</v>
      </c>
      <c r="E178" s="3">
        <v>0</v>
      </c>
      <c r="F178" s="3">
        <v>0</v>
      </c>
      <c r="G178" s="3">
        <v>0</v>
      </c>
      <c r="H178" s="3">
        <v>1840</v>
      </c>
      <c r="I178" s="3">
        <f t="shared" si="2"/>
        <v>3066</v>
      </c>
      <c r="J178" s="2"/>
      <c r="K178"/>
    </row>
    <row r="179" spans="1:11" x14ac:dyDescent="0.2">
      <c r="A179" t="e">
        <f>#REF!</f>
        <v>#REF!</v>
      </c>
      <c r="B179" t="s">
        <v>55</v>
      </c>
      <c r="C179" s="3">
        <v>95104</v>
      </c>
      <c r="D179" s="3">
        <v>0</v>
      </c>
      <c r="E179" s="3">
        <v>0</v>
      </c>
      <c r="F179" s="3">
        <v>0</v>
      </c>
      <c r="G179" s="3">
        <v>0</v>
      </c>
      <c r="H179" s="3">
        <v>0</v>
      </c>
      <c r="I179" s="3">
        <f t="shared" si="2"/>
        <v>95104</v>
      </c>
      <c r="J179" s="2"/>
      <c r="K179"/>
    </row>
    <row r="180" spans="1:11" x14ac:dyDescent="0.2">
      <c r="A180" t="e">
        <f>#REF!</f>
        <v>#REF!</v>
      </c>
      <c r="B180" t="s">
        <v>43</v>
      </c>
      <c r="C180" s="3">
        <v>1840</v>
      </c>
      <c r="D180" s="3">
        <v>736</v>
      </c>
      <c r="E180" s="3">
        <v>0</v>
      </c>
      <c r="F180" s="3">
        <v>0</v>
      </c>
      <c r="G180" s="3">
        <v>0</v>
      </c>
      <c r="H180" s="3">
        <v>5703</v>
      </c>
      <c r="I180" s="3">
        <f t="shared" si="2"/>
        <v>8279</v>
      </c>
      <c r="J180" s="2"/>
      <c r="K180"/>
    </row>
    <row r="181" spans="1:11" x14ac:dyDescent="0.2">
      <c r="A181" t="e">
        <f>#REF!</f>
        <v>#REF!</v>
      </c>
      <c r="B181" t="s">
        <v>97</v>
      </c>
      <c r="C181" s="3">
        <v>3641</v>
      </c>
      <c r="D181" s="3">
        <v>1120</v>
      </c>
      <c r="E181" s="3">
        <v>0</v>
      </c>
      <c r="F181" s="3">
        <v>0</v>
      </c>
      <c r="G181" s="3">
        <v>0</v>
      </c>
      <c r="H181" s="3">
        <v>7282</v>
      </c>
      <c r="I181" s="3">
        <f t="shared" si="2"/>
        <v>12043</v>
      </c>
      <c r="J181" s="2"/>
      <c r="K181"/>
    </row>
    <row r="182" spans="1:11" x14ac:dyDescent="0.2">
      <c r="A182" t="e">
        <f>#REF!</f>
        <v>#REF!</v>
      </c>
      <c r="B182" t="s">
        <v>231</v>
      </c>
      <c r="C182" s="3">
        <v>6198</v>
      </c>
      <c r="D182" s="3">
        <v>6675</v>
      </c>
      <c r="E182" s="3">
        <v>0</v>
      </c>
      <c r="F182" s="3">
        <v>0</v>
      </c>
      <c r="G182" s="3">
        <v>0</v>
      </c>
      <c r="H182" s="3">
        <v>22408</v>
      </c>
      <c r="I182" s="3">
        <f t="shared" si="2"/>
        <v>35281</v>
      </c>
      <c r="J182" s="2"/>
      <c r="K182"/>
    </row>
    <row r="183" spans="1:11" x14ac:dyDescent="0.2">
      <c r="A183" t="e">
        <f>#REF!</f>
        <v>#REF!</v>
      </c>
      <c r="B183" t="s">
        <v>154</v>
      </c>
      <c r="C183" s="3">
        <v>13959</v>
      </c>
      <c r="D183" s="3">
        <v>1373</v>
      </c>
      <c r="E183" s="3">
        <v>0</v>
      </c>
      <c r="F183" s="3">
        <v>0</v>
      </c>
      <c r="G183" s="3">
        <v>0</v>
      </c>
      <c r="H183" s="3">
        <v>33411</v>
      </c>
      <c r="I183" s="3">
        <f t="shared" si="2"/>
        <v>48743</v>
      </c>
      <c r="J183" s="2"/>
      <c r="K183"/>
    </row>
    <row r="184" spans="1:11" x14ac:dyDescent="0.2">
      <c r="A184" t="e">
        <f>#REF!</f>
        <v>#REF!</v>
      </c>
      <c r="B184" t="s">
        <v>133</v>
      </c>
      <c r="C184" s="3">
        <v>4833</v>
      </c>
      <c r="D184" s="3">
        <v>537</v>
      </c>
      <c r="E184" s="3">
        <v>0</v>
      </c>
      <c r="F184" s="3">
        <v>0</v>
      </c>
      <c r="G184" s="3">
        <v>0</v>
      </c>
      <c r="H184" s="3">
        <v>6175</v>
      </c>
      <c r="I184" s="3">
        <f t="shared" si="2"/>
        <v>11545</v>
      </c>
      <c r="J184" s="2"/>
      <c r="K184"/>
    </row>
    <row r="185" spans="1:11" x14ac:dyDescent="0.2">
      <c r="A185" t="e">
        <f>#REF!</f>
        <v>#REF!</v>
      </c>
      <c r="B185" t="s">
        <v>149</v>
      </c>
      <c r="C185" s="3">
        <v>11307</v>
      </c>
      <c r="D185" s="3">
        <v>0</v>
      </c>
      <c r="E185" s="3">
        <v>0</v>
      </c>
      <c r="F185" s="3">
        <v>0</v>
      </c>
      <c r="G185" s="3">
        <v>0</v>
      </c>
      <c r="H185" s="3">
        <v>0</v>
      </c>
      <c r="I185" s="3">
        <f t="shared" si="2"/>
        <v>11307</v>
      </c>
      <c r="J185" s="2"/>
      <c r="K185"/>
    </row>
    <row r="186" spans="1:11" x14ac:dyDescent="0.2">
      <c r="A186" t="e">
        <f>#REF!</f>
        <v>#REF!</v>
      </c>
      <c r="B186" t="s">
        <v>232</v>
      </c>
      <c r="C186" s="3">
        <v>22185</v>
      </c>
      <c r="D186" s="3">
        <v>0</v>
      </c>
      <c r="E186" s="3">
        <v>0</v>
      </c>
      <c r="F186" s="3">
        <v>0</v>
      </c>
      <c r="G186" s="3">
        <v>0</v>
      </c>
      <c r="H186" s="3">
        <v>0</v>
      </c>
      <c r="I186" s="3">
        <f t="shared" si="2"/>
        <v>22185</v>
      </c>
      <c r="J186" s="2"/>
      <c r="K186"/>
    </row>
    <row r="187" spans="1:11" x14ac:dyDescent="0.2">
      <c r="A187" t="e">
        <f>#REF!</f>
        <v>#REF!</v>
      </c>
      <c r="B187" t="s">
        <v>233</v>
      </c>
      <c r="C187" s="3">
        <v>2026</v>
      </c>
      <c r="D187" s="3">
        <v>0</v>
      </c>
      <c r="E187" s="3">
        <v>0</v>
      </c>
      <c r="F187" s="3">
        <v>0</v>
      </c>
      <c r="G187" s="3">
        <v>0</v>
      </c>
      <c r="H187" s="3">
        <v>4457</v>
      </c>
      <c r="I187" s="3">
        <f t="shared" si="2"/>
        <v>6483</v>
      </c>
      <c r="J187" s="2"/>
      <c r="K187"/>
    </row>
    <row r="188" spans="1:11" x14ac:dyDescent="0.2">
      <c r="A188" t="e">
        <f>#REF!</f>
        <v>#REF!</v>
      </c>
      <c r="B188" t="s">
        <v>141</v>
      </c>
      <c r="C188" s="3">
        <v>277</v>
      </c>
      <c r="D188" s="3">
        <v>0</v>
      </c>
      <c r="E188" s="3">
        <v>0</v>
      </c>
      <c r="F188" s="3">
        <v>0</v>
      </c>
      <c r="G188" s="3">
        <v>0</v>
      </c>
      <c r="H188" s="3">
        <v>415</v>
      </c>
      <c r="I188" s="3">
        <f t="shared" si="2"/>
        <v>692</v>
      </c>
      <c r="J188" s="2"/>
      <c r="K188"/>
    </row>
    <row r="189" spans="1:11" x14ac:dyDescent="0.2">
      <c r="A189" t="e">
        <f>#REF!</f>
        <v>#REF!</v>
      </c>
      <c r="B189" t="s">
        <v>109</v>
      </c>
      <c r="C189" s="3">
        <v>426</v>
      </c>
      <c r="D189" s="3">
        <v>0</v>
      </c>
      <c r="E189" s="3">
        <v>0</v>
      </c>
      <c r="F189" s="3">
        <v>0</v>
      </c>
      <c r="G189" s="3">
        <v>0</v>
      </c>
      <c r="H189" s="3">
        <v>1989</v>
      </c>
      <c r="I189" s="3">
        <f t="shared" si="2"/>
        <v>2415</v>
      </c>
      <c r="J189" s="2"/>
      <c r="K189"/>
    </row>
    <row r="190" spans="1:11" x14ac:dyDescent="0.2">
      <c r="A190" t="e">
        <f>#REF!</f>
        <v>#REF!</v>
      </c>
      <c r="B190" t="s">
        <v>22</v>
      </c>
      <c r="C190" s="3">
        <v>3445</v>
      </c>
      <c r="D190" s="3">
        <v>0</v>
      </c>
      <c r="E190" s="3">
        <v>0</v>
      </c>
      <c r="F190" s="3">
        <v>0</v>
      </c>
      <c r="G190" s="3">
        <v>0</v>
      </c>
      <c r="H190" s="3">
        <v>1968</v>
      </c>
      <c r="I190" s="3">
        <f t="shared" si="2"/>
        <v>5413</v>
      </c>
      <c r="J190" s="2"/>
      <c r="K190"/>
    </row>
    <row r="191" spans="1:11" x14ac:dyDescent="0.2">
      <c r="A191" t="e">
        <f>#REF!</f>
        <v>#REF!</v>
      </c>
      <c r="B191" t="s">
        <v>147</v>
      </c>
      <c r="C191" s="3">
        <v>491</v>
      </c>
      <c r="D191" s="3">
        <v>0</v>
      </c>
      <c r="E191" s="3">
        <v>0</v>
      </c>
      <c r="F191" s="3">
        <v>0</v>
      </c>
      <c r="G191" s="3">
        <v>0</v>
      </c>
      <c r="H191" s="3">
        <v>1474</v>
      </c>
      <c r="I191" s="3">
        <f t="shared" si="2"/>
        <v>1965</v>
      </c>
      <c r="J191" s="2"/>
      <c r="K191"/>
    </row>
    <row r="192" spans="1:11" x14ac:dyDescent="0.2">
      <c r="A192" t="e">
        <f>#REF!</f>
        <v>#REF!</v>
      </c>
      <c r="B192" t="s">
        <v>234</v>
      </c>
      <c r="C192" s="3">
        <v>2097</v>
      </c>
      <c r="D192" s="3">
        <v>175</v>
      </c>
      <c r="E192" s="3">
        <v>0</v>
      </c>
      <c r="F192" s="3">
        <v>0</v>
      </c>
      <c r="G192" s="3">
        <v>0</v>
      </c>
      <c r="H192" s="3">
        <v>2971</v>
      </c>
      <c r="I192" s="3">
        <f t="shared" si="2"/>
        <v>5243</v>
      </c>
      <c r="J192" s="2"/>
      <c r="K192"/>
    </row>
    <row r="193" spans="1:11" x14ac:dyDescent="0.2">
      <c r="A193" t="e">
        <f>#REF!</f>
        <v>#REF!</v>
      </c>
      <c r="B193" t="s">
        <v>235</v>
      </c>
      <c r="C193" s="3">
        <v>8717</v>
      </c>
      <c r="D193" s="3">
        <v>2405</v>
      </c>
      <c r="E193" s="3">
        <v>0</v>
      </c>
      <c r="F193" s="3">
        <v>0</v>
      </c>
      <c r="G193" s="3">
        <v>0</v>
      </c>
      <c r="H193" s="3">
        <v>20139</v>
      </c>
      <c r="I193" s="3">
        <f t="shared" si="2"/>
        <v>31261</v>
      </c>
      <c r="J193" s="2"/>
      <c r="K193"/>
    </row>
    <row r="194" spans="1:11" x14ac:dyDescent="0.2">
      <c r="A194" t="e">
        <f>#REF!</f>
        <v>#REF!</v>
      </c>
      <c r="B194" t="s">
        <v>164</v>
      </c>
      <c r="C194" s="3">
        <v>1422</v>
      </c>
      <c r="D194" s="3">
        <v>0</v>
      </c>
      <c r="E194" s="3">
        <v>0</v>
      </c>
      <c r="F194" s="3">
        <v>0</v>
      </c>
      <c r="G194" s="3">
        <v>0</v>
      </c>
      <c r="H194" s="3">
        <v>7112</v>
      </c>
      <c r="I194" s="3">
        <f t="shared" ref="I194:I202" si="3">SUM(C194:H194)</f>
        <v>8534</v>
      </c>
      <c r="J194" s="2"/>
      <c r="K194"/>
    </row>
    <row r="195" spans="1:11" x14ac:dyDescent="0.2">
      <c r="A195" t="e">
        <f>#REF!</f>
        <v>#REF!</v>
      </c>
      <c r="B195" t="s">
        <v>42</v>
      </c>
      <c r="C195" s="3">
        <v>4812</v>
      </c>
      <c r="D195" s="3">
        <v>321</v>
      </c>
      <c r="E195" s="3">
        <v>0</v>
      </c>
      <c r="F195" s="3">
        <v>0</v>
      </c>
      <c r="G195" s="3">
        <v>0</v>
      </c>
      <c r="H195" s="3">
        <v>8662</v>
      </c>
      <c r="I195" s="3">
        <f t="shared" si="3"/>
        <v>13795</v>
      </c>
      <c r="J195" s="2"/>
      <c r="K195"/>
    </row>
    <row r="196" spans="1:11" x14ac:dyDescent="0.2">
      <c r="A196" t="e">
        <f>#REF!</f>
        <v>#REF!</v>
      </c>
      <c r="B196" t="s">
        <v>119</v>
      </c>
      <c r="C196" s="3">
        <v>4793</v>
      </c>
      <c r="D196" s="3">
        <v>625</v>
      </c>
      <c r="E196" s="3">
        <v>0</v>
      </c>
      <c r="F196" s="3">
        <v>0</v>
      </c>
      <c r="G196" s="3">
        <v>0</v>
      </c>
      <c r="H196" s="3">
        <v>10837</v>
      </c>
      <c r="I196" s="3">
        <f t="shared" si="3"/>
        <v>16255</v>
      </c>
      <c r="J196" s="2"/>
      <c r="K196"/>
    </row>
    <row r="197" spans="1:11" x14ac:dyDescent="0.2">
      <c r="A197" t="e">
        <f>#REF!</f>
        <v>#REF!</v>
      </c>
      <c r="B197" t="s">
        <v>236</v>
      </c>
      <c r="C197" s="3">
        <v>0</v>
      </c>
      <c r="D197" s="3">
        <v>0</v>
      </c>
      <c r="E197" s="3">
        <v>0</v>
      </c>
      <c r="F197" s="3">
        <v>0</v>
      </c>
      <c r="G197" s="3">
        <v>0</v>
      </c>
      <c r="H197" s="3">
        <v>6125</v>
      </c>
      <c r="I197" s="3">
        <f t="shared" si="3"/>
        <v>6125</v>
      </c>
      <c r="J197" s="2"/>
      <c r="K197"/>
    </row>
    <row r="198" spans="1:11" x14ac:dyDescent="0.2">
      <c r="A198" t="e">
        <f>#REF!</f>
        <v>#REF!</v>
      </c>
      <c r="B198" t="s">
        <v>37</v>
      </c>
      <c r="C198" s="3">
        <v>1011</v>
      </c>
      <c r="D198" s="3">
        <v>337</v>
      </c>
      <c r="E198" s="3">
        <v>0</v>
      </c>
      <c r="F198" s="3">
        <v>0</v>
      </c>
      <c r="G198" s="3">
        <v>0</v>
      </c>
      <c r="H198" s="3">
        <v>674</v>
      </c>
      <c r="I198" s="3">
        <f t="shared" si="3"/>
        <v>2022</v>
      </c>
      <c r="J198" s="2"/>
      <c r="K198"/>
    </row>
    <row r="199" spans="1:11" x14ac:dyDescent="0.2">
      <c r="A199" t="e">
        <f>#REF!</f>
        <v>#REF!</v>
      </c>
      <c r="B199" t="s">
        <v>237</v>
      </c>
      <c r="C199" s="3">
        <v>0</v>
      </c>
      <c r="D199" s="3">
        <v>0</v>
      </c>
      <c r="E199" s="3">
        <v>0</v>
      </c>
      <c r="F199" s="3">
        <v>0</v>
      </c>
      <c r="G199" s="3">
        <v>0</v>
      </c>
      <c r="H199" s="3">
        <v>0</v>
      </c>
      <c r="I199" s="3">
        <f t="shared" si="3"/>
        <v>0</v>
      </c>
      <c r="J199" s="2"/>
      <c r="K199"/>
    </row>
    <row r="200" spans="1:11" x14ac:dyDescent="0.2">
      <c r="A200" t="e">
        <f>#REF!</f>
        <v>#REF!</v>
      </c>
      <c r="B200" t="s">
        <v>238</v>
      </c>
      <c r="C200" s="3">
        <v>0</v>
      </c>
      <c r="D200" s="3">
        <v>0</v>
      </c>
      <c r="E200" s="3">
        <v>0</v>
      </c>
      <c r="F200" s="3">
        <v>0</v>
      </c>
      <c r="G200" s="3">
        <v>0</v>
      </c>
      <c r="H200" s="3">
        <v>0</v>
      </c>
      <c r="I200" s="3">
        <f t="shared" si="3"/>
        <v>0</v>
      </c>
      <c r="J200" s="2"/>
      <c r="K200"/>
    </row>
    <row r="201" spans="1:11" x14ac:dyDescent="0.2">
      <c r="A201" t="e">
        <f>#REF!</f>
        <v>#REF!</v>
      </c>
      <c r="B201" t="s">
        <v>239</v>
      </c>
      <c r="C201" s="3">
        <v>0</v>
      </c>
      <c r="D201" s="3">
        <v>0</v>
      </c>
      <c r="E201" s="3">
        <v>0</v>
      </c>
      <c r="F201" s="3">
        <v>0</v>
      </c>
      <c r="G201" s="3">
        <v>0</v>
      </c>
      <c r="H201" s="3">
        <v>0</v>
      </c>
      <c r="I201" s="3">
        <f t="shared" si="3"/>
        <v>0</v>
      </c>
      <c r="J201" s="2"/>
      <c r="K201"/>
    </row>
    <row r="202" spans="1:11" x14ac:dyDescent="0.2">
      <c r="A202" t="e">
        <f>#REF!</f>
        <v>#REF!</v>
      </c>
      <c r="B202" t="s">
        <v>182</v>
      </c>
      <c r="C202" s="3">
        <v>343</v>
      </c>
      <c r="D202" s="3">
        <v>0</v>
      </c>
      <c r="E202" s="3">
        <v>0</v>
      </c>
      <c r="F202" s="3">
        <v>0</v>
      </c>
      <c r="G202" s="3">
        <v>0</v>
      </c>
      <c r="H202" s="3">
        <v>0</v>
      </c>
      <c r="I202" s="3">
        <f t="shared" si="3"/>
        <v>343</v>
      </c>
      <c r="J202" s="2"/>
      <c r="K202"/>
    </row>
    <row r="203" spans="1:11" s="2" customFormat="1" x14ac:dyDescent="0.2">
      <c r="B203" t="s">
        <v>184</v>
      </c>
      <c r="C203" s="4">
        <f>SUBTOTAL(109,Sect619[District])</f>
        <v>909610</v>
      </c>
      <c r="D203" s="4">
        <f>SUBTOTAL(109,Sect619[Regional])</f>
        <v>137964</v>
      </c>
      <c r="E203" s="4">
        <f>SUBTOTAL(109,Sect619[OSD])</f>
        <v>1032</v>
      </c>
      <c r="F203" s="4">
        <f>SUBTOTAL(109,Sect619[LTCT])</f>
        <v>271</v>
      </c>
      <c r="G203" s="4">
        <f>SUBTOTAL(109,Sect619[Hospital])</f>
        <v>0</v>
      </c>
      <c r="H203" s="4">
        <f>SUBTOTAL(109,Sect619[ECSE])</f>
        <v>2066231</v>
      </c>
      <c r="I203" s="4">
        <f>SUBTOTAL(109,Sect619[Gross Total])</f>
        <v>3115108</v>
      </c>
      <c r="J203" s="5"/>
    </row>
    <row r="204" spans="1:11" hidden="1" x14ac:dyDescent="0.2">
      <c r="B204" s="2"/>
      <c r="C204" s="5"/>
      <c r="D204" s="5"/>
      <c r="E204" s="5"/>
      <c r="F204" s="5"/>
      <c r="G204" s="5"/>
      <c r="H204" s="5"/>
      <c r="I204" s="5"/>
    </row>
  </sheetData>
  <sheetProtection sort="0" autoFilter="0"/>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CD503-BCE0-4F12-A035-3D65D32AF9AA}">
  <dimension ref="A1:I204"/>
  <sheetViews>
    <sheetView topLeftCell="B1" workbookViewId="0"/>
  </sheetViews>
  <sheetFormatPr defaultColWidth="7.28515625" defaultRowHeight="0" customHeight="1" zeroHeight="1" x14ac:dyDescent="0.2"/>
  <cols>
    <col min="1" max="1" width="12.85546875" hidden="1" customWidth="1"/>
    <col min="2" max="2" width="30.28515625" customWidth="1"/>
    <col min="3" max="9" width="16.28515625" customWidth="1"/>
    <col min="10" max="12" width="7.28515625" customWidth="1"/>
  </cols>
  <sheetData>
    <row r="1" spans="1:9" ht="12.75" x14ac:dyDescent="0.2">
      <c r="B1" t="s">
        <v>0</v>
      </c>
      <c r="C1" s="6" t="s">
        <v>174</v>
      </c>
      <c r="D1" s="6" t="s">
        <v>175</v>
      </c>
      <c r="E1" s="6" t="s">
        <v>170</v>
      </c>
      <c r="F1" s="6" t="s">
        <v>171</v>
      </c>
      <c r="G1" s="6" t="s">
        <v>176</v>
      </c>
      <c r="H1" s="6" t="s">
        <v>177</v>
      </c>
      <c r="I1" s="6" t="s">
        <v>178</v>
      </c>
    </row>
    <row r="2" spans="1:9" ht="12.75" x14ac:dyDescent="0.2">
      <c r="A2">
        <v>2063</v>
      </c>
      <c r="B2" t="s">
        <v>79</v>
      </c>
      <c r="C2" s="21">
        <v>484.33</v>
      </c>
      <c r="D2" s="21">
        <v>0</v>
      </c>
      <c r="E2" s="21">
        <v>0</v>
      </c>
      <c r="F2" s="21">
        <v>0</v>
      </c>
      <c r="G2" s="21">
        <v>0</v>
      </c>
      <c r="H2" s="21">
        <v>0</v>
      </c>
      <c r="I2" s="21">
        <f>SUM(Sect61979[[#This Row],[District]:[ECSE]])</f>
        <v>484.33</v>
      </c>
    </row>
    <row r="3" spans="1:9" ht="12.75" x14ac:dyDescent="0.2">
      <c r="A3">
        <v>2113</v>
      </c>
      <c r="B3" t="s">
        <v>106</v>
      </c>
      <c r="C3" s="21">
        <v>301.95</v>
      </c>
      <c r="D3" s="21">
        <v>0</v>
      </c>
      <c r="E3" s="21">
        <v>0</v>
      </c>
      <c r="F3" s="21">
        <v>0</v>
      </c>
      <c r="G3" s="21">
        <v>0</v>
      </c>
      <c r="H3" s="21">
        <v>0</v>
      </c>
      <c r="I3" s="21">
        <f>SUM(Sect61979[[#This Row],[District]:[ECSE]])</f>
        <v>301.95</v>
      </c>
    </row>
    <row r="4" spans="1:9" ht="12.75" x14ac:dyDescent="0.2">
      <c r="A4">
        <v>1899</v>
      </c>
      <c r="B4" t="s">
        <v>5</v>
      </c>
      <c r="C4" s="21">
        <v>401.15000000000003</v>
      </c>
      <c r="D4" s="21">
        <v>0</v>
      </c>
      <c r="E4" s="21">
        <v>0</v>
      </c>
      <c r="F4" s="21">
        <v>0</v>
      </c>
      <c r="G4" s="21">
        <v>0</v>
      </c>
      <c r="H4" s="21">
        <v>1203.45</v>
      </c>
      <c r="I4" s="21">
        <f>SUM(Sect61979[[#This Row],[District]:[ECSE]])</f>
        <v>1604.6000000000001</v>
      </c>
    </row>
    <row r="5" spans="1:9" ht="12.75" x14ac:dyDescent="0.2">
      <c r="A5">
        <v>2252</v>
      </c>
      <c r="B5" t="s">
        <v>161</v>
      </c>
      <c r="C5" s="21">
        <v>2321.8428571428572</v>
      </c>
      <c r="D5" s="21">
        <v>1160.9214285714286</v>
      </c>
      <c r="E5" s="21">
        <v>0</v>
      </c>
      <c r="F5" s="21">
        <v>0</v>
      </c>
      <c r="G5" s="21">
        <v>0</v>
      </c>
      <c r="H5" s="21">
        <v>4643.6857142857143</v>
      </c>
      <c r="I5" s="21">
        <f>SUM(Sect61979[[#This Row],[District]:[ECSE]])</f>
        <v>8126.45</v>
      </c>
    </row>
    <row r="6" spans="1:9" ht="12.75" x14ac:dyDescent="0.2">
      <c r="A6">
        <v>2111</v>
      </c>
      <c r="B6" t="s">
        <v>104</v>
      </c>
      <c r="C6" s="21">
        <v>782.33</v>
      </c>
      <c r="D6" s="21">
        <v>0</v>
      </c>
      <c r="E6" s="21">
        <v>0</v>
      </c>
      <c r="F6" s="21">
        <v>0</v>
      </c>
      <c r="G6" s="21">
        <v>0</v>
      </c>
      <c r="H6" s="21">
        <v>0</v>
      </c>
      <c r="I6" s="21">
        <f>SUM(Sect61979[[#This Row],[District]:[ECSE]])</f>
        <v>782.33</v>
      </c>
    </row>
    <row r="7" spans="1:9" ht="12.75" x14ac:dyDescent="0.2">
      <c r="A7">
        <v>2005</v>
      </c>
      <c r="B7" t="s">
        <v>44</v>
      </c>
      <c r="C7" s="21">
        <v>170.66500000000002</v>
      </c>
      <c r="D7" s="21">
        <v>0</v>
      </c>
      <c r="E7" s="21">
        <v>0</v>
      </c>
      <c r="F7" s="21">
        <v>0</v>
      </c>
      <c r="G7" s="21">
        <v>0</v>
      </c>
      <c r="H7" s="21">
        <v>511.99500000000006</v>
      </c>
      <c r="I7" s="21">
        <f>SUM(Sect61979[[#This Row],[District]:[ECSE]])</f>
        <v>682.66000000000008</v>
      </c>
    </row>
    <row r="8" spans="1:9" ht="12.75" x14ac:dyDescent="0.2">
      <c r="A8">
        <v>2115</v>
      </c>
      <c r="B8" t="s">
        <v>108</v>
      </c>
      <c r="C8" s="21">
        <v>6.02</v>
      </c>
      <c r="D8" s="21">
        <v>0</v>
      </c>
      <c r="E8" s="21">
        <v>0</v>
      </c>
      <c r="F8" s="21">
        <v>0</v>
      </c>
      <c r="G8" s="21">
        <v>0</v>
      </c>
      <c r="H8" s="21">
        <v>0</v>
      </c>
      <c r="I8" s="21">
        <f>SUM(Sect61979[[#This Row],[District]:[ECSE]])</f>
        <v>6.02</v>
      </c>
    </row>
    <row r="9" spans="1:9" ht="12.75" x14ac:dyDescent="0.2">
      <c r="A9">
        <v>2041</v>
      </c>
      <c r="B9" t="s">
        <v>61</v>
      </c>
      <c r="C9" s="21">
        <v>3813.9524137931035</v>
      </c>
      <c r="D9" s="21">
        <v>1089.7006896551725</v>
      </c>
      <c r="E9" s="21">
        <v>0</v>
      </c>
      <c r="F9" s="21">
        <v>0</v>
      </c>
      <c r="G9" s="21">
        <v>0</v>
      </c>
      <c r="H9" s="21">
        <v>10897.006896551724</v>
      </c>
      <c r="I9" s="21">
        <f>SUM(Sect61979[[#This Row],[District]:[ECSE]])</f>
        <v>15800.66</v>
      </c>
    </row>
    <row r="10" spans="1:9" ht="12.75" x14ac:dyDescent="0.2">
      <c r="A10">
        <v>2051</v>
      </c>
      <c r="B10" t="s">
        <v>70</v>
      </c>
      <c r="C10" s="21">
        <v>1.72</v>
      </c>
      <c r="D10" s="21">
        <v>0</v>
      </c>
      <c r="E10" s="21">
        <v>0</v>
      </c>
      <c r="F10" s="21">
        <v>0</v>
      </c>
      <c r="G10" s="21">
        <v>0</v>
      </c>
      <c r="H10" s="21">
        <v>0</v>
      </c>
      <c r="I10" s="21">
        <f>SUM(Sect61979[[#This Row],[District]:[ECSE]])</f>
        <v>1.72</v>
      </c>
    </row>
    <row r="11" spans="1:9" ht="12.75" x14ac:dyDescent="0.2">
      <c r="A11">
        <v>1933</v>
      </c>
      <c r="B11" t="s">
        <v>207</v>
      </c>
      <c r="C11" s="21">
        <v>1463.05</v>
      </c>
      <c r="D11" s="21">
        <v>292.61</v>
      </c>
      <c r="E11" s="21">
        <v>0</v>
      </c>
      <c r="F11" s="21">
        <v>0</v>
      </c>
      <c r="G11" s="21">
        <v>0</v>
      </c>
      <c r="H11" s="21">
        <v>7315.2499999999991</v>
      </c>
      <c r="I11" s="21">
        <f>SUM(Sect61979[[#This Row],[District]:[ECSE]])</f>
        <v>9070.91</v>
      </c>
    </row>
    <row r="12" spans="1:9" ht="12.75" x14ac:dyDescent="0.2">
      <c r="A12">
        <v>2208</v>
      </c>
      <c r="B12" t="s">
        <v>208</v>
      </c>
      <c r="C12" s="21">
        <v>2207.554285714285</v>
      </c>
      <c r="D12" s="21">
        <v>0</v>
      </c>
      <c r="E12" s="21">
        <v>0</v>
      </c>
      <c r="F12" s="21">
        <v>0</v>
      </c>
      <c r="G12" s="21">
        <v>0</v>
      </c>
      <c r="H12" s="21">
        <v>2943.4057142857137</v>
      </c>
      <c r="I12" s="21">
        <f>SUM(Sect61979[[#This Row],[District]:[ECSE]])</f>
        <v>5150.9599999999991</v>
      </c>
    </row>
    <row r="13" spans="1:9" ht="12.75" x14ac:dyDescent="0.2">
      <c r="A13">
        <v>1894</v>
      </c>
      <c r="B13" t="s">
        <v>1</v>
      </c>
      <c r="C13" s="21">
        <v>3526.8300000000004</v>
      </c>
      <c r="D13" s="21">
        <v>0</v>
      </c>
      <c r="E13" s="21">
        <v>0</v>
      </c>
      <c r="F13" s="21">
        <v>0</v>
      </c>
      <c r="G13" s="21">
        <v>0</v>
      </c>
      <c r="H13" s="21">
        <v>11756.1</v>
      </c>
      <c r="I13" s="21">
        <f>SUM(Sect61979[[#This Row],[District]:[ECSE]])</f>
        <v>15282.93</v>
      </c>
    </row>
    <row r="14" spans="1:9" ht="12.75" x14ac:dyDescent="0.2">
      <c r="A14">
        <v>1969</v>
      </c>
      <c r="B14" t="s">
        <v>29</v>
      </c>
      <c r="C14" s="21">
        <v>1592.31</v>
      </c>
      <c r="D14" s="21">
        <v>530.77</v>
      </c>
      <c r="E14" s="21">
        <v>0</v>
      </c>
      <c r="F14" s="21">
        <v>0</v>
      </c>
      <c r="G14" s="21">
        <v>0</v>
      </c>
      <c r="H14" s="21">
        <v>3715.3900000000003</v>
      </c>
      <c r="I14" s="21">
        <f>SUM(Sect61979[[#This Row],[District]:[ECSE]])</f>
        <v>5838.47</v>
      </c>
    </row>
    <row r="15" spans="1:9" ht="12.75" x14ac:dyDescent="0.2">
      <c r="A15">
        <v>2240</v>
      </c>
      <c r="B15" t="s">
        <v>152</v>
      </c>
      <c r="C15" s="21">
        <v>380.67600000000004</v>
      </c>
      <c r="D15" s="21">
        <v>0</v>
      </c>
      <c r="E15" s="21">
        <v>0</v>
      </c>
      <c r="F15" s="21">
        <v>0</v>
      </c>
      <c r="G15" s="21">
        <v>0</v>
      </c>
      <c r="H15" s="21">
        <v>1522.7040000000002</v>
      </c>
      <c r="I15" s="21">
        <f>SUM(Sect61979[[#This Row],[District]:[ECSE]])</f>
        <v>1903.38</v>
      </c>
    </row>
    <row r="16" spans="1:9" ht="12.75" x14ac:dyDescent="0.2">
      <c r="A16">
        <v>2243</v>
      </c>
      <c r="B16" t="s">
        <v>155</v>
      </c>
      <c r="C16" s="21">
        <v>34520.784622641513</v>
      </c>
      <c r="D16" s="21">
        <v>11363.985000000001</v>
      </c>
      <c r="E16" s="21">
        <v>0</v>
      </c>
      <c r="F16" s="21">
        <v>0</v>
      </c>
      <c r="G16" s="21">
        <v>0</v>
      </c>
      <c r="H16" s="21">
        <v>90483.050377358493</v>
      </c>
      <c r="I16" s="21">
        <f>SUM(Sect61979[[#This Row],[District]:[ECSE]])</f>
        <v>136367.82</v>
      </c>
    </row>
    <row r="17" spans="1:9" ht="12.75" x14ac:dyDescent="0.2">
      <c r="A17">
        <v>1976</v>
      </c>
      <c r="B17" t="s">
        <v>209</v>
      </c>
      <c r="C17" s="21">
        <v>18106.713094170402</v>
      </c>
      <c r="D17" s="21">
        <v>3434.0317937219729</v>
      </c>
      <c r="E17" s="21">
        <v>0</v>
      </c>
      <c r="F17" s="21">
        <v>0</v>
      </c>
      <c r="G17" s="21">
        <v>0</v>
      </c>
      <c r="H17" s="21">
        <v>48076.445112107627</v>
      </c>
      <c r="I17" s="21">
        <f>SUM(Sect61979[[#This Row],[District]:[ECSE]])</f>
        <v>69617.19</v>
      </c>
    </row>
    <row r="18" spans="1:9" ht="12.75" x14ac:dyDescent="0.2">
      <c r="A18">
        <v>2088</v>
      </c>
      <c r="B18" t="s">
        <v>86</v>
      </c>
      <c r="C18" s="21">
        <v>8130.5468717948725</v>
      </c>
      <c r="D18" s="21">
        <v>0</v>
      </c>
      <c r="E18" s="21">
        <v>0</v>
      </c>
      <c r="F18" s="21">
        <v>0</v>
      </c>
      <c r="G18" s="21">
        <v>0</v>
      </c>
      <c r="H18" s="21">
        <v>25602.573128205127</v>
      </c>
      <c r="I18" s="21">
        <f>SUM(Sect61979[[#This Row],[District]:[ECSE]])</f>
        <v>33733.120000000003</v>
      </c>
    </row>
    <row r="19" spans="1:9" ht="12.75" x14ac:dyDescent="0.2">
      <c r="A19">
        <v>2095</v>
      </c>
      <c r="B19" t="s">
        <v>92</v>
      </c>
      <c r="C19" s="21">
        <v>310.23</v>
      </c>
      <c r="D19" s="21">
        <v>0</v>
      </c>
      <c r="E19" s="21">
        <v>0</v>
      </c>
      <c r="F19" s="21">
        <v>0</v>
      </c>
      <c r="G19" s="21">
        <v>0</v>
      </c>
      <c r="H19" s="21">
        <v>310.23</v>
      </c>
      <c r="I19" s="21">
        <f>SUM(Sect61979[[#This Row],[District]:[ECSE]])</f>
        <v>620.46</v>
      </c>
    </row>
    <row r="20" spans="1:9" ht="12.75" x14ac:dyDescent="0.2">
      <c r="A20">
        <v>2052</v>
      </c>
      <c r="B20" t="s">
        <v>71</v>
      </c>
      <c r="C20" s="21">
        <v>6.02</v>
      </c>
      <c r="D20" s="21">
        <v>0</v>
      </c>
      <c r="E20" s="21">
        <v>0</v>
      </c>
      <c r="F20" s="21">
        <v>0</v>
      </c>
      <c r="G20" s="21">
        <v>0</v>
      </c>
      <c r="H20" s="21">
        <v>0</v>
      </c>
      <c r="I20" s="21">
        <f>SUM(Sect61979[[#This Row],[District]:[ECSE]])</f>
        <v>6.02</v>
      </c>
    </row>
    <row r="21" spans="1:9" ht="12.75" x14ac:dyDescent="0.2">
      <c r="A21">
        <v>1974</v>
      </c>
      <c r="B21" t="s">
        <v>210</v>
      </c>
      <c r="C21" s="21">
        <v>6161.3566666666666</v>
      </c>
      <c r="D21" s="21">
        <v>0</v>
      </c>
      <c r="E21" s="21">
        <v>0</v>
      </c>
      <c r="F21" s="21">
        <v>0</v>
      </c>
      <c r="G21" s="21">
        <v>0</v>
      </c>
      <c r="H21" s="21">
        <v>8961.9733333333334</v>
      </c>
      <c r="I21" s="21">
        <f>SUM(Sect61979[[#This Row],[District]:[ECSE]])</f>
        <v>15123.33</v>
      </c>
    </row>
    <row r="22" spans="1:9" ht="12.75" x14ac:dyDescent="0.2">
      <c r="A22">
        <v>1896</v>
      </c>
      <c r="B22" t="s">
        <v>3</v>
      </c>
      <c r="C22" s="21">
        <v>284</v>
      </c>
      <c r="D22" s="21">
        <v>0</v>
      </c>
      <c r="E22" s="21">
        <v>0</v>
      </c>
      <c r="F22" s="21">
        <v>0</v>
      </c>
      <c r="G22" s="21">
        <v>0</v>
      </c>
      <c r="H22" s="21">
        <v>0</v>
      </c>
      <c r="I22" s="21">
        <f>SUM(Sect61979[[#This Row],[District]:[ECSE]])</f>
        <v>284</v>
      </c>
    </row>
    <row r="23" spans="1:9" ht="12.75" x14ac:dyDescent="0.2">
      <c r="A23">
        <v>2046</v>
      </c>
      <c r="B23" t="s">
        <v>66</v>
      </c>
      <c r="C23" s="21">
        <v>615.44000000000005</v>
      </c>
      <c r="D23" s="21">
        <v>0</v>
      </c>
      <c r="E23" s="21">
        <v>0</v>
      </c>
      <c r="F23" s="21">
        <v>0</v>
      </c>
      <c r="G23" s="21">
        <v>0</v>
      </c>
      <c r="H23" s="21">
        <v>0</v>
      </c>
      <c r="I23" s="21">
        <f>SUM(Sect61979[[#This Row],[District]:[ECSE]])</f>
        <v>615.44000000000005</v>
      </c>
    </row>
    <row r="24" spans="1:9" ht="12.75" x14ac:dyDescent="0.2">
      <c r="A24">
        <v>1995</v>
      </c>
      <c r="B24" t="s">
        <v>211</v>
      </c>
      <c r="C24" s="21">
        <v>0</v>
      </c>
      <c r="D24" s="21">
        <v>0</v>
      </c>
      <c r="E24" s="21">
        <v>0</v>
      </c>
      <c r="F24" s="21">
        <v>0</v>
      </c>
      <c r="G24" s="21">
        <v>0</v>
      </c>
      <c r="H24" s="21">
        <v>329.32000000000005</v>
      </c>
      <c r="I24" s="21">
        <f>SUM(Sect61979[[#This Row],[District]:[ECSE]])</f>
        <v>329.32000000000005</v>
      </c>
    </row>
    <row r="25" spans="1:9" ht="12.75" x14ac:dyDescent="0.2">
      <c r="A25">
        <v>1929</v>
      </c>
      <c r="B25" t="s">
        <v>14</v>
      </c>
      <c r="C25" s="21">
        <v>5951.4125000000004</v>
      </c>
      <c r="D25" s="21">
        <v>1893.6312500000001</v>
      </c>
      <c r="E25" s="21">
        <v>0</v>
      </c>
      <c r="F25" s="21">
        <v>0</v>
      </c>
      <c r="G25" s="21">
        <v>0</v>
      </c>
      <c r="H25" s="21">
        <v>9468.15625</v>
      </c>
      <c r="I25" s="21">
        <f>SUM(Sect61979[[#This Row],[District]:[ECSE]])</f>
        <v>17313.2</v>
      </c>
    </row>
    <row r="26" spans="1:9" ht="12.75" x14ac:dyDescent="0.2">
      <c r="A26">
        <v>2139</v>
      </c>
      <c r="B26" t="s">
        <v>112</v>
      </c>
      <c r="C26" s="21">
        <v>5602.8956521739128</v>
      </c>
      <c r="D26" s="21">
        <v>1680.8686956521738</v>
      </c>
      <c r="E26" s="21">
        <v>0</v>
      </c>
      <c r="F26" s="21">
        <v>0</v>
      </c>
      <c r="G26" s="21">
        <v>0</v>
      </c>
      <c r="H26" s="21">
        <v>5602.8956521739128</v>
      </c>
      <c r="I26" s="21">
        <f>SUM(Sect61979[[#This Row],[District]:[ECSE]])</f>
        <v>12886.66</v>
      </c>
    </row>
    <row r="27" spans="1:9" ht="12.75" x14ac:dyDescent="0.2">
      <c r="A27">
        <v>2185</v>
      </c>
      <c r="B27" t="s">
        <v>125</v>
      </c>
      <c r="C27" s="21">
        <v>7882.6196799999998</v>
      </c>
      <c r="D27" s="21">
        <v>1819.0660800000001</v>
      </c>
      <c r="E27" s="21">
        <v>0</v>
      </c>
      <c r="F27" s="21">
        <v>0</v>
      </c>
      <c r="G27" s="21">
        <v>0</v>
      </c>
      <c r="H27" s="21">
        <v>28195.524239999999</v>
      </c>
      <c r="I27" s="21">
        <f>SUM(Sect61979[[#This Row],[District]:[ECSE]])</f>
        <v>37897.21</v>
      </c>
    </row>
    <row r="28" spans="1:9" ht="12.75" x14ac:dyDescent="0.2">
      <c r="A28">
        <v>1972</v>
      </c>
      <c r="B28" t="s">
        <v>30</v>
      </c>
      <c r="C28" s="21">
        <v>1060.155</v>
      </c>
      <c r="D28" s="21">
        <v>0</v>
      </c>
      <c r="E28" s="21">
        <v>0</v>
      </c>
      <c r="F28" s="21">
        <v>0</v>
      </c>
      <c r="G28" s="21">
        <v>0</v>
      </c>
      <c r="H28" s="21">
        <v>3180.4650000000001</v>
      </c>
      <c r="I28" s="21">
        <f>SUM(Sect61979[[#This Row],[District]:[ECSE]])</f>
        <v>4240.62</v>
      </c>
    </row>
    <row r="29" spans="1:9" ht="12.75" x14ac:dyDescent="0.2">
      <c r="A29">
        <v>2105</v>
      </c>
      <c r="B29" t="s">
        <v>100</v>
      </c>
      <c r="C29" s="21">
        <v>1174.0063636363634</v>
      </c>
      <c r="D29" s="21">
        <v>0</v>
      </c>
      <c r="E29" s="21">
        <v>0</v>
      </c>
      <c r="F29" s="21">
        <v>0</v>
      </c>
      <c r="G29" s="21">
        <v>0</v>
      </c>
      <c r="H29" s="21">
        <v>3130.6836363636362</v>
      </c>
      <c r="I29" s="21">
        <f>SUM(Sect61979[[#This Row],[District]:[ECSE]])</f>
        <v>4304.6899999999996</v>
      </c>
    </row>
    <row r="30" spans="1:9" ht="12.75" x14ac:dyDescent="0.2">
      <c r="A30">
        <v>2042</v>
      </c>
      <c r="B30" t="s">
        <v>62</v>
      </c>
      <c r="C30" s="21">
        <v>11419.649142857143</v>
      </c>
      <c r="D30" s="21">
        <v>1903.2748571428569</v>
      </c>
      <c r="E30" s="21">
        <v>0</v>
      </c>
      <c r="F30" s="21">
        <v>0</v>
      </c>
      <c r="G30" s="21">
        <v>0</v>
      </c>
      <c r="H30" s="21">
        <v>19984.385999999999</v>
      </c>
      <c r="I30" s="21">
        <f>SUM(Sect61979[[#This Row],[District]:[ECSE]])</f>
        <v>33307.31</v>
      </c>
    </row>
    <row r="31" spans="1:9" ht="12.75" x14ac:dyDescent="0.2">
      <c r="A31">
        <v>2191</v>
      </c>
      <c r="B31" t="s">
        <v>130</v>
      </c>
      <c r="C31" s="21">
        <v>5388.8138297872338</v>
      </c>
      <c r="D31" s="21">
        <v>1796.2712765957444</v>
      </c>
      <c r="E31" s="21">
        <v>0</v>
      </c>
      <c r="F31" s="21">
        <v>0</v>
      </c>
      <c r="G31" s="21">
        <v>0</v>
      </c>
      <c r="H31" s="21">
        <v>9699.8648936170212</v>
      </c>
      <c r="I31" s="21">
        <f>SUM(Sect61979[[#This Row],[District]:[ECSE]])</f>
        <v>16884.949999999997</v>
      </c>
    </row>
    <row r="32" spans="1:9" ht="12.75" x14ac:dyDescent="0.2">
      <c r="A32">
        <v>1945</v>
      </c>
      <c r="B32" t="s">
        <v>20</v>
      </c>
      <c r="C32" s="21">
        <v>3118.3857142857141</v>
      </c>
      <c r="D32" s="21">
        <v>935.51571428571424</v>
      </c>
      <c r="E32" s="21">
        <v>0</v>
      </c>
      <c r="F32" s="21">
        <v>0</v>
      </c>
      <c r="G32" s="21">
        <v>0</v>
      </c>
      <c r="H32" s="21">
        <v>4677.5785714285712</v>
      </c>
      <c r="I32" s="21">
        <f>SUM(Sect61979[[#This Row],[District]:[ECSE]])</f>
        <v>8731.48</v>
      </c>
    </row>
    <row r="33" spans="1:9" ht="12.75" x14ac:dyDescent="0.2">
      <c r="A33">
        <v>1927</v>
      </c>
      <c r="B33" t="s">
        <v>12</v>
      </c>
      <c r="C33" s="21">
        <v>1601.7371428571428</v>
      </c>
      <c r="D33" s="21">
        <v>0</v>
      </c>
      <c r="E33" s="21">
        <v>0</v>
      </c>
      <c r="F33" s="21">
        <v>0</v>
      </c>
      <c r="G33" s="21">
        <v>0</v>
      </c>
      <c r="H33" s="21">
        <v>4004.3428571428572</v>
      </c>
      <c r="I33" s="21">
        <f>SUM(Sect61979[[#This Row],[District]:[ECSE]])</f>
        <v>5606.08</v>
      </c>
    </row>
    <row r="34" spans="1:9" ht="12.75" x14ac:dyDescent="0.2">
      <c r="A34">
        <v>2006</v>
      </c>
      <c r="B34" t="s">
        <v>45</v>
      </c>
      <c r="C34" s="21">
        <v>600.18000000000006</v>
      </c>
      <c r="D34" s="21">
        <v>0</v>
      </c>
      <c r="E34" s="21">
        <v>0</v>
      </c>
      <c r="F34" s="21">
        <v>0</v>
      </c>
      <c r="G34" s="21">
        <v>0</v>
      </c>
      <c r="H34" s="21">
        <v>400.12000000000006</v>
      </c>
      <c r="I34" s="21">
        <f>SUM(Sect61979[[#This Row],[District]:[ECSE]])</f>
        <v>1000.3000000000002</v>
      </c>
    </row>
    <row r="35" spans="1:9" ht="12.75" x14ac:dyDescent="0.2">
      <c r="A35">
        <v>1965</v>
      </c>
      <c r="B35" t="s">
        <v>25</v>
      </c>
      <c r="C35" s="21">
        <v>8355.8636000000006</v>
      </c>
      <c r="D35" s="21">
        <v>795.7965333333334</v>
      </c>
      <c r="E35" s="21">
        <v>0</v>
      </c>
      <c r="F35" s="21">
        <v>0</v>
      </c>
      <c r="G35" s="21">
        <v>0</v>
      </c>
      <c r="H35" s="21">
        <v>20690.709866666668</v>
      </c>
      <c r="I35" s="21">
        <f>SUM(Sect61979[[#This Row],[District]:[ECSE]])</f>
        <v>29842.370000000003</v>
      </c>
    </row>
    <row r="36" spans="1:9" ht="12.75" x14ac:dyDescent="0.2">
      <c r="A36">
        <v>1964</v>
      </c>
      <c r="B36" t="s">
        <v>24</v>
      </c>
      <c r="C36" s="21">
        <v>1669.8547058823528</v>
      </c>
      <c r="D36" s="21">
        <v>0</v>
      </c>
      <c r="E36" s="21">
        <v>0</v>
      </c>
      <c r="F36" s="21">
        <v>0</v>
      </c>
      <c r="G36" s="21">
        <v>0</v>
      </c>
      <c r="H36" s="21">
        <v>7792.6552941176451</v>
      </c>
      <c r="I36" s="21">
        <f>SUM(Sect61979[[#This Row],[District]:[ECSE]])</f>
        <v>9462.5099999999984</v>
      </c>
    </row>
    <row r="37" spans="1:9" ht="12.75" x14ac:dyDescent="0.2">
      <c r="A37">
        <v>2186</v>
      </c>
      <c r="B37" t="s">
        <v>126</v>
      </c>
      <c r="C37" s="21">
        <v>2620.373333333333</v>
      </c>
      <c r="D37" s="21">
        <v>262.03733333333332</v>
      </c>
      <c r="E37" s="21">
        <v>0</v>
      </c>
      <c r="F37" s="21">
        <v>0</v>
      </c>
      <c r="G37" s="21">
        <v>0</v>
      </c>
      <c r="H37" s="21">
        <v>1048.1493333333333</v>
      </c>
      <c r="I37" s="21">
        <f>SUM(Sect61979[[#This Row],[District]:[ECSE]])</f>
        <v>3930.5599999999995</v>
      </c>
    </row>
    <row r="38" spans="1:9" ht="12.75" x14ac:dyDescent="0.2">
      <c r="A38">
        <v>1901</v>
      </c>
      <c r="B38" t="s">
        <v>7</v>
      </c>
      <c r="C38" s="21">
        <v>9722.807093023257</v>
      </c>
      <c r="D38" s="21">
        <v>2314.954069767442</v>
      </c>
      <c r="E38" s="21">
        <v>0</v>
      </c>
      <c r="F38" s="21">
        <v>0</v>
      </c>
      <c r="G38" s="21">
        <v>0</v>
      </c>
      <c r="H38" s="21">
        <v>27779.448837209307</v>
      </c>
      <c r="I38" s="21">
        <f>SUM(Sect61979[[#This Row],[District]:[ECSE]])</f>
        <v>39817.210000000006</v>
      </c>
    </row>
    <row r="39" spans="1:9" ht="12.75" x14ac:dyDescent="0.2">
      <c r="A39">
        <v>2216</v>
      </c>
      <c r="B39" t="s">
        <v>144</v>
      </c>
      <c r="C39" s="21">
        <v>0</v>
      </c>
      <c r="D39" s="21">
        <v>0</v>
      </c>
      <c r="E39" s="21">
        <v>0</v>
      </c>
      <c r="F39" s="21">
        <v>0</v>
      </c>
      <c r="G39" s="21">
        <v>0</v>
      </c>
      <c r="H39" s="21">
        <v>1512.17</v>
      </c>
      <c r="I39" s="21">
        <f>SUM(Sect61979[[#This Row],[District]:[ECSE]])</f>
        <v>1512.17</v>
      </c>
    </row>
    <row r="40" spans="1:9" ht="12.75" x14ac:dyDescent="0.2">
      <c r="A40">
        <v>2086</v>
      </c>
      <c r="B40" t="s">
        <v>85</v>
      </c>
      <c r="C40" s="21">
        <v>2594.237837837838</v>
      </c>
      <c r="D40" s="21">
        <v>259.42378378378379</v>
      </c>
      <c r="E40" s="21">
        <v>0</v>
      </c>
      <c r="F40" s="21">
        <v>0</v>
      </c>
      <c r="G40" s="21">
        <v>0</v>
      </c>
      <c r="H40" s="21">
        <v>6745.0183783783787</v>
      </c>
      <c r="I40" s="21">
        <f>SUM(Sect61979[[#This Row],[District]:[ECSE]])</f>
        <v>9598.68</v>
      </c>
    </row>
    <row r="41" spans="1:9" ht="12.75" x14ac:dyDescent="0.2">
      <c r="A41">
        <v>1970</v>
      </c>
      <c r="B41" t="s">
        <v>212</v>
      </c>
      <c r="C41" s="21">
        <v>6693.3925000000008</v>
      </c>
      <c r="D41" s="21">
        <v>352.28381578947369</v>
      </c>
      <c r="E41" s="21">
        <v>0</v>
      </c>
      <c r="F41" s="21">
        <v>0</v>
      </c>
      <c r="G41" s="21">
        <v>0</v>
      </c>
      <c r="H41" s="21">
        <v>19727.893684210529</v>
      </c>
      <c r="I41" s="21">
        <f>SUM(Sect61979[[#This Row],[District]:[ECSE]])</f>
        <v>26773.570000000003</v>
      </c>
    </row>
    <row r="42" spans="1:9" ht="12.75" x14ac:dyDescent="0.2">
      <c r="A42">
        <v>2089</v>
      </c>
      <c r="B42" t="s">
        <v>213</v>
      </c>
      <c r="C42" s="21">
        <v>650.19749999999999</v>
      </c>
      <c r="D42" s="21">
        <v>0</v>
      </c>
      <c r="E42" s="21">
        <v>0</v>
      </c>
      <c r="F42" s="21">
        <v>0</v>
      </c>
      <c r="G42" s="21">
        <v>0</v>
      </c>
      <c r="H42" s="21">
        <v>1083.6625000000001</v>
      </c>
      <c r="I42" s="21">
        <f>SUM(Sect61979[[#This Row],[District]:[ECSE]])</f>
        <v>1733.8600000000001</v>
      </c>
    </row>
    <row r="43" spans="1:9" ht="12.75" x14ac:dyDescent="0.2">
      <c r="A43">
        <v>2050</v>
      </c>
      <c r="B43" t="s">
        <v>69</v>
      </c>
      <c r="C43" s="21">
        <v>1715.8884615384618</v>
      </c>
      <c r="D43" s="21">
        <v>0</v>
      </c>
      <c r="E43" s="21">
        <v>0</v>
      </c>
      <c r="F43" s="21">
        <v>0</v>
      </c>
      <c r="G43" s="21">
        <v>0</v>
      </c>
      <c r="H43" s="21">
        <v>2745.4215384615391</v>
      </c>
      <c r="I43" s="21">
        <f>SUM(Sect61979[[#This Row],[District]:[ECSE]])</f>
        <v>4461.3100000000013</v>
      </c>
    </row>
    <row r="44" spans="1:9" ht="12.75" x14ac:dyDescent="0.2">
      <c r="A44">
        <v>2190</v>
      </c>
      <c r="B44" t="s">
        <v>129</v>
      </c>
      <c r="C44" s="21">
        <v>7103.1710256410261</v>
      </c>
      <c r="D44" s="21">
        <v>1291.4856410256411</v>
      </c>
      <c r="E44" s="21">
        <v>0</v>
      </c>
      <c r="F44" s="21">
        <v>0</v>
      </c>
      <c r="G44" s="21">
        <v>0</v>
      </c>
      <c r="H44" s="21">
        <v>16789.313333333332</v>
      </c>
      <c r="I44" s="21">
        <f>SUM(Sect61979[[#This Row],[District]:[ECSE]])</f>
        <v>25183.97</v>
      </c>
    </row>
    <row r="45" spans="1:9" ht="12.75" x14ac:dyDescent="0.2">
      <c r="A45">
        <v>2187</v>
      </c>
      <c r="B45" t="s">
        <v>127</v>
      </c>
      <c r="C45" s="21">
        <v>15767.001913875596</v>
      </c>
      <c r="D45" s="21">
        <v>3206.8478468899521</v>
      </c>
      <c r="E45" s="21">
        <v>0</v>
      </c>
      <c r="F45" s="21">
        <v>0</v>
      </c>
      <c r="G45" s="21">
        <v>0</v>
      </c>
      <c r="H45" s="21">
        <v>36878.750239234447</v>
      </c>
      <c r="I45" s="21">
        <f>SUM(Sect61979[[#This Row],[District]:[ECSE]])</f>
        <v>55852.599999999991</v>
      </c>
    </row>
    <row r="46" spans="1:9" ht="12.75" x14ac:dyDescent="0.2">
      <c r="A46">
        <v>2253</v>
      </c>
      <c r="B46" t="s">
        <v>162</v>
      </c>
      <c r="C46" s="21">
        <v>4572.6100000000006</v>
      </c>
      <c r="D46" s="21">
        <v>0</v>
      </c>
      <c r="E46" s="21">
        <v>0</v>
      </c>
      <c r="F46" s="21">
        <v>0</v>
      </c>
      <c r="G46" s="21">
        <v>0</v>
      </c>
      <c r="H46" s="21">
        <v>0</v>
      </c>
      <c r="I46" s="21">
        <f>SUM(Sect61979[[#This Row],[District]:[ECSE]])</f>
        <v>4572.6100000000006</v>
      </c>
    </row>
    <row r="47" spans="1:9" ht="12.75" x14ac:dyDescent="0.2">
      <c r="A47">
        <v>2011</v>
      </c>
      <c r="B47" t="s">
        <v>49</v>
      </c>
      <c r="C47" s="21">
        <v>0</v>
      </c>
      <c r="D47" s="21">
        <v>0</v>
      </c>
      <c r="E47" s="21">
        <v>0</v>
      </c>
      <c r="F47" s="21">
        <v>0</v>
      </c>
      <c r="G47" s="21">
        <v>0</v>
      </c>
      <c r="H47" s="21">
        <v>1979.31</v>
      </c>
      <c r="I47" s="21">
        <f>SUM(Sect61979[[#This Row],[District]:[ECSE]])</f>
        <v>1979.31</v>
      </c>
    </row>
    <row r="48" spans="1:9" ht="12.75" x14ac:dyDescent="0.2">
      <c r="A48">
        <v>2017</v>
      </c>
      <c r="B48" t="s">
        <v>54</v>
      </c>
      <c r="C48" s="21">
        <v>264.42</v>
      </c>
      <c r="D48" s="21">
        <v>0</v>
      </c>
      <c r="E48" s="21">
        <v>0</v>
      </c>
      <c r="F48" s="21">
        <v>0</v>
      </c>
      <c r="G48" s="21">
        <v>0</v>
      </c>
      <c r="H48" s="21">
        <v>0</v>
      </c>
      <c r="I48" s="21">
        <f>SUM(Sect61979[[#This Row],[District]:[ECSE]])</f>
        <v>264.42</v>
      </c>
    </row>
    <row r="49" spans="1:9" ht="12.75" x14ac:dyDescent="0.2">
      <c r="A49">
        <v>2021</v>
      </c>
      <c r="B49" t="s">
        <v>58</v>
      </c>
      <c r="C49" s="21">
        <v>221.47</v>
      </c>
      <c r="D49" s="21">
        <v>0</v>
      </c>
      <c r="E49" s="21">
        <v>0</v>
      </c>
      <c r="F49" s="21">
        <v>0</v>
      </c>
      <c r="G49" s="21">
        <v>0</v>
      </c>
      <c r="H49" s="21">
        <v>0</v>
      </c>
      <c r="I49" s="21">
        <f>SUM(Sect61979[[#This Row],[District]:[ECSE]])</f>
        <v>221.47</v>
      </c>
    </row>
    <row r="50" spans="1:9" ht="12.75" x14ac:dyDescent="0.2">
      <c r="A50">
        <v>1993</v>
      </c>
      <c r="B50" t="s">
        <v>214</v>
      </c>
      <c r="C50" s="21">
        <v>1483.08</v>
      </c>
      <c r="D50" s="21">
        <v>0</v>
      </c>
      <c r="E50" s="21">
        <v>0</v>
      </c>
      <c r="F50" s="21">
        <v>0</v>
      </c>
      <c r="G50" s="21">
        <v>0</v>
      </c>
      <c r="H50" s="21">
        <v>0</v>
      </c>
      <c r="I50" s="21">
        <f>SUM(Sect61979[[#This Row],[District]:[ECSE]])</f>
        <v>1483.08</v>
      </c>
    </row>
    <row r="51" spans="1:9" ht="12.75" x14ac:dyDescent="0.2">
      <c r="A51">
        <v>1991</v>
      </c>
      <c r="B51" t="s">
        <v>215</v>
      </c>
      <c r="C51" s="21">
        <v>12357.751646341463</v>
      </c>
      <c r="D51" s="21">
        <v>2586.5061585365852</v>
      </c>
      <c r="E51" s="21">
        <v>0</v>
      </c>
      <c r="F51" s="21">
        <v>0</v>
      </c>
      <c r="G51" s="21">
        <v>0</v>
      </c>
      <c r="H51" s="21">
        <v>32187.632195121954</v>
      </c>
      <c r="I51" s="21">
        <f>SUM(Sect61979[[#This Row],[District]:[ECSE]])</f>
        <v>47131.89</v>
      </c>
    </row>
    <row r="52" spans="1:9" ht="12.75" x14ac:dyDescent="0.2">
      <c r="A52">
        <v>2019</v>
      </c>
      <c r="B52" t="s">
        <v>56</v>
      </c>
      <c r="C52" s="21">
        <v>2.58</v>
      </c>
      <c r="D52" s="21">
        <v>0</v>
      </c>
      <c r="E52" s="21">
        <v>0</v>
      </c>
      <c r="F52" s="21">
        <v>0</v>
      </c>
      <c r="G52" s="21">
        <v>0</v>
      </c>
      <c r="H52" s="21">
        <v>0</v>
      </c>
      <c r="I52" s="21">
        <f>SUM(Sect61979[[#This Row],[District]:[ECSE]])</f>
        <v>2.58</v>
      </c>
    </row>
    <row r="53" spans="1:9" ht="12.75" x14ac:dyDescent="0.2">
      <c r="A53">
        <v>2229</v>
      </c>
      <c r="B53" t="s">
        <v>150</v>
      </c>
      <c r="C53" s="21">
        <v>1224.4428571428573</v>
      </c>
      <c r="D53" s="21">
        <v>0</v>
      </c>
      <c r="E53" s="21">
        <v>0</v>
      </c>
      <c r="F53" s="21">
        <v>0</v>
      </c>
      <c r="G53" s="21">
        <v>0</v>
      </c>
      <c r="H53" s="21">
        <v>489.77714285714285</v>
      </c>
      <c r="I53" s="21">
        <f>SUM(Sect61979[[#This Row],[District]:[ECSE]])</f>
        <v>1714.2200000000003</v>
      </c>
    </row>
    <row r="54" spans="1:9" ht="12.75" x14ac:dyDescent="0.2">
      <c r="A54">
        <v>2043</v>
      </c>
      <c r="B54" t="s">
        <v>63</v>
      </c>
      <c r="C54" s="21">
        <v>5601.6652564102569</v>
      </c>
      <c r="D54" s="21">
        <v>1474.1224358974359</v>
      </c>
      <c r="E54" s="21">
        <v>0</v>
      </c>
      <c r="F54" s="21">
        <v>0</v>
      </c>
      <c r="G54" s="21">
        <v>0</v>
      </c>
      <c r="H54" s="21">
        <v>15920.522307692308</v>
      </c>
      <c r="I54" s="21">
        <f>SUM(Sect61979[[#This Row],[District]:[ECSE]])</f>
        <v>22996.31</v>
      </c>
    </row>
    <row r="55" spans="1:9" ht="12.75" x14ac:dyDescent="0.2">
      <c r="A55">
        <v>2203</v>
      </c>
      <c r="B55" t="s">
        <v>138</v>
      </c>
      <c r="C55" s="21">
        <v>532.33000000000004</v>
      </c>
      <c r="D55" s="21">
        <v>0</v>
      </c>
      <c r="E55" s="21">
        <v>0</v>
      </c>
      <c r="F55" s="21">
        <v>0</v>
      </c>
      <c r="G55" s="21">
        <v>0</v>
      </c>
      <c r="H55" s="21">
        <v>0</v>
      </c>
      <c r="I55" s="21">
        <f>SUM(Sect61979[[#This Row],[District]:[ECSE]])</f>
        <v>532.33000000000004</v>
      </c>
    </row>
    <row r="56" spans="1:9" ht="12.75" x14ac:dyDescent="0.2">
      <c r="A56">
        <v>2217</v>
      </c>
      <c r="B56" t="s">
        <v>145</v>
      </c>
      <c r="C56" s="21">
        <v>219.89142857142855</v>
      </c>
      <c r="D56" s="21">
        <v>0</v>
      </c>
      <c r="E56" s="21">
        <v>0</v>
      </c>
      <c r="F56" s="21">
        <v>0</v>
      </c>
      <c r="G56" s="21">
        <v>0</v>
      </c>
      <c r="H56" s="21">
        <v>549.7285714285714</v>
      </c>
      <c r="I56" s="21">
        <f>SUM(Sect61979[[#This Row],[District]:[ECSE]])</f>
        <v>769.61999999999989</v>
      </c>
    </row>
    <row r="57" spans="1:9" ht="12.75" x14ac:dyDescent="0.2">
      <c r="A57">
        <v>1998</v>
      </c>
      <c r="B57" t="s">
        <v>38</v>
      </c>
      <c r="C57" s="21">
        <v>0</v>
      </c>
      <c r="D57" s="21">
        <v>0</v>
      </c>
      <c r="E57" s="21">
        <v>0</v>
      </c>
      <c r="F57" s="21">
        <v>0</v>
      </c>
      <c r="G57" s="21">
        <v>0</v>
      </c>
      <c r="H57" s="21">
        <v>541.78</v>
      </c>
      <c r="I57" s="21">
        <f>SUM(Sect61979[[#This Row],[District]:[ECSE]])</f>
        <v>541.78</v>
      </c>
    </row>
    <row r="58" spans="1:9" ht="12.75" x14ac:dyDescent="0.2">
      <c r="A58">
        <v>2221</v>
      </c>
      <c r="B58" t="s">
        <v>148</v>
      </c>
      <c r="C58" s="21">
        <v>951.09333333333336</v>
      </c>
      <c r="D58" s="21">
        <v>0</v>
      </c>
      <c r="E58" s="21">
        <v>0</v>
      </c>
      <c r="F58" s="21">
        <v>0</v>
      </c>
      <c r="G58" s="21">
        <v>0</v>
      </c>
      <c r="H58" s="21">
        <v>1902.1866666666667</v>
      </c>
      <c r="I58" s="21">
        <f>SUM(Sect61979[[#This Row],[District]:[ECSE]])</f>
        <v>2853.28</v>
      </c>
    </row>
    <row r="59" spans="1:9" ht="12.75" x14ac:dyDescent="0.2">
      <c r="A59">
        <v>1930</v>
      </c>
      <c r="B59" t="s">
        <v>15</v>
      </c>
      <c r="C59" s="21">
        <v>4311.4621276595744</v>
      </c>
      <c r="D59" s="21">
        <v>1347.3319148936171</v>
      </c>
      <c r="E59" s="21">
        <v>0</v>
      </c>
      <c r="F59" s="21">
        <v>0</v>
      </c>
      <c r="G59" s="21">
        <v>0</v>
      </c>
      <c r="H59" s="21">
        <v>7006.1259574468086</v>
      </c>
      <c r="I59" s="21">
        <f>SUM(Sect61979[[#This Row],[District]:[ECSE]])</f>
        <v>12664.92</v>
      </c>
    </row>
    <row r="60" spans="1:9" ht="12.75" x14ac:dyDescent="0.2">
      <c r="A60">
        <v>2082</v>
      </c>
      <c r="B60" t="s">
        <v>81</v>
      </c>
      <c r="C60" s="21">
        <v>35644.039911308202</v>
      </c>
      <c r="D60" s="21">
        <v>274.18492239467849</v>
      </c>
      <c r="E60" s="21">
        <v>0</v>
      </c>
      <c r="F60" s="21">
        <v>0</v>
      </c>
      <c r="G60" s="21">
        <v>0</v>
      </c>
      <c r="H60" s="21">
        <v>87739.175166297122</v>
      </c>
      <c r="I60" s="21">
        <f>SUM(Sect61979[[#This Row],[District]:[ECSE]])</f>
        <v>123657.4</v>
      </c>
    </row>
    <row r="61" spans="1:9" ht="12.75" x14ac:dyDescent="0.2">
      <c r="A61">
        <v>2193</v>
      </c>
      <c r="B61" t="s">
        <v>132</v>
      </c>
      <c r="C61" s="21">
        <v>543.505</v>
      </c>
      <c r="D61" s="21">
        <v>0</v>
      </c>
      <c r="E61" s="21">
        <v>0</v>
      </c>
      <c r="F61" s="21">
        <v>0</v>
      </c>
      <c r="G61" s="21">
        <v>0</v>
      </c>
      <c r="H61" s="21">
        <v>543.505</v>
      </c>
      <c r="I61" s="21">
        <f>SUM(Sect61979[[#This Row],[District]:[ECSE]])</f>
        <v>1087.01</v>
      </c>
    </row>
    <row r="62" spans="1:9" ht="12.75" x14ac:dyDescent="0.2">
      <c r="A62">
        <v>2084</v>
      </c>
      <c r="B62" t="s">
        <v>83</v>
      </c>
      <c r="C62" s="21">
        <v>2136.4414634146342</v>
      </c>
      <c r="D62" s="21">
        <v>0</v>
      </c>
      <c r="E62" s="21">
        <v>0</v>
      </c>
      <c r="F62" s="21">
        <v>0</v>
      </c>
      <c r="G62" s="21">
        <v>0</v>
      </c>
      <c r="H62" s="21">
        <v>6622.9685365853657</v>
      </c>
      <c r="I62" s="21">
        <f>SUM(Sect61979[[#This Row],[District]:[ECSE]])</f>
        <v>8759.41</v>
      </c>
    </row>
    <row r="63" spans="1:9" ht="12.75" x14ac:dyDescent="0.2">
      <c r="A63">
        <v>2241</v>
      </c>
      <c r="B63" t="s">
        <v>153</v>
      </c>
      <c r="C63" s="21">
        <v>5417.5381021897811</v>
      </c>
      <c r="D63" s="21">
        <v>2321.8020437956206</v>
      </c>
      <c r="E63" s="21">
        <v>0</v>
      </c>
      <c r="F63" s="21">
        <v>0</v>
      </c>
      <c r="G63" s="21">
        <v>0</v>
      </c>
      <c r="H63" s="21">
        <v>18767.899854014599</v>
      </c>
      <c r="I63" s="21">
        <f>SUM(Sect61979[[#This Row],[District]:[ECSE]])</f>
        <v>26507.239999999998</v>
      </c>
    </row>
    <row r="64" spans="1:9" ht="12.75" x14ac:dyDescent="0.2">
      <c r="A64">
        <v>2248</v>
      </c>
      <c r="B64" t="s">
        <v>159</v>
      </c>
      <c r="C64" s="21">
        <v>510.54500000000002</v>
      </c>
      <c r="D64" s="21">
        <v>170.18166666666667</v>
      </c>
      <c r="E64" s="21">
        <v>0</v>
      </c>
      <c r="F64" s="21">
        <v>0</v>
      </c>
      <c r="G64" s="21">
        <v>0</v>
      </c>
      <c r="H64" s="21">
        <v>340.36333333333334</v>
      </c>
      <c r="I64" s="21">
        <f>SUM(Sect61979[[#This Row],[District]:[ECSE]])</f>
        <v>1021.09</v>
      </c>
    </row>
    <row r="65" spans="1:9" ht="12.75" x14ac:dyDescent="0.2">
      <c r="A65">
        <v>2020</v>
      </c>
      <c r="B65" t="s">
        <v>57</v>
      </c>
      <c r="C65" s="21">
        <v>271.11</v>
      </c>
      <c r="D65" s="21">
        <v>0</v>
      </c>
      <c r="E65" s="21">
        <v>0</v>
      </c>
      <c r="F65" s="21">
        <v>0</v>
      </c>
      <c r="G65" s="21">
        <v>0</v>
      </c>
      <c r="H65" s="21">
        <v>0</v>
      </c>
      <c r="I65" s="21">
        <f>SUM(Sect61979[[#This Row],[District]:[ECSE]])</f>
        <v>271.11</v>
      </c>
    </row>
    <row r="66" spans="1:9" ht="12.75" x14ac:dyDescent="0.2">
      <c r="A66">
        <v>2245</v>
      </c>
      <c r="B66" t="s">
        <v>157</v>
      </c>
      <c r="C66" s="21">
        <v>1065.1424999999999</v>
      </c>
      <c r="D66" s="21">
        <v>0</v>
      </c>
      <c r="E66" s="21">
        <v>0</v>
      </c>
      <c r="F66" s="21">
        <v>0</v>
      </c>
      <c r="G66" s="21">
        <v>0</v>
      </c>
      <c r="H66" s="21">
        <v>1775.2375000000002</v>
      </c>
      <c r="I66" s="21">
        <f>SUM(Sect61979[[#This Row],[District]:[ECSE]])</f>
        <v>2840.38</v>
      </c>
    </row>
    <row r="67" spans="1:9" ht="12.75" x14ac:dyDescent="0.2">
      <c r="A67">
        <v>2137</v>
      </c>
      <c r="B67" t="s">
        <v>110</v>
      </c>
      <c r="C67" s="21">
        <v>1154.2028571428571</v>
      </c>
      <c r="D67" s="21">
        <v>865.65214285714285</v>
      </c>
      <c r="E67" s="21">
        <v>0</v>
      </c>
      <c r="F67" s="21">
        <v>0</v>
      </c>
      <c r="G67" s="21">
        <v>0</v>
      </c>
      <c r="H67" s="21">
        <v>2019.855</v>
      </c>
      <c r="I67" s="21">
        <f>SUM(Sect61979[[#This Row],[District]:[ECSE]])</f>
        <v>4039.71</v>
      </c>
    </row>
    <row r="68" spans="1:9" ht="12.75" x14ac:dyDescent="0.2">
      <c r="A68">
        <v>1931</v>
      </c>
      <c r="B68" t="s">
        <v>16</v>
      </c>
      <c r="C68" s="21">
        <v>2380.6371875</v>
      </c>
      <c r="D68" s="21">
        <v>732.50374999999997</v>
      </c>
      <c r="E68" s="21">
        <v>0</v>
      </c>
      <c r="F68" s="21">
        <v>0</v>
      </c>
      <c r="G68" s="21">
        <v>0</v>
      </c>
      <c r="H68" s="21">
        <v>2746.8890624999999</v>
      </c>
      <c r="I68" s="21">
        <f>SUM(Sect61979[[#This Row],[District]:[ECSE]])</f>
        <v>5860.03</v>
      </c>
    </row>
    <row r="69" spans="1:9" ht="12.75" x14ac:dyDescent="0.2">
      <c r="A69">
        <v>2000</v>
      </c>
      <c r="B69" t="s">
        <v>40</v>
      </c>
      <c r="C69" s="21">
        <v>0</v>
      </c>
      <c r="D69" s="21">
        <v>0</v>
      </c>
      <c r="E69" s="21">
        <v>0</v>
      </c>
      <c r="F69" s="21">
        <v>0</v>
      </c>
      <c r="G69" s="21">
        <v>0</v>
      </c>
      <c r="H69" s="21">
        <v>763.73</v>
      </c>
      <c r="I69" s="21">
        <f>SUM(Sect61979[[#This Row],[District]:[ECSE]])</f>
        <v>763.73</v>
      </c>
    </row>
    <row r="70" spans="1:9" ht="12.75" x14ac:dyDescent="0.2">
      <c r="A70">
        <v>1992</v>
      </c>
      <c r="B70" t="s">
        <v>34</v>
      </c>
      <c r="C70" s="21">
        <v>1702.2225000000001</v>
      </c>
      <c r="D70" s="21">
        <v>851.11125000000004</v>
      </c>
      <c r="E70" s="21">
        <v>0</v>
      </c>
      <c r="F70" s="21">
        <v>0</v>
      </c>
      <c r="G70" s="21">
        <v>0</v>
      </c>
      <c r="H70" s="21">
        <v>1985.92625</v>
      </c>
      <c r="I70" s="21">
        <f>SUM(Sect61979[[#This Row],[District]:[ECSE]])</f>
        <v>4539.26</v>
      </c>
    </row>
    <row r="71" spans="1:9" ht="12.75" x14ac:dyDescent="0.2">
      <c r="A71">
        <v>2054</v>
      </c>
      <c r="B71" t="s">
        <v>73</v>
      </c>
      <c r="C71" s="21">
        <v>6919.6325242718449</v>
      </c>
      <c r="D71" s="21">
        <v>2965.5567961165052</v>
      </c>
      <c r="E71" s="21">
        <v>0</v>
      </c>
      <c r="F71" s="21">
        <v>0</v>
      </c>
      <c r="G71" s="21">
        <v>0</v>
      </c>
      <c r="H71" s="21">
        <v>24053.960679611653</v>
      </c>
      <c r="I71" s="21">
        <f>SUM(Sect61979[[#This Row],[District]:[ECSE]])</f>
        <v>33939.15</v>
      </c>
    </row>
    <row r="72" spans="1:9" ht="12.75" x14ac:dyDescent="0.2">
      <c r="A72">
        <v>2100</v>
      </c>
      <c r="B72" t="s">
        <v>216</v>
      </c>
      <c r="C72" s="21">
        <v>13488.582935779816</v>
      </c>
      <c r="D72" s="21">
        <v>2075.1666055045871</v>
      </c>
      <c r="E72" s="21">
        <v>0</v>
      </c>
      <c r="F72" s="21">
        <v>0</v>
      </c>
      <c r="G72" s="21">
        <v>0</v>
      </c>
      <c r="H72" s="21">
        <v>40984.540458715594</v>
      </c>
      <c r="I72" s="21">
        <f>SUM(Sect61979[[#This Row],[District]:[ECSE]])</f>
        <v>56548.289999999994</v>
      </c>
    </row>
    <row r="73" spans="1:9" ht="12.75" x14ac:dyDescent="0.2">
      <c r="A73">
        <v>2183</v>
      </c>
      <c r="B73" t="s">
        <v>124</v>
      </c>
      <c r="C73" s="21">
        <v>20687.119770642203</v>
      </c>
      <c r="D73" s="21">
        <v>4940.2077064220184</v>
      </c>
      <c r="E73" s="21">
        <v>0</v>
      </c>
      <c r="F73" s="21">
        <v>0</v>
      </c>
      <c r="G73" s="21">
        <v>0</v>
      </c>
      <c r="H73" s="21">
        <v>41683.002522935778</v>
      </c>
      <c r="I73" s="21">
        <f>SUM(Sect61979[[#This Row],[District]:[ECSE]])</f>
        <v>67310.33</v>
      </c>
    </row>
    <row r="74" spans="1:9" ht="12.75" x14ac:dyDescent="0.2">
      <c r="A74">
        <v>2014</v>
      </c>
      <c r="B74" t="s">
        <v>51</v>
      </c>
      <c r="C74" s="21">
        <v>2087.0780000000004</v>
      </c>
      <c r="D74" s="21">
        <v>0</v>
      </c>
      <c r="E74" s="21">
        <v>0</v>
      </c>
      <c r="F74" s="21">
        <v>0</v>
      </c>
      <c r="G74" s="21">
        <v>0</v>
      </c>
      <c r="H74" s="21">
        <v>8348.3120000000017</v>
      </c>
      <c r="I74" s="21">
        <f>SUM(Sect61979[[#This Row],[District]:[ECSE]])</f>
        <v>10435.390000000003</v>
      </c>
    </row>
    <row r="75" spans="1:9" ht="12.75" x14ac:dyDescent="0.2">
      <c r="A75">
        <v>2015</v>
      </c>
      <c r="B75" t="s">
        <v>52</v>
      </c>
      <c r="C75" s="21">
        <v>0</v>
      </c>
      <c r="D75" s="21">
        <v>0</v>
      </c>
      <c r="E75" s="21">
        <v>0</v>
      </c>
      <c r="F75" s="21">
        <v>0</v>
      </c>
      <c r="G75" s="21">
        <v>0</v>
      </c>
      <c r="H75" s="21">
        <v>321.59000000000003</v>
      </c>
      <c r="I75" s="21">
        <f>SUM(Sect61979[[#This Row],[District]:[ECSE]])</f>
        <v>321.59000000000003</v>
      </c>
    </row>
    <row r="76" spans="1:9" ht="12.75" x14ac:dyDescent="0.2">
      <c r="A76">
        <v>2023</v>
      </c>
      <c r="B76" t="s">
        <v>217</v>
      </c>
      <c r="C76" s="21">
        <v>716.01</v>
      </c>
      <c r="D76" s="21">
        <v>0</v>
      </c>
      <c r="E76" s="21">
        <v>0</v>
      </c>
      <c r="F76" s="21">
        <v>0</v>
      </c>
      <c r="G76" s="21">
        <v>0</v>
      </c>
      <c r="H76" s="21">
        <v>0</v>
      </c>
      <c r="I76" s="21">
        <f>SUM(Sect61979[[#This Row],[District]:[ECSE]])</f>
        <v>716.01</v>
      </c>
    </row>
    <row r="77" spans="1:9" ht="12.75" x14ac:dyDescent="0.2">
      <c r="A77">
        <v>2114</v>
      </c>
      <c r="B77" t="s">
        <v>107</v>
      </c>
      <c r="C77" s="21">
        <v>0</v>
      </c>
      <c r="D77" s="21">
        <v>0</v>
      </c>
      <c r="E77" s="21">
        <v>0</v>
      </c>
      <c r="F77" s="21">
        <v>0</v>
      </c>
      <c r="G77" s="21">
        <v>0</v>
      </c>
      <c r="H77" s="21">
        <v>1063.81</v>
      </c>
      <c r="I77" s="21">
        <f>SUM(Sect61979[[#This Row],[District]:[ECSE]])</f>
        <v>1063.81</v>
      </c>
    </row>
    <row r="78" spans="1:9" ht="12.75" x14ac:dyDescent="0.2">
      <c r="A78">
        <v>2099</v>
      </c>
      <c r="B78" t="s">
        <v>95</v>
      </c>
      <c r="C78" s="21">
        <v>469.72615384615386</v>
      </c>
      <c r="D78" s="21">
        <v>313.15076923076924</v>
      </c>
      <c r="E78" s="21">
        <v>0</v>
      </c>
      <c r="F78" s="21">
        <v>0</v>
      </c>
      <c r="G78" s="21">
        <v>0</v>
      </c>
      <c r="H78" s="21">
        <v>1252.603076923077</v>
      </c>
      <c r="I78" s="21">
        <f>SUM(Sect61979[[#This Row],[District]:[ECSE]])</f>
        <v>2035.48</v>
      </c>
    </row>
    <row r="79" spans="1:9" ht="12.75" x14ac:dyDescent="0.2">
      <c r="A79">
        <v>2201</v>
      </c>
      <c r="B79" t="s">
        <v>136</v>
      </c>
      <c r="C79" s="21">
        <v>984.14</v>
      </c>
      <c r="D79" s="21">
        <v>0</v>
      </c>
      <c r="E79" s="21">
        <v>0</v>
      </c>
      <c r="F79" s="21">
        <v>0</v>
      </c>
      <c r="G79" s="21">
        <v>0</v>
      </c>
      <c r="H79" s="21">
        <v>0</v>
      </c>
      <c r="I79" s="21">
        <f>SUM(Sect61979[[#This Row],[District]:[ECSE]])</f>
        <v>984.14</v>
      </c>
    </row>
    <row r="80" spans="1:9" ht="12.75" x14ac:dyDescent="0.2">
      <c r="A80">
        <v>2206</v>
      </c>
      <c r="B80" t="s">
        <v>218</v>
      </c>
      <c r="C80" s="21">
        <v>7895.138648648649</v>
      </c>
      <c r="D80" s="21">
        <v>1018.7275675675677</v>
      </c>
      <c r="E80" s="21">
        <v>0</v>
      </c>
      <c r="F80" s="21">
        <v>0</v>
      </c>
      <c r="G80" s="21">
        <v>0</v>
      </c>
      <c r="H80" s="21">
        <v>19355.823783783784</v>
      </c>
      <c r="I80" s="21">
        <f>SUM(Sect61979[[#This Row],[District]:[ECSE]])</f>
        <v>28269.690000000002</v>
      </c>
    </row>
    <row r="81" spans="1:9" ht="12.75" x14ac:dyDescent="0.2">
      <c r="A81">
        <v>2239</v>
      </c>
      <c r="B81" t="s">
        <v>151</v>
      </c>
      <c r="C81" s="21">
        <v>23119.94547263682</v>
      </c>
      <c r="D81" s="21">
        <v>3918.6348258706475</v>
      </c>
      <c r="E81" s="21">
        <v>0</v>
      </c>
      <c r="F81" s="21">
        <v>0</v>
      </c>
      <c r="G81" s="21">
        <v>0</v>
      </c>
      <c r="H81" s="21">
        <v>51725.979701492543</v>
      </c>
      <c r="I81" s="21">
        <f>SUM(Sect61979[[#This Row],[District]:[ECSE]])</f>
        <v>78764.560000000012</v>
      </c>
    </row>
    <row r="82" spans="1:9" ht="12.75" x14ac:dyDescent="0.2">
      <c r="A82">
        <v>2024</v>
      </c>
      <c r="B82" t="s">
        <v>219</v>
      </c>
      <c r="C82" s="21">
        <v>6968.5575824175821</v>
      </c>
      <c r="D82" s="21">
        <v>1290.4736263736263</v>
      </c>
      <c r="E82" s="21">
        <v>0</v>
      </c>
      <c r="F82" s="21">
        <v>0</v>
      </c>
      <c r="G82" s="21">
        <v>0</v>
      </c>
      <c r="H82" s="21">
        <v>15227.588791208791</v>
      </c>
      <c r="I82" s="21">
        <f>SUM(Sect61979[[#This Row],[District]:[ECSE]])</f>
        <v>23486.62</v>
      </c>
    </row>
    <row r="83" spans="1:9" ht="12.75" x14ac:dyDescent="0.2">
      <c r="A83">
        <v>1895</v>
      </c>
      <c r="B83" t="s">
        <v>2</v>
      </c>
      <c r="C83" s="21">
        <v>546.94000000000005</v>
      </c>
      <c r="D83" s="21">
        <v>0</v>
      </c>
      <c r="E83" s="21">
        <v>0</v>
      </c>
      <c r="F83" s="21">
        <v>0</v>
      </c>
      <c r="G83" s="21">
        <v>0</v>
      </c>
      <c r="H83" s="21">
        <v>0</v>
      </c>
      <c r="I83" s="21">
        <f>SUM(Sect61979[[#This Row],[District]:[ECSE]])</f>
        <v>546.94000000000005</v>
      </c>
    </row>
    <row r="84" spans="1:9" ht="12.75" x14ac:dyDescent="0.2">
      <c r="A84">
        <v>2215</v>
      </c>
      <c r="B84" t="s">
        <v>143</v>
      </c>
      <c r="C84" s="21">
        <v>285.86499999999995</v>
      </c>
      <c r="D84" s="21">
        <v>0</v>
      </c>
      <c r="E84" s="21">
        <v>0</v>
      </c>
      <c r="F84" s="21">
        <v>0</v>
      </c>
      <c r="G84" s="21">
        <v>0</v>
      </c>
      <c r="H84" s="21">
        <v>285.86499999999995</v>
      </c>
      <c r="I84" s="21">
        <f>SUM(Sect61979[[#This Row],[District]:[ECSE]])</f>
        <v>571.7299999999999</v>
      </c>
    </row>
    <row r="85" spans="1:9" ht="12.75" x14ac:dyDescent="0.2">
      <c r="A85">
        <v>3997</v>
      </c>
      <c r="B85" t="s">
        <v>220</v>
      </c>
      <c r="C85" s="21">
        <v>555.4</v>
      </c>
      <c r="D85" s="21">
        <v>0</v>
      </c>
      <c r="E85" s="21">
        <v>0</v>
      </c>
      <c r="F85" s="21">
        <v>0</v>
      </c>
      <c r="G85" s="21">
        <v>0</v>
      </c>
      <c r="H85" s="21">
        <v>0</v>
      </c>
      <c r="I85" s="21">
        <f>SUM(Sect61979[[#This Row],[District]:[ECSE]])</f>
        <v>555.4</v>
      </c>
    </row>
    <row r="86" spans="1:9" ht="12.75" x14ac:dyDescent="0.2">
      <c r="A86">
        <v>2053</v>
      </c>
      <c r="B86" t="s">
        <v>72</v>
      </c>
      <c r="C86" s="21">
        <v>12704.643095238096</v>
      </c>
      <c r="D86" s="21">
        <v>977.28023809523813</v>
      </c>
      <c r="E86" s="21">
        <v>0</v>
      </c>
      <c r="F86" s="21">
        <v>0</v>
      </c>
      <c r="G86" s="21">
        <v>0</v>
      </c>
      <c r="H86" s="21">
        <v>27363.846666666668</v>
      </c>
      <c r="I86" s="21">
        <f>SUM(Sect61979[[#This Row],[District]:[ECSE]])</f>
        <v>41045.770000000004</v>
      </c>
    </row>
    <row r="87" spans="1:9" ht="12.75" x14ac:dyDescent="0.2">
      <c r="A87">
        <v>2140</v>
      </c>
      <c r="B87" t="s">
        <v>113</v>
      </c>
      <c r="C87" s="21">
        <v>1402.8300000000002</v>
      </c>
      <c r="D87" s="21">
        <v>0</v>
      </c>
      <c r="E87" s="21">
        <v>0</v>
      </c>
      <c r="F87" s="21">
        <v>0</v>
      </c>
      <c r="G87" s="21">
        <v>0</v>
      </c>
      <c r="H87" s="21">
        <v>1402.8300000000002</v>
      </c>
      <c r="I87" s="21">
        <f>SUM(Sect61979[[#This Row],[District]:[ECSE]])</f>
        <v>2805.6600000000003</v>
      </c>
    </row>
    <row r="88" spans="1:9" ht="12.75" x14ac:dyDescent="0.2">
      <c r="A88">
        <v>1934</v>
      </c>
      <c r="B88" t="s">
        <v>17</v>
      </c>
      <c r="C88" s="21">
        <v>987.57999999999993</v>
      </c>
      <c r="D88" s="21">
        <v>0</v>
      </c>
      <c r="E88" s="21">
        <v>0</v>
      </c>
      <c r="F88" s="21">
        <v>0</v>
      </c>
      <c r="G88" s="21">
        <v>0</v>
      </c>
      <c r="H88" s="21">
        <v>0</v>
      </c>
      <c r="I88" s="21">
        <f>SUM(Sect61979[[#This Row],[District]:[ECSE]])</f>
        <v>987.57999999999993</v>
      </c>
    </row>
    <row r="89" spans="1:9" ht="12.75" x14ac:dyDescent="0.2">
      <c r="A89">
        <v>2008</v>
      </c>
      <c r="B89" t="s">
        <v>46</v>
      </c>
      <c r="C89" s="21">
        <v>2423.232857142857</v>
      </c>
      <c r="D89" s="21">
        <v>0</v>
      </c>
      <c r="E89" s="21">
        <v>0</v>
      </c>
      <c r="F89" s="21">
        <v>0</v>
      </c>
      <c r="G89" s="21">
        <v>0</v>
      </c>
      <c r="H89" s="21">
        <v>3230.9771428571426</v>
      </c>
      <c r="I89" s="21">
        <f>SUM(Sect61979[[#This Row],[District]:[ECSE]])</f>
        <v>5654.2099999999991</v>
      </c>
    </row>
    <row r="90" spans="1:9" ht="12.75" x14ac:dyDescent="0.2">
      <c r="A90">
        <v>2107</v>
      </c>
      <c r="B90" t="s">
        <v>101</v>
      </c>
      <c r="C90" s="21">
        <v>505.82</v>
      </c>
      <c r="D90" s="21">
        <v>0</v>
      </c>
      <c r="E90" s="21">
        <v>0</v>
      </c>
      <c r="F90" s="21">
        <v>0</v>
      </c>
      <c r="G90" s="21">
        <v>0</v>
      </c>
      <c r="H90" s="21">
        <v>0</v>
      </c>
      <c r="I90" s="21">
        <f>SUM(Sect61979[[#This Row],[District]:[ECSE]])</f>
        <v>505.82</v>
      </c>
    </row>
    <row r="91" spans="1:9" ht="12.75" x14ac:dyDescent="0.2">
      <c r="A91">
        <v>2219</v>
      </c>
      <c r="B91" t="s">
        <v>146</v>
      </c>
      <c r="C91" s="21">
        <v>1700.1333333333334</v>
      </c>
      <c r="D91" s="21">
        <v>0</v>
      </c>
      <c r="E91" s="21">
        <v>0</v>
      </c>
      <c r="F91" s="21">
        <v>0</v>
      </c>
      <c r="G91" s="21">
        <v>0</v>
      </c>
      <c r="H91" s="21">
        <v>850.06666666666672</v>
      </c>
      <c r="I91" s="21">
        <f>SUM(Sect61979[[#This Row],[District]:[ECSE]])</f>
        <v>2550.2000000000003</v>
      </c>
    </row>
    <row r="92" spans="1:9" ht="12.75" x14ac:dyDescent="0.2">
      <c r="A92">
        <v>2091</v>
      </c>
      <c r="B92" t="s">
        <v>88</v>
      </c>
      <c r="C92" s="21">
        <v>2441.3984615384616</v>
      </c>
      <c r="D92" s="21">
        <v>244.13984615384618</v>
      </c>
      <c r="E92" s="21">
        <v>0</v>
      </c>
      <c r="F92" s="21">
        <v>0</v>
      </c>
      <c r="G92" s="21">
        <v>0</v>
      </c>
      <c r="H92" s="21">
        <v>13183.551692307694</v>
      </c>
      <c r="I92" s="21">
        <f>SUM(Sect61979[[#This Row],[District]:[ECSE]])</f>
        <v>15869.090000000002</v>
      </c>
    </row>
    <row r="93" spans="1:9" ht="12.75" x14ac:dyDescent="0.2">
      <c r="A93">
        <v>2109</v>
      </c>
      <c r="B93" t="s">
        <v>102</v>
      </c>
      <c r="C93" s="21">
        <v>1.72</v>
      </c>
      <c r="D93" s="21">
        <v>0</v>
      </c>
      <c r="E93" s="21">
        <v>0</v>
      </c>
      <c r="F93" s="21">
        <v>0</v>
      </c>
      <c r="G93" s="21">
        <v>0</v>
      </c>
      <c r="H93" s="21">
        <v>0</v>
      </c>
      <c r="I93" s="21">
        <f>SUM(Sect61979[[#This Row],[District]:[ECSE]])</f>
        <v>1.72</v>
      </c>
    </row>
    <row r="94" spans="1:9" ht="12.75" x14ac:dyDescent="0.2">
      <c r="A94">
        <v>2057</v>
      </c>
      <c r="B94" t="s">
        <v>74</v>
      </c>
      <c r="C94" s="21">
        <v>8057.2060655737696</v>
      </c>
      <c r="D94" s="21">
        <v>2169.2477868852461</v>
      </c>
      <c r="E94" s="21">
        <v>0</v>
      </c>
      <c r="F94" s="21">
        <v>0</v>
      </c>
      <c r="G94" s="21">
        <v>0</v>
      </c>
      <c r="H94" s="21">
        <v>27580.436147540986</v>
      </c>
      <c r="I94" s="21">
        <f>SUM(Sect61979[[#This Row],[District]:[ECSE]])</f>
        <v>37806.89</v>
      </c>
    </row>
    <row r="95" spans="1:9" ht="12.75" x14ac:dyDescent="0.2">
      <c r="A95">
        <v>2056</v>
      </c>
      <c r="B95" t="s">
        <v>221</v>
      </c>
      <c r="C95" s="21">
        <v>5135.6065882352941</v>
      </c>
      <c r="D95" s="21">
        <v>962.92623529411765</v>
      </c>
      <c r="E95" s="21">
        <v>0</v>
      </c>
      <c r="F95" s="21">
        <v>0</v>
      </c>
      <c r="G95" s="21">
        <v>0</v>
      </c>
      <c r="H95" s="21">
        <v>21184.377176470589</v>
      </c>
      <c r="I95" s="21">
        <f>SUM(Sect61979[[#This Row],[District]:[ECSE]])</f>
        <v>27282.91</v>
      </c>
    </row>
    <row r="96" spans="1:9" ht="12.75" x14ac:dyDescent="0.2">
      <c r="A96">
        <v>2262</v>
      </c>
      <c r="B96" t="s">
        <v>167</v>
      </c>
      <c r="C96" s="21">
        <v>2396.7569230769232</v>
      </c>
      <c r="D96" s="21">
        <v>299.59461538461539</v>
      </c>
      <c r="E96" s="21">
        <v>0</v>
      </c>
      <c r="F96" s="21">
        <v>0</v>
      </c>
      <c r="G96" s="21">
        <v>0</v>
      </c>
      <c r="H96" s="21">
        <v>1198.3784615384616</v>
      </c>
      <c r="I96" s="21">
        <f>SUM(Sect61979[[#This Row],[District]:[ECSE]])</f>
        <v>3894.73</v>
      </c>
    </row>
    <row r="97" spans="1:9" ht="12.75" x14ac:dyDescent="0.2">
      <c r="A97">
        <v>2212</v>
      </c>
      <c r="B97" t="s">
        <v>140</v>
      </c>
      <c r="C97" s="21">
        <v>3118.8728571428569</v>
      </c>
      <c r="D97" s="21">
        <v>1039.6242857142856</v>
      </c>
      <c r="E97" s="21">
        <v>0</v>
      </c>
      <c r="F97" s="21">
        <v>0</v>
      </c>
      <c r="G97" s="21">
        <v>0</v>
      </c>
      <c r="H97" s="21">
        <v>10396.242857142857</v>
      </c>
      <c r="I97" s="21">
        <f>SUM(Sect61979[[#This Row],[District]:[ECSE]])</f>
        <v>14554.74</v>
      </c>
    </row>
    <row r="98" spans="1:9" ht="12.75" x14ac:dyDescent="0.2">
      <c r="A98">
        <v>2059</v>
      </c>
      <c r="B98" t="s">
        <v>75</v>
      </c>
      <c r="C98" s="21">
        <v>2050.4333333333329</v>
      </c>
      <c r="D98" s="21">
        <v>0</v>
      </c>
      <c r="E98" s="21">
        <v>0</v>
      </c>
      <c r="F98" s="21">
        <v>0</v>
      </c>
      <c r="G98" s="21">
        <v>0</v>
      </c>
      <c r="H98" s="21">
        <v>4100.8666666666659</v>
      </c>
      <c r="I98" s="21">
        <f>SUM(Sect61979[[#This Row],[District]:[ECSE]])</f>
        <v>6151.2999999999993</v>
      </c>
    </row>
    <row r="99" spans="1:9" ht="12.75" x14ac:dyDescent="0.2">
      <c r="A99">
        <v>1923</v>
      </c>
      <c r="B99" t="s">
        <v>8</v>
      </c>
      <c r="C99" s="21">
        <v>4499.3697014925374</v>
      </c>
      <c r="D99" s="21">
        <v>1852.6816417910447</v>
      </c>
      <c r="E99" s="21">
        <v>0</v>
      </c>
      <c r="F99" s="21">
        <v>0</v>
      </c>
      <c r="G99" s="21">
        <v>0</v>
      </c>
      <c r="H99" s="21">
        <v>11380.758656716418</v>
      </c>
      <c r="I99" s="21">
        <f>SUM(Sect61979[[#This Row],[District]:[ECSE]])</f>
        <v>17732.810000000001</v>
      </c>
    </row>
    <row r="100" spans="1:9" ht="12.75" x14ac:dyDescent="0.2">
      <c r="A100">
        <v>2101</v>
      </c>
      <c r="B100" t="s">
        <v>96</v>
      </c>
      <c r="C100" s="21">
        <v>6837.5263636363634</v>
      </c>
      <c r="D100" s="21">
        <v>1367.5052727272728</v>
      </c>
      <c r="E100" s="21">
        <v>0</v>
      </c>
      <c r="F100" s="21">
        <v>0</v>
      </c>
      <c r="G100" s="21">
        <v>0</v>
      </c>
      <c r="H100" s="21">
        <v>16865.898363636363</v>
      </c>
      <c r="I100" s="21">
        <f>SUM(Sect61979[[#This Row],[District]:[ECSE]])</f>
        <v>25070.93</v>
      </c>
    </row>
    <row r="101" spans="1:9" ht="12.75" x14ac:dyDescent="0.2">
      <c r="A101">
        <v>2097</v>
      </c>
      <c r="B101" t="s">
        <v>94</v>
      </c>
      <c r="C101" s="21">
        <v>13461.63</v>
      </c>
      <c r="D101" s="21">
        <v>4659.7950000000001</v>
      </c>
      <c r="E101" s="21">
        <v>0</v>
      </c>
      <c r="F101" s="21">
        <v>0</v>
      </c>
      <c r="G101" s="21">
        <v>0</v>
      </c>
      <c r="H101" s="21">
        <v>37796.114999999998</v>
      </c>
      <c r="I101" s="21">
        <f>SUM(Sect61979[[#This Row],[District]:[ECSE]])</f>
        <v>55917.539999999994</v>
      </c>
    </row>
    <row r="102" spans="1:9" ht="12.75" x14ac:dyDescent="0.2">
      <c r="A102">
        <v>2012</v>
      </c>
      <c r="B102" t="s">
        <v>50</v>
      </c>
      <c r="C102" s="21">
        <v>0</v>
      </c>
      <c r="D102" s="21">
        <v>0</v>
      </c>
      <c r="E102" s="21">
        <v>0</v>
      </c>
      <c r="F102" s="21">
        <v>0</v>
      </c>
      <c r="G102" s="21">
        <v>0</v>
      </c>
      <c r="H102" s="21">
        <v>529.04999999999995</v>
      </c>
      <c r="I102" s="21">
        <f>SUM(Sect61979[[#This Row],[District]:[ECSE]])</f>
        <v>529.04999999999995</v>
      </c>
    </row>
    <row r="103" spans="1:9" ht="12.75" x14ac:dyDescent="0.2">
      <c r="A103">
        <v>2092</v>
      </c>
      <c r="B103" t="s">
        <v>89</v>
      </c>
      <c r="C103" s="21">
        <v>478.64</v>
      </c>
      <c r="D103" s="21">
        <v>159.54666666666665</v>
      </c>
      <c r="E103" s="21">
        <v>0</v>
      </c>
      <c r="F103" s="21">
        <v>0</v>
      </c>
      <c r="G103" s="21">
        <v>0</v>
      </c>
      <c r="H103" s="21">
        <v>1276.3733333333332</v>
      </c>
      <c r="I103" s="21">
        <f>SUM(Sect61979[[#This Row],[District]:[ECSE]])</f>
        <v>1914.56</v>
      </c>
    </row>
    <row r="104" spans="1:9" ht="12.75" x14ac:dyDescent="0.2">
      <c r="A104">
        <v>2112</v>
      </c>
      <c r="B104" t="s">
        <v>105</v>
      </c>
      <c r="C104" s="21">
        <v>1.72</v>
      </c>
      <c r="D104" s="21">
        <v>0</v>
      </c>
      <c r="E104" s="21">
        <v>0</v>
      </c>
      <c r="F104" s="21">
        <v>0</v>
      </c>
      <c r="G104" s="21">
        <v>0</v>
      </c>
      <c r="H104" s="21">
        <v>0</v>
      </c>
      <c r="I104" s="21">
        <f>SUM(Sect61979[[#This Row],[District]:[ECSE]])</f>
        <v>1.72</v>
      </c>
    </row>
    <row r="105" spans="1:9" ht="12.75" x14ac:dyDescent="0.2">
      <c r="A105">
        <v>2085</v>
      </c>
      <c r="B105" t="s">
        <v>84</v>
      </c>
      <c r="C105" s="21">
        <v>330.69200000000001</v>
      </c>
      <c r="D105" s="21">
        <v>0</v>
      </c>
      <c r="E105" s="21">
        <v>0</v>
      </c>
      <c r="F105" s="21">
        <v>0</v>
      </c>
      <c r="G105" s="21">
        <v>0</v>
      </c>
      <c r="H105" s="21">
        <v>1322.768</v>
      </c>
      <c r="I105" s="21">
        <f>SUM(Sect61979[[#This Row],[District]:[ECSE]])</f>
        <v>1653.46</v>
      </c>
    </row>
    <row r="106" spans="1:9" ht="12.75" x14ac:dyDescent="0.2">
      <c r="A106">
        <v>2094</v>
      </c>
      <c r="B106" t="s">
        <v>91</v>
      </c>
      <c r="C106" s="21">
        <v>1023.54</v>
      </c>
      <c r="D106" s="21">
        <v>0</v>
      </c>
      <c r="E106" s="21">
        <v>0</v>
      </c>
      <c r="F106" s="21">
        <v>0</v>
      </c>
      <c r="G106" s="21">
        <v>0</v>
      </c>
      <c r="H106" s="21">
        <v>0</v>
      </c>
      <c r="I106" s="21">
        <f>SUM(Sect61979[[#This Row],[District]:[ECSE]])</f>
        <v>1023.54</v>
      </c>
    </row>
    <row r="107" spans="1:9" ht="12.75" x14ac:dyDescent="0.2">
      <c r="A107">
        <v>2090</v>
      </c>
      <c r="B107" t="s">
        <v>87</v>
      </c>
      <c r="C107" s="21">
        <v>106.63</v>
      </c>
      <c r="D107" s="21">
        <v>0</v>
      </c>
      <c r="E107" s="21">
        <v>0</v>
      </c>
      <c r="F107" s="21">
        <v>0</v>
      </c>
      <c r="G107" s="21">
        <v>0</v>
      </c>
      <c r="H107" s="21">
        <v>639.78</v>
      </c>
      <c r="I107" s="21">
        <f>SUM(Sect61979[[#This Row],[District]:[ECSE]])</f>
        <v>746.41</v>
      </c>
    </row>
    <row r="108" spans="1:9" ht="12.75" x14ac:dyDescent="0.2">
      <c r="A108">
        <v>2256</v>
      </c>
      <c r="B108" t="s">
        <v>165</v>
      </c>
      <c r="C108" s="21">
        <v>19010.561038961041</v>
      </c>
      <c r="D108" s="21">
        <v>500.27792207792214</v>
      </c>
      <c r="E108" s="21">
        <v>0</v>
      </c>
      <c r="F108" s="21">
        <v>0</v>
      </c>
      <c r="G108" s="21">
        <v>0</v>
      </c>
      <c r="H108" s="21">
        <v>19010.561038961041</v>
      </c>
      <c r="I108" s="21">
        <f>SUM(Sect61979[[#This Row],[District]:[ECSE]])</f>
        <v>38521.400000000009</v>
      </c>
    </row>
    <row r="109" spans="1:9" ht="12.75" x14ac:dyDescent="0.2">
      <c r="A109">
        <v>2048</v>
      </c>
      <c r="B109" t="s">
        <v>68</v>
      </c>
      <c r="C109" s="21">
        <v>28666.05610859728</v>
      </c>
      <c r="D109" s="21">
        <v>11551.992760180994</v>
      </c>
      <c r="E109" s="21">
        <v>0</v>
      </c>
      <c r="F109" s="21">
        <v>0</v>
      </c>
      <c r="G109" s="21">
        <v>0</v>
      </c>
      <c r="H109" s="21">
        <v>54337.151131221712</v>
      </c>
      <c r="I109" s="21">
        <f>SUM(Sect61979[[#This Row],[District]:[ECSE]])</f>
        <v>94555.199999999983</v>
      </c>
    </row>
    <row r="110" spans="1:9" ht="12.75" x14ac:dyDescent="0.2">
      <c r="A110">
        <v>2205</v>
      </c>
      <c r="B110" t="s">
        <v>222</v>
      </c>
      <c r="C110" s="21">
        <v>5996.7200000000012</v>
      </c>
      <c r="D110" s="21">
        <v>999.45333333333338</v>
      </c>
      <c r="E110" s="21">
        <v>0</v>
      </c>
      <c r="F110" s="21">
        <v>0</v>
      </c>
      <c r="G110" s="21">
        <v>0</v>
      </c>
      <c r="H110" s="21">
        <v>7995.626666666667</v>
      </c>
      <c r="I110" s="21">
        <f>SUM(Sect61979[[#This Row],[District]:[ECSE]])</f>
        <v>14991.800000000001</v>
      </c>
    </row>
    <row r="111" spans="1:9" ht="12.75" x14ac:dyDescent="0.2">
      <c r="A111">
        <v>2249</v>
      </c>
      <c r="B111" t="s">
        <v>160</v>
      </c>
      <c r="C111" s="21">
        <v>402.09000000000003</v>
      </c>
      <c r="D111" s="21">
        <v>0</v>
      </c>
      <c r="E111" s="21">
        <v>0</v>
      </c>
      <c r="F111" s="21">
        <v>0</v>
      </c>
      <c r="G111" s="21">
        <v>0</v>
      </c>
      <c r="H111" s="21">
        <v>0</v>
      </c>
      <c r="I111" s="21">
        <f>SUM(Sect61979[[#This Row],[District]:[ECSE]])</f>
        <v>402.09000000000003</v>
      </c>
    </row>
    <row r="112" spans="1:9" ht="12.75" x14ac:dyDescent="0.2">
      <c r="A112">
        <v>1925</v>
      </c>
      <c r="B112" t="s">
        <v>10</v>
      </c>
      <c r="C112" s="21">
        <v>5029.814146341464</v>
      </c>
      <c r="D112" s="21">
        <v>1437.0897560975611</v>
      </c>
      <c r="E112" s="21">
        <v>0</v>
      </c>
      <c r="F112" s="21">
        <v>0</v>
      </c>
      <c r="G112" s="21">
        <v>0</v>
      </c>
      <c r="H112" s="21">
        <v>8263.266097560976</v>
      </c>
      <c r="I112" s="21">
        <f>SUM(Sect61979[[#This Row],[District]:[ECSE]])</f>
        <v>14730.170000000002</v>
      </c>
    </row>
    <row r="113" spans="1:9" ht="12.75" x14ac:dyDescent="0.2">
      <c r="A113">
        <v>1898</v>
      </c>
      <c r="B113" t="s">
        <v>4</v>
      </c>
      <c r="C113" s="21">
        <v>1197.6466666666665</v>
      </c>
      <c r="D113" s="21">
        <v>0</v>
      </c>
      <c r="E113" s="21">
        <v>0</v>
      </c>
      <c r="F113" s="21">
        <v>0</v>
      </c>
      <c r="G113" s="21">
        <v>0</v>
      </c>
      <c r="H113" s="21">
        <v>598.82333333333327</v>
      </c>
      <c r="I113" s="21">
        <f>SUM(Sect61979[[#This Row],[District]:[ECSE]])</f>
        <v>1796.4699999999998</v>
      </c>
    </row>
    <row r="114" spans="1:9" ht="12.75" x14ac:dyDescent="0.2">
      <c r="A114">
        <v>2010</v>
      </c>
      <c r="B114" t="s">
        <v>48</v>
      </c>
      <c r="C114" s="21">
        <v>1461.59</v>
      </c>
      <c r="D114" s="21">
        <v>0</v>
      </c>
      <c r="E114" s="21">
        <v>0</v>
      </c>
      <c r="F114" s="21">
        <v>0</v>
      </c>
      <c r="G114" s="21">
        <v>0</v>
      </c>
      <c r="H114" s="21">
        <v>0</v>
      </c>
      <c r="I114" s="21">
        <f>SUM(Sect61979[[#This Row],[District]:[ECSE]])</f>
        <v>1461.59</v>
      </c>
    </row>
    <row r="115" spans="1:9" ht="12.75" x14ac:dyDescent="0.2">
      <c r="A115">
        <v>2147</v>
      </c>
      <c r="B115" t="s">
        <v>120</v>
      </c>
      <c r="C115" s="21">
        <v>2311.2570000000001</v>
      </c>
      <c r="D115" s="21">
        <v>0</v>
      </c>
      <c r="E115" s="21">
        <v>0</v>
      </c>
      <c r="F115" s="21">
        <v>0</v>
      </c>
      <c r="G115" s="21">
        <v>0</v>
      </c>
      <c r="H115" s="21">
        <v>5392.933</v>
      </c>
      <c r="I115" s="21">
        <f>SUM(Sect61979[[#This Row],[District]:[ECSE]])</f>
        <v>7704.1900000000005</v>
      </c>
    </row>
    <row r="116" spans="1:9" ht="12.75" x14ac:dyDescent="0.2">
      <c r="A116">
        <v>2145</v>
      </c>
      <c r="B116" t="s">
        <v>118</v>
      </c>
      <c r="C116" s="21">
        <v>1926.865</v>
      </c>
      <c r="D116" s="21">
        <v>0</v>
      </c>
      <c r="E116" s="21">
        <v>0</v>
      </c>
      <c r="F116" s="21">
        <v>0</v>
      </c>
      <c r="G116" s="21">
        <v>0</v>
      </c>
      <c r="H116" s="21">
        <v>1926.865</v>
      </c>
      <c r="I116" s="21">
        <f>SUM(Sect61979[[#This Row],[District]:[ECSE]])</f>
        <v>3853.73</v>
      </c>
    </row>
    <row r="117" spans="1:9" ht="12.75" x14ac:dyDescent="0.2">
      <c r="A117">
        <v>1968</v>
      </c>
      <c r="B117" t="s">
        <v>28</v>
      </c>
      <c r="C117" s="21">
        <v>525.52833333333331</v>
      </c>
      <c r="D117" s="21">
        <v>0</v>
      </c>
      <c r="E117" s="21">
        <v>0</v>
      </c>
      <c r="F117" s="21">
        <v>0</v>
      </c>
      <c r="G117" s="21">
        <v>0</v>
      </c>
      <c r="H117" s="21">
        <v>5780.8116666666665</v>
      </c>
      <c r="I117" s="21">
        <f>SUM(Sect61979[[#This Row],[District]:[ECSE]])</f>
        <v>6306.34</v>
      </c>
    </row>
    <row r="118" spans="1:9" ht="12.75" x14ac:dyDescent="0.2">
      <c r="A118">
        <v>2198</v>
      </c>
      <c r="B118" t="s">
        <v>134</v>
      </c>
      <c r="C118" s="21">
        <v>2024.5125000000003</v>
      </c>
      <c r="D118" s="21">
        <v>0</v>
      </c>
      <c r="E118" s="21">
        <v>0</v>
      </c>
      <c r="F118" s="21">
        <v>0</v>
      </c>
      <c r="G118" s="21">
        <v>0</v>
      </c>
      <c r="H118" s="21">
        <v>4453.9275000000007</v>
      </c>
      <c r="I118" s="21">
        <f>SUM(Sect61979[[#This Row],[District]:[ECSE]])</f>
        <v>6478.4400000000005</v>
      </c>
    </row>
    <row r="119" spans="1:9" ht="12.75" x14ac:dyDescent="0.2">
      <c r="A119">
        <v>2199</v>
      </c>
      <c r="B119" t="s">
        <v>135</v>
      </c>
      <c r="C119" s="21">
        <v>821.55799999999999</v>
      </c>
      <c r="D119" s="21">
        <v>0</v>
      </c>
      <c r="E119" s="21">
        <v>0</v>
      </c>
      <c r="F119" s="21">
        <v>0</v>
      </c>
      <c r="G119" s="21">
        <v>0</v>
      </c>
      <c r="H119" s="21">
        <v>3286.232</v>
      </c>
      <c r="I119" s="21">
        <f>SUM(Sect61979[[#This Row],[District]:[ECSE]])</f>
        <v>4107.79</v>
      </c>
    </row>
    <row r="120" spans="1:9" ht="12.75" x14ac:dyDescent="0.2">
      <c r="A120">
        <v>2254</v>
      </c>
      <c r="B120" t="s">
        <v>163</v>
      </c>
      <c r="C120" s="21">
        <v>5224.9394366197184</v>
      </c>
      <c r="D120" s="21">
        <v>2438.3050704225352</v>
      </c>
      <c r="E120" s="21">
        <v>0</v>
      </c>
      <c r="F120" s="21">
        <v>0</v>
      </c>
      <c r="G120" s="21">
        <v>0</v>
      </c>
      <c r="H120" s="21">
        <v>17068.135492957746</v>
      </c>
      <c r="I120" s="21">
        <f>SUM(Sect61979[[#This Row],[District]:[ECSE]])</f>
        <v>24731.38</v>
      </c>
    </row>
    <row r="121" spans="1:9" ht="12.75" x14ac:dyDescent="0.2">
      <c r="A121">
        <v>1966</v>
      </c>
      <c r="B121" t="s">
        <v>26</v>
      </c>
      <c r="C121" s="21">
        <v>5868.7371052631579</v>
      </c>
      <c r="D121" s="21">
        <v>902.88263157894733</v>
      </c>
      <c r="E121" s="21">
        <v>0</v>
      </c>
      <c r="F121" s="21">
        <v>0</v>
      </c>
      <c r="G121" s="21">
        <v>0</v>
      </c>
      <c r="H121" s="21">
        <v>10383.150263157895</v>
      </c>
      <c r="I121" s="21">
        <f>SUM(Sect61979[[#This Row],[District]:[ECSE]])</f>
        <v>17154.77</v>
      </c>
    </row>
    <row r="122" spans="1:9" ht="12.75" x14ac:dyDescent="0.2">
      <c r="A122">
        <v>1924</v>
      </c>
      <c r="B122" t="s">
        <v>9</v>
      </c>
      <c r="C122" s="21">
        <v>21875.805828571425</v>
      </c>
      <c r="D122" s="21">
        <v>4735.9991999999993</v>
      </c>
      <c r="E122" s="21">
        <v>0</v>
      </c>
      <c r="F122" s="21">
        <v>0</v>
      </c>
      <c r="G122" s="21">
        <v>0</v>
      </c>
      <c r="H122" s="21">
        <v>52321.514971428565</v>
      </c>
      <c r="I122" s="21">
        <f>SUM(Sect61979[[#This Row],[District]:[ECSE]])</f>
        <v>78933.319999999992</v>
      </c>
    </row>
    <row r="123" spans="1:9" ht="12.75" x14ac:dyDescent="0.2">
      <c r="A123">
        <v>1996</v>
      </c>
      <c r="B123" t="s">
        <v>36</v>
      </c>
      <c r="C123" s="21">
        <v>455.09999999999997</v>
      </c>
      <c r="D123" s="21">
        <v>0</v>
      </c>
      <c r="E123" s="21">
        <v>0</v>
      </c>
      <c r="F123" s="21">
        <v>0</v>
      </c>
      <c r="G123" s="21">
        <v>0</v>
      </c>
      <c r="H123" s="21">
        <v>910.19999999999993</v>
      </c>
      <c r="I123" s="21">
        <f>SUM(Sect61979[[#This Row],[District]:[ECSE]])</f>
        <v>1365.3</v>
      </c>
    </row>
    <row r="124" spans="1:9" ht="12.75" x14ac:dyDescent="0.2">
      <c r="A124">
        <v>2061</v>
      </c>
      <c r="B124" t="s">
        <v>77</v>
      </c>
      <c r="C124" s="21">
        <v>0</v>
      </c>
      <c r="D124" s="21">
        <v>0</v>
      </c>
      <c r="E124" s="21">
        <v>0</v>
      </c>
      <c r="F124" s="21">
        <v>0</v>
      </c>
      <c r="G124" s="21">
        <v>0</v>
      </c>
      <c r="H124" s="21">
        <v>2525.5300000000002</v>
      </c>
      <c r="I124" s="21">
        <f>SUM(Sect61979[[#This Row],[District]:[ECSE]])</f>
        <v>2525.5300000000002</v>
      </c>
    </row>
    <row r="125" spans="1:9" ht="12.75" x14ac:dyDescent="0.2">
      <c r="A125">
        <v>2141</v>
      </c>
      <c r="B125" t="s">
        <v>114</v>
      </c>
      <c r="C125" s="21">
        <v>1132.4146666666666</v>
      </c>
      <c r="D125" s="21">
        <v>1698.6219999999998</v>
      </c>
      <c r="E125" s="21">
        <v>0</v>
      </c>
      <c r="F125" s="21">
        <v>0</v>
      </c>
      <c r="G125" s="21">
        <v>0</v>
      </c>
      <c r="H125" s="21">
        <v>5662.0733333333319</v>
      </c>
      <c r="I125" s="21">
        <f>SUM(Sect61979[[#This Row],[District]:[ECSE]])</f>
        <v>8493.1099999999988</v>
      </c>
    </row>
    <row r="126" spans="1:9" ht="12.75" x14ac:dyDescent="0.2">
      <c r="A126">
        <v>2214</v>
      </c>
      <c r="B126" t="s">
        <v>142</v>
      </c>
      <c r="C126" s="21">
        <v>0</v>
      </c>
      <c r="D126" s="21">
        <v>0</v>
      </c>
      <c r="E126" s="21">
        <v>0</v>
      </c>
      <c r="F126" s="21">
        <v>0</v>
      </c>
      <c r="G126" s="21">
        <v>0</v>
      </c>
      <c r="H126" s="21">
        <v>617.16000000000008</v>
      </c>
      <c r="I126" s="21">
        <f>SUM(Sect61979[[#This Row],[District]:[ECSE]])</f>
        <v>617.16000000000008</v>
      </c>
    </row>
    <row r="127" spans="1:9" ht="12.75" x14ac:dyDescent="0.2">
      <c r="A127">
        <v>2143</v>
      </c>
      <c r="B127" t="s">
        <v>116</v>
      </c>
      <c r="C127" s="21">
        <v>2010.2619047619048</v>
      </c>
      <c r="D127" s="21">
        <v>804.10476190476186</v>
      </c>
      <c r="E127" s="21">
        <v>0</v>
      </c>
      <c r="F127" s="21">
        <v>0</v>
      </c>
      <c r="G127" s="21">
        <v>0</v>
      </c>
      <c r="H127" s="21">
        <v>5628.7333333333336</v>
      </c>
      <c r="I127" s="21">
        <f>SUM(Sect61979[[#This Row],[District]:[ECSE]])</f>
        <v>8443.1</v>
      </c>
    </row>
    <row r="128" spans="1:9" ht="12.75" x14ac:dyDescent="0.2">
      <c r="A128">
        <v>4131</v>
      </c>
      <c r="B128" t="s">
        <v>223</v>
      </c>
      <c r="C128" s="21">
        <v>6296.5919736842106</v>
      </c>
      <c r="D128" s="21">
        <v>370.38776315789471</v>
      </c>
      <c r="E128" s="21">
        <v>0</v>
      </c>
      <c r="F128" s="21">
        <v>0</v>
      </c>
      <c r="G128" s="21">
        <v>0</v>
      </c>
      <c r="H128" s="21">
        <v>21482.490263157895</v>
      </c>
      <c r="I128" s="21">
        <f>SUM(Sect61979[[#This Row],[District]:[ECSE]])</f>
        <v>28149.47</v>
      </c>
    </row>
    <row r="129" spans="1:9" ht="12.75" x14ac:dyDescent="0.2">
      <c r="A129">
        <v>2110</v>
      </c>
      <c r="B129" t="s">
        <v>103</v>
      </c>
      <c r="C129" s="21">
        <v>2383.1192000000001</v>
      </c>
      <c r="D129" s="21">
        <v>0</v>
      </c>
      <c r="E129" s="21">
        <v>0</v>
      </c>
      <c r="F129" s="21">
        <v>0</v>
      </c>
      <c r="G129" s="21">
        <v>0</v>
      </c>
      <c r="H129" s="21">
        <v>3033.0608000000007</v>
      </c>
      <c r="I129" s="21">
        <f>SUM(Sect61979[[#This Row],[District]:[ECSE]])</f>
        <v>5416.18</v>
      </c>
    </row>
    <row r="130" spans="1:9" ht="12.75" x14ac:dyDescent="0.2">
      <c r="A130">
        <v>1990</v>
      </c>
      <c r="B130" t="s">
        <v>33</v>
      </c>
      <c r="C130" s="21">
        <v>1051.1528571428571</v>
      </c>
      <c r="D130" s="21">
        <v>0</v>
      </c>
      <c r="E130" s="21">
        <v>0</v>
      </c>
      <c r="F130" s="21">
        <v>0</v>
      </c>
      <c r="G130" s="21">
        <v>0</v>
      </c>
      <c r="H130" s="21">
        <v>3854.227142857143</v>
      </c>
      <c r="I130" s="21">
        <f>SUM(Sect61979[[#This Row],[District]:[ECSE]])</f>
        <v>4905.38</v>
      </c>
    </row>
    <row r="131" spans="1:9" ht="12.75" x14ac:dyDescent="0.2">
      <c r="A131">
        <v>2093</v>
      </c>
      <c r="B131" t="s">
        <v>90</v>
      </c>
      <c r="C131" s="21">
        <v>4275.5576923076924</v>
      </c>
      <c r="D131" s="21">
        <v>0</v>
      </c>
      <c r="E131" s="21">
        <v>0</v>
      </c>
      <c r="F131" s="21">
        <v>0</v>
      </c>
      <c r="G131" s="21">
        <v>0</v>
      </c>
      <c r="H131" s="21">
        <v>6840.8923076923083</v>
      </c>
      <c r="I131" s="21">
        <f>SUM(Sect61979[[#This Row],[District]:[ECSE]])</f>
        <v>11116.45</v>
      </c>
    </row>
    <row r="132" spans="1:9" ht="12.75" x14ac:dyDescent="0.2">
      <c r="A132">
        <v>2108</v>
      </c>
      <c r="B132" t="s">
        <v>224</v>
      </c>
      <c r="C132" s="21">
        <v>3917.9684848484853</v>
      </c>
      <c r="D132" s="21">
        <v>0</v>
      </c>
      <c r="E132" s="21">
        <v>0</v>
      </c>
      <c r="F132" s="21">
        <v>0</v>
      </c>
      <c r="G132" s="21">
        <v>0</v>
      </c>
      <c r="H132" s="21">
        <v>12243.651515151516</v>
      </c>
      <c r="I132" s="21">
        <f>SUM(Sect61979[[#This Row],[District]:[ECSE]])</f>
        <v>16161.62</v>
      </c>
    </row>
    <row r="133" spans="1:9" ht="12.75" x14ac:dyDescent="0.2">
      <c r="A133">
        <v>1928</v>
      </c>
      <c r="B133" t="s">
        <v>13</v>
      </c>
      <c r="C133" s="21">
        <v>12929.927234042552</v>
      </c>
      <c r="D133" s="21">
        <v>2983.8293617021272</v>
      </c>
      <c r="E133" s="21">
        <v>0</v>
      </c>
      <c r="F133" s="21">
        <v>0</v>
      </c>
      <c r="G133" s="21">
        <v>0</v>
      </c>
      <c r="H133" s="21">
        <v>30832.903404255314</v>
      </c>
      <c r="I133" s="21">
        <f>SUM(Sect61979[[#This Row],[District]:[ECSE]])</f>
        <v>46746.659999999989</v>
      </c>
    </row>
    <row r="134" spans="1:9" ht="12.75" x14ac:dyDescent="0.2">
      <c r="A134">
        <v>1926</v>
      </c>
      <c r="B134" t="s">
        <v>11</v>
      </c>
      <c r="C134" s="21">
        <v>6386.3790163934436</v>
      </c>
      <c r="D134" s="21">
        <v>2794.0408196721314</v>
      </c>
      <c r="E134" s="21">
        <v>0</v>
      </c>
      <c r="F134" s="21">
        <v>0</v>
      </c>
      <c r="G134" s="21">
        <v>0</v>
      </c>
      <c r="H134" s="21">
        <v>15167.65016393443</v>
      </c>
      <c r="I134" s="21">
        <f>SUM(Sect61979[[#This Row],[District]:[ECSE]])</f>
        <v>24348.070000000007</v>
      </c>
    </row>
    <row r="135" spans="1:9" ht="12.75" x14ac:dyDescent="0.2">
      <c r="A135">
        <v>2060</v>
      </c>
      <c r="B135" t="s">
        <v>76</v>
      </c>
      <c r="C135" s="21">
        <v>498.94</v>
      </c>
      <c r="D135" s="21">
        <v>0</v>
      </c>
      <c r="E135" s="21">
        <v>0</v>
      </c>
      <c r="F135" s="21">
        <v>0</v>
      </c>
      <c r="G135" s="21">
        <v>0</v>
      </c>
      <c r="H135" s="21">
        <v>0</v>
      </c>
      <c r="I135" s="21">
        <f>SUM(Sect61979[[#This Row],[District]:[ECSE]])</f>
        <v>498.94</v>
      </c>
    </row>
    <row r="136" spans="1:9" ht="12.75" x14ac:dyDescent="0.2">
      <c r="A136">
        <v>2181</v>
      </c>
      <c r="B136" t="s">
        <v>122</v>
      </c>
      <c r="C136" s="21">
        <v>2338.4643749999996</v>
      </c>
      <c r="D136" s="21">
        <v>2598.2937499999998</v>
      </c>
      <c r="E136" s="21">
        <v>0</v>
      </c>
      <c r="F136" s="21">
        <v>0</v>
      </c>
      <c r="G136" s="21">
        <v>0</v>
      </c>
      <c r="H136" s="21">
        <v>11692.321874999998</v>
      </c>
      <c r="I136" s="21">
        <f>SUM(Sect61979[[#This Row],[District]:[ECSE]])</f>
        <v>16629.079999999998</v>
      </c>
    </row>
    <row r="137" spans="1:9" ht="12.75" x14ac:dyDescent="0.2">
      <c r="A137">
        <v>2207</v>
      </c>
      <c r="B137" t="s">
        <v>225</v>
      </c>
      <c r="C137" s="21">
        <v>4682.0761904761903</v>
      </c>
      <c r="D137" s="21">
        <v>1560.6920634920634</v>
      </c>
      <c r="E137" s="21">
        <v>0</v>
      </c>
      <c r="F137" s="21">
        <v>0</v>
      </c>
      <c r="G137" s="21">
        <v>0</v>
      </c>
      <c r="H137" s="21">
        <v>18338.131746031748</v>
      </c>
      <c r="I137" s="21">
        <f>SUM(Sect61979[[#This Row],[District]:[ECSE]])</f>
        <v>24580.9</v>
      </c>
    </row>
    <row r="138" spans="1:9" ht="12.75" x14ac:dyDescent="0.2">
      <c r="A138">
        <v>2192</v>
      </c>
      <c r="B138" t="s">
        <v>131</v>
      </c>
      <c r="C138" s="21">
        <v>1014.9499999999999</v>
      </c>
      <c r="D138" s="21">
        <v>0</v>
      </c>
      <c r="E138" s="21">
        <v>0</v>
      </c>
      <c r="F138" s="21">
        <v>0</v>
      </c>
      <c r="G138" s="21">
        <v>0</v>
      </c>
      <c r="H138" s="21">
        <v>0</v>
      </c>
      <c r="I138" s="21">
        <f>SUM(Sect61979[[#This Row],[District]:[ECSE]])</f>
        <v>1014.9499999999999</v>
      </c>
    </row>
    <row r="139" spans="1:9" ht="12.75" x14ac:dyDescent="0.2">
      <c r="A139">
        <v>1900</v>
      </c>
      <c r="B139" t="s">
        <v>6</v>
      </c>
      <c r="C139" s="21">
        <v>5111.3599999999997</v>
      </c>
      <c r="D139" s="21">
        <v>638.91999999999996</v>
      </c>
      <c r="E139" s="21">
        <v>0</v>
      </c>
      <c r="F139" s="21">
        <v>0</v>
      </c>
      <c r="G139" s="21">
        <v>0</v>
      </c>
      <c r="H139" s="21">
        <v>7667.0399999999991</v>
      </c>
      <c r="I139" s="21">
        <f>SUM(Sect61979[[#This Row],[District]:[ECSE]])</f>
        <v>13417.32</v>
      </c>
    </row>
    <row r="140" spans="1:9" ht="12.75" x14ac:dyDescent="0.2">
      <c r="A140">
        <v>2039</v>
      </c>
      <c r="B140" t="s">
        <v>60</v>
      </c>
      <c r="C140" s="21">
        <v>7404.2175999999999</v>
      </c>
      <c r="D140" s="21">
        <v>462.7636</v>
      </c>
      <c r="E140" s="21">
        <v>0</v>
      </c>
      <c r="F140" s="21">
        <v>0</v>
      </c>
      <c r="G140" s="21">
        <v>0</v>
      </c>
      <c r="H140" s="21">
        <v>15271.1988</v>
      </c>
      <c r="I140" s="21">
        <f>SUM(Sect61979[[#This Row],[District]:[ECSE]])</f>
        <v>23138.18</v>
      </c>
    </row>
    <row r="141" spans="1:9" ht="12.75" x14ac:dyDescent="0.2">
      <c r="A141">
        <v>2202</v>
      </c>
      <c r="B141" t="s">
        <v>137</v>
      </c>
      <c r="C141" s="21">
        <v>0</v>
      </c>
      <c r="D141" s="21">
        <v>0</v>
      </c>
      <c r="E141" s="21">
        <v>0</v>
      </c>
      <c r="F141" s="21">
        <v>0</v>
      </c>
      <c r="G141" s="21">
        <v>0</v>
      </c>
      <c r="H141" s="21">
        <v>1584.97</v>
      </c>
      <c r="I141" s="21">
        <f>SUM(Sect61979[[#This Row],[District]:[ECSE]])</f>
        <v>1584.97</v>
      </c>
    </row>
    <row r="142" spans="1:9" ht="12.75" x14ac:dyDescent="0.2">
      <c r="A142">
        <v>2016</v>
      </c>
      <c r="B142" t="s">
        <v>53</v>
      </c>
      <c r="C142" s="21">
        <v>275.31</v>
      </c>
      <c r="D142" s="21">
        <v>0</v>
      </c>
      <c r="E142" s="21">
        <v>0</v>
      </c>
      <c r="F142" s="21">
        <v>0</v>
      </c>
      <c r="G142" s="21">
        <v>0</v>
      </c>
      <c r="H142" s="21">
        <v>0</v>
      </c>
      <c r="I142" s="21">
        <f>SUM(Sect61979[[#This Row],[District]:[ECSE]])</f>
        <v>275.31</v>
      </c>
    </row>
    <row r="143" spans="1:9" ht="12.75" x14ac:dyDescent="0.2">
      <c r="A143">
        <v>1897</v>
      </c>
      <c r="B143" t="s">
        <v>226</v>
      </c>
      <c r="C143" s="21">
        <v>259.73500000000001</v>
      </c>
      <c r="D143" s="21">
        <v>0</v>
      </c>
      <c r="E143" s="21">
        <v>0</v>
      </c>
      <c r="F143" s="21">
        <v>0</v>
      </c>
      <c r="G143" s="21">
        <v>0</v>
      </c>
      <c r="H143" s="21">
        <v>259.73500000000001</v>
      </c>
      <c r="I143" s="21">
        <f>SUM(Sect61979[[#This Row],[District]:[ECSE]])</f>
        <v>519.47</v>
      </c>
    </row>
    <row r="144" spans="1:9" ht="12.75" x14ac:dyDescent="0.2">
      <c r="A144">
        <v>2047</v>
      </c>
      <c r="B144" t="s">
        <v>67</v>
      </c>
      <c r="C144" s="21">
        <v>971.25</v>
      </c>
      <c r="D144" s="21">
        <v>0</v>
      </c>
      <c r="E144" s="21">
        <v>0</v>
      </c>
      <c r="F144" s="21">
        <v>0</v>
      </c>
      <c r="G144" s="21">
        <v>0</v>
      </c>
      <c r="H144" s="21">
        <v>0</v>
      </c>
      <c r="I144" s="21">
        <f>SUM(Sect61979[[#This Row],[District]:[ECSE]])</f>
        <v>971.25</v>
      </c>
    </row>
    <row r="145" spans="1:9" ht="12.75" x14ac:dyDescent="0.2">
      <c r="A145">
        <v>2081</v>
      </c>
      <c r="B145" t="s">
        <v>80</v>
      </c>
      <c r="C145" s="21">
        <v>547.90649999999994</v>
      </c>
      <c r="D145" s="21">
        <v>0</v>
      </c>
      <c r="E145" s="21">
        <v>0</v>
      </c>
      <c r="F145" s="21">
        <v>0</v>
      </c>
      <c r="G145" s="21">
        <v>0</v>
      </c>
      <c r="H145" s="21">
        <v>3104.8035</v>
      </c>
      <c r="I145" s="21">
        <f>SUM(Sect61979[[#This Row],[District]:[ECSE]])</f>
        <v>3652.71</v>
      </c>
    </row>
    <row r="146" spans="1:9" ht="12.75" x14ac:dyDescent="0.2">
      <c r="A146">
        <v>2062</v>
      </c>
      <c r="B146" t="s">
        <v>78</v>
      </c>
      <c r="C146" s="21">
        <v>1.72</v>
      </c>
      <c r="D146" s="21">
        <v>0</v>
      </c>
      <c r="E146" s="21">
        <v>0</v>
      </c>
      <c r="F146" s="21">
        <v>0</v>
      </c>
      <c r="G146" s="21">
        <v>0</v>
      </c>
      <c r="H146" s="21">
        <v>0</v>
      </c>
      <c r="I146" s="21">
        <f>SUM(Sect61979[[#This Row],[District]:[ECSE]])</f>
        <v>1.72</v>
      </c>
    </row>
    <row r="147" spans="1:9" ht="12.75" x14ac:dyDescent="0.2">
      <c r="A147">
        <v>1973</v>
      </c>
      <c r="B147" t="s">
        <v>227</v>
      </c>
      <c r="C147" s="21">
        <v>0</v>
      </c>
      <c r="D147" s="21">
        <v>0</v>
      </c>
      <c r="E147" s="21">
        <v>0</v>
      </c>
      <c r="F147" s="21">
        <v>0</v>
      </c>
      <c r="G147" s="21">
        <v>0</v>
      </c>
      <c r="H147" s="21">
        <v>2580.4100000000003</v>
      </c>
      <c r="I147" s="21">
        <f>SUM(Sect61979[[#This Row],[District]:[ECSE]])</f>
        <v>2580.4100000000003</v>
      </c>
    </row>
    <row r="148" spans="1:9" ht="12.75" x14ac:dyDescent="0.2">
      <c r="A148">
        <v>2180</v>
      </c>
      <c r="B148" t="s">
        <v>121</v>
      </c>
      <c r="C148" s="21">
        <v>80307.909257265885</v>
      </c>
      <c r="D148" s="21">
        <v>31339.671905274492</v>
      </c>
      <c r="E148" s="21">
        <v>0</v>
      </c>
      <c r="F148" s="21">
        <v>0</v>
      </c>
      <c r="G148" s="21">
        <v>0</v>
      </c>
      <c r="H148" s="21">
        <v>252284.35883745961</v>
      </c>
      <c r="I148" s="21">
        <f>SUM(Sect61979[[#This Row],[District]:[ECSE]])</f>
        <v>363931.94</v>
      </c>
    </row>
    <row r="149" spans="1:9" ht="12.75" x14ac:dyDescent="0.2">
      <c r="A149">
        <v>1967</v>
      </c>
      <c r="B149" t="s">
        <v>27</v>
      </c>
      <c r="C149" s="21">
        <v>0</v>
      </c>
      <c r="D149" s="21">
        <v>0</v>
      </c>
      <c r="E149" s="21">
        <v>0</v>
      </c>
      <c r="F149" s="21">
        <v>0</v>
      </c>
      <c r="G149" s="21">
        <v>0</v>
      </c>
      <c r="H149" s="21">
        <v>706.49</v>
      </c>
      <c r="I149" s="21">
        <f>SUM(Sect61979[[#This Row],[District]:[ECSE]])</f>
        <v>706.49</v>
      </c>
    </row>
    <row r="150" spans="1:9" ht="12.75" x14ac:dyDescent="0.2">
      <c r="A150">
        <v>2009</v>
      </c>
      <c r="B150" t="s">
        <v>47</v>
      </c>
      <c r="C150" s="21">
        <v>705.14999999999986</v>
      </c>
      <c r="D150" s="21">
        <v>0</v>
      </c>
      <c r="E150" s="21">
        <v>0</v>
      </c>
      <c r="F150" s="21">
        <v>0</v>
      </c>
      <c r="G150" s="21">
        <v>0</v>
      </c>
      <c r="H150" s="21">
        <v>1410.2999999999997</v>
      </c>
      <c r="I150" s="21">
        <f>SUM(Sect61979[[#This Row],[District]:[ECSE]])</f>
        <v>2115.4499999999998</v>
      </c>
    </row>
    <row r="151" spans="1:9" ht="12.75" x14ac:dyDescent="0.2">
      <c r="A151">
        <v>2045</v>
      </c>
      <c r="B151" t="s">
        <v>65</v>
      </c>
      <c r="C151" s="21">
        <v>0</v>
      </c>
      <c r="D151" s="21">
        <v>0</v>
      </c>
      <c r="E151" s="21">
        <v>0</v>
      </c>
      <c r="F151" s="21">
        <v>0</v>
      </c>
      <c r="G151" s="21">
        <v>0</v>
      </c>
      <c r="H151" s="21">
        <v>1092.9000000000001</v>
      </c>
      <c r="I151" s="21">
        <f>SUM(Sect61979[[#This Row],[District]:[ECSE]])</f>
        <v>1092.9000000000001</v>
      </c>
    </row>
    <row r="152" spans="1:9" ht="12.75" x14ac:dyDescent="0.2">
      <c r="A152">
        <v>1946</v>
      </c>
      <c r="B152" t="s">
        <v>21</v>
      </c>
      <c r="C152" s="21">
        <v>924.8495999999999</v>
      </c>
      <c r="D152" s="21">
        <v>0</v>
      </c>
      <c r="E152" s="21">
        <v>0</v>
      </c>
      <c r="F152" s="21">
        <v>0</v>
      </c>
      <c r="G152" s="21">
        <v>0</v>
      </c>
      <c r="H152" s="21">
        <v>4855.460399999999</v>
      </c>
      <c r="I152" s="21">
        <f>SUM(Sect61979[[#This Row],[District]:[ECSE]])</f>
        <v>5780.3099999999986</v>
      </c>
    </row>
    <row r="153" spans="1:9" ht="12.75" x14ac:dyDescent="0.2">
      <c r="A153">
        <v>1977</v>
      </c>
      <c r="B153" t="s">
        <v>31</v>
      </c>
      <c r="C153" s="21">
        <v>7221.5801574803154</v>
      </c>
      <c r="D153" s="21">
        <v>1805.3950393700788</v>
      </c>
      <c r="E153" s="21">
        <v>0</v>
      </c>
      <c r="F153" s="21">
        <v>0</v>
      </c>
      <c r="G153" s="21">
        <v>0</v>
      </c>
      <c r="H153" s="21">
        <v>16449.154803149606</v>
      </c>
      <c r="I153" s="21">
        <f>SUM(Sect61979[[#This Row],[District]:[ECSE]])</f>
        <v>25476.13</v>
      </c>
    </row>
    <row r="154" spans="1:9" ht="12.75" x14ac:dyDescent="0.2">
      <c r="A154">
        <v>2001</v>
      </c>
      <c r="B154" t="s">
        <v>41</v>
      </c>
      <c r="C154" s="21">
        <v>1767.9</v>
      </c>
      <c r="D154" s="21">
        <v>0</v>
      </c>
      <c r="E154" s="21">
        <v>0</v>
      </c>
      <c r="F154" s="21">
        <v>0</v>
      </c>
      <c r="G154" s="21">
        <v>0</v>
      </c>
      <c r="H154" s="21">
        <v>7955.5500000000011</v>
      </c>
      <c r="I154" s="21">
        <f>SUM(Sect61979[[#This Row],[District]:[ECSE]])</f>
        <v>9723.4500000000007</v>
      </c>
    </row>
    <row r="155" spans="1:9" ht="12.75" x14ac:dyDescent="0.2">
      <c r="A155">
        <v>2182</v>
      </c>
      <c r="B155" t="s">
        <v>123</v>
      </c>
      <c r="C155" s="21">
        <v>12335.037269372695</v>
      </c>
      <c r="D155" s="21">
        <v>5172.757564575646</v>
      </c>
      <c r="E155" s="21">
        <v>0</v>
      </c>
      <c r="F155" s="21">
        <v>0</v>
      </c>
      <c r="G155" s="21">
        <v>0</v>
      </c>
      <c r="H155" s="21">
        <v>36408.255166051662</v>
      </c>
      <c r="I155" s="21">
        <f>SUM(Sect61979[[#This Row],[District]:[ECSE]])</f>
        <v>53916.05</v>
      </c>
    </row>
    <row r="156" spans="1:9" ht="12.75" x14ac:dyDescent="0.2">
      <c r="A156">
        <v>1999</v>
      </c>
      <c r="B156" t="s">
        <v>39</v>
      </c>
      <c r="C156" s="21">
        <v>311.71499999999997</v>
      </c>
      <c r="D156" s="21">
        <v>0</v>
      </c>
      <c r="E156" s="21">
        <v>0</v>
      </c>
      <c r="F156" s="21">
        <v>0</v>
      </c>
      <c r="G156" s="21">
        <v>0</v>
      </c>
      <c r="H156" s="21">
        <v>519.52499999999998</v>
      </c>
      <c r="I156" s="21">
        <f>SUM(Sect61979[[#This Row],[District]:[ECSE]])</f>
        <v>831.24</v>
      </c>
    </row>
    <row r="157" spans="1:9" ht="12.75" x14ac:dyDescent="0.2">
      <c r="A157">
        <v>2188</v>
      </c>
      <c r="B157" t="s">
        <v>128</v>
      </c>
      <c r="C157" s="21">
        <v>559.69999999999993</v>
      </c>
      <c r="D157" s="21">
        <v>0</v>
      </c>
      <c r="E157" s="21">
        <v>0</v>
      </c>
      <c r="F157" s="21">
        <v>0</v>
      </c>
      <c r="G157" s="21">
        <v>0</v>
      </c>
      <c r="H157" s="21">
        <v>0</v>
      </c>
      <c r="I157" s="21">
        <f>SUM(Sect61979[[#This Row],[District]:[ECSE]])</f>
        <v>559.69999999999993</v>
      </c>
    </row>
    <row r="158" spans="1:9" ht="12.75" x14ac:dyDescent="0.2">
      <c r="A158">
        <v>2044</v>
      </c>
      <c r="B158" t="s">
        <v>64</v>
      </c>
      <c r="C158" s="21">
        <v>0</v>
      </c>
      <c r="D158" s="21">
        <v>644.74307692307696</v>
      </c>
      <c r="E158" s="21">
        <v>0</v>
      </c>
      <c r="F158" s="21">
        <v>0</v>
      </c>
      <c r="G158" s="21">
        <v>0</v>
      </c>
      <c r="H158" s="21">
        <v>7736.916923076923</v>
      </c>
      <c r="I158" s="21">
        <f>SUM(Sect61979[[#This Row],[District]:[ECSE]])</f>
        <v>8381.66</v>
      </c>
    </row>
    <row r="159" spans="1:9" ht="12.75" x14ac:dyDescent="0.2">
      <c r="A159">
        <v>2142</v>
      </c>
      <c r="B159" t="s">
        <v>115</v>
      </c>
      <c r="C159" s="21">
        <v>75888.056359102236</v>
      </c>
      <c r="D159" s="21">
        <v>3195.2865835411467</v>
      </c>
      <c r="E159" s="21">
        <v>0</v>
      </c>
      <c r="F159" s="21">
        <v>0</v>
      </c>
      <c r="G159" s="21">
        <v>0</v>
      </c>
      <c r="H159" s="21">
        <v>81080.397057356604</v>
      </c>
      <c r="I159" s="21">
        <f>SUM(Sect61979[[#This Row],[District]:[ECSE]])</f>
        <v>160163.74</v>
      </c>
    </row>
    <row r="160" spans="1:9" ht="12.75" x14ac:dyDescent="0.2">
      <c r="A160">
        <v>2104</v>
      </c>
      <c r="B160" t="s">
        <v>99</v>
      </c>
      <c r="C160" s="21">
        <v>1992.6619999999998</v>
      </c>
      <c r="D160" s="21">
        <v>284.666</v>
      </c>
      <c r="E160" s="21">
        <v>0</v>
      </c>
      <c r="F160" s="21">
        <v>0</v>
      </c>
      <c r="G160" s="21">
        <v>0</v>
      </c>
      <c r="H160" s="21">
        <v>569.33199999999999</v>
      </c>
      <c r="I160" s="21">
        <f>SUM(Sect61979[[#This Row],[District]:[ECSE]])</f>
        <v>2846.66</v>
      </c>
    </row>
    <row r="161" spans="1:9" ht="12.75" x14ac:dyDescent="0.2">
      <c r="A161">
        <v>1944</v>
      </c>
      <c r="B161" t="s">
        <v>19</v>
      </c>
      <c r="C161" s="21">
        <v>1697.8724074074073</v>
      </c>
      <c r="D161" s="21">
        <v>617.40814814814814</v>
      </c>
      <c r="E161" s="21">
        <v>0</v>
      </c>
      <c r="F161" s="21">
        <v>0</v>
      </c>
      <c r="G161" s="21">
        <v>0</v>
      </c>
      <c r="H161" s="21">
        <v>6019.7294444444442</v>
      </c>
      <c r="I161" s="21">
        <f>SUM(Sect61979[[#This Row],[District]:[ECSE]])</f>
        <v>8335.01</v>
      </c>
    </row>
    <row r="162" spans="1:9" ht="12.75" x14ac:dyDescent="0.2">
      <c r="A162">
        <v>2103</v>
      </c>
      <c r="B162" t="s">
        <v>98</v>
      </c>
      <c r="C162" s="21">
        <v>1283.8171428571427</v>
      </c>
      <c r="D162" s="21">
        <v>0</v>
      </c>
      <c r="E162" s="21">
        <v>0</v>
      </c>
      <c r="F162" s="21">
        <v>0</v>
      </c>
      <c r="G162" s="21">
        <v>0</v>
      </c>
      <c r="H162" s="21">
        <v>962.86285714285702</v>
      </c>
      <c r="I162" s="21">
        <f>SUM(Sect61979[[#This Row],[District]:[ECSE]])</f>
        <v>2246.6799999999998</v>
      </c>
    </row>
    <row r="163" spans="1:9" ht="12.75" x14ac:dyDescent="0.2">
      <c r="A163">
        <v>1935</v>
      </c>
      <c r="B163" t="s">
        <v>18</v>
      </c>
      <c r="C163" s="21">
        <v>2281.9712820512818</v>
      </c>
      <c r="D163" s="21">
        <v>285.24641025641023</v>
      </c>
      <c r="E163" s="21">
        <v>0</v>
      </c>
      <c r="F163" s="21">
        <v>0</v>
      </c>
      <c r="G163" s="21">
        <v>0</v>
      </c>
      <c r="H163" s="21">
        <v>8557.3923076923074</v>
      </c>
      <c r="I163" s="21">
        <f>SUM(Sect61979[[#This Row],[District]:[ECSE]])</f>
        <v>11124.61</v>
      </c>
    </row>
    <row r="164" spans="1:9" ht="12.75" x14ac:dyDescent="0.2">
      <c r="A164">
        <v>2257</v>
      </c>
      <c r="B164" t="s">
        <v>166</v>
      </c>
      <c r="C164" s="21">
        <v>3463.5611111111111</v>
      </c>
      <c r="D164" s="21">
        <v>0</v>
      </c>
      <c r="E164" s="21">
        <v>0</v>
      </c>
      <c r="F164" s="21">
        <v>0</v>
      </c>
      <c r="G164" s="21">
        <v>0</v>
      </c>
      <c r="H164" s="21">
        <v>2770.8488888888887</v>
      </c>
      <c r="I164" s="21">
        <f>SUM(Sect61979[[#This Row],[District]:[ECSE]])</f>
        <v>6234.41</v>
      </c>
    </row>
    <row r="165" spans="1:9" ht="12.75" x14ac:dyDescent="0.2">
      <c r="A165">
        <v>2195</v>
      </c>
      <c r="B165" t="s">
        <v>228</v>
      </c>
      <c r="C165" s="21">
        <v>79.99727272727273</v>
      </c>
      <c r="D165" s="21">
        <v>0</v>
      </c>
      <c r="E165" s="21">
        <v>0</v>
      </c>
      <c r="F165" s="21">
        <v>0</v>
      </c>
      <c r="G165" s="21">
        <v>0</v>
      </c>
      <c r="H165" s="21">
        <v>799.9727272727273</v>
      </c>
      <c r="I165" s="21">
        <f>SUM(Sect61979[[#This Row],[District]:[ECSE]])</f>
        <v>879.97</v>
      </c>
    </row>
    <row r="166" spans="1:9" ht="12.75" x14ac:dyDescent="0.2">
      <c r="A166">
        <v>2244</v>
      </c>
      <c r="B166" t="s">
        <v>156</v>
      </c>
      <c r="C166" s="21">
        <v>2246.6029824561401</v>
      </c>
      <c r="D166" s="21">
        <v>1036.8936842105263</v>
      </c>
      <c r="E166" s="21">
        <v>0</v>
      </c>
      <c r="F166" s="21">
        <v>0</v>
      </c>
      <c r="G166" s="21">
        <v>0</v>
      </c>
      <c r="H166" s="21">
        <v>6566.9933333333329</v>
      </c>
      <c r="I166" s="21">
        <f>SUM(Sect61979[[#This Row],[District]:[ECSE]])</f>
        <v>9850.49</v>
      </c>
    </row>
    <row r="167" spans="1:9" ht="12.75" x14ac:dyDescent="0.2">
      <c r="A167">
        <v>2138</v>
      </c>
      <c r="B167" t="s">
        <v>111</v>
      </c>
      <c r="C167" s="21">
        <v>2314.2550000000001</v>
      </c>
      <c r="D167" s="21">
        <v>1542.8366666666666</v>
      </c>
      <c r="E167" s="21">
        <v>0</v>
      </c>
      <c r="F167" s="21">
        <v>0</v>
      </c>
      <c r="G167" s="21">
        <v>0</v>
      </c>
      <c r="H167" s="21">
        <v>10028.438333333334</v>
      </c>
      <c r="I167" s="21">
        <f>SUM(Sect61979[[#This Row],[District]:[ECSE]])</f>
        <v>13885.53</v>
      </c>
    </row>
    <row r="168" spans="1:9" ht="12.75" x14ac:dyDescent="0.2">
      <c r="A168">
        <v>1978</v>
      </c>
      <c r="B168" t="s">
        <v>32</v>
      </c>
      <c r="C168" s="21">
        <v>1452.12</v>
      </c>
      <c r="D168" s="21">
        <v>290.42399999999998</v>
      </c>
      <c r="E168" s="21">
        <v>0</v>
      </c>
      <c r="F168" s="21">
        <v>0</v>
      </c>
      <c r="G168" s="21">
        <v>0</v>
      </c>
      <c r="H168" s="21">
        <v>1161.6959999999999</v>
      </c>
      <c r="I168" s="21">
        <f>SUM(Sect61979[[#This Row],[District]:[ECSE]])</f>
        <v>2904.24</v>
      </c>
    </row>
    <row r="169" spans="1:9" ht="12.75" x14ac:dyDescent="0.2">
      <c r="A169">
        <v>2096</v>
      </c>
      <c r="B169" t="s">
        <v>93</v>
      </c>
      <c r="C169" s="21">
        <v>4192.544615384616</v>
      </c>
      <c r="D169" s="21">
        <v>0</v>
      </c>
      <c r="E169" s="21">
        <v>0</v>
      </c>
      <c r="F169" s="21">
        <v>0</v>
      </c>
      <c r="G169" s="21">
        <v>0</v>
      </c>
      <c r="H169" s="21">
        <v>9433.2253846153853</v>
      </c>
      <c r="I169" s="21">
        <f>SUM(Sect61979[[#This Row],[District]:[ECSE]])</f>
        <v>13625.77</v>
      </c>
    </row>
    <row r="170" spans="1:9" ht="12.75" x14ac:dyDescent="0.2">
      <c r="A170">
        <v>2022</v>
      </c>
      <c r="B170" t="s">
        <v>59</v>
      </c>
      <c r="C170" s="21">
        <v>273.59000000000003</v>
      </c>
      <c r="D170" s="21">
        <v>0</v>
      </c>
      <c r="E170" s="21">
        <v>0</v>
      </c>
      <c r="F170" s="21">
        <v>0</v>
      </c>
      <c r="G170" s="21">
        <v>0</v>
      </c>
      <c r="H170" s="21">
        <v>0</v>
      </c>
      <c r="I170" s="21">
        <f>SUM(Sect61979[[#This Row],[District]:[ECSE]])</f>
        <v>273.59000000000003</v>
      </c>
    </row>
    <row r="171" spans="1:9" ht="12.75" x14ac:dyDescent="0.2">
      <c r="A171">
        <v>2087</v>
      </c>
      <c r="B171" t="s">
        <v>229</v>
      </c>
      <c r="C171" s="21">
        <v>4184.7728378378379</v>
      </c>
      <c r="D171" s="21">
        <v>0</v>
      </c>
      <c r="E171" s="21">
        <v>0</v>
      </c>
      <c r="F171" s="21">
        <v>0</v>
      </c>
      <c r="G171" s="21">
        <v>0</v>
      </c>
      <c r="H171" s="21">
        <v>14031.297162162162</v>
      </c>
      <c r="I171" s="21">
        <f>SUM(Sect61979[[#This Row],[District]:[ECSE]])</f>
        <v>18216.07</v>
      </c>
    </row>
    <row r="172" spans="1:9" ht="12.75" x14ac:dyDescent="0.2">
      <c r="A172">
        <v>1994</v>
      </c>
      <c r="B172" t="s">
        <v>35</v>
      </c>
      <c r="C172" s="21">
        <v>2732.991111111111</v>
      </c>
      <c r="D172" s="21">
        <v>683.24777777777774</v>
      </c>
      <c r="E172" s="21">
        <v>0</v>
      </c>
      <c r="F172" s="21">
        <v>0</v>
      </c>
      <c r="G172" s="21">
        <v>0</v>
      </c>
      <c r="H172" s="21">
        <v>8882.2211111111119</v>
      </c>
      <c r="I172" s="21">
        <f>SUM(Sect61979[[#This Row],[District]:[ECSE]])</f>
        <v>12298.460000000001</v>
      </c>
    </row>
    <row r="173" spans="1:9" ht="12.75" x14ac:dyDescent="0.2">
      <c r="A173">
        <v>2225</v>
      </c>
      <c r="B173" t="s">
        <v>230</v>
      </c>
      <c r="C173" s="21">
        <v>4496.9800000000005</v>
      </c>
      <c r="D173" s="21">
        <v>0</v>
      </c>
      <c r="E173" s="21">
        <v>0</v>
      </c>
      <c r="F173" s="21">
        <v>0</v>
      </c>
      <c r="G173" s="21">
        <v>0</v>
      </c>
      <c r="H173" s="21">
        <v>0</v>
      </c>
      <c r="I173" s="21">
        <f>SUM(Sect61979[[#This Row],[District]:[ECSE]])</f>
        <v>4496.9800000000005</v>
      </c>
    </row>
    <row r="174" spans="1:9" ht="12.75" x14ac:dyDescent="0.2">
      <c r="A174">
        <v>2247</v>
      </c>
      <c r="B174" t="s">
        <v>158</v>
      </c>
      <c r="C174" s="21">
        <v>0</v>
      </c>
      <c r="D174" s="21">
        <v>0</v>
      </c>
      <c r="E174" s="21">
        <v>0</v>
      </c>
      <c r="F174" s="21">
        <v>0</v>
      </c>
      <c r="G174" s="21">
        <v>0</v>
      </c>
      <c r="H174" s="21">
        <v>580.55999999999995</v>
      </c>
      <c r="I174" s="21">
        <f>SUM(Sect61979[[#This Row],[District]:[ECSE]])</f>
        <v>580.55999999999995</v>
      </c>
    </row>
    <row r="175" spans="1:9" ht="12.75" x14ac:dyDescent="0.2">
      <c r="A175">
        <v>2083</v>
      </c>
      <c r="B175" t="s">
        <v>82</v>
      </c>
      <c r="C175" s="21">
        <v>24636.951348314611</v>
      </c>
      <c r="D175" s="21">
        <v>0</v>
      </c>
      <c r="E175" s="21">
        <v>0</v>
      </c>
      <c r="F175" s="21">
        <v>0</v>
      </c>
      <c r="G175" s="21">
        <v>0</v>
      </c>
      <c r="H175" s="21">
        <v>70697.338651685408</v>
      </c>
      <c r="I175" s="21">
        <f>SUM(Sect61979[[#This Row],[District]:[ECSE]])</f>
        <v>95334.290000000023</v>
      </c>
    </row>
    <row r="176" spans="1:9" ht="12.75" x14ac:dyDescent="0.2">
      <c r="A176">
        <v>1948</v>
      </c>
      <c r="B176" t="s">
        <v>23</v>
      </c>
      <c r="C176" s="21">
        <v>3857.8813636363639</v>
      </c>
      <c r="D176" s="21">
        <v>1928.9406818181819</v>
      </c>
      <c r="E176" s="21">
        <v>0</v>
      </c>
      <c r="F176" s="21">
        <v>0</v>
      </c>
      <c r="G176" s="21">
        <v>0</v>
      </c>
      <c r="H176" s="21">
        <v>18462.717954545456</v>
      </c>
      <c r="I176" s="21">
        <f>SUM(Sect61979[[#This Row],[District]:[ECSE]])</f>
        <v>24249.54</v>
      </c>
    </row>
    <row r="177" spans="1:9" ht="12.75" x14ac:dyDescent="0.2">
      <c r="A177">
        <v>2144</v>
      </c>
      <c r="B177" t="s">
        <v>117</v>
      </c>
      <c r="C177" s="21">
        <v>0</v>
      </c>
      <c r="D177" s="21">
        <v>0</v>
      </c>
      <c r="E177" s="21">
        <v>0</v>
      </c>
      <c r="F177" s="21">
        <v>0</v>
      </c>
      <c r="G177" s="21">
        <v>0</v>
      </c>
      <c r="H177" s="21">
        <v>1498.42</v>
      </c>
      <c r="I177" s="21">
        <f>SUM(Sect61979[[#This Row],[District]:[ECSE]])</f>
        <v>1498.42</v>
      </c>
    </row>
    <row r="178" spans="1:9" ht="12.75" x14ac:dyDescent="0.2">
      <c r="A178">
        <v>2209</v>
      </c>
      <c r="B178" t="s">
        <v>139</v>
      </c>
      <c r="C178" s="21">
        <v>910.95818181818174</v>
      </c>
      <c r="D178" s="21">
        <v>0</v>
      </c>
      <c r="E178" s="21">
        <v>0</v>
      </c>
      <c r="F178" s="21">
        <v>0</v>
      </c>
      <c r="G178" s="21">
        <v>0</v>
      </c>
      <c r="H178" s="21">
        <v>2429.221818181818</v>
      </c>
      <c r="I178" s="21">
        <f>SUM(Sect61979[[#This Row],[District]:[ECSE]])</f>
        <v>3340.18</v>
      </c>
    </row>
    <row r="179" spans="1:9" ht="12.75" x14ac:dyDescent="0.2">
      <c r="A179">
        <v>2018</v>
      </c>
      <c r="B179" t="s">
        <v>55</v>
      </c>
      <c r="C179" s="21">
        <v>9.4499999999999993</v>
      </c>
      <c r="D179" s="21">
        <v>0</v>
      </c>
      <c r="E179" s="21">
        <v>0</v>
      </c>
      <c r="F179" s="21">
        <v>0</v>
      </c>
      <c r="G179" s="21">
        <v>0</v>
      </c>
      <c r="H179" s="21">
        <v>0</v>
      </c>
      <c r="I179" s="21">
        <f>SUM(Sect61979[[#This Row],[District]:[ECSE]])</f>
        <v>9.4499999999999993</v>
      </c>
    </row>
    <row r="180" spans="1:9" ht="12.75" x14ac:dyDescent="0.2">
      <c r="A180">
        <v>2003</v>
      </c>
      <c r="B180" t="s">
        <v>43</v>
      </c>
      <c r="C180" s="21">
        <v>2395.5774418604651</v>
      </c>
      <c r="D180" s="21">
        <v>217.77976744186043</v>
      </c>
      <c r="E180" s="21">
        <v>0</v>
      </c>
      <c r="F180" s="21">
        <v>0</v>
      </c>
      <c r="G180" s="21">
        <v>0</v>
      </c>
      <c r="H180" s="21">
        <v>6751.172790697673</v>
      </c>
      <c r="I180" s="21">
        <f>SUM(Sect61979[[#This Row],[District]:[ECSE]])</f>
        <v>9364.5299999999988</v>
      </c>
    </row>
    <row r="181" spans="1:9" ht="12.75" x14ac:dyDescent="0.2">
      <c r="A181">
        <v>2102</v>
      </c>
      <c r="B181" t="s">
        <v>97</v>
      </c>
      <c r="C181" s="21">
        <v>4113.4023529411761</v>
      </c>
      <c r="D181" s="21">
        <v>514.17529411764701</v>
      </c>
      <c r="E181" s="21">
        <v>0</v>
      </c>
      <c r="F181" s="21">
        <v>0</v>
      </c>
      <c r="G181" s="21">
        <v>0</v>
      </c>
      <c r="H181" s="21">
        <v>8483.8923529411768</v>
      </c>
      <c r="I181" s="21">
        <f>SUM(Sect61979[[#This Row],[District]:[ECSE]])</f>
        <v>13111.470000000001</v>
      </c>
    </row>
    <row r="182" spans="1:9" ht="12.75" x14ac:dyDescent="0.2">
      <c r="A182">
        <v>2055</v>
      </c>
      <c r="B182" t="s">
        <v>231</v>
      </c>
      <c r="C182" s="21">
        <v>6335.718857142856</v>
      </c>
      <c r="D182" s="21">
        <v>2639.8828571428567</v>
      </c>
      <c r="E182" s="21">
        <v>0</v>
      </c>
      <c r="F182" s="21">
        <v>0</v>
      </c>
      <c r="G182" s="21">
        <v>0</v>
      </c>
      <c r="H182" s="21">
        <v>27982.758285714281</v>
      </c>
      <c r="I182" s="21">
        <f>SUM(Sect61979[[#This Row],[District]:[ECSE]])</f>
        <v>36958.359999999993</v>
      </c>
    </row>
    <row r="183" spans="1:9" ht="12.75" x14ac:dyDescent="0.2">
      <c r="A183">
        <v>2242</v>
      </c>
      <c r="B183" t="s">
        <v>154</v>
      </c>
      <c r="C183" s="21">
        <v>9715.0552606635065</v>
      </c>
      <c r="D183" s="21">
        <v>6725.8074881516586</v>
      </c>
      <c r="E183" s="21">
        <v>0</v>
      </c>
      <c r="F183" s="21">
        <v>0</v>
      </c>
      <c r="G183" s="21">
        <v>0</v>
      </c>
      <c r="H183" s="21">
        <v>36120.077251184834</v>
      </c>
      <c r="I183" s="21">
        <f>SUM(Sect61979[[#This Row],[District]:[ECSE]])</f>
        <v>52560.94</v>
      </c>
    </row>
    <row r="184" spans="1:9" ht="12.75" x14ac:dyDescent="0.2">
      <c r="A184">
        <v>2197</v>
      </c>
      <c r="B184" t="s">
        <v>133</v>
      </c>
      <c r="C184" s="21">
        <v>4185.1287499999999</v>
      </c>
      <c r="D184" s="21">
        <v>760.9325</v>
      </c>
      <c r="E184" s="21">
        <v>0</v>
      </c>
      <c r="F184" s="21">
        <v>0</v>
      </c>
      <c r="G184" s="21">
        <v>0</v>
      </c>
      <c r="H184" s="21">
        <v>7228.8587500000003</v>
      </c>
      <c r="I184" s="21">
        <f>SUM(Sect61979[[#This Row],[District]:[ECSE]])</f>
        <v>12174.92</v>
      </c>
    </row>
    <row r="185" spans="1:9" ht="12.75" x14ac:dyDescent="0.2">
      <c r="A185">
        <v>2222</v>
      </c>
      <c r="B185" t="s">
        <v>149</v>
      </c>
      <c r="C185" s="21">
        <v>0</v>
      </c>
      <c r="D185" s="21">
        <v>0</v>
      </c>
      <c r="E185" s="21">
        <v>0</v>
      </c>
      <c r="F185" s="21">
        <v>0</v>
      </c>
      <c r="G185" s="21">
        <v>0</v>
      </c>
      <c r="H185" s="21">
        <v>0</v>
      </c>
      <c r="I185" s="21">
        <f>SUM(Sect61979[[#This Row],[District]:[ECSE]])</f>
        <v>0</v>
      </c>
    </row>
    <row r="186" spans="1:9" ht="12.75" x14ac:dyDescent="0.2">
      <c r="A186">
        <v>2210</v>
      </c>
      <c r="B186" t="s">
        <v>232</v>
      </c>
      <c r="C186" s="21">
        <v>4.3</v>
      </c>
      <c r="D186" s="21">
        <v>0</v>
      </c>
      <c r="E186" s="21">
        <v>0</v>
      </c>
      <c r="F186" s="21">
        <v>0</v>
      </c>
      <c r="G186" s="21">
        <v>0</v>
      </c>
      <c r="H186" s="21">
        <v>0</v>
      </c>
      <c r="I186" s="21">
        <f>SUM(Sect61979[[#This Row],[District]:[ECSE]])</f>
        <v>4.3</v>
      </c>
    </row>
    <row r="187" spans="1:9" ht="12.75" x14ac:dyDescent="0.2">
      <c r="A187">
        <v>2204</v>
      </c>
      <c r="B187" t="s">
        <v>233</v>
      </c>
      <c r="C187" s="21">
        <v>1056.0955882352941</v>
      </c>
      <c r="D187" s="21">
        <v>211.21911764705882</v>
      </c>
      <c r="E187" s="21">
        <v>0</v>
      </c>
      <c r="F187" s="21">
        <v>0</v>
      </c>
      <c r="G187" s="21">
        <v>0</v>
      </c>
      <c r="H187" s="21">
        <v>5914.1352941176465</v>
      </c>
      <c r="I187" s="21">
        <f>SUM(Sect61979[[#This Row],[District]:[ECSE]])</f>
        <v>7181.4499999999989</v>
      </c>
    </row>
    <row r="188" spans="1:9" ht="12.75" x14ac:dyDescent="0.2">
      <c r="A188">
        <v>2213</v>
      </c>
      <c r="B188" t="s">
        <v>141</v>
      </c>
      <c r="C188" s="21">
        <v>133.26166666666666</v>
      </c>
      <c r="D188" s="21">
        <v>0</v>
      </c>
      <c r="E188" s="21">
        <v>0</v>
      </c>
      <c r="F188" s="21">
        <v>0</v>
      </c>
      <c r="G188" s="21">
        <v>0</v>
      </c>
      <c r="H188" s="21">
        <v>666.30833333333339</v>
      </c>
      <c r="I188" s="21">
        <f>SUM(Sect61979[[#This Row],[District]:[ECSE]])</f>
        <v>799.57</v>
      </c>
    </row>
    <row r="189" spans="1:9" ht="12.75" x14ac:dyDescent="0.2">
      <c r="A189">
        <v>2116</v>
      </c>
      <c r="B189" t="s">
        <v>109</v>
      </c>
      <c r="C189" s="21">
        <v>739.94444444444457</v>
      </c>
      <c r="D189" s="21">
        <v>0</v>
      </c>
      <c r="E189" s="21">
        <v>0</v>
      </c>
      <c r="F189" s="21">
        <v>0</v>
      </c>
      <c r="G189" s="21">
        <v>0</v>
      </c>
      <c r="H189" s="21">
        <v>1923.8555555555556</v>
      </c>
      <c r="I189" s="21">
        <f>SUM(Sect61979[[#This Row],[District]:[ECSE]])</f>
        <v>2663.8</v>
      </c>
    </row>
    <row r="190" spans="1:9" ht="12.75" x14ac:dyDescent="0.2">
      <c r="A190">
        <v>1947</v>
      </c>
      <c r="B190" t="s">
        <v>22</v>
      </c>
      <c r="C190" s="21">
        <v>2543.7511111111107</v>
      </c>
      <c r="D190" s="21">
        <v>0</v>
      </c>
      <c r="E190" s="21">
        <v>0</v>
      </c>
      <c r="F190" s="21">
        <v>0</v>
      </c>
      <c r="G190" s="21">
        <v>0</v>
      </c>
      <c r="H190" s="21">
        <v>3179.6888888888889</v>
      </c>
      <c r="I190" s="21">
        <f>SUM(Sect61979[[#This Row],[District]:[ECSE]])</f>
        <v>5723.44</v>
      </c>
    </row>
    <row r="191" spans="1:9" ht="12.75" x14ac:dyDescent="0.2">
      <c r="A191">
        <v>2220</v>
      </c>
      <c r="B191" t="s">
        <v>147</v>
      </c>
      <c r="C191" s="21">
        <v>1010.6355555555555</v>
      </c>
      <c r="D191" s="21">
        <v>0</v>
      </c>
      <c r="E191" s="21">
        <v>0</v>
      </c>
      <c r="F191" s="21">
        <v>0</v>
      </c>
      <c r="G191" s="21">
        <v>0</v>
      </c>
      <c r="H191" s="21">
        <v>1263.2944444444445</v>
      </c>
      <c r="I191" s="21">
        <f>SUM(Sect61979[[#This Row],[District]:[ECSE]])</f>
        <v>2273.9299999999998</v>
      </c>
    </row>
    <row r="192" spans="1:9" ht="12.75" x14ac:dyDescent="0.2">
      <c r="A192">
        <v>1936</v>
      </c>
      <c r="B192" t="s">
        <v>234</v>
      </c>
      <c r="C192" s="21">
        <v>1480.155</v>
      </c>
      <c r="D192" s="21">
        <v>0</v>
      </c>
      <c r="E192" s="21">
        <v>0</v>
      </c>
      <c r="F192" s="21">
        <v>0</v>
      </c>
      <c r="G192" s="21">
        <v>0</v>
      </c>
      <c r="H192" s="21">
        <v>4440.4650000000001</v>
      </c>
      <c r="I192" s="21">
        <f>SUM(Sect61979[[#This Row],[District]:[ECSE]])</f>
        <v>5920.62</v>
      </c>
    </row>
    <row r="193" spans="1:9" ht="12.75" x14ac:dyDescent="0.2">
      <c r="A193">
        <v>1922</v>
      </c>
      <c r="B193" t="s">
        <v>235</v>
      </c>
      <c r="C193" s="21">
        <v>9869.6124999999993</v>
      </c>
      <c r="D193" s="21">
        <v>2302.9095833333336</v>
      </c>
      <c r="E193" s="21">
        <v>0</v>
      </c>
      <c r="F193" s="21">
        <v>0</v>
      </c>
      <c r="G193" s="21">
        <v>0</v>
      </c>
      <c r="H193" s="21">
        <v>19410.237916666665</v>
      </c>
      <c r="I193" s="21">
        <f>SUM(Sect61979[[#This Row],[District]:[ECSE]])</f>
        <v>31582.76</v>
      </c>
    </row>
    <row r="194" spans="1:9" ht="12.75" x14ac:dyDescent="0.2">
      <c r="A194">
        <v>2255</v>
      </c>
      <c r="B194" t="s">
        <v>164</v>
      </c>
      <c r="C194" s="21">
        <v>2714.2830769230764</v>
      </c>
      <c r="D194" s="21">
        <v>3392.8538461538456</v>
      </c>
      <c r="E194" s="21">
        <v>0</v>
      </c>
      <c r="F194" s="21">
        <v>0</v>
      </c>
      <c r="G194" s="21">
        <v>0</v>
      </c>
      <c r="H194" s="21">
        <v>2714.2830769230764</v>
      </c>
      <c r="I194" s="21">
        <f>SUM(Sect61979[[#This Row],[District]:[ECSE]])</f>
        <v>8821.4199999999983</v>
      </c>
    </row>
    <row r="195" spans="1:9" ht="12.75" x14ac:dyDescent="0.2">
      <c r="A195">
        <v>2002</v>
      </c>
      <c r="B195" t="s">
        <v>42</v>
      </c>
      <c r="C195" s="21">
        <v>3888.6205128205124</v>
      </c>
      <c r="D195" s="21">
        <v>777.72410256410251</v>
      </c>
      <c r="E195" s="21">
        <v>0</v>
      </c>
      <c r="F195" s="21">
        <v>0</v>
      </c>
      <c r="G195" s="21">
        <v>0</v>
      </c>
      <c r="H195" s="21">
        <v>10499.275384615383</v>
      </c>
      <c r="I195" s="21">
        <f>SUM(Sect61979[[#This Row],[District]:[ECSE]])</f>
        <v>15165.619999999999</v>
      </c>
    </row>
    <row r="196" spans="1:9" ht="12.75" x14ac:dyDescent="0.2">
      <c r="A196">
        <v>2146</v>
      </c>
      <c r="B196" t="s">
        <v>119</v>
      </c>
      <c r="C196" s="21">
        <v>3831.4985333333334</v>
      </c>
      <c r="D196" s="21">
        <v>1803.0581333333337</v>
      </c>
      <c r="E196" s="21">
        <v>0</v>
      </c>
      <c r="F196" s="21">
        <v>0</v>
      </c>
      <c r="G196" s="21">
        <v>0</v>
      </c>
      <c r="H196" s="21">
        <v>11269.113333333335</v>
      </c>
      <c r="I196" s="21">
        <f>SUM(Sect61979[[#This Row],[District]:[ECSE]])</f>
        <v>16903.670000000002</v>
      </c>
    </row>
    <row r="197" spans="1:9" ht="12.75" x14ac:dyDescent="0.2">
      <c r="A197">
        <v>2251</v>
      </c>
      <c r="B197" t="s">
        <v>236</v>
      </c>
      <c r="C197" s="21">
        <v>3699.1791666666668</v>
      </c>
      <c r="D197" s="21">
        <v>528.45416666666665</v>
      </c>
      <c r="E197" s="21">
        <v>0</v>
      </c>
      <c r="F197" s="21">
        <v>0</v>
      </c>
      <c r="G197" s="21">
        <v>0</v>
      </c>
      <c r="H197" s="21">
        <v>2113.8166666666666</v>
      </c>
      <c r="I197" s="21">
        <f>SUM(Sect61979[[#This Row],[District]:[ECSE]])</f>
        <v>6341.45</v>
      </c>
    </row>
    <row r="198" spans="1:9" ht="12.75" x14ac:dyDescent="0.2">
      <c r="A198">
        <v>1997</v>
      </c>
      <c r="B198" t="s">
        <v>37</v>
      </c>
      <c r="C198" s="21">
        <v>638.91</v>
      </c>
      <c r="D198" s="21">
        <v>0</v>
      </c>
      <c r="E198" s="21">
        <v>0</v>
      </c>
      <c r="F198" s="21">
        <v>0</v>
      </c>
      <c r="G198" s="21">
        <v>0</v>
      </c>
      <c r="H198" s="21">
        <v>1916.73</v>
      </c>
      <c r="I198" s="21">
        <f>SUM(Sect61979[[#This Row],[District]:[ECSE]])</f>
        <v>2555.64</v>
      </c>
    </row>
    <row r="199" spans="1:9" ht="12.75" x14ac:dyDescent="0.2">
      <c r="A199">
        <v>3476</v>
      </c>
      <c r="B199" t="s">
        <v>237</v>
      </c>
      <c r="C199" s="21">
        <v>0</v>
      </c>
      <c r="D199" s="21">
        <v>0</v>
      </c>
      <c r="E199" s="21">
        <v>0</v>
      </c>
      <c r="F199" s="21">
        <v>0</v>
      </c>
      <c r="G199" s="21">
        <v>0</v>
      </c>
      <c r="H199" s="21">
        <v>0</v>
      </c>
      <c r="I199" s="21">
        <f>SUM(Sect61979[[#This Row],[District]:[ECSE]])</f>
        <v>0</v>
      </c>
    </row>
    <row r="200" spans="1:9" ht="12.75" x14ac:dyDescent="0.2">
      <c r="A200">
        <v>3477</v>
      </c>
      <c r="B200" t="s">
        <v>238</v>
      </c>
      <c r="C200" s="21">
        <v>0</v>
      </c>
      <c r="D200" s="21">
        <v>0</v>
      </c>
      <c r="E200" s="21">
        <v>0</v>
      </c>
      <c r="F200" s="21">
        <v>0</v>
      </c>
      <c r="G200" s="21">
        <v>0</v>
      </c>
      <c r="H200" s="21">
        <v>0</v>
      </c>
      <c r="I200" s="21">
        <f>SUM(Sect61979[[#This Row],[District]:[ECSE]])</f>
        <v>0</v>
      </c>
    </row>
    <row r="201" spans="1:9" ht="12.75" x14ac:dyDescent="0.2">
      <c r="A201">
        <v>2332</v>
      </c>
      <c r="B201" t="s">
        <v>239</v>
      </c>
      <c r="C201" s="21">
        <v>0</v>
      </c>
      <c r="D201" s="21">
        <v>0</v>
      </c>
      <c r="E201" s="21">
        <v>0</v>
      </c>
      <c r="F201" s="21">
        <v>0</v>
      </c>
      <c r="G201" s="21">
        <v>0</v>
      </c>
      <c r="H201" s="21">
        <v>0</v>
      </c>
      <c r="I201" s="21">
        <f>SUM(Sect61979[[#This Row],[District]:[ECSE]])</f>
        <v>0</v>
      </c>
    </row>
    <row r="202" spans="1:9" ht="12.75" x14ac:dyDescent="0.2">
      <c r="B202" t="s">
        <v>182</v>
      </c>
      <c r="C202" s="21">
        <v>0</v>
      </c>
      <c r="D202" s="21">
        <v>0</v>
      </c>
      <c r="E202" s="21">
        <v>0</v>
      </c>
      <c r="F202" s="21">
        <v>0</v>
      </c>
      <c r="G202" s="21">
        <v>0</v>
      </c>
      <c r="H202" s="21">
        <v>0</v>
      </c>
      <c r="I202" s="21">
        <f>SUM(Sect61979[[#This Row],[District]:[ECSE]])</f>
        <v>0</v>
      </c>
    </row>
    <row r="203" spans="1:9" s="2" customFormat="1" ht="12.75" x14ac:dyDescent="0.2">
      <c r="B203" t="s">
        <v>184</v>
      </c>
      <c r="C203" s="20">
        <f>SUBTOTAL(109,Sect61979[District])</f>
        <v>890014.50362563145</v>
      </c>
      <c r="D203" s="20">
        <f>SUBTOTAL(109,Sect61979[Regional])</f>
        <v>182441.10076912257</v>
      </c>
      <c r="E203" s="20">
        <f>SUBTOTAL(109,Sect61979[OSD])</f>
        <v>0</v>
      </c>
      <c r="F203" s="20">
        <f>SUBTOTAL(109,Sect61979[LTCT])</f>
        <v>0</v>
      </c>
      <c r="G203" s="20">
        <f>SUBTOTAL(109,Sect61979[Hospital])</f>
        <v>0</v>
      </c>
      <c r="H203" s="20">
        <f>SUBTOTAL(109,Sect61979[ECSE])</f>
        <v>2103843.5156052462</v>
      </c>
      <c r="I203" s="20">
        <f>SUBTOTAL(109,Sect61979[Gross Total])</f>
        <v>3176299.1200000006</v>
      </c>
    </row>
    <row r="204" spans="1:9" ht="12.75" hidden="1" x14ac:dyDescent="0.2">
      <c r="B204" s="2"/>
      <c r="C204" s="5"/>
      <c r="D204" s="5"/>
      <c r="E204" s="5"/>
      <c r="F204" s="5"/>
      <c r="G204" s="5"/>
      <c r="H204" s="5"/>
      <c r="I204" s="5"/>
    </row>
  </sheetData>
  <sheetProtection sort="0" autoFilter="0"/>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0"/>
  <sheetViews>
    <sheetView workbookViewId="0">
      <selection activeCell="D9" sqref="D9"/>
    </sheetView>
  </sheetViews>
  <sheetFormatPr defaultColWidth="0" defaultRowHeight="12.75" zeroHeight="1" x14ac:dyDescent="0.2"/>
  <cols>
    <col min="1" max="1" width="33" bestFit="1" customWidth="1"/>
    <col min="2" max="3" width="21.140625" bestFit="1" customWidth="1"/>
    <col min="4" max="4" width="16.140625" customWidth="1"/>
    <col min="5" max="5" width="9.28515625" customWidth="1"/>
    <col min="6" max="7" width="0" hidden="1" customWidth="1"/>
    <col min="8" max="16384" width="7.28515625" hidden="1"/>
  </cols>
  <sheetData>
    <row r="1" spans="1:4" x14ac:dyDescent="0.2">
      <c r="A1" t="s">
        <v>180</v>
      </c>
      <c r="B1" s="6" t="s">
        <v>246</v>
      </c>
      <c r="C1" s="6" t="s">
        <v>247</v>
      </c>
      <c r="D1" s="6" t="s">
        <v>184</v>
      </c>
    </row>
    <row r="2" spans="1:4" x14ac:dyDescent="0.2">
      <c r="A2" t="s">
        <v>169</v>
      </c>
      <c r="B2" s="21">
        <v>19283169</v>
      </c>
      <c r="C2" s="21">
        <v>182437</v>
      </c>
      <c r="D2" s="20">
        <f>SUM(Programs[[#This Row],[Section 611 Regular]:[Section 619 Regular]])</f>
        <v>19465606</v>
      </c>
    </row>
    <row r="3" spans="1:4" x14ac:dyDescent="0.2">
      <c r="A3" t="s">
        <v>179</v>
      </c>
      <c r="B3" s="21">
        <f>Sect6116[[#Totals],[OSD]]</f>
        <v>150597.41692514252</v>
      </c>
      <c r="C3" s="21">
        <f>Sect61979[[#Totals],[OSD]]</f>
        <v>0</v>
      </c>
      <c r="D3" s="20">
        <f>SUM(Programs[[#This Row],[Section 611 Regular]:[Section 619 Regular]])</f>
        <v>150597.41692514252</v>
      </c>
    </row>
    <row r="4" spans="1:4" x14ac:dyDescent="0.2">
      <c r="A4" t="s">
        <v>181</v>
      </c>
      <c r="B4" s="21">
        <f>Sect6116[[#Totals],[LTCT]]</f>
        <v>366124.36617706245</v>
      </c>
      <c r="C4" s="21">
        <f>Sect61979[[#Totals],[LTCT]]</f>
        <v>0</v>
      </c>
      <c r="D4" s="20">
        <f>SUM(Programs[[#This Row],[Section 611 Regular]:[Section 619 Regular]])</f>
        <v>366124.36617706245</v>
      </c>
    </row>
    <row r="5" spans="1:4" x14ac:dyDescent="0.2">
      <c r="A5" t="s">
        <v>172</v>
      </c>
      <c r="B5" s="21">
        <f>Sect6116[[#Totals],[Hospital]]</f>
        <v>9587.8620921318397</v>
      </c>
      <c r="C5" s="21">
        <f>Sect61979[[#Totals],[Hospital]]</f>
        <v>0</v>
      </c>
      <c r="D5" s="20">
        <f>SUM(Programs[[#This Row],[Section 611 Regular]:[Section 619 Regular]])</f>
        <v>9587.8620921318397</v>
      </c>
    </row>
    <row r="6" spans="1:4" x14ac:dyDescent="0.2">
      <c r="A6" t="s">
        <v>182</v>
      </c>
      <c r="B6" s="21">
        <f>'Section 611 Awards'!C202</f>
        <v>17398.53</v>
      </c>
      <c r="C6" s="21">
        <f>'Section 619 Awards'!C202</f>
        <v>0</v>
      </c>
      <c r="D6" s="20">
        <f>SUM(Programs[[#This Row],[Section 611 Regular]:[Section 619 Regular]])</f>
        <v>17398.53</v>
      </c>
    </row>
    <row r="7" spans="1:4" x14ac:dyDescent="0.2">
      <c r="A7" t="s">
        <v>173</v>
      </c>
      <c r="B7" s="21">
        <f>Sect6116[[#Totals],[ECSE]]</f>
        <v>10783287.42194172</v>
      </c>
      <c r="C7" s="21">
        <f>Sect61979[[#Totals],[ECSE]]</f>
        <v>2103843.5156052462</v>
      </c>
      <c r="D7" s="20">
        <f>SUM(Programs[[#This Row],[Section 611 Regular]:[Section 619 Regular]])</f>
        <v>12887130.937546967</v>
      </c>
    </row>
    <row r="8" spans="1:4" x14ac:dyDescent="0.2">
      <c r="A8" t="s">
        <v>174</v>
      </c>
      <c r="B8" s="21">
        <f>Sect6116[[#Totals],[District]]</f>
        <v>110094141.04636513</v>
      </c>
      <c r="C8" s="21">
        <f>Sect61979[[#Totals],[District]]</f>
        <v>890014.50362563145</v>
      </c>
      <c r="D8" s="20">
        <f>SUM(Programs[[#This Row],[Section 611 Regular]:[Section 619 Regular]])</f>
        <v>110984155.54999076</v>
      </c>
    </row>
    <row r="9" spans="1:4" x14ac:dyDescent="0.2">
      <c r="A9" t="s">
        <v>184</v>
      </c>
      <c r="B9" s="22">
        <f>SUBTOTAL(109,Programs[Section 611 Regular])</f>
        <v>140704305.64350119</v>
      </c>
      <c r="C9" s="22">
        <f>SUBTOTAL(109,Programs[Section 619 Regular])</f>
        <v>3176295.0192308775</v>
      </c>
      <c r="D9" s="22">
        <f>SUBTOTAL(109,Programs[Total])</f>
        <v>143880600.66273206</v>
      </c>
    </row>
    <row r="10" spans="1:4" x14ac:dyDescent="0.2">
      <c r="B10" s="3"/>
      <c r="C10" s="3"/>
      <c r="D10" s="4"/>
    </row>
  </sheetData>
  <sheetProtection sort="0" autoFilter="0"/>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204"/>
  <sheetViews>
    <sheetView workbookViewId="0">
      <selection activeCell="B2" sqref="B2"/>
    </sheetView>
  </sheetViews>
  <sheetFormatPr defaultColWidth="0" defaultRowHeight="12.75" zeroHeight="1" x14ac:dyDescent="0.2"/>
  <cols>
    <col min="1" max="2" width="26.7109375" customWidth="1"/>
    <col min="3" max="10" width="0" hidden="1" customWidth="1"/>
    <col min="11" max="16384" width="7.28515625" hidden="1"/>
  </cols>
  <sheetData>
    <row r="1" spans="1:2" x14ac:dyDescent="0.2">
      <c r="A1" t="s">
        <v>0</v>
      </c>
      <c r="B1" s="6" t="s">
        <v>248</v>
      </c>
    </row>
    <row r="2" spans="1:2" x14ac:dyDescent="0.2">
      <c r="A2" t="s">
        <v>79</v>
      </c>
      <c r="B2" s="21">
        <v>604.55805101415297</v>
      </c>
    </row>
    <row r="3" spans="1:2" x14ac:dyDescent="0.2">
      <c r="A3" t="s">
        <v>106</v>
      </c>
      <c r="B3" s="21">
        <v>9172.3000810132035</v>
      </c>
    </row>
    <row r="4" spans="1:2" x14ac:dyDescent="0.2">
      <c r="A4" t="s">
        <v>5</v>
      </c>
      <c r="B4" s="21">
        <v>18220.354075379284</v>
      </c>
    </row>
    <row r="5" spans="1:2" x14ac:dyDescent="0.2">
      <c r="A5" t="s">
        <v>161</v>
      </c>
      <c r="B5" s="21">
        <v>35987.637654812257</v>
      </c>
    </row>
    <row r="6" spans="1:2" x14ac:dyDescent="0.2">
      <c r="A6" t="s">
        <v>104</v>
      </c>
      <c r="B6" s="21">
        <v>3738.2851172392211</v>
      </c>
    </row>
    <row r="7" spans="1:2" x14ac:dyDescent="0.2">
      <c r="A7" t="s">
        <v>44</v>
      </c>
      <c r="B7" s="21">
        <v>6467.8701477100967</v>
      </c>
    </row>
    <row r="8" spans="1:2" x14ac:dyDescent="0.2">
      <c r="A8" t="s">
        <v>108</v>
      </c>
      <c r="B8" s="21">
        <v>233.25</v>
      </c>
    </row>
    <row r="9" spans="1:2" x14ac:dyDescent="0.2">
      <c r="A9" t="s">
        <v>61</v>
      </c>
      <c r="B9" s="21">
        <v>96373.276003602019</v>
      </c>
    </row>
    <row r="10" spans="1:2" x14ac:dyDescent="0.2">
      <c r="A10" t="s">
        <v>70</v>
      </c>
      <c r="B10" s="21">
        <v>0</v>
      </c>
    </row>
    <row r="11" spans="1:2" x14ac:dyDescent="0.2">
      <c r="A11" t="s">
        <v>207</v>
      </c>
      <c r="B11" s="21">
        <v>71325.771805455923</v>
      </c>
    </row>
    <row r="12" spans="1:2" x14ac:dyDescent="0.2">
      <c r="A12" t="s">
        <v>208</v>
      </c>
      <c r="B12" s="21">
        <v>21072.946383215967</v>
      </c>
    </row>
    <row r="13" spans="1:2" x14ac:dyDescent="0.2">
      <c r="A13" t="s">
        <v>1</v>
      </c>
      <c r="B13" s="21">
        <v>128461.14207962017</v>
      </c>
    </row>
    <row r="14" spans="1:2" x14ac:dyDescent="0.2">
      <c r="A14" t="s">
        <v>29</v>
      </c>
      <c r="B14" s="21">
        <v>28732.331302244271</v>
      </c>
    </row>
    <row r="15" spans="1:2" x14ac:dyDescent="0.2">
      <c r="A15" t="s">
        <v>152</v>
      </c>
      <c r="B15" s="21">
        <v>40197.273194070396</v>
      </c>
    </row>
    <row r="16" spans="1:2" x14ac:dyDescent="0.2">
      <c r="A16" t="s">
        <v>155</v>
      </c>
      <c r="B16" s="21">
        <v>1224109.7325625976</v>
      </c>
    </row>
    <row r="17" spans="1:2" x14ac:dyDescent="0.2">
      <c r="A17" t="s">
        <v>209</v>
      </c>
      <c r="B17" s="21">
        <v>504093.21533428167</v>
      </c>
    </row>
    <row r="18" spans="1:2" x14ac:dyDescent="0.2">
      <c r="A18" t="s">
        <v>86</v>
      </c>
      <c r="B18" s="21">
        <v>258051.2707090445</v>
      </c>
    </row>
    <row r="19" spans="1:2" x14ac:dyDescent="0.2">
      <c r="A19" t="s">
        <v>92</v>
      </c>
      <c r="B19" s="21">
        <v>11719.022785289037</v>
      </c>
    </row>
    <row r="20" spans="1:2" x14ac:dyDescent="0.2">
      <c r="A20" t="s">
        <v>71</v>
      </c>
      <c r="B20" s="21">
        <v>417.19430732072391</v>
      </c>
    </row>
    <row r="21" spans="1:2" x14ac:dyDescent="0.2">
      <c r="A21" t="s">
        <v>210</v>
      </c>
      <c r="B21" s="21">
        <v>60887.272867027459</v>
      </c>
    </row>
    <row r="22" spans="1:2" x14ac:dyDescent="0.2">
      <c r="A22" t="s">
        <v>3</v>
      </c>
      <c r="B22" s="21">
        <v>2231.7132485869784</v>
      </c>
    </row>
    <row r="23" spans="1:2" x14ac:dyDescent="0.2">
      <c r="A23" t="s">
        <v>66</v>
      </c>
      <c r="B23" s="21">
        <v>11312.491175028352</v>
      </c>
    </row>
    <row r="24" spans="1:2" x14ac:dyDescent="0.2">
      <c r="A24" t="s">
        <v>211</v>
      </c>
      <c r="B24" s="21">
        <v>9416.264165719962</v>
      </c>
    </row>
    <row r="25" spans="1:2" x14ac:dyDescent="0.2">
      <c r="A25" t="s">
        <v>14</v>
      </c>
      <c r="B25" s="21">
        <v>169822.11743410514</v>
      </c>
    </row>
    <row r="26" spans="1:2" x14ac:dyDescent="0.2">
      <c r="A26" t="s">
        <v>112</v>
      </c>
      <c r="B26" s="21">
        <v>104961.03746120252</v>
      </c>
    </row>
    <row r="27" spans="1:2" x14ac:dyDescent="0.2">
      <c r="A27" t="s">
        <v>125</v>
      </c>
      <c r="B27" s="21">
        <v>224491.50433822532</v>
      </c>
    </row>
    <row r="28" spans="1:2" x14ac:dyDescent="0.2">
      <c r="A28" t="s">
        <v>30</v>
      </c>
      <c r="B28" s="21">
        <v>19552.432555957683</v>
      </c>
    </row>
    <row r="29" spans="1:2" x14ac:dyDescent="0.2">
      <c r="A29" t="s">
        <v>100</v>
      </c>
      <c r="B29" s="21">
        <v>24983.801378484706</v>
      </c>
    </row>
    <row r="30" spans="1:2" x14ac:dyDescent="0.2">
      <c r="A30" t="s">
        <v>62</v>
      </c>
      <c r="B30" s="21">
        <v>170127.20272672124</v>
      </c>
    </row>
    <row r="31" spans="1:2" x14ac:dyDescent="0.2">
      <c r="A31" t="s">
        <v>130</v>
      </c>
      <c r="B31" s="21">
        <v>108706.97878808914</v>
      </c>
    </row>
    <row r="32" spans="1:2" x14ac:dyDescent="0.2">
      <c r="A32" t="s">
        <v>20</v>
      </c>
      <c r="B32" s="21">
        <v>36524.396041300221</v>
      </c>
    </row>
    <row r="33" spans="1:2" x14ac:dyDescent="0.2">
      <c r="A33" t="s">
        <v>12</v>
      </c>
      <c r="B33" s="21">
        <v>29127.49983681292</v>
      </c>
    </row>
    <row r="34" spans="1:2" x14ac:dyDescent="0.2">
      <c r="A34" t="s">
        <v>45</v>
      </c>
      <c r="B34" s="21">
        <v>4518.071686637858</v>
      </c>
    </row>
    <row r="35" spans="1:2" x14ac:dyDescent="0.2">
      <c r="A35" t="s">
        <v>25</v>
      </c>
      <c r="B35" s="21">
        <v>156745.10006383646</v>
      </c>
    </row>
    <row r="36" spans="1:2" x14ac:dyDescent="0.2">
      <c r="A36" t="s">
        <v>24</v>
      </c>
      <c r="B36" s="21">
        <v>47056.669554326021</v>
      </c>
    </row>
    <row r="37" spans="1:2" x14ac:dyDescent="0.2">
      <c r="A37" t="s">
        <v>126</v>
      </c>
      <c r="B37" s="21">
        <v>36815.464026510577</v>
      </c>
    </row>
    <row r="38" spans="1:2" x14ac:dyDescent="0.2">
      <c r="A38" t="s">
        <v>7</v>
      </c>
      <c r="B38" s="21">
        <v>236081.04518177902</v>
      </c>
    </row>
    <row r="39" spans="1:2" x14ac:dyDescent="0.2">
      <c r="A39" t="s">
        <v>144</v>
      </c>
      <c r="B39" s="21">
        <v>10008.115594933146</v>
      </c>
    </row>
    <row r="40" spans="1:2" x14ac:dyDescent="0.2">
      <c r="A40" t="s">
        <v>85</v>
      </c>
      <c r="B40" s="21">
        <v>60525.632536314377</v>
      </c>
    </row>
    <row r="41" spans="1:2" x14ac:dyDescent="0.2">
      <c r="A41" t="s">
        <v>212</v>
      </c>
      <c r="B41" s="21">
        <v>127441.39281351274</v>
      </c>
    </row>
    <row r="42" spans="1:2" x14ac:dyDescent="0.2">
      <c r="A42" t="s">
        <v>213</v>
      </c>
      <c r="B42" s="21">
        <v>13498.375882360129</v>
      </c>
    </row>
    <row r="43" spans="1:2" x14ac:dyDescent="0.2">
      <c r="A43" t="s">
        <v>69</v>
      </c>
      <c r="B43" s="21">
        <v>24180.061137727189</v>
      </c>
    </row>
    <row r="44" spans="1:2" x14ac:dyDescent="0.2">
      <c r="A44" t="s">
        <v>129</v>
      </c>
      <c r="B44" s="21">
        <v>140972.33288435763</v>
      </c>
    </row>
    <row r="45" spans="1:2" x14ac:dyDescent="0.2">
      <c r="A45" t="s">
        <v>127</v>
      </c>
      <c r="B45" s="21">
        <v>320188.48747387686</v>
      </c>
    </row>
    <row r="46" spans="1:2" x14ac:dyDescent="0.2">
      <c r="A46" t="s">
        <v>162</v>
      </c>
      <c r="B46" s="21">
        <v>33188.103220296449</v>
      </c>
    </row>
    <row r="47" spans="1:2" x14ac:dyDescent="0.2">
      <c r="A47" t="s">
        <v>49</v>
      </c>
      <c r="B47" s="21">
        <v>2732.7221940555551</v>
      </c>
    </row>
    <row r="48" spans="1:2" x14ac:dyDescent="0.2">
      <c r="A48" t="s">
        <v>54</v>
      </c>
      <c r="B48" s="21">
        <v>419.48175891404412</v>
      </c>
    </row>
    <row r="49" spans="1:2" x14ac:dyDescent="0.2">
      <c r="A49" t="s">
        <v>58</v>
      </c>
      <c r="B49" s="21">
        <v>110.98592070306172</v>
      </c>
    </row>
    <row r="50" spans="1:2" x14ac:dyDescent="0.2">
      <c r="A50" t="s">
        <v>214</v>
      </c>
      <c r="B50" s="21">
        <v>11365.978460323271</v>
      </c>
    </row>
    <row r="51" spans="1:2" x14ac:dyDescent="0.2">
      <c r="A51" t="s">
        <v>215</v>
      </c>
      <c r="B51" s="21">
        <v>233269.55741032455</v>
      </c>
    </row>
    <row r="52" spans="1:2" x14ac:dyDescent="0.2">
      <c r="A52" t="s">
        <v>56</v>
      </c>
      <c r="B52" s="21">
        <v>103.66700000000002</v>
      </c>
    </row>
    <row r="53" spans="1:2" x14ac:dyDescent="0.2">
      <c r="A53" t="s">
        <v>150</v>
      </c>
      <c r="B53" s="21">
        <v>13168.161676549511</v>
      </c>
    </row>
    <row r="54" spans="1:2" x14ac:dyDescent="0.2">
      <c r="A54" t="s">
        <v>63</v>
      </c>
      <c r="B54" s="21">
        <v>169541.62035399786</v>
      </c>
    </row>
    <row r="55" spans="1:2" x14ac:dyDescent="0.2">
      <c r="A55" t="s">
        <v>138</v>
      </c>
      <c r="B55" s="21">
        <v>9358.6703518039831</v>
      </c>
    </row>
    <row r="56" spans="1:2" x14ac:dyDescent="0.2">
      <c r="A56" t="s">
        <v>145</v>
      </c>
      <c r="B56" s="21">
        <v>17110.506276151795</v>
      </c>
    </row>
    <row r="57" spans="1:2" x14ac:dyDescent="0.2">
      <c r="A57" t="s">
        <v>38</v>
      </c>
      <c r="B57" s="21">
        <v>6896.0569453672906</v>
      </c>
    </row>
    <row r="58" spans="1:2" x14ac:dyDescent="0.2">
      <c r="A58" t="s">
        <v>148</v>
      </c>
      <c r="B58" s="21">
        <v>22369.914450356842</v>
      </c>
    </row>
    <row r="59" spans="1:2" x14ac:dyDescent="0.2">
      <c r="A59" t="s">
        <v>15</v>
      </c>
      <c r="B59" s="21">
        <v>104308.38321589296</v>
      </c>
    </row>
    <row r="60" spans="1:2" x14ac:dyDescent="0.2">
      <c r="A60" t="s">
        <v>81</v>
      </c>
      <c r="B60" s="21">
        <v>656430.89094797906</v>
      </c>
    </row>
    <row r="61" spans="1:2" x14ac:dyDescent="0.2">
      <c r="A61" t="s">
        <v>132</v>
      </c>
      <c r="B61" s="21">
        <v>9947.2478662145149</v>
      </c>
    </row>
    <row r="62" spans="1:2" x14ac:dyDescent="0.2">
      <c r="A62" t="s">
        <v>83</v>
      </c>
      <c r="B62" s="21">
        <v>75525.044742720405</v>
      </c>
    </row>
    <row r="63" spans="1:2" x14ac:dyDescent="0.2">
      <c r="A63" t="s">
        <v>153</v>
      </c>
      <c r="B63" s="21">
        <v>232848.98994266836</v>
      </c>
    </row>
    <row r="64" spans="1:2" x14ac:dyDescent="0.2">
      <c r="A64" t="s">
        <v>159</v>
      </c>
      <c r="B64" s="21">
        <v>21637.32302870306</v>
      </c>
    </row>
    <row r="65" spans="1:2" x14ac:dyDescent="0.2">
      <c r="A65" t="s">
        <v>57</v>
      </c>
      <c r="B65" s="21">
        <v>558.91994126625468</v>
      </c>
    </row>
    <row r="66" spans="1:2" x14ac:dyDescent="0.2">
      <c r="A66" t="s">
        <v>157</v>
      </c>
      <c r="B66" s="21">
        <v>23960.767775928067</v>
      </c>
    </row>
    <row r="67" spans="1:2" x14ac:dyDescent="0.2">
      <c r="A67" t="s">
        <v>110</v>
      </c>
      <c r="B67" s="21">
        <v>48173.030670717533</v>
      </c>
    </row>
    <row r="68" spans="1:2" x14ac:dyDescent="0.2">
      <c r="A68" t="s">
        <v>16</v>
      </c>
      <c r="B68" s="21">
        <v>75740.722095264209</v>
      </c>
    </row>
    <row r="69" spans="1:2" x14ac:dyDescent="0.2">
      <c r="A69" t="s">
        <v>40</v>
      </c>
      <c r="B69" s="21">
        <v>13738.346431576894</v>
      </c>
    </row>
    <row r="70" spans="1:2" x14ac:dyDescent="0.2">
      <c r="A70" t="s">
        <v>34</v>
      </c>
      <c r="B70" s="21">
        <v>34887.426545811468</v>
      </c>
    </row>
    <row r="71" spans="1:2" x14ac:dyDescent="0.2">
      <c r="A71" t="s">
        <v>73</v>
      </c>
      <c r="B71" s="21">
        <v>205177.63072677481</v>
      </c>
    </row>
    <row r="72" spans="1:2" x14ac:dyDescent="0.2">
      <c r="A72" t="s">
        <v>216</v>
      </c>
      <c r="B72" s="21">
        <v>360467.33786443301</v>
      </c>
    </row>
    <row r="73" spans="1:2" x14ac:dyDescent="0.2">
      <c r="A73" t="s">
        <v>124</v>
      </c>
      <c r="B73" s="21">
        <v>440656.91670172609</v>
      </c>
    </row>
    <row r="74" spans="1:2" x14ac:dyDescent="0.2">
      <c r="A74" t="s">
        <v>51</v>
      </c>
      <c r="B74" s="21">
        <v>40827.127473968292</v>
      </c>
    </row>
    <row r="75" spans="1:2" x14ac:dyDescent="0.2">
      <c r="A75" t="s">
        <v>52</v>
      </c>
      <c r="B75" s="21">
        <v>18454.089563364902</v>
      </c>
    </row>
    <row r="76" spans="1:2" x14ac:dyDescent="0.2">
      <c r="A76" t="s">
        <v>217</v>
      </c>
      <c r="B76" s="21">
        <v>17661.443487243316</v>
      </c>
    </row>
    <row r="77" spans="1:2" x14ac:dyDescent="0.2">
      <c r="A77" t="s">
        <v>107</v>
      </c>
      <c r="B77" s="21">
        <v>4991.0024700813947</v>
      </c>
    </row>
    <row r="78" spans="1:2" x14ac:dyDescent="0.2">
      <c r="A78" t="s">
        <v>95</v>
      </c>
      <c r="B78" s="21">
        <v>27781.279997340007</v>
      </c>
    </row>
    <row r="79" spans="1:2" x14ac:dyDescent="0.2">
      <c r="A79" t="s">
        <v>136</v>
      </c>
      <c r="B79" s="21">
        <v>3885.3734891219392</v>
      </c>
    </row>
    <row r="80" spans="1:2" x14ac:dyDescent="0.2">
      <c r="A80" t="s">
        <v>218</v>
      </c>
      <c r="B80" s="21">
        <v>178479.77741102449</v>
      </c>
    </row>
    <row r="81" spans="1:2" x14ac:dyDescent="0.2">
      <c r="A81" t="s">
        <v>151</v>
      </c>
      <c r="B81" s="21">
        <v>716341.06374568667</v>
      </c>
    </row>
    <row r="82" spans="1:2" x14ac:dyDescent="0.2">
      <c r="A82" t="s">
        <v>219</v>
      </c>
      <c r="B82" s="21">
        <v>147638.09404268241</v>
      </c>
    </row>
    <row r="83" spans="1:2" x14ac:dyDescent="0.2">
      <c r="A83" t="s">
        <v>2</v>
      </c>
      <c r="B83" s="21">
        <v>2511.2477424631161</v>
      </c>
    </row>
    <row r="84" spans="1:2" x14ac:dyDescent="0.2">
      <c r="A84" t="s">
        <v>143</v>
      </c>
      <c r="B84" s="21">
        <v>11617.656169989072</v>
      </c>
    </row>
    <row r="85" spans="1:2" x14ac:dyDescent="0.2">
      <c r="A85" t="s">
        <v>220</v>
      </c>
      <c r="B85" s="21">
        <v>5258.0097341897317</v>
      </c>
    </row>
    <row r="86" spans="1:2" x14ac:dyDescent="0.2">
      <c r="A86" t="s">
        <v>72</v>
      </c>
      <c r="B86" s="21">
        <v>133421.02149974371</v>
      </c>
    </row>
    <row r="87" spans="1:2" x14ac:dyDescent="0.2">
      <c r="A87" t="s">
        <v>113</v>
      </c>
      <c r="B87" s="21">
        <v>31121.280601104841</v>
      </c>
    </row>
    <row r="88" spans="1:2" x14ac:dyDescent="0.2">
      <c r="A88" t="s">
        <v>17</v>
      </c>
      <c r="B88" s="21">
        <v>5695.8090788959062</v>
      </c>
    </row>
    <row r="89" spans="1:2" x14ac:dyDescent="0.2">
      <c r="A89" t="s">
        <v>46</v>
      </c>
      <c r="B89" s="21">
        <v>27425.105974886661</v>
      </c>
    </row>
    <row r="90" spans="1:2" x14ac:dyDescent="0.2">
      <c r="A90" t="s">
        <v>101</v>
      </c>
      <c r="B90" s="21">
        <v>2108.3298583348769</v>
      </c>
    </row>
    <row r="91" spans="1:2" x14ac:dyDescent="0.2">
      <c r="A91" t="s">
        <v>146</v>
      </c>
      <c r="B91" s="21">
        <v>10816.699558188717</v>
      </c>
    </row>
    <row r="92" spans="1:2" x14ac:dyDescent="0.2">
      <c r="A92" t="s">
        <v>88</v>
      </c>
      <c r="B92" s="21">
        <v>82843.559786143567</v>
      </c>
    </row>
    <row r="93" spans="1:2" x14ac:dyDescent="0.2">
      <c r="A93" t="s">
        <v>102</v>
      </c>
      <c r="B93" s="21">
        <v>134.767</v>
      </c>
    </row>
    <row r="94" spans="1:2" x14ac:dyDescent="0.2">
      <c r="A94" t="s">
        <v>74</v>
      </c>
      <c r="B94" s="21">
        <v>300702.11253319582</v>
      </c>
    </row>
    <row r="95" spans="1:2" x14ac:dyDescent="0.2">
      <c r="A95" t="s">
        <v>221</v>
      </c>
      <c r="B95" s="21">
        <v>148224.65301490738</v>
      </c>
    </row>
    <row r="96" spans="1:2" x14ac:dyDescent="0.2">
      <c r="A96" t="s">
        <v>167</v>
      </c>
      <c r="B96" s="21">
        <v>25131.87320112775</v>
      </c>
    </row>
    <row r="97" spans="1:2" x14ac:dyDescent="0.2">
      <c r="A97" t="s">
        <v>140</v>
      </c>
      <c r="B97" s="21">
        <v>109366.48619429635</v>
      </c>
    </row>
    <row r="98" spans="1:2" x14ac:dyDescent="0.2">
      <c r="A98" t="s">
        <v>75</v>
      </c>
      <c r="B98" s="21">
        <v>30497.899494502442</v>
      </c>
    </row>
    <row r="99" spans="1:2" x14ac:dyDescent="0.2">
      <c r="A99" t="s">
        <v>8</v>
      </c>
      <c r="B99" s="21">
        <v>214102.42944823595</v>
      </c>
    </row>
    <row r="100" spans="1:2" x14ac:dyDescent="0.2">
      <c r="A100" t="s">
        <v>96</v>
      </c>
      <c r="B100" s="21">
        <v>194161.67204727558</v>
      </c>
    </row>
    <row r="101" spans="1:2" x14ac:dyDescent="0.2">
      <c r="A101" t="s">
        <v>94</v>
      </c>
      <c r="B101" s="21">
        <v>229922.10206584897</v>
      </c>
    </row>
    <row r="102" spans="1:2" x14ac:dyDescent="0.2">
      <c r="A102" t="s">
        <v>50</v>
      </c>
      <c r="B102" s="21">
        <v>795.15822600445676</v>
      </c>
    </row>
    <row r="103" spans="1:2" x14ac:dyDescent="0.2">
      <c r="A103" t="s">
        <v>89</v>
      </c>
      <c r="B103" s="21">
        <v>28549.48453540984</v>
      </c>
    </row>
    <row r="104" spans="1:2" x14ac:dyDescent="0.2">
      <c r="A104" t="s">
        <v>105</v>
      </c>
      <c r="B104" s="21">
        <v>0</v>
      </c>
    </row>
    <row r="105" spans="1:2" x14ac:dyDescent="0.2">
      <c r="A105" t="s">
        <v>84</v>
      </c>
      <c r="B105" s="21">
        <v>11654.282764283298</v>
      </c>
    </row>
    <row r="106" spans="1:2" x14ac:dyDescent="0.2">
      <c r="A106" t="s">
        <v>91</v>
      </c>
      <c r="B106" s="21">
        <v>22012.246454628057</v>
      </c>
    </row>
    <row r="107" spans="1:2" x14ac:dyDescent="0.2">
      <c r="A107" t="s">
        <v>87</v>
      </c>
      <c r="B107" s="21">
        <v>10040.76524716359</v>
      </c>
    </row>
    <row r="108" spans="1:2" x14ac:dyDescent="0.2">
      <c r="A108" t="s">
        <v>165</v>
      </c>
      <c r="B108" s="21">
        <v>231806.28935728117</v>
      </c>
    </row>
    <row r="109" spans="1:2" x14ac:dyDescent="0.2">
      <c r="A109" t="s">
        <v>68</v>
      </c>
      <c r="B109" s="21">
        <v>542287.94105098746</v>
      </c>
    </row>
    <row r="110" spans="1:2" x14ac:dyDescent="0.2">
      <c r="A110" t="s">
        <v>222</v>
      </c>
      <c r="B110" s="21">
        <v>64065.146548447243</v>
      </c>
    </row>
    <row r="111" spans="1:2" x14ac:dyDescent="0.2">
      <c r="A111" t="s">
        <v>160</v>
      </c>
      <c r="B111" s="21">
        <v>29565.528402281663</v>
      </c>
    </row>
    <row r="112" spans="1:2" x14ac:dyDescent="0.2">
      <c r="A112" t="s">
        <v>10</v>
      </c>
      <c r="B112" s="21">
        <v>116274.93677980462</v>
      </c>
    </row>
    <row r="113" spans="1:2" x14ac:dyDescent="0.2">
      <c r="A113" t="s">
        <v>4</v>
      </c>
      <c r="B113" s="21">
        <v>16224.751892488423</v>
      </c>
    </row>
    <row r="114" spans="1:2" x14ac:dyDescent="0.2">
      <c r="A114" t="s">
        <v>48</v>
      </c>
      <c r="B114" s="21">
        <v>2691.8506430414022</v>
      </c>
    </row>
    <row r="115" spans="1:2" x14ac:dyDescent="0.2">
      <c r="A115" t="s">
        <v>120</v>
      </c>
      <c r="B115" s="21">
        <v>90413.33677264805</v>
      </c>
    </row>
    <row r="116" spans="1:2" x14ac:dyDescent="0.2">
      <c r="A116" t="s">
        <v>118</v>
      </c>
      <c r="B116" s="21">
        <v>28027.290774300207</v>
      </c>
    </row>
    <row r="117" spans="1:2" x14ac:dyDescent="0.2">
      <c r="A117" t="s">
        <v>28</v>
      </c>
      <c r="B117" s="21">
        <v>28065.40285152334</v>
      </c>
    </row>
    <row r="118" spans="1:2" x14ac:dyDescent="0.2">
      <c r="A118" t="s">
        <v>134</v>
      </c>
      <c r="B118" s="21">
        <v>29763.664125710613</v>
      </c>
    </row>
    <row r="119" spans="1:2" x14ac:dyDescent="0.2">
      <c r="A119" t="s">
        <v>135</v>
      </c>
      <c r="B119" s="21">
        <v>21967.49024894206</v>
      </c>
    </row>
    <row r="120" spans="1:2" x14ac:dyDescent="0.2">
      <c r="A120" t="s">
        <v>163</v>
      </c>
      <c r="B120" s="21">
        <v>178259.43211205836</v>
      </c>
    </row>
    <row r="121" spans="1:2" x14ac:dyDescent="0.2">
      <c r="A121" t="s">
        <v>26</v>
      </c>
      <c r="B121" s="21">
        <v>143194.99232495856</v>
      </c>
    </row>
    <row r="122" spans="1:2" x14ac:dyDescent="0.2">
      <c r="A122" t="s">
        <v>9</v>
      </c>
      <c r="B122" s="21">
        <v>698169.38470699475</v>
      </c>
    </row>
    <row r="123" spans="1:2" x14ac:dyDescent="0.2">
      <c r="A123" t="s">
        <v>36</v>
      </c>
      <c r="B123" s="21">
        <v>18203.980917408433</v>
      </c>
    </row>
    <row r="124" spans="1:2" x14ac:dyDescent="0.2">
      <c r="A124" t="s">
        <v>77</v>
      </c>
      <c r="B124" s="21">
        <v>13242.679617331696</v>
      </c>
    </row>
    <row r="125" spans="1:2" x14ac:dyDescent="0.2">
      <c r="A125" t="s">
        <v>114</v>
      </c>
      <c r="B125" s="21">
        <v>67250.136829675335</v>
      </c>
    </row>
    <row r="126" spans="1:2" x14ac:dyDescent="0.2">
      <c r="A126" t="s">
        <v>142</v>
      </c>
      <c r="B126" s="21">
        <v>10016.920489165297</v>
      </c>
    </row>
    <row r="127" spans="1:2" x14ac:dyDescent="0.2">
      <c r="A127" t="s">
        <v>116</v>
      </c>
      <c r="B127" s="21">
        <v>96018.006664652814</v>
      </c>
    </row>
    <row r="128" spans="1:2" x14ac:dyDescent="0.2">
      <c r="A128" t="s">
        <v>223</v>
      </c>
      <c r="B128" s="21">
        <v>134057.84347045407</v>
      </c>
    </row>
    <row r="129" spans="1:2" x14ac:dyDescent="0.2">
      <c r="A129" t="s">
        <v>103</v>
      </c>
      <c r="B129" s="21">
        <v>44961.213414431673</v>
      </c>
    </row>
    <row r="130" spans="1:2" x14ac:dyDescent="0.2">
      <c r="A130" t="s">
        <v>33</v>
      </c>
      <c r="B130" s="21">
        <v>29085.35856074181</v>
      </c>
    </row>
    <row r="131" spans="1:2" x14ac:dyDescent="0.2">
      <c r="A131" t="s">
        <v>90</v>
      </c>
      <c r="B131" s="21">
        <v>34548.593107700057</v>
      </c>
    </row>
    <row r="132" spans="1:2" x14ac:dyDescent="0.2">
      <c r="A132" t="s">
        <v>224</v>
      </c>
      <c r="B132" s="21">
        <v>99805.671965390618</v>
      </c>
    </row>
    <row r="133" spans="1:2" x14ac:dyDescent="0.2">
      <c r="A133" t="s">
        <v>13</v>
      </c>
      <c r="B133" s="21">
        <v>314083.9390016144</v>
      </c>
    </row>
    <row r="134" spans="1:2" x14ac:dyDescent="0.2">
      <c r="A134" t="s">
        <v>11</v>
      </c>
      <c r="B134" s="21">
        <v>161556.69127032891</v>
      </c>
    </row>
    <row r="135" spans="1:2" x14ac:dyDescent="0.2">
      <c r="A135" t="s">
        <v>76</v>
      </c>
      <c r="B135" s="21">
        <v>6176.1814095377222</v>
      </c>
    </row>
    <row r="136" spans="1:2" x14ac:dyDescent="0.2">
      <c r="A136" t="s">
        <v>122</v>
      </c>
      <c r="B136" s="21">
        <v>118518.34281979874</v>
      </c>
    </row>
    <row r="137" spans="1:2" x14ac:dyDescent="0.2">
      <c r="A137" t="s">
        <v>225</v>
      </c>
      <c r="B137" s="21">
        <v>138282.68828603579</v>
      </c>
    </row>
    <row r="138" spans="1:2" x14ac:dyDescent="0.2">
      <c r="A138" t="s">
        <v>131</v>
      </c>
      <c r="B138" s="21">
        <v>6672.1072367066436</v>
      </c>
    </row>
    <row r="139" spans="1:2" x14ac:dyDescent="0.2">
      <c r="A139" t="s">
        <v>6</v>
      </c>
      <c r="B139" s="21">
        <v>53807.399285978689</v>
      </c>
    </row>
    <row r="140" spans="1:2" x14ac:dyDescent="0.2">
      <c r="A140" t="s">
        <v>60</v>
      </c>
      <c r="B140" s="21">
        <v>99304.083581613755</v>
      </c>
    </row>
    <row r="141" spans="1:2" x14ac:dyDescent="0.2">
      <c r="A141" t="s">
        <v>137</v>
      </c>
      <c r="B141" s="21">
        <v>14533.973121644083</v>
      </c>
    </row>
    <row r="142" spans="1:2" x14ac:dyDescent="0.2">
      <c r="A142" t="s">
        <v>53</v>
      </c>
      <c r="B142" s="21">
        <v>212.25771554934536</v>
      </c>
    </row>
    <row r="143" spans="1:2" x14ac:dyDescent="0.2">
      <c r="A143" t="s">
        <v>226</v>
      </c>
      <c r="B143" s="21">
        <v>8970.8607784628202</v>
      </c>
    </row>
    <row r="144" spans="1:2" x14ac:dyDescent="0.2">
      <c r="A144" t="s">
        <v>67</v>
      </c>
      <c r="B144" s="21">
        <v>1124.2842947075819</v>
      </c>
    </row>
    <row r="145" spans="1:2" x14ac:dyDescent="0.2">
      <c r="A145" t="s">
        <v>80</v>
      </c>
      <c r="B145" s="21">
        <v>40931.493222238409</v>
      </c>
    </row>
    <row r="146" spans="1:2" x14ac:dyDescent="0.2">
      <c r="A146" t="s">
        <v>78</v>
      </c>
      <c r="B146" s="21">
        <v>489.48040366036196</v>
      </c>
    </row>
    <row r="147" spans="1:2" x14ac:dyDescent="0.2">
      <c r="A147" t="s">
        <v>227</v>
      </c>
      <c r="B147" s="21">
        <v>12401.536178768016</v>
      </c>
    </row>
    <row r="148" spans="1:2" x14ac:dyDescent="0.2">
      <c r="A148" t="s">
        <v>121</v>
      </c>
      <c r="B148" s="21">
        <v>1990512.1026710467</v>
      </c>
    </row>
    <row r="149" spans="1:2" x14ac:dyDescent="0.2">
      <c r="A149" t="s">
        <v>27</v>
      </c>
      <c r="B149" s="21">
        <v>5675.993713712206</v>
      </c>
    </row>
    <row r="150" spans="1:2" x14ac:dyDescent="0.2">
      <c r="A150" t="s">
        <v>47</v>
      </c>
      <c r="B150" s="21">
        <v>28560.921591864782</v>
      </c>
    </row>
    <row r="151" spans="1:2" x14ac:dyDescent="0.2">
      <c r="A151" t="s">
        <v>65</v>
      </c>
      <c r="B151" s="21">
        <v>7440.7954476877312</v>
      </c>
    </row>
    <row r="152" spans="1:2" x14ac:dyDescent="0.2">
      <c r="A152" t="s">
        <v>21</v>
      </c>
      <c r="B152" s="21">
        <v>46310.95302718725</v>
      </c>
    </row>
    <row r="153" spans="1:2" x14ac:dyDescent="0.2">
      <c r="A153" t="s">
        <v>31</v>
      </c>
      <c r="B153" s="21">
        <v>228216.85512007229</v>
      </c>
    </row>
    <row r="154" spans="1:2" x14ac:dyDescent="0.2">
      <c r="A154" t="s">
        <v>41</v>
      </c>
      <c r="B154" s="21">
        <v>35400.128213522563</v>
      </c>
    </row>
    <row r="155" spans="1:2" x14ac:dyDescent="0.2">
      <c r="A155" t="s">
        <v>123</v>
      </c>
      <c r="B155" s="21">
        <v>425578.76399133599</v>
      </c>
    </row>
    <row r="156" spans="1:2" x14ac:dyDescent="0.2">
      <c r="A156" t="s">
        <v>39</v>
      </c>
      <c r="B156" s="21">
        <v>19270.517082194365</v>
      </c>
    </row>
    <row r="157" spans="1:2" x14ac:dyDescent="0.2">
      <c r="A157" t="s">
        <v>128</v>
      </c>
      <c r="B157" s="21">
        <v>13290.541031351915</v>
      </c>
    </row>
    <row r="158" spans="1:2" x14ac:dyDescent="0.2">
      <c r="A158" t="s">
        <v>64</v>
      </c>
      <c r="B158" s="21">
        <v>41904.866785251594</v>
      </c>
    </row>
    <row r="159" spans="1:2" x14ac:dyDescent="0.2">
      <c r="A159" t="s">
        <v>115</v>
      </c>
      <c r="B159" s="21">
        <v>1584640.8922522001</v>
      </c>
    </row>
    <row r="160" spans="1:2" x14ac:dyDescent="0.2">
      <c r="A160" t="s">
        <v>99</v>
      </c>
      <c r="B160" s="21">
        <v>107173.37711111421</v>
      </c>
    </row>
    <row r="161" spans="1:2" x14ac:dyDescent="0.2">
      <c r="A161" t="s">
        <v>19</v>
      </c>
      <c r="B161" s="21">
        <v>90963.652769007414</v>
      </c>
    </row>
    <row r="162" spans="1:2" x14ac:dyDescent="0.2">
      <c r="A162" t="s">
        <v>98</v>
      </c>
      <c r="B162" s="21">
        <v>47777.59670488914</v>
      </c>
    </row>
    <row r="163" spans="1:2" x14ac:dyDescent="0.2">
      <c r="A163" t="s">
        <v>18</v>
      </c>
      <c r="B163" s="21">
        <v>57515.255970756756</v>
      </c>
    </row>
    <row r="164" spans="1:2" x14ac:dyDescent="0.2">
      <c r="A164" t="s">
        <v>166</v>
      </c>
      <c r="B164" s="21">
        <v>36696.38784262901</v>
      </c>
    </row>
    <row r="165" spans="1:2" x14ac:dyDescent="0.2">
      <c r="A165" t="s">
        <v>228</v>
      </c>
      <c r="B165" s="21">
        <v>13264.873830565986</v>
      </c>
    </row>
    <row r="166" spans="1:2" x14ac:dyDescent="0.2">
      <c r="A166" t="s">
        <v>156</v>
      </c>
      <c r="B166" s="21">
        <v>128578.73487684687</v>
      </c>
    </row>
    <row r="167" spans="1:2" x14ac:dyDescent="0.2">
      <c r="A167" t="s">
        <v>111</v>
      </c>
      <c r="B167" s="21">
        <v>119501.67324111998</v>
      </c>
    </row>
    <row r="168" spans="1:2" x14ac:dyDescent="0.2">
      <c r="A168" t="s">
        <v>32</v>
      </c>
      <c r="B168" s="21">
        <v>38261.035906760044</v>
      </c>
    </row>
    <row r="169" spans="1:2" x14ac:dyDescent="0.2">
      <c r="A169" t="s">
        <v>93</v>
      </c>
      <c r="B169" s="21">
        <v>54147.263756030661</v>
      </c>
    </row>
    <row r="170" spans="1:2" x14ac:dyDescent="0.2">
      <c r="A170" t="s">
        <v>59</v>
      </c>
      <c r="B170" s="21">
        <v>452.51620546711735</v>
      </c>
    </row>
    <row r="171" spans="1:2" x14ac:dyDescent="0.2">
      <c r="A171" t="s">
        <v>229</v>
      </c>
      <c r="B171" s="21">
        <v>136983.41950290927</v>
      </c>
    </row>
    <row r="172" spans="1:2" x14ac:dyDescent="0.2">
      <c r="A172" t="s">
        <v>35</v>
      </c>
      <c r="B172" s="21">
        <v>69923.177918089568</v>
      </c>
    </row>
    <row r="173" spans="1:2" x14ac:dyDescent="0.2">
      <c r="A173" t="s">
        <v>230</v>
      </c>
      <c r="B173" s="21">
        <v>13725.942583804657</v>
      </c>
    </row>
    <row r="174" spans="1:2" x14ac:dyDescent="0.2">
      <c r="A174" t="s">
        <v>158</v>
      </c>
      <c r="B174" s="21">
        <v>1469.6009925697911</v>
      </c>
    </row>
    <row r="175" spans="1:2" x14ac:dyDescent="0.2">
      <c r="A175" t="s">
        <v>82</v>
      </c>
      <c r="B175" s="21">
        <v>476720.41905768262</v>
      </c>
    </row>
    <row r="176" spans="1:2" x14ac:dyDescent="0.2">
      <c r="A176" t="s">
        <v>23</v>
      </c>
      <c r="B176" s="21">
        <v>139389.81490344583</v>
      </c>
    </row>
    <row r="177" spans="1:2" x14ac:dyDescent="0.2">
      <c r="A177" t="s">
        <v>117</v>
      </c>
      <c r="B177" s="21">
        <v>8032.066638210812</v>
      </c>
    </row>
    <row r="178" spans="1:2" x14ac:dyDescent="0.2">
      <c r="A178" t="s">
        <v>139</v>
      </c>
      <c r="B178" s="21">
        <v>19668.18551894409</v>
      </c>
    </row>
    <row r="179" spans="1:2" x14ac:dyDescent="0.2">
      <c r="A179" t="s">
        <v>55</v>
      </c>
      <c r="B179" s="21">
        <v>155.50050000000002</v>
      </c>
    </row>
    <row r="180" spans="1:2" x14ac:dyDescent="0.2">
      <c r="A180" t="s">
        <v>43</v>
      </c>
      <c r="B180" s="21">
        <v>60054.772239947008</v>
      </c>
    </row>
    <row r="181" spans="1:2" x14ac:dyDescent="0.2">
      <c r="A181" t="s">
        <v>97</v>
      </c>
      <c r="B181" s="21">
        <v>115760.64875586105</v>
      </c>
    </row>
    <row r="182" spans="1:2" x14ac:dyDescent="0.2">
      <c r="A182" t="s">
        <v>231</v>
      </c>
      <c r="B182" s="21">
        <v>188710.32492689163</v>
      </c>
    </row>
    <row r="183" spans="1:2" x14ac:dyDescent="0.2">
      <c r="A183" t="s">
        <v>154</v>
      </c>
      <c r="B183" s="21">
        <v>384520.11226641416</v>
      </c>
    </row>
    <row r="184" spans="1:2" x14ac:dyDescent="0.2">
      <c r="A184" t="s">
        <v>133</v>
      </c>
      <c r="B184" s="21">
        <v>90182.232309348168</v>
      </c>
    </row>
    <row r="185" spans="1:2" x14ac:dyDescent="0.2">
      <c r="A185" t="s">
        <v>149</v>
      </c>
      <c r="B185" s="21">
        <v>489.48040366036196</v>
      </c>
    </row>
    <row r="186" spans="1:2" x14ac:dyDescent="0.2">
      <c r="A186" t="s">
        <v>232</v>
      </c>
      <c r="B186" s="21">
        <v>1001.9397109810859</v>
      </c>
    </row>
    <row r="187" spans="1:2" x14ac:dyDescent="0.2">
      <c r="A187" t="s">
        <v>233</v>
      </c>
      <c r="B187" s="21">
        <v>39415.808834755844</v>
      </c>
    </row>
    <row r="188" spans="1:2" x14ac:dyDescent="0.2">
      <c r="A188" t="s">
        <v>141</v>
      </c>
      <c r="B188" s="21">
        <v>16342.381615010161</v>
      </c>
    </row>
    <row r="189" spans="1:2" x14ac:dyDescent="0.2">
      <c r="A189" t="s">
        <v>109</v>
      </c>
      <c r="B189" s="21">
        <v>35265.662635170491</v>
      </c>
    </row>
    <row r="190" spans="1:2" x14ac:dyDescent="0.2">
      <c r="A190" t="s">
        <v>22</v>
      </c>
      <c r="B190" s="21">
        <v>24166.631815124212</v>
      </c>
    </row>
    <row r="191" spans="1:2" x14ac:dyDescent="0.2">
      <c r="A191" t="s">
        <v>147</v>
      </c>
      <c r="B191" s="21">
        <v>11264.972993110303</v>
      </c>
    </row>
    <row r="192" spans="1:2" x14ac:dyDescent="0.2">
      <c r="A192" t="s">
        <v>234</v>
      </c>
      <c r="B192" s="21">
        <v>40027.914274466842</v>
      </c>
    </row>
    <row r="193" spans="1:2" x14ac:dyDescent="0.2">
      <c r="A193" t="s">
        <v>235</v>
      </c>
      <c r="B193" s="21">
        <v>279347.79818993277</v>
      </c>
    </row>
    <row r="194" spans="1:2" x14ac:dyDescent="0.2">
      <c r="A194" t="s">
        <v>164</v>
      </c>
      <c r="B194" s="21">
        <v>37571.765638367127</v>
      </c>
    </row>
    <row r="195" spans="1:2" x14ac:dyDescent="0.2">
      <c r="A195" t="s">
        <v>42</v>
      </c>
      <c r="B195" s="21">
        <v>71271.682777337788</v>
      </c>
    </row>
    <row r="196" spans="1:2" x14ac:dyDescent="0.2">
      <c r="A196" t="s">
        <v>119</v>
      </c>
      <c r="B196" s="21">
        <v>181800.92992710238</v>
      </c>
    </row>
    <row r="197" spans="1:2" x14ac:dyDescent="0.2">
      <c r="A197" t="s">
        <v>236</v>
      </c>
      <c r="B197" s="21">
        <v>44629.453174912349</v>
      </c>
    </row>
    <row r="198" spans="1:2" x14ac:dyDescent="0.2">
      <c r="A198" t="s">
        <v>37</v>
      </c>
      <c r="B198" s="21">
        <v>13255.994963252091</v>
      </c>
    </row>
    <row r="199" spans="1:2" x14ac:dyDescent="0.2">
      <c r="A199" t="s">
        <v>237</v>
      </c>
      <c r="B199" s="21">
        <v>8199.342917131582</v>
      </c>
    </row>
    <row r="200" spans="1:2" x14ac:dyDescent="0.2">
      <c r="A200" t="s">
        <v>238</v>
      </c>
      <c r="B200" s="21">
        <v>43894.214866036193</v>
      </c>
    </row>
    <row r="201" spans="1:2" x14ac:dyDescent="0.2">
      <c r="A201" t="s">
        <v>239</v>
      </c>
      <c r="B201" s="21">
        <v>1189.2304036603621</v>
      </c>
    </row>
    <row r="202" spans="1:2" x14ac:dyDescent="0.2">
      <c r="A202" t="s">
        <v>182</v>
      </c>
      <c r="B202" s="21">
        <v>4930.0122714233003</v>
      </c>
    </row>
    <row r="203" spans="1:2" s="2" customFormat="1" x14ac:dyDescent="0.2">
      <c r="A203" t="s">
        <v>184</v>
      </c>
      <c r="B203" s="22" t="s">
        <v>253</v>
      </c>
    </row>
    <row r="204" spans="1:2" hidden="1" x14ac:dyDescent="0.2">
      <c r="A204" s="2"/>
      <c r="B204" s="2"/>
    </row>
  </sheetData>
  <sheetProtection sort="0" autoFilter="0"/>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54031767-dd6d-417c-ab73-583408f47564">
      <UserInfo>
        <DisplayName>RAY RaeAnn - ODE</DisplayName>
        <AccountId>48</AccountId>
        <AccountType/>
      </UserInfo>
      <UserInfo>
        <DisplayName>PELT Candace - ODE</DisplayName>
        <AccountId>25</AccountId>
        <AccountType/>
      </UserInfo>
    </SharedWithUsers>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E6DA7A126F3FC40B3A9837B2983E5A7" ma:contentTypeVersion="2" ma:contentTypeDescription="Create a new document." ma:contentTypeScope="" ma:versionID="0279363fe623c9074cde9ec2ec330fcc">
  <xsd:schema xmlns:xsd="http://www.w3.org/2001/XMLSchema" xmlns:xs="http://www.w3.org/2001/XMLSchema" xmlns:p="http://schemas.microsoft.com/office/2006/metadata/properties" xmlns:ns1="http://schemas.microsoft.com/sharepoint/v3" xmlns:ns2="54031767-dd6d-417c-ab73-583408f47564" targetNamespace="http://schemas.microsoft.com/office/2006/metadata/properties" ma:root="true" ma:fieldsID="d9458e77cf9d198ba6dbaf0b974a459d" ns1:_="" ns2:_="">
    <xsd:import namespace="http://schemas.microsoft.com/sharepoint/v3"/>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3B5BEF-FC36-4E83-BEB9-D92DDCA58189}">
  <ds:schemaRefs>
    <ds:schemaRef ds:uri="54031767-dd6d-417c-ab73-583408f47564"/>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BD799C19-D529-4825-85C1-6EE1630A7A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4031767-dd6d-417c-ab73-583408f475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BF2B89-D415-48E0-AF74-FB1D6EDED5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Information</vt:lpstr>
      <vt:lpstr>Section 611 Awards</vt:lpstr>
      <vt:lpstr>Section 611 Awards 22</vt:lpstr>
      <vt:lpstr>Section 619 Awards 22</vt:lpstr>
      <vt:lpstr>Section 619 Awards</vt:lpstr>
      <vt:lpstr>Program Awards</vt:lpstr>
      <vt:lpstr>Other Amounts</vt:lpstr>
      <vt:lpstr>Information!Print_Area</vt:lpstr>
      <vt:lpstr>Information!Print_Titles</vt:lpstr>
    </vt:vector>
  </TitlesOfParts>
  <Manager/>
  <Company>Oregon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2024-2025 IDEA Flow-Through Estimates</dc:title>
  <dc:subject/>
  <dc:creator>Oregon Department of Education</dc:creator>
  <cp:keywords>IDEA; Flow-through;</cp:keywords>
  <dc:description/>
  <cp:lastModifiedBy>GARTON Cynthia * ODE</cp:lastModifiedBy>
  <cp:revision/>
  <cp:lastPrinted>2019-07-08T21:12:13Z</cp:lastPrinted>
  <dcterms:created xsi:type="dcterms:W3CDTF">2019-04-16T19:55:58Z</dcterms:created>
  <dcterms:modified xsi:type="dcterms:W3CDTF">2024-08-08T22:27:05Z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0x010100CE6DA7A126F3FC40B3A9837B2983E5A7</vt:lpwstr>
  </property>
  <property fmtid="{D5CDD505-2E9C-101B-9397-08002B2CF9AE}" pid="3" name="MSIP_Label_61f40bdc-19d8-4b8e-be88-e9eb9bcca8b8_Enabled">
    <vt:lpwstr>true</vt:lpwstr>
  </property>
  <property fmtid="{D5CDD505-2E9C-101B-9397-08002B2CF9AE}" pid="4" name="MSIP_Label_61f40bdc-19d8-4b8e-be88-e9eb9bcca8b8_SetDate">
    <vt:lpwstr>2023-11-02T21:10:33Z</vt:lpwstr>
  </property>
  <property fmtid="{D5CDD505-2E9C-101B-9397-08002B2CF9AE}" pid="5" name="MSIP_Label_61f40bdc-19d8-4b8e-be88-e9eb9bcca8b8_Method">
    <vt:lpwstr>Privileged</vt:lpwstr>
  </property>
  <property fmtid="{D5CDD505-2E9C-101B-9397-08002B2CF9AE}" pid="6" name="MSIP_Label_61f40bdc-19d8-4b8e-be88-e9eb9bcca8b8_Name">
    <vt:lpwstr>Level 1 - Published (Items)</vt:lpwstr>
  </property>
  <property fmtid="{D5CDD505-2E9C-101B-9397-08002B2CF9AE}" pid="7" name="MSIP_Label_61f40bdc-19d8-4b8e-be88-e9eb9bcca8b8_SiteId">
    <vt:lpwstr>b4f51418-b269-49a2-935a-fa54bf584fc8</vt:lpwstr>
  </property>
  <property fmtid="{D5CDD505-2E9C-101B-9397-08002B2CF9AE}" pid="8" name="MSIP_Label_61f40bdc-19d8-4b8e-be88-e9eb9bcca8b8_ActionId">
    <vt:lpwstr>98ea0d19-1b34-419f-b552-896512f5e242</vt:lpwstr>
  </property>
  <property fmtid="{D5CDD505-2E9C-101B-9397-08002B2CF9AE}" pid="9" name="MSIP_Label_61f40bdc-19d8-4b8e-be88-e9eb9bcca8b8_ContentBits">
    <vt:lpwstr>0</vt:lpwstr>
  </property>
</Properties>
</file>