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outchj\OneDrive - Oregon Department of Education\IDEA\Awards\2021-22\Estimates\"/>
    </mc:Choice>
  </mc:AlternateContent>
  <bookViews>
    <workbookView xWindow="0" yWindow="0" windowWidth="28800" windowHeight="12300" tabRatio="692"/>
  </bookViews>
  <sheets>
    <sheet name="Information" sheetId="4" r:id="rId1"/>
    <sheet name="Section 611 Awards (R)" sheetId="11" r:id="rId2"/>
    <sheet name="Section 619 Awards (R)" sheetId="12" r:id="rId3"/>
    <sheet name="Section 611 Awards (ARP)" sheetId="15" r:id="rId4"/>
    <sheet name="Section 619 Awards (ARP)" sheetId="16" r:id="rId5"/>
    <sheet name="Program Awards" sheetId="13" r:id="rId6"/>
    <sheet name="Other Amounts" sheetId="14" r:id="rId7"/>
  </sheets>
  <definedNames>
    <definedName name="_xlnm.Print_Area" localSheetId="0">Information!$B:$B</definedName>
    <definedName name="_xlnm.Print_Titles" localSheetId="0">Information!$1:$1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03" i="14" l="1"/>
  <c r="G203" i="16"/>
  <c r="E7" i="13" s="1"/>
  <c r="F203" i="16"/>
  <c r="E5" i="13" s="1"/>
  <c r="E203" i="16"/>
  <c r="E4" i="13" s="1"/>
  <c r="D203" i="16"/>
  <c r="E3" i="13" s="1"/>
  <c r="C203" i="16"/>
  <c r="E2" i="13" s="1"/>
  <c r="B203" i="16"/>
  <c r="H202" i="16"/>
  <c r="E6" i="13" s="1"/>
  <c r="H201" i="16"/>
  <c r="H200" i="16"/>
  <c r="H199" i="16"/>
  <c r="E199" i="14" s="1"/>
  <c r="H198" i="16"/>
  <c r="H197" i="16"/>
  <c r="H196" i="16"/>
  <c r="H195" i="16"/>
  <c r="H194" i="16"/>
  <c r="H193" i="16"/>
  <c r="H192" i="16"/>
  <c r="H191" i="16"/>
  <c r="E191" i="14" s="1"/>
  <c r="H190" i="16"/>
  <c r="H189" i="16"/>
  <c r="H188" i="16"/>
  <c r="H187" i="16"/>
  <c r="H186" i="16"/>
  <c r="H185" i="16"/>
  <c r="H184" i="16"/>
  <c r="H183" i="16"/>
  <c r="E183" i="14" s="1"/>
  <c r="H182" i="16"/>
  <c r="H181" i="16"/>
  <c r="H180" i="16"/>
  <c r="H179" i="16"/>
  <c r="H178" i="16"/>
  <c r="H177" i="16"/>
  <c r="H176" i="16"/>
  <c r="H175" i="16"/>
  <c r="E175" i="14" s="1"/>
  <c r="H174" i="16"/>
  <c r="H173" i="16"/>
  <c r="H172" i="16"/>
  <c r="H171" i="16"/>
  <c r="H170" i="16"/>
  <c r="H169" i="16"/>
  <c r="H168" i="16"/>
  <c r="H167" i="16"/>
  <c r="E167" i="14" s="1"/>
  <c r="H166" i="16"/>
  <c r="H165" i="16"/>
  <c r="H164" i="16"/>
  <c r="H163" i="16"/>
  <c r="H162" i="16"/>
  <c r="H161" i="16"/>
  <c r="H160" i="16"/>
  <c r="H159" i="16"/>
  <c r="E159" i="14" s="1"/>
  <c r="H158" i="16"/>
  <c r="H157" i="16"/>
  <c r="H156" i="16"/>
  <c r="H155" i="16"/>
  <c r="H154" i="16"/>
  <c r="H153" i="16"/>
  <c r="H152" i="16"/>
  <c r="H151" i="16"/>
  <c r="E151" i="14" s="1"/>
  <c r="H150" i="16"/>
  <c r="H149" i="16"/>
  <c r="H148" i="16"/>
  <c r="H147" i="16"/>
  <c r="H146" i="16"/>
  <c r="H145" i="16"/>
  <c r="H144" i="16"/>
  <c r="H143" i="16"/>
  <c r="E143" i="14" s="1"/>
  <c r="H142" i="16"/>
  <c r="H141" i="16"/>
  <c r="H140" i="16"/>
  <c r="H139" i="16"/>
  <c r="H138" i="16"/>
  <c r="H137" i="16"/>
  <c r="H136" i="16"/>
  <c r="H135" i="16"/>
  <c r="E135" i="14" s="1"/>
  <c r="H134" i="16"/>
  <c r="H133" i="16"/>
  <c r="H132" i="16"/>
  <c r="H131" i="16"/>
  <c r="H130" i="16"/>
  <c r="H129" i="16"/>
  <c r="H128" i="16"/>
  <c r="H127" i="16"/>
  <c r="E127" i="14" s="1"/>
  <c r="H126" i="16"/>
  <c r="H125" i="16"/>
  <c r="H124" i="16"/>
  <c r="H123" i="16"/>
  <c r="H122" i="16"/>
  <c r="H121" i="16"/>
  <c r="H120" i="16"/>
  <c r="H119" i="16"/>
  <c r="E119" i="14" s="1"/>
  <c r="H118" i="16"/>
  <c r="H117" i="16"/>
  <c r="H116" i="16"/>
  <c r="H115" i="16"/>
  <c r="H114" i="16"/>
  <c r="H113" i="16"/>
  <c r="H112" i="16"/>
  <c r="H111" i="16"/>
  <c r="E111" i="14" s="1"/>
  <c r="H110" i="16"/>
  <c r="H109" i="16"/>
  <c r="H108" i="16"/>
  <c r="H107" i="16"/>
  <c r="H106" i="16"/>
  <c r="H105" i="16"/>
  <c r="H104" i="16"/>
  <c r="H103" i="16"/>
  <c r="E103" i="14" s="1"/>
  <c r="H102" i="16"/>
  <c r="H101" i="16"/>
  <c r="H100" i="16"/>
  <c r="H99" i="16"/>
  <c r="H98" i="16"/>
  <c r="H97" i="16"/>
  <c r="H96" i="16"/>
  <c r="H95" i="16"/>
  <c r="E95" i="14" s="1"/>
  <c r="H94" i="16"/>
  <c r="H93" i="16"/>
  <c r="H92" i="16"/>
  <c r="H91" i="16"/>
  <c r="H90" i="16"/>
  <c r="H89" i="16"/>
  <c r="H88" i="16"/>
  <c r="H87" i="16"/>
  <c r="E87" i="14" s="1"/>
  <c r="H86" i="16"/>
  <c r="H85" i="16"/>
  <c r="H84" i="16"/>
  <c r="H83" i="16"/>
  <c r="H82" i="16"/>
  <c r="H81" i="16"/>
  <c r="H80" i="16"/>
  <c r="H79" i="16"/>
  <c r="E79" i="14" s="1"/>
  <c r="H78" i="16"/>
  <c r="H77" i="16"/>
  <c r="H76" i="16"/>
  <c r="H75" i="16"/>
  <c r="H74" i="16"/>
  <c r="H73" i="16"/>
  <c r="H72" i="16"/>
  <c r="H71" i="16"/>
  <c r="E71" i="14" s="1"/>
  <c r="H70" i="16"/>
  <c r="H69" i="16"/>
  <c r="H68" i="16"/>
  <c r="H67" i="16"/>
  <c r="H66" i="16"/>
  <c r="H65" i="16"/>
  <c r="H64" i="16"/>
  <c r="H63" i="16"/>
  <c r="E63" i="14" s="1"/>
  <c r="H62" i="16"/>
  <c r="H61" i="16"/>
  <c r="H60" i="16"/>
  <c r="H59" i="16"/>
  <c r="H58" i="16"/>
  <c r="H57" i="16"/>
  <c r="H56" i="16"/>
  <c r="H55" i="16"/>
  <c r="E55" i="14" s="1"/>
  <c r="H54" i="16"/>
  <c r="H53" i="16"/>
  <c r="H52" i="16"/>
  <c r="H51" i="16"/>
  <c r="H50" i="16"/>
  <c r="H49" i="16"/>
  <c r="H48" i="16"/>
  <c r="H47" i="16"/>
  <c r="E47" i="14" s="1"/>
  <c r="H46" i="16"/>
  <c r="H45" i="16"/>
  <c r="H44" i="16"/>
  <c r="H43" i="16"/>
  <c r="H42" i="16"/>
  <c r="H41" i="16"/>
  <c r="H40" i="16"/>
  <c r="H39" i="16"/>
  <c r="E39" i="14" s="1"/>
  <c r="H38" i="16"/>
  <c r="H37" i="16"/>
  <c r="H36" i="16"/>
  <c r="H35" i="16"/>
  <c r="H34" i="16"/>
  <c r="H33" i="16"/>
  <c r="H32" i="16"/>
  <c r="H31" i="16"/>
  <c r="E31" i="14" s="1"/>
  <c r="H30" i="16"/>
  <c r="H29" i="16"/>
  <c r="H28" i="16"/>
  <c r="H27" i="16"/>
  <c r="H26" i="16"/>
  <c r="H25" i="16"/>
  <c r="H24" i="16"/>
  <c r="H23" i="16"/>
  <c r="E23" i="14" s="1"/>
  <c r="H22" i="16"/>
  <c r="H21" i="16"/>
  <c r="H20" i="16"/>
  <c r="H19" i="16"/>
  <c r="H18" i="16"/>
  <c r="H17" i="16"/>
  <c r="H16" i="16"/>
  <c r="H15" i="16"/>
  <c r="E15" i="14" s="1"/>
  <c r="H14" i="16"/>
  <c r="H13" i="16"/>
  <c r="H12" i="16"/>
  <c r="H11" i="16"/>
  <c r="H10" i="16"/>
  <c r="H9" i="16"/>
  <c r="H8" i="16"/>
  <c r="H7" i="16"/>
  <c r="E7" i="14" s="1"/>
  <c r="H6" i="16"/>
  <c r="H5" i="16"/>
  <c r="H4" i="16"/>
  <c r="H3" i="16"/>
  <c r="H2" i="16"/>
  <c r="G203" i="15"/>
  <c r="D7" i="13" s="1"/>
  <c r="F203" i="15"/>
  <c r="D5" i="13" s="1"/>
  <c r="E203" i="15"/>
  <c r="D4" i="13" s="1"/>
  <c r="D203" i="15"/>
  <c r="D3" i="13" s="1"/>
  <c r="C203" i="15"/>
  <c r="D2" i="13" s="1"/>
  <c r="B203" i="15"/>
  <c r="H202" i="15"/>
  <c r="H201" i="15"/>
  <c r="E201" i="14" s="1"/>
  <c r="H200" i="15"/>
  <c r="E200" i="14" s="1"/>
  <c r="H199" i="15"/>
  <c r="H198" i="15"/>
  <c r="H197" i="15"/>
  <c r="H196" i="15"/>
  <c r="H195" i="15"/>
  <c r="E195" i="14" s="1"/>
  <c r="H194" i="15"/>
  <c r="H193" i="15"/>
  <c r="E193" i="14" s="1"/>
  <c r="H192" i="15"/>
  <c r="E192" i="14" s="1"/>
  <c r="H191" i="15"/>
  <c r="H190" i="15"/>
  <c r="H189" i="15"/>
  <c r="H188" i="15"/>
  <c r="H187" i="15"/>
  <c r="E187" i="14" s="1"/>
  <c r="H186" i="15"/>
  <c r="H185" i="15"/>
  <c r="E185" i="14" s="1"/>
  <c r="H184" i="15"/>
  <c r="E184" i="14" s="1"/>
  <c r="H183" i="15"/>
  <c r="H182" i="15"/>
  <c r="H181" i="15"/>
  <c r="H180" i="15"/>
  <c r="H179" i="15"/>
  <c r="E179" i="14" s="1"/>
  <c r="H178" i="15"/>
  <c r="H177" i="15"/>
  <c r="E177" i="14" s="1"/>
  <c r="H176" i="15"/>
  <c r="E176" i="14" s="1"/>
  <c r="H175" i="15"/>
  <c r="H174" i="15"/>
  <c r="H173" i="15"/>
  <c r="H172" i="15"/>
  <c r="H171" i="15"/>
  <c r="E171" i="14" s="1"/>
  <c r="H170" i="15"/>
  <c r="H169" i="15"/>
  <c r="E169" i="14" s="1"/>
  <c r="H168" i="15"/>
  <c r="E168" i="14" s="1"/>
  <c r="H167" i="15"/>
  <c r="H166" i="15"/>
  <c r="H165" i="15"/>
  <c r="H164" i="15"/>
  <c r="H163" i="15"/>
  <c r="E163" i="14" s="1"/>
  <c r="H162" i="15"/>
  <c r="H161" i="15"/>
  <c r="E161" i="14" s="1"/>
  <c r="H160" i="15"/>
  <c r="E160" i="14" s="1"/>
  <c r="H159" i="15"/>
  <c r="H158" i="15"/>
  <c r="H157" i="15"/>
  <c r="H156" i="15"/>
  <c r="H155" i="15"/>
  <c r="E155" i="14" s="1"/>
  <c r="H154" i="15"/>
  <c r="H153" i="15"/>
  <c r="E153" i="14" s="1"/>
  <c r="H152" i="15"/>
  <c r="E152" i="14" s="1"/>
  <c r="H151" i="15"/>
  <c r="H150" i="15"/>
  <c r="H149" i="15"/>
  <c r="H148" i="15"/>
  <c r="H147" i="15"/>
  <c r="E147" i="14" s="1"/>
  <c r="H146" i="15"/>
  <c r="H145" i="15"/>
  <c r="E145" i="14" s="1"/>
  <c r="H144" i="15"/>
  <c r="E144" i="14" s="1"/>
  <c r="H143" i="15"/>
  <c r="H142" i="15"/>
  <c r="H141" i="15"/>
  <c r="H140" i="15"/>
  <c r="H139" i="15"/>
  <c r="E139" i="14" s="1"/>
  <c r="H138" i="15"/>
  <c r="H137" i="15"/>
  <c r="E137" i="14" s="1"/>
  <c r="H136" i="15"/>
  <c r="E136" i="14" s="1"/>
  <c r="H135" i="15"/>
  <c r="H134" i="15"/>
  <c r="H133" i="15"/>
  <c r="H132" i="15"/>
  <c r="H131" i="15"/>
  <c r="E131" i="14" s="1"/>
  <c r="H130" i="15"/>
  <c r="H129" i="15"/>
  <c r="E129" i="14" s="1"/>
  <c r="H128" i="15"/>
  <c r="E128" i="14" s="1"/>
  <c r="H127" i="15"/>
  <c r="H126" i="15"/>
  <c r="H125" i="15"/>
  <c r="H124" i="15"/>
  <c r="H123" i="15"/>
  <c r="E123" i="14" s="1"/>
  <c r="H122" i="15"/>
  <c r="H121" i="15"/>
  <c r="E121" i="14" s="1"/>
  <c r="H120" i="15"/>
  <c r="E120" i="14" s="1"/>
  <c r="H119" i="15"/>
  <c r="H118" i="15"/>
  <c r="H117" i="15"/>
  <c r="H116" i="15"/>
  <c r="H115" i="15"/>
  <c r="E115" i="14" s="1"/>
  <c r="H114" i="15"/>
  <c r="H113" i="15"/>
  <c r="E113" i="14" s="1"/>
  <c r="H112" i="15"/>
  <c r="E112" i="14" s="1"/>
  <c r="H111" i="15"/>
  <c r="H110" i="15"/>
  <c r="H109" i="15"/>
  <c r="H108" i="15"/>
  <c r="H107" i="15"/>
  <c r="E107" i="14" s="1"/>
  <c r="H106" i="15"/>
  <c r="H105" i="15"/>
  <c r="E105" i="14" s="1"/>
  <c r="H104" i="15"/>
  <c r="E104" i="14" s="1"/>
  <c r="H103" i="15"/>
  <c r="H102" i="15"/>
  <c r="H101" i="15"/>
  <c r="H100" i="15"/>
  <c r="H99" i="15"/>
  <c r="E99" i="14" s="1"/>
  <c r="H98" i="15"/>
  <c r="H97" i="15"/>
  <c r="E97" i="14" s="1"/>
  <c r="H96" i="15"/>
  <c r="E96" i="14" s="1"/>
  <c r="H95" i="15"/>
  <c r="H94" i="15"/>
  <c r="H93" i="15"/>
  <c r="H92" i="15"/>
  <c r="H91" i="15"/>
  <c r="E91" i="14" s="1"/>
  <c r="H90" i="15"/>
  <c r="H89" i="15"/>
  <c r="E89" i="14" s="1"/>
  <c r="H88" i="15"/>
  <c r="E88" i="14" s="1"/>
  <c r="H87" i="15"/>
  <c r="H86" i="15"/>
  <c r="H85" i="15"/>
  <c r="H84" i="15"/>
  <c r="H83" i="15"/>
  <c r="E83" i="14" s="1"/>
  <c r="H82" i="15"/>
  <c r="H81" i="15"/>
  <c r="E81" i="14" s="1"/>
  <c r="H80" i="15"/>
  <c r="E80" i="14" s="1"/>
  <c r="H79" i="15"/>
  <c r="H78" i="15"/>
  <c r="H77" i="15"/>
  <c r="H76" i="15"/>
  <c r="H75" i="15"/>
  <c r="E75" i="14" s="1"/>
  <c r="H74" i="15"/>
  <c r="H73" i="15"/>
  <c r="E73" i="14" s="1"/>
  <c r="H72" i="15"/>
  <c r="E72" i="14" s="1"/>
  <c r="H71" i="15"/>
  <c r="H70" i="15"/>
  <c r="H69" i="15"/>
  <c r="H68" i="15"/>
  <c r="H67" i="15"/>
  <c r="E67" i="14" s="1"/>
  <c r="H66" i="15"/>
  <c r="H65" i="15"/>
  <c r="E65" i="14" s="1"/>
  <c r="H64" i="15"/>
  <c r="E64" i="14" s="1"/>
  <c r="H63" i="15"/>
  <c r="H62" i="15"/>
  <c r="H61" i="15"/>
  <c r="H60" i="15"/>
  <c r="H59" i="15"/>
  <c r="E59" i="14" s="1"/>
  <c r="H58" i="15"/>
  <c r="H57" i="15"/>
  <c r="E57" i="14" s="1"/>
  <c r="H56" i="15"/>
  <c r="E56" i="14" s="1"/>
  <c r="H55" i="15"/>
  <c r="H54" i="15"/>
  <c r="H53" i="15"/>
  <c r="H52" i="15"/>
  <c r="H51" i="15"/>
  <c r="E51" i="14" s="1"/>
  <c r="H50" i="15"/>
  <c r="H49" i="15"/>
  <c r="E49" i="14" s="1"/>
  <c r="H48" i="15"/>
  <c r="E48" i="14" s="1"/>
  <c r="H47" i="15"/>
  <c r="H46" i="15"/>
  <c r="H45" i="15"/>
  <c r="H44" i="15"/>
  <c r="H43" i="15"/>
  <c r="E43" i="14" s="1"/>
  <c r="H42" i="15"/>
  <c r="H41" i="15"/>
  <c r="E41" i="14" s="1"/>
  <c r="H40" i="15"/>
  <c r="E40" i="14" s="1"/>
  <c r="H39" i="15"/>
  <c r="H38" i="15"/>
  <c r="H37" i="15"/>
  <c r="H36" i="15"/>
  <c r="E36" i="14" s="1"/>
  <c r="H35" i="15"/>
  <c r="E35" i="14" s="1"/>
  <c r="H34" i="15"/>
  <c r="H33" i="15"/>
  <c r="E33" i="14" s="1"/>
  <c r="H32" i="15"/>
  <c r="E32" i="14" s="1"/>
  <c r="H31" i="15"/>
  <c r="H30" i="15"/>
  <c r="H29" i="15"/>
  <c r="H28" i="15"/>
  <c r="E28" i="14" s="1"/>
  <c r="H27" i="15"/>
  <c r="E27" i="14" s="1"/>
  <c r="H26" i="15"/>
  <c r="H25" i="15"/>
  <c r="E25" i="14" s="1"/>
  <c r="H24" i="15"/>
  <c r="E24" i="14" s="1"/>
  <c r="H23" i="15"/>
  <c r="H22" i="15"/>
  <c r="H21" i="15"/>
  <c r="H20" i="15"/>
  <c r="E20" i="14" s="1"/>
  <c r="H19" i="15"/>
  <c r="E19" i="14" s="1"/>
  <c r="H18" i="15"/>
  <c r="H17" i="15"/>
  <c r="E17" i="14" s="1"/>
  <c r="H16" i="15"/>
  <c r="E16" i="14" s="1"/>
  <c r="H15" i="15"/>
  <c r="H14" i="15"/>
  <c r="H13" i="15"/>
  <c r="H12" i="15"/>
  <c r="E12" i="14" s="1"/>
  <c r="H11" i="15"/>
  <c r="E11" i="14" s="1"/>
  <c r="H10" i="15"/>
  <c r="H9" i="15"/>
  <c r="E9" i="14" s="1"/>
  <c r="H8" i="15"/>
  <c r="E8" i="14" s="1"/>
  <c r="H7" i="15"/>
  <c r="H6" i="15"/>
  <c r="H5" i="15"/>
  <c r="H4" i="15"/>
  <c r="E4" i="14" s="1"/>
  <c r="H3" i="15"/>
  <c r="E3" i="14" s="1"/>
  <c r="H2" i="15"/>
  <c r="E8" i="13" l="1"/>
  <c r="E5" i="14"/>
  <c r="E101" i="14"/>
  <c r="E37" i="14"/>
  <c r="E69" i="14"/>
  <c r="E125" i="14"/>
  <c r="E165" i="14"/>
  <c r="E189" i="14"/>
  <c r="E13" i="14"/>
  <c r="E53" i="14"/>
  <c r="E85" i="14"/>
  <c r="E117" i="14"/>
  <c r="E141" i="14"/>
  <c r="E197" i="14"/>
  <c r="E21" i="14"/>
  <c r="E45" i="14"/>
  <c r="E77" i="14"/>
  <c r="E109" i="14"/>
  <c r="E149" i="14"/>
  <c r="E173" i="14"/>
  <c r="E29" i="14"/>
  <c r="E61" i="14"/>
  <c r="E93" i="14"/>
  <c r="E133" i="14"/>
  <c r="E157" i="14"/>
  <c r="E181" i="14"/>
  <c r="E6" i="14"/>
  <c r="E14" i="14"/>
  <c r="E22" i="14"/>
  <c r="E30" i="14"/>
  <c r="E38" i="14"/>
  <c r="E46" i="14"/>
  <c r="E54" i="14"/>
  <c r="E62" i="14"/>
  <c r="E70" i="14"/>
  <c r="E78" i="14"/>
  <c r="E86" i="14"/>
  <c r="E94" i="14"/>
  <c r="E102" i="14"/>
  <c r="E110" i="14"/>
  <c r="E118" i="14"/>
  <c r="E126" i="14"/>
  <c r="E134" i="14"/>
  <c r="E142" i="14"/>
  <c r="E150" i="14"/>
  <c r="E158" i="14"/>
  <c r="E166" i="14"/>
  <c r="E174" i="14"/>
  <c r="E182" i="14"/>
  <c r="E190" i="14"/>
  <c r="E198" i="14"/>
  <c r="E2" i="14"/>
  <c r="E10" i="14"/>
  <c r="E18" i="14"/>
  <c r="E26" i="14"/>
  <c r="E34" i="14"/>
  <c r="E42" i="14"/>
  <c r="E50" i="14"/>
  <c r="E58" i="14"/>
  <c r="E66" i="14"/>
  <c r="E74" i="14"/>
  <c r="E82" i="14"/>
  <c r="E90" i="14"/>
  <c r="E98" i="14"/>
  <c r="E106" i="14"/>
  <c r="E114" i="14"/>
  <c r="E122" i="14"/>
  <c r="E130" i="14"/>
  <c r="E138" i="14"/>
  <c r="E146" i="14"/>
  <c r="E154" i="14"/>
  <c r="E162" i="14"/>
  <c r="E170" i="14"/>
  <c r="E178" i="14"/>
  <c r="E186" i="14"/>
  <c r="E194" i="14"/>
  <c r="E202" i="14"/>
  <c r="E44" i="14"/>
  <c r="E52" i="14"/>
  <c r="E60" i="14"/>
  <c r="E68" i="14"/>
  <c r="E76" i="14"/>
  <c r="E84" i="14"/>
  <c r="E92" i="14"/>
  <c r="E100" i="14"/>
  <c r="E108" i="14"/>
  <c r="E116" i="14"/>
  <c r="E124" i="14"/>
  <c r="E132" i="14"/>
  <c r="E140" i="14"/>
  <c r="E148" i="14"/>
  <c r="E156" i="14"/>
  <c r="E164" i="14"/>
  <c r="E172" i="14"/>
  <c r="E180" i="14"/>
  <c r="E188" i="14"/>
  <c r="E196" i="14"/>
  <c r="D6" i="13"/>
  <c r="D8" i="13" s="1"/>
  <c r="H203" i="15"/>
  <c r="H203" i="16"/>
  <c r="H202" i="12"/>
  <c r="C6" i="13" s="1"/>
  <c r="H202" i="11"/>
  <c r="D202" i="14" s="1"/>
  <c r="B6" i="13" l="1"/>
  <c r="F6" i="13" s="1"/>
  <c r="B203" i="14"/>
  <c r="B203" i="12"/>
  <c r="C203" i="12"/>
  <c r="C2" i="13" s="1"/>
  <c r="D203" i="12"/>
  <c r="C3" i="13" s="1"/>
  <c r="E203" i="12"/>
  <c r="C4" i="13" s="1"/>
  <c r="F203" i="12"/>
  <c r="C5" i="13" s="1"/>
  <c r="G203" i="12"/>
  <c r="C7" i="13" s="1"/>
  <c r="H2" i="12"/>
  <c r="H3" i="12"/>
  <c r="H4" i="12"/>
  <c r="H5" i="12"/>
  <c r="H6" i="12"/>
  <c r="H7" i="12"/>
  <c r="H8" i="12"/>
  <c r="H9" i="12"/>
  <c r="H10" i="12"/>
  <c r="H11" i="12"/>
  <c r="H12" i="12"/>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H56" i="12"/>
  <c r="H57" i="12"/>
  <c r="H58" i="12"/>
  <c r="H59" i="12"/>
  <c r="H60" i="12"/>
  <c r="H61" i="12"/>
  <c r="H62" i="12"/>
  <c r="H63" i="12"/>
  <c r="H64" i="12"/>
  <c r="H65" i="12"/>
  <c r="H66" i="12"/>
  <c r="H67" i="12"/>
  <c r="H68" i="12"/>
  <c r="H69" i="12"/>
  <c r="H70" i="12"/>
  <c r="H71" i="12"/>
  <c r="H72" i="12"/>
  <c r="H73" i="12"/>
  <c r="H74" i="12"/>
  <c r="H75" i="12"/>
  <c r="H76" i="12"/>
  <c r="H77" i="12"/>
  <c r="H78" i="12"/>
  <c r="H79" i="12"/>
  <c r="H80" i="12"/>
  <c r="H81" i="12"/>
  <c r="H82" i="12"/>
  <c r="H83" i="12"/>
  <c r="H84" i="12"/>
  <c r="H85" i="12"/>
  <c r="H86" i="12"/>
  <c r="H87" i="12"/>
  <c r="H88" i="12"/>
  <c r="H89" i="12"/>
  <c r="H90" i="12"/>
  <c r="H91" i="12"/>
  <c r="H92" i="12"/>
  <c r="H93" i="12"/>
  <c r="H94" i="12"/>
  <c r="H95" i="12"/>
  <c r="H96" i="12"/>
  <c r="H97" i="12"/>
  <c r="H98" i="12"/>
  <c r="H99" i="12"/>
  <c r="H100" i="12"/>
  <c r="H101" i="12"/>
  <c r="H102" i="12"/>
  <c r="H103" i="12"/>
  <c r="H104" i="12"/>
  <c r="H105" i="12"/>
  <c r="H106" i="12"/>
  <c r="H107" i="12"/>
  <c r="H108" i="12"/>
  <c r="H109" i="12"/>
  <c r="H110" i="12"/>
  <c r="H111" i="12"/>
  <c r="H112" i="12"/>
  <c r="H113" i="12"/>
  <c r="H114" i="12"/>
  <c r="H115" i="12"/>
  <c r="H116" i="12"/>
  <c r="H117" i="12"/>
  <c r="H118" i="12"/>
  <c r="H119" i="12"/>
  <c r="H120" i="12"/>
  <c r="H121" i="12"/>
  <c r="H122" i="12"/>
  <c r="H123" i="12"/>
  <c r="H124" i="12"/>
  <c r="H125" i="12"/>
  <c r="H126" i="12"/>
  <c r="H127" i="12"/>
  <c r="H128" i="12"/>
  <c r="H129" i="12"/>
  <c r="H130" i="12"/>
  <c r="H131" i="12"/>
  <c r="H132" i="12"/>
  <c r="H133" i="12"/>
  <c r="H134" i="12"/>
  <c r="H135" i="12"/>
  <c r="H136" i="12"/>
  <c r="H137" i="12"/>
  <c r="H138" i="12"/>
  <c r="H139" i="12"/>
  <c r="H140" i="12"/>
  <c r="H141" i="12"/>
  <c r="H142" i="12"/>
  <c r="H143" i="12"/>
  <c r="H144" i="12"/>
  <c r="H145" i="12"/>
  <c r="H146" i="12"/>
  <c r="H147" i="12"/>
  <c r="H148" i="12"/>
  <c r="H149" i="12"/>
  <c r="H150" i="12"/>
  <c r="H151" i="12"/>
  <c r="H152" i="12"/>
  <c r="H153" i="12"/>
  <c r="H154" i="12"/>
  <c r="H155" i="12"/>
  <c r="H156" i="12"/>
  <c r="H157" i="12"/>
  <c r="H158" i="12"/>
  <c r="H159" i="12"/>
  <c r="H160" i="12"/>
  <c r="H161" i="12"/>
  <c r="H162" i="12"/>
  <c r="H163" i="12"/>
  <c r="H164" i="12"/>
  <c r="H165" i="12"/>
  <c r="H166" i="12"/>
  <c r="H167" i="12"/>
  <c r="H168" i="12"/>
  <c r="H169" i="12"/>
  <c r="H170" i="12"/>
  <c r="H171" i="12"/>
  <c r="H172" i="12"/>
  <c r="H173" i="12"/>
  <c r="H174" i="12"/>
  <c r="H175" i="12"/>
  <c r="H176" i="12"/>
  <c r="H177" i="12"/>
  <c r="H178" i="12"/>
  <c r="H179" i="12"/>
  <c r="H180" i="12"/>
  <c r="H181" i="12"/>
  <c r="H182" i="12"/>
  <c r="H183" i="12"/>
  <c r="H184" i="12"/>
  <c r="H185" i="12"/>
  <c r="H186" i="12"/>
  <c r="H187" i="12"/>
  <c r="H188" i="12"/>
  <c r="H189" i="12"/>
  <c r="H190" i="12"/>
  <c r="H191" i="12"/>
  <c r="H192" i="12"/>
  <c r="H193" i="12"/>
  <c r="H194" i="12"/>
  <c r="H195" i="12"/>
  <c r="H196" i="12"/>
  <c r="H197" i="12"/>
  <c r="H198" i="12"/>
  <c r="H199" i="12"/>
  <c r="H200" i="12"/>
  <c r="H201" i="12"/>
  <c r="H2" i="11"/>
  <c r="D2" i="14" s="1"/>
  <c r="H3" i="11"/>
  <c r="D3" i="14" s="1"/>
  <c r="H4" i="11"/>
  <c r="D4" i="14" s="1"/>
  <c r="H5" i="11"/>
  <c r="D5" i="14" s="1"/>
  <c r="H6" i="11"/>
  <c r="D6" i="14" s="1"/>
  <c r="H7" i="11"/>
  <c r="D7" i="14" s="1"/>
  <c r="H8" i="11"/>
  <c r="D8" i="14" s="1"/>
  <c r="H9" i="11"/>
  <c r="D9" i="14" s="1"/>
  <c r="H10" i="11"/>
  <c r="D10" i="14" s="1"/>
  <c r="H11" i="11"/>
  <c r="D11" i="14" s="1"/>
  <c r="H12" i="11"/>
  <c r="D12" i="14" s="1"/>
  <c r="H13" i="11"/>
  <c r="D13" i="14" s="1"/>
  <c r="H14" i="11"/>
  <c r="D14" i="14" s="1"/>
  <c r="H15" i="11"/>
  <c r="D15" i="14" s="1"/>
  <c r="H16" i="11"/>
  <c r="D16" i="14" s="1"/>
  <c r="H17" i="11"/>
  <c r="D17" i="14" s="1"/>
  <c r="H18" i="11"/>
  <c r="D18" i="14" s="1"/>
  <c r="H19" i="11"/>
  <c r="D19" i="14" s="1"/>
  <c r="H20" i="11"/>
  <c r="D20" i="14" s="1"/>
  <c r="H21" i="11"/>
  <c r="D21" i="14" s="1"/>
  <c r="H22" i="11"/>
  <c r="D22" i="14" s="1"/>
  <c r="H23" i="11"/>
  <c r="D23" i="14" s="1"/>
  <c r="H24" i="11"/>
  <c r="D24" i="14" s="1"/>
  <c r="H25" i="11"/>
  <c r="D25" i="14" s="1"/>
  <c r="H26" i="11"/>
  <c r="D26" i="14" s="1"/>
  <c r="H27" i="11"/>
  <c r="D27" i="14" s="1"/>
  <c r="H28" i="11"/>
  <c r="D28" i="14" s="1"/>
  <c r="H29" i="11"/>
  <c r="D29" i="14" s="1"/>
  <c r="H30" i="11"/>
  <c r="D30" i="14" s="1"/>
  <c r="H31" i="11"/>
  <c r="D31" i="14" s="1"/>
  <c r="H32" i="11"/>
  <c r="D32" i="14" s="1"/>
  <c r="H33" i="11"/>
  <c r="D33" i="14" s="1"/>
  <c r="H34" i="11"/>
  <c r="D34" i="14" s="1"/>
  <c r="H35" i="11"/>
  <c r="D35" i="14" s="1"/>
  <c r="H36" i="11"/>
  <c r="D36" i="14" s="1"/>
  <c r="H37" i="11"/>
  <c r="D37" i="14" s="1"/>
  <c r="H38" i="11"/>
  <c r="D38" i="14" s="1"/>
  <c r="H39" i="11"/>
  <c r="D39" i="14" s="1"/>
  <c r="H40" i="11"/>
  <c r="D40" i="14" s="1"/>
  <c r="H41" i="11"/>
  <c r="D41" i="14" s="1"/>
  <c r="H42" i="11"/>
  <c r="D42" i="14" s="1"/>
  <c r="H43" i="11"/>
  <c r="D43" i="14" s="1"/>
  <c r="H44" i="11"/>
  <c r="D44" i="14" s="1"/>
  <c r="H45" i="11"/>
  <c r="D45" i="14" s="1"/>
  <c r="H46" i="11"/>
  <c r="D46" i="14" s="1"/>
  <c r="H47" i="11"/>
  <c r="D47" i="14" s="1"/>
  <c r="H48" i="11"/>
  <c r="D48" i="14" s="1"/>
  <c r="H49" i="11"/>
  <c r="D49" i="14" s="1"/>
  <c r="H50" i="11"/>
  <c r="D50" i="14" s="1"/>
  <c r="H51" i="11"/>
  <c r="D51" i="14" s="1"/>
  <c r="H52" i="11"/>
  <c r="D52" i="14" s="1"/>
  <c r="H53" i="11"/>
  <c r="D53" i="14" s="1"/>
  <c r="H54" i="11"/>
  <c r="D54" i="14" s="1"/>
  <c r="H55" i="11"/>
  <c r="D55" i="14" s="1"/>
  <c r="H56" i="11"/>
  <c r="D56" i="14" s="1"/>
  <c r="H57" i="11"/>
  <c r="D57" i="14" s="1"/>
  <c r="H58" i="11"/>
  <c r="D58" i="14" s="1"/>
  <c r="H59" i="11"/>
  <c r="D59" i="14" s="1"/>
  <c r="H60" i="11"/>
  <c r="D60" i="14" s="1"/>
  <c r="H61" i="11"/>
  <c r="D61" i="14" s="1"/>
  <c r="H62" i="11"/>
  <c r="D62" i="14" s="1"/>
  <c r="H63" i="11"/>
  <c r="D63" i="14" s="1"/>
  <c r="H64" i="11"/>
  <c r="D64" i="14" s="1"/>
  <c r="H65" i="11"/>
  <c r="D65" i="14" s="1"/>
  <c r="H66" i="11"/>
  <c r="D66" i="14" s="1"/>
  <c r="H67" i="11"/>
  <c r="D67" i="14" s="1"/>
  <c r="H68" i="11"/>
  <c r="D68" i="14" s="1"/>
  <c r="H69" i="11"/>
  <c r="D69" i="14" s="1"/>
  <c r="H70" i="11"/>
  <c r="D70" i="14" s="1"/>
  <c r="H71" i="11"/>
  <c r="D71" i="14" s="1"/>
  <c r="H72" i="11"/>
  <c r="D72" i="14" s="1"/>
  <c r="H73" i="11"/>
  <c r="D73" i="14" s="1"/>
  <c r="H74" i="11"/>
  <c r="D74" i="14" s="1"/>
  <c r="H75" i="11"/>
  <c r="D75" i="14" s="1"/>
  <c r="H76" i="11"/>
  <c r="D76" i="14" s="1"/>
  <c r="H77" i="11"/>
  <c r="D77" i="14" s="1"/>
  <c r="H78" i="11"/>
  <c r="D78" i="14" s="1"/>
  <c r="H79" i="11"/>
  <c r="D79" i="14" s="1"/>
  <c r="H80" i="11"/>
  <c r="D80" i="14" s="1"/>
  <c r="H81" i="11"/>
  <c r="D81" i="14" s="1"/>
  <c r="H82" i="11"/>
  <c r="D82" i="14" s="1"/>
  <c r="H83" i="11"/>
  <c r="D83" i="14" s="1"/>
  <c r="H84" i="11"/>
  <c r="D84" i="14" s="1"/>
  <c r="H85" i="11"/>
  <c r="D85" i="14" s="1"/>
  <c r="H86" i="11"/>
  <c r="D86" i="14" s="1"/>
  <c r="H87" i="11"/>
  <c r="D87" i="14" s="1"/>
  <c r="H88" i="11"/>
  <c r="D88" i="14" s="1"/>
  <c r="H89" i="11"/>
  <c r="D89" i="14" s="1"/>
  <c r="H90" i="11"/>
  <c r="D90" i="14" s="1"/>
  <c r="H91" i="11"/>
  <c r="D91" i="14" s="1"/>
  <c r="H92" i="11"/>
  <c r="D92" i="14" s="1"/>
  <c r="H93" i="11"/>
  <c r="D93" i="14" s="1"/>
  <c r="H94" i="11"/>
  <c r="D94" i="14" s="1"/>
  <c r="H95" i="11"/>
  <c r="D95" i="14" s="1"/>
  <c r="H96" i="11"/>
  <c r="D96" i="14" s="1"/>
  <c r="H97" i="11"/>
  <c r="D97" i="14" s="1"/>
  <c r="H98" i="11"/>
  <c r="D98" i="14" s="1"/>
  <c r="H99" i="11"/>
  <c r="D99" i="14" s="1"/>
  <c r="H100" i="11"/>
  <c r="D100" i="14" s="1"/>
  <c r="H101" i="11"/>
  <c r="D101" i="14" s="1"/>
  <c r="H102" i="11"/>
  <c r="D102" i="14" s="1"/>
  <c r="H103" i="11"/>
  <c r="D103" i="14" s="1"/>
  <c r="H104" i="11"/>
  <c r="D104" i="14" s="1"/>
  <c r="H105" i="11"/>
  <c r="D105" i="14" s="1"/>
  <c r="H106" i="11"/>
  <c r="D106" i="14" s="1"/>
  <c r="H107" i="11"/>
  <c r="D107" i="14" s="1"/>
  <c r="H108" i="11"/>
  <c r="D108" i="14" s="1"/>
  <c r="H109" i="11"/>
  <c r="D109" i="14" s="1"/>
  <c r="H110" i="11"/>
  <c r="D110" i="14" s="1"/>
  <c r="H111" i="11"/>
  <c r="D111" i="14" s="1"/>
  <c r="H112" i="11"/>
  <c r="D112" i="14" s="1"/>
  <c r="H113" i="11"/>
  <c r="D113" i="14" s="1"/>
  <c r="H114" i="11"/>
  <c r="D114" i="14" s="1"/>
  <c r="H115" i="11"/>
  <c r="D115" i="14" s="1"/>
  <c r="H116" i="11"/>
  <c r="D116" i="14" s="1"/>
  <c r="H117" i="11"/>
  <c r="D117" i="14" s="1"/>
  <c r="H118" i="11"/>
  <c r="D118" i="14" s="1"/>
  <c r="H119" i="11"/>
  <c r="D119" i="14" s="1"/>
  <c r="H120" i="11"/>
  <c r="D120" i="14" s="1"/>
  <c r="H121" i="11"/>
  <c r="D121" i="14" s="1"/>
  <c r="H122" i="11"/>
  <c r="D122" i="14" s="1"/>
  <c r="H123" i="11"/>
  <c r="D123" i="14" s="1"/>
  <c r="H124" i="11"/>
  <c r="D124" i="14" s="1"/>
  <c r="H125" i="11"/>
  <c r="D125" i="14" s="1"/>
  <c r="H126" i="11"/>
  <c r="D126" i="14" s="1"/>
  <c r="H127" i="11"/>
  <c r="D127" i="14" s="1"/>
  <c r="H128" i="11"/>
  <c r="D128" i="14" s="1"/>
  <c r="H129" i="11"/>
  <c r="D129" i="14" s="1"/>
  <c r="H130" i="11"/>
  <c r="D130" i="14" s="1"/>
  <c r="H131" i="11"/>
  <c r="D131" i="14" s="1"/>
  <c r="H132" i="11"/>
  <c r="D132" i="14" s="1"/>
  <c r="H133" i="11"/>
  <c r="D133" i="14" s="1"/>
  <c r="H134" i="11"/>
  <c r="D134" i="14" s="1"/>
  <c r="H135" i="11"/>
  <c r="D135" i="14" s="1"/>
  <c r="H136" i="11"/>
  <c r="D136" i="14" s="1"/>
  <c r="H137" i="11"/>
  <c r="D137" i="14" s="1"/>
  <c r="H138" i="11"/>
  <c r="D138" i="14" s="1"/>
  <c r="H139" i="11"/>
  <c r="D139" i="14" s="1"/>
  <c r="H140" i="11"/>
  <c r="D140" i="14" s="1"/>
  <c r="H141" i="11"/>
  <c r="D141" i="14" s="1"/>
  <c r="H142" i="11"/>
  <c r="D142" i="14" s="1"/>
  <c r="H143" i="11"/>
  <c r="D143" i="14" s="1"/>
  <c r="H144" i="11"/>
  <c r="D144" i="14" s="1"/>
  <c r="H145" i="11"/>
  <c r="D145" i="14" s="1"/>
  <c r="H146" i="11"/>
  <c r="D146" i="14" s="1"/>
  <c r="H147" i="11"/>
  <c r="D147" i="14" s="1"/>
  <c r="H148" i="11"/>
  <c r="D148" i="14" s="1"/>
  <c r="H149" i="11"/>
  <c r="D149" i="14" s="1"/>
  <c r="H150" i="11"/>
  <c r="D150" i="14" s="1"/>
  <c r="H151" i="11"/>
  <c r="D151" i="14" s="1"/>
  <c r="H152" i="11"/>
  <c r="D152" i="14" s="1"/>
  <c r="H153" i="11"/>
  <c r="D153" i="14" s="1"/>
  <c r="H154" i="11"/>
  <c r="D154" i="14" s="1"/>
  <c r="H155" i="11"/>
  <c r="D155" i="14" s="1"/>
  <c r="H156" i="11"/>
  <c r="D156" i="14" s="1"/>
  <c r="H157" i="11"/>
  <c r="D157" i="14" s="1"/>
  <c r="H158" i="11"/>
  <c r="D158" i="14" s="1"/>
  <c r="H159" i="11"/>
  <c r="D159" i="14" s="1"/>
  <c r="H160" i="11"/>
  <c r="D160" i="14" s="1"/>
  <c r="H161" i="11"/>
  <c r="D161" i="14" s="1"/>
  <c r="H162" i="11"/>
  <c r="D162" i="14" s="1"/>
  <c r="H163" i="11"/>
  <c r="D163" i="14" s="1"/>
  <c r="H164" i="11"/>
  <c r="D164" i="14" s="1"/>
  <c r="H165" i="11"/>
  <c r="D165" i="14" s="1"/>
  <c r="H166" i="11"/>
  <c r="D166" i="14" s="1"/>
  <c r="H167" i="11"/>
  <c r="D167" i="14" s="1"/>
  <c r="H168" i="11"/>
  <c r="D168" i="14" s="1"/>
  <c r="H169" i="11"/>
  <c r="D169" i="14" s="1"/>
  <c r="H170" i="11"/>
  <c r="D170" i="14" s="1"/>
  <c r="H171" i="11"/>
  <c r="D171" i="14" s="1"/>
  <c r="H172" i="11"/>
  <c r="D172" i="14" s="1"/>
  <c r="H173" i="11"/>
  <c r="D173" i="14" s="1"/>
  <c r="H174" i="11"/>
  <c r="D174" i="14" s="1"/>
  <c r="H175" i="11"/>
  <c r="D175" i="14" s="1"/>
  <c r="H176" i="11"/>
  <c r="D176" i="14" s="1"/>
  <c r="H177" i="11"/>
  <c r="D177" i="14" s="1"/>
  <c r="H178" i="11"/>
  <c r="D178" i="14" s="1"/>
  <c r="H179" i="11"/>
  <c r="D179" i="14" s="1"/>
  <c r="H180" i="11"/>
  <c r="D180" i="14" s="1"/>
  <c r="H181" i="11"/>
  <c r="D181" i="14" s="1"/>
  <c r="H182" i="11"/>
  <c r="D182" i="14" s="1"/>
  <c r="H183" i="11"/>
  <c r="D183" i="14" s="1"/>
  <c r="H184" i="11"/>
  <c r="D184" i="14" s="1"/>
  <c r="H185" i="11"/>
  <c r="D185" i="14" s="1"/>
  <c r="H186" i="11"/>
  <c r="D186" i="14" s="1"/>
  <c r="H187" i="11"/>
  <c r="D187" i="14" s="1"/>
  <c r="H188" i="11"/>
  <c r="D188" i="14" s="1"/>
  <c r="H189" i="11"/>
  <c r="D189" i="14" s="1"/>
  <c r="H190" i="11"/>
  <c r="D190" i="14" s="1"/>
  <c r="H191" i="11"/>
  <c r="D191" i="14" s="1"/>
  <c r="H192" i="11"/>
  <c r="D192" i="14" s="1"/>
  <c r="H193" i="11"/>
  <c r="D193" i="14" s="1"/>
  <c r="H194" i="11"/>
  <c r="D194" i="14" s="1"/>
  <c r="H195" i="11"/>
  <c r="D195" i="14" s="1"/>
  <c r="H196" i="11"/>
  <c r="D196" i="14" s="1"/>
  <c r="H197" i="11"/>
  <c r="D197" i="14" s="1"/>
  <c r="H198" i="11"/>
  <c r="D198" i="14" s="1"/>
  <c r="H199" i="11"/>
  <c r="D199" i="14" s="1"/>
  <c r="H200" i="11"/>
  <c r="D200" i="14" s="1"/>
  <c r="H201" i="11"/>
  <c r="D201" i="14" s="1"/>
  <c r="B203" i="11"/>
  <c r="C203" i="11"/>
  <c r="B2" i="13" s="1"/>
  <c r="F2" i="13" s="1"/>
  <c r="D203" i="11"/>
  <c r="B3" i="13" s="1"/>
  <c r="E203" i="11"/>
  <c r="B4" i="13" s="1"/>
  <c r="F203" i="11"/>
  <c r="B5" i="13" s="1"/>
  <c r="G203" i="11"/>
  <c r="B7" i="13" s="1"/>
  <c r="F3" i="13" l="1"/>
  <c r="F7" i="13"/>
  <c r="F5" i="13"/>
  <c r="F4" i="13"/>
  <c r="D203" i="14"/>
  <c r="C8" i="13"/>
  <c r="B8" i="13"/>
  <c r="H203" i="12"/>
  <c r="H203" i="11"/>
  <c r="E203" i="14" l="1"/>
  <c r="F8" i="13"/>
</calcChain>
</file>

<file path=xl/sharedStrings.xml><?xml version="1.0" encoding="utf-8"?>
<sst xmlns="http://schemas.openxmlformats.org/spreadsheetml/2006/main" count="1111" uniqueCount="274">
  <si>
    <t>LEA Name</t>
  </si>
  <si>
    <t>Baker SD 5J</t>
  </si>
  <si>
    <t>Huntington SD 16J</t>
  </si>
  <si>
    <t>Burnt River SD 30J</t>
  </si>
  <si>
    <t>Monroe SD 1J</t>
  </si>
  <si>
    <t>Alsea SD 7J</t>
  </si>
  <si>
    <t>Philomath SD 17J</t>
  </si>
  <si>
    <t>Corvallis SD 509J</t>
  </si>
  <si>
    <t>Lake Oswego SD 7J</t>
  </si>
  <si>
    <t>North Clackamas SD 12</t>
  </si>
  <si>
    <t>Molalla River SD 35</t>
  </si>
  <si>
    <t>Oregon Trail SD 46</t>
  </si>
  <si>
    <t>Colton SD 53</t>
  </si>
  <si>
    <t>Oregon City SD 62</t>
  </si>
  <si>
    <t>Canby SD 86</t>
  </si>
  <si>
    <t>Estacada SD 108</t>
  </si>
  <si>
    <t>Gladstone SD 115</t>
  </si>
  <si>
    <t>Jewell SD 8</t>
  </si>
  <si>
    <t>Seaside SD 10</t>
  </si>
  <si>
    <t>Scappoose SD 1J</t>
  </si>
  <si>
    <t>Clatskanie SD 6J</t>
  </si>
  <si>
    <t>Rainier SD 13</t>
  </si>
  <si>
    <t>Vernonia SD 47J</t>
  </si>
  <si>
    <t>St Helens SD 502</t>
  </si>
  <si>
    <t>Coquille SD 8</t>
  </si>
  <si>
    <t>Coos Bay SD 9</t>
  </si>
  <si>
    <t>North Bend SD 13</t>
  </si>
  <si>
    <t>Powers SD 31</t>
  </si>
  <si>
    <t>Myrtle Point SD 41</t>
  </si>
  <si>
    <t>Bandon SD 54</t>
  </si>
  <si>
    <t>Central Curry SD 1</t>
  </si>
  <si>
    <t>Redmond SD 2J</t>
  </si>
  <si>
    <t>Sisters SD 6</t>
  </si>
  <si>
    <t>Oakland SD 1</t>
  </si>
  <si>
    <t>Glide SD 12</t>
  </si>
  <si>
    <t>South Umpqua SD 19</t>
  </si>
  <si>
    <t>North Douglas SD 22</t>
  </si>
  <si>
    <t>Yoncalla SD 32</t>
  </si>
  <si>
    <t>Elkton SD 34</t>
  </si>
  <si>
    <t>Riddle SD 70</t>
  </si>
  <si>
    <t>Glendale SD 77</t>
  </si>
  <si>
    <t>Reedsport SD 105</t>
  </si>
  <si>
    <t>Winston-Dillard SD 116</t>
  </si>
  <si>
    <t>Sutherlin SD 130</t>
  </si>
  <si>
    <t>Arlington SD 3</t>
  </si>
  <si>
    <t>Condon SD 25J</t>
  </si>
  <si>
    <t>John Day SD 3</t>
  </si>
  <si>
    <t>Prairie City SD 4</t>
  </si>
  <si>
    <t>Monument SD 8</t>
  </si>
  <si>
    <t>Dayville SD 16J</t>
  </si>
  <si>
    <t>Long Creek SD 17</t>
  </si>
  <si>
    <t>Harney County SD 3</t>
  </si>
  <si>
    <t>Harney County SD 4</t>
  </si>
  <si>
    <t>Pine Creek SD 5</t>
  </si>
  <si>
    <t>Diamond SD 7</t>
  </si>
  <si>
    <t>Suntex SD 10</t>
  </si>
  <si>
    <t>Drewsey SD 13</t>
  </si>
  <si>
    <t>Frenchglen SD 16</t>
  </si>
  <si>
    <t>Double O SD 28</t>
  </si>
  <si>
    <t>South Harney SD 33</t>
  </si>
  <si>
    <t>Phoenix-Talent SD 4</t>
  </si>
  <si>
    <t>Ashland SD 5</t>
  </si>
  <si>
    <t>Central Point SD 6</t>
  </si>
  <si>
    <t>Eagle Point SD 9</t>
  </si>
  <si>
    <t>Rogue River SD 35</t>
  </si>
  <si>
    <t>Prospect SD 59</t>
  </si>
  <si>
    <t>Butte Falls SD 91</t>
  </si>
  <si>
    <t>Pinehurst SD 94</t>
  </si>
  <si>
    <t>Medford SD 549C</t>
  </si>
  <si>
    <t>Culver SD 4</t>
  </si>
  <si>
    <t>Ashwood SD 8</t>
  </si>
  <si>
    <t>Black Butte SD 41</t>
  </si>
  <si>
    <t>Jefferson County SD 509J</t>
  </si>
  <si>
    <t>Grants Pass SD 7</t>
  </si>
  <si>
    <t>Klamath County SD</t>
  </si>
  <si>
    <t>Lake County SD 7</t>
  </si>
  <si>
    <t>Paisley SD 11</t>
  </si>
  <si>
    <t>North Lake SD 14</t>
  </si>
  <si>
    <t>Plush SD 18</t>
  </si>
  <si>
    <t>Adel SD 21</t>
  </si>
  <si>
    <t>Pleasant Hill SD 1</t>
  </si>
  <si>
    <t>Eugene SD 4J</t>
  </si>
  <si>
    <t>Springfield SD 19</t>
  </si>
  <si>
    <t>Fern Ridge SD 28J</t>
  </si>
  <si>
    <t>Mapleton SD 32</t>
  </si>
  <si>
    <t>Creswell SD 40</t>
  </si>
  <si>
    <t>Bethel SD 52</t>
  </si>
  <si>
    <t>McKenzie SD 68</t>
  </si>
  <si>
    <t>Junction City SD 69</t>
  </si>
  <si>
    <t>Lowell SD 71</t>
  </si>
  <si>
    <t>Oakridge SD 76</t>
  </si>
  <si>
    <t>Marcola SD 79J</t>
  </si>
  <si>
    <t>Blachly SD 90</t>
  </si>
  <si>
    <t>Siuslaw SD 97J</t>
  </si>
  <si>
    <t>Lincoln County SD</t>
  </si>
  <si>
    <t>Harrisburg SD 7J</t>
  </si>
  <si>
    <t>Lebanon Community SD 9</t>
  </si>
  <si>
    <t>Sweet Home SD 55</t>
  </si>
  <si>
    <t>Scio SD 95</t>
  </si>
  <si>
    <t>Santiam Canyon SD 129J</t>
  </si>
  <si>
    <t>Central Linn SD 552</t>
  </si>
  <si>
    <t>Jordan Valley SD 3</t>
  </si>
  <si>
    <t>Juntura SD 12</t>
  </si>
  <si>
    <t>Nyssa SD 26</t>
  </si>
  <si>
    <t>Annex SD 29</t>
  </si>
  <si>
    <t>Malheur County SD 51</t>
  </si>
  <si>
    <t>Adrian SD 61</t>
  </si>
  <si>
    <t>Harper SD 66</t>
  </si>
  <si>
    <t>Arock SD 81</t>
  </si>
  <si>
    <t>Vale SD 84</t>
  </si>
  <si>
    <t>Gervais SD 1</t>
  </si>
  <si>
    <t>Silver Falls SD 4J</t>
  </si>
  <si>
    <t>Cascade SD 5</t>
  </si>
  <si>
    <t>Jefferson SD 14J</t>
  </si>
  <si>
    <t>North Marion SD 15</t>
  </si>
  <si>
    <t>Salem-Keizer SD 24J</t>
  </si>
  <si>
    <t>North Santiam SD 29J</t>
  </si>
  <si>
    <t>St Paul SD 45</t>
  </si>
  <si>
    <t>Mt Angel SD 91</t>
  </si>
  <si>
    <t>Woodburn SD 103</t>
  </si>
  <si>
    <t>Morrow SD 1</t>
  </si>
  <si>
    <t>Portland SD 1J</t>
  </si>
  <si>
    <t>Parkrose SD 3</t>
  </si>
  <si>
    <t>Reynolds SD 7</t>
  </si>
  <si>
    <t>Gresham-Barlow SD 10J</t>
  </si>
  <si>
    <t>Centennial SD 28J</t>
  </si>
  <si>
    <t>Corbett SD 39</t>
  </si>
  <si>
    <t>David Douglas SD 40</t>
  </si>
  <si>
    <t>Riverdale SD 51J</t>
  </si>
  <si>
    <t>Dallas SD 2</t>
  </si>
  <si>
    <t>Central SD 13J</t>
  </si>
  <si>
    <t>Perrydale SD 21</t>
  </si>
  <si>
    <t>Falls City SD 57</t>
  </si>
  <si>
    <t>Tillamook SD 9</t>
  </si>
  <si>
    <t>Neah-Kah-Nie SD 56</t>
  </si>
  <si>
    <t>Nestucca Valley SD 101J</t>
  </si>
  <si>
    <t>Helix SD 1</t>
  </si>
  <si>
    <t>Pilot Rock SD 2</t>
  </si>
  <si>
    <t>Echo SD 5</t>
  </si>
  <si>
    <t>Stanfield SD 61</t>
  </si>
  <si>
    <t>La Grande SD 1</t>
  </si>
  <si>
    <t>Union SD 5</t>
  </si>
  <si>
    <t>North Powder SD 8J</t>
  </si>
  <si>
    <t>Imbler SD 11</t>
  </si>
  <si>
    <t>Cove SD 15</t>
  </si>
  <si>
    <t>Elgin SD 23</t>
  </si>
  <si>
    <t>Joseph SD 6</t>
  </si>
  <si>
    <t>Wallowa SD 12</t>
  </si>
  <si>
    <t>Enterprise SD 21</t>
  </si>
  <si>
    <t>Troy SD 54</t>
  </si>
  <si>
    <t>Dufur SD 29</t>
  </si>
  <si>
    <t>Hillsboro SD 1J</t>
  </si>
  <si>
    <t>Banks SD 13</t>
  </si>
  <si>
    <t>Forest Grove SD 15</t>
  </si>
  <si>
    <t>Tigard-Tualatin SD 23J</t>
  </si>
  <si>
    <t>Beaverton SD 48J</t>
  </si>
  <si>
    <t>Sherwood SD 88J</t>
  </si>
  <si>
    <t>Gaston SD 511J</t>
  </si>
  <si>
    <t>Spray SD 1</t>
  </si>
  <si>
    <t>Fossil SD 21J</t>
  </si>
  <si>
    <t>Mitchell SD 55</t>
  </si>
  <si>
    <t>Amity SD 4J</t>
  </si>
  <si>
    <t>Dayton SD 8</t>
  </si>
  <si>
    <t>Newberg SD 29J</t>
  </si>
  <si>
    <t>Willamina SD 30J</t>
  </si>
  <si>
    <t>McMinnville SD 40</t>
  </si>
  <si>
    <t>Sheridan SD 48J</t>
  </si>
  <si>
    <t>Knappa SD 4</t>
  </si>
  <si>
    <t>Important Information</t>
  </si>
  <si>
    <t>Regional Programs</t>
  </si>
  <si>
    <t>OSD</t>
  </si>
  <si>
    <t>LTCT</t>
  </si>
  <si>
    <t>Hospital Program</t>
  </si>
  <si>
    <t>ECSE Program</t>
  </si>
  <si>
    <t>District</t>
  </si>
  <si>
    <t>Regional</t>
  </si>
  <si>
    <t>Hospital</t>
  </si>
  <si>
    <t>ECSE</t>
  </si>
  <si>
    <t>Gross Total</t>
  </si>
  <si>
    <t>Oregon School for the Deaf (OSD)</t>
  </si>
  <si>
    <t>Program Name</t>
  </si>
  <si>
    <t>Long Term Care and Treatment (LTCT)</t>
  </si>
  <si>
    <t>Pediatric Nursing Facility (PNF)</t>
  </si>
  <si>
    <t>Worksheet Information</t>
  </si>
  <si>
    <t>Total</t>
  </si>
  <si>
    <t>The Section 611 and 619 award worksheets contain similar columns. These are the explanations for each column.</t>
  </si>
  <si>
    <t>The Program Awards worksheet contains the following columns:</t>
  </si>
  <si>
    <t>Other Amounts worksheet contains the following columns:</t>
  </si>
  <si>
    <t>Determining your District's Net Award</t>
  </si>
  <si>
    <t>Question 7 is for Regional Program Services funding. Add the Regional column to your District column if your district answered "Yes" to this question.</t>
  </si>
  <si>
    <t>Question 8 is for the Oregon School for the Deaf (OSD) services funding. Add the OSD column to your District coumn if your district answered "Yes" to this question.</t>
  </si>
  <si>
    <t>Question 9 is for Long Term Care and Treatment (LTCT) service funding. Add the LTCT column to your District column if your district answered "Yes" to this question.</t>
  </si>
  <si>
    <t>Example</t>
  </si>
  <si>
    <t>Beaver Falls' assurance application was checked yes for questions 7 and 9. So the district adds the District, Regional, and LTCT columns together for their Net Award.</t>
  </si>
  <si>
    <r>
      <rPr>
        <b/>
        <sz val="10"/>
        <color theme="1"/>
        <rFont val="Calibri"/>
        <family val="2"/>
        <scheme val="minor"/>
      </rPr>
      <t>LEA Name</t>
    </r>
    <r>
      <rPr>
        <sz val="10"/>
        <color theme="1"/>
        <rFont val="Calibri"/>
        <family val="2"/>
        <scheme val="minor"/>
      </rPr>
      <t>: Name of the LEA</t>
    </r>
  </si>
  <si>
    <r>
      <rPr>
        <b/>
        <sz val="10"/>
        <color theme="1"/>
        <rFont val="Calibri"/>
        <family val="2"/>
        <scheme val="minor"/>
      </rPr>
      <t>District</t>
    </r>
    <r>
      <rPr>
        <sz val="10"/>
        <color theme="1"/>
        <rFont val="Calibri"/>
        <family val="2"/>
        <scheme val="minor"/>
      </rPr>
      <t>: The amount attributed to students served by the district only.</t>
    </r>
  </si>
  <si>
    <r>
      <rPr>
        <b/>
        <sz val="10"/>
        <color theme="1"/>
        <rFont val="Calibri"/>
        <family val="2"/>
        <scheme val="minor"/>
      </rPr>
      <t>Regional</t>
    </r>
    <r>
      <rPr>
        <sz val="10"/>
        <color theme="1"/>
        <rFont val="Calibri"/>
        <family val="2"/>
        <scheme val="minor"/>
      </rPr>
      <t>: The amount attributed to students served by a Regional Program.</t>
    </r>
  </si>
  <si>
    <r>
      <rPr>
        <b/>
        <sz val="10"/>
        <color theme="1"/>
        <rFont val="Calibri"/>
        <family val="2"/>
        <scheme val="minor"/>
      </rPr>
      <t>OSD</t>
    </r>
    <r>
      <rPr>
        <sz val="10"/>
        <color theme="1"/>
        <rFont val="Calibri"/>
        <family val="2"/>
        <scheme val="minor"/>
      </rPr>
      <t>: The amount attributed to students served by the Oregon School for the Deaf (OSD).</t>
    </r>
  </si>
  <si>
    <r>
      <rPr>
        <b/>
        <sz val="10"/>
        <color theme="1"/>
        <rFont val="Calibri"/>
        <family val="2"/>
        <scheme val="minor"/>
      </rPr>
      <t>LTCT</t>
    </r>
    <r>
      <rPr>
        <sz val="10"/>
        <color theme="1"/>
        <rFont val="Calibri"/>
        <family val="2"/>
        <scheme val="minor"/>
      </rPr>
      <t>: The amount attributed to students served by a Long Term Care and Treatment (LTCT) center.</t>
    </r>
  </si>
  <si>
    <r>
      <rPr>
        <b/>
        <sz val="10"/>
        <color theme="1"/>
        <rFont val="Calibri"/>
        <family val="2"/>
        <scheme val="minor"/>
      </rPr>
      <t>Hospital</t>
    </r>
    <r>
      <rPr>
        <sz val="10"/>
        <color theme="1"/>
        <rFont val="Calibri"/>
        <family val="2"/>
        <scheme val="minor"/>
      </rPr>
      <t>: The amount attributed to students served by a Hospital Progam.</t>
    </r>
  </si>
  <si>
    <r>
      <rPr>
        <b/>
        <sz val="10"/>
        <color theme="1"/>
        <rFont val="Calibri"/>
        <family val="2"/>
        <scheme val="minor"/>
      </rPr>
      <t>ECSE</t>
    </r>
    <r>
      <rPr>
        <sz val="10"/>
        <color theme="1"/>
        <rFont val="Calibri"/>
        <family val="2"/>
        <scheme val="minor"/>
      </rPr>
      <t>: The amount attributed to students served by an Early Childhood Special Education (ECSE) Program.</t>
    </r>
  </si>
  <si>
    <r>
      <rPr>
        <b/>
        <sz val="10"/>
        <color theme="1"/>
        <rFont val="Calibri"/>
        <family val="2"/>
        <scheme val="minor"/>
      </rPr>
      <t>Gross Total</t>
    </r>
    <r>
      <rPr>
        <sz val="10"/>
        <color theme="1"/>
        <rFont val="Calibri"/>
        <family val="2"/>
        <scheme val="minor"/>
      </rPr>
      <t>: The sum of the District, Regional, OSD, LTCT, Hospital, PNF, and ECSE columns</t>
    </r>
  </si>
  <si>
    <r>
      <rPr>
        <b/>
        <sz val="10"/>
        <color theme="1"/>
        <rFont val="Calibri"/>
        <family val="2"/>
        <scheme val="minor"/>
      </rPr>
      <t>Program Name</t>
    </r>
    <r>
      <rPr>
        <sz val="10"/>
        <color theme="1"/>
        <rFont val="Calibri"/>
        <family val="2"/>
        <scheme val="minor"/>
      </rPr>
      <t>: The name of the program.</t>
    </r>
  </si>
  <si>
    <r>
      <rPr>
        <b/>
        <sz val="10"/>
        <color theme="1"/>
        <rFont val="Calibri"/>
        <family val="2"/>
        <scheme val="minor"/>
      </rPr>
      <t>Total</t>
    </r>
    <r>
      <rPr>
        <sz val="10"/>
        <color theme="1"/>
        <rFont val="Calibri"/>
        <family val="2"/>
        <scheme val="minor"/>
      </rPr>
      <t>: The total amount.</t>
    </r>
  </si>
  <si>
    <r>
      <rPr>
        <b/>
        <sz val="10"/>
        <color theme="1"/>
        <rFont val="Calibri"/>
        <family val="2"/>
        <scheme val="minor"/>
      </rPr>
      <t>Information</t>
    </r>
    <r>
      <rPr>
        <sz val="10"/>
        <color theme="1"/>
        <rFont val="Calibri"/>
        <family val="2"/>
        <scheme val="minor"/>
      </rPr>
      <t>: The current worksheet that provides information about the report.</t>
    </r>
  </si>
  <si>
    <r>
      <rPr>
        <b/>
        <sz val="10"/>
        <color theme="1"/>
        <rFont val="Calibri"/>
        <family val="2"/>
        <scheme val="minor"/>
      </rPr>
      <t>Program Awards</t>
    </r>
    <r>
      <rPr>
        <sz val="10"/>
        <color theme="1"/>
        <rFont val="Calibri"/>
        <family val="2"/>
        <scheme val="minor"/>
      </rPr>
      <t>: This worksheet contains total award amounts for Programs.</t>
    </r>
  </si>
  <si>
    <r>
      <rPr>
        <b/>
        <sz val="10"/>
        <color theme="1"/>
        <rFont val="Calibri"/>
        <family val="2"/>
        <scheme val="minor"/>
      </rPr>
      <t>Other Amounts</t>
    </r>
    <r>
      <rPr>
        <sz val="10"/>
        <color theme="1"/>
        <rFont val="Calibri"/>
        <family val="2"/>
        <scheme val="minor"/>
      </rPr>
      <t>: This worksheet contains other amounts LEAs are to use for specific aspects of IDEA. These are not awards, but optional or required set aside amounts.</t>
    </r>
  </si>
  <si>
    <t>To determine the amount of your district's Total Net Award, check your district's elections for questions 7, 8, &amp; 9 in the FFY 2020 IDEA Assurance Application on the Fiscal tab.</t>
  </si>
  <si>
    <t>Any amounts listed in the Hospital, PNF, or ECSE columns are there to show the amount of IDEA funding the district contributed to these programs. These amounts are not eligible for districts to choose who manages the funds and will not be included in the district's Total Net Award presented in EGMS.</t>
  </si>
  <si>
    <t>Astoria SD 1</t>
  </si>
  <si>
    <t>Athena-Weston SD 29RJ</t>
  </si>
  <si>
    <t>Bend-LaPine Administrative SD 1</t>
  </si>
  <si>
    <t>Brookings-Harbor SD 17C</t>
  </si>
  <si>
    <t>Camas Valley SD 21J</t>
  </si>
  <si>
    <t>Crook County SD</t>
  </si>
  <si>
    <t>Crow-Applegate-Lorane SD 66</t>
  </si>
  <si>
    <t>Douglas County SD 15</t>
  </si>
  <si>
    <t>Douglas County SD 4</t>
  </si>
  <si>
    <t>Greater Albany Public SD 8J</t>
  </si>
  <si>
    <t>Harney County Union High SD 1J</t>
  </si>
  <si>
    <t>Hermiston SD 8</t>
  </si>
  <si>
    <t>Hood River County SD</t>
  </si>
  <si>
    <t>Ione SD R2</t>
  </si>
  <si>
    <t>Klamath Falls City Schools</t>
  </si>
  <si>
    <t>Milton-Freewater Unified SD 7</t>
  </si>
  <si>
    <t>North Wasco County SD 21</t>
  </si>
  <si>
    <t>Ontario SD 8C</t>
  </si>
  <si>
    <t>Pendleton SD 16</t>
  </si>
  <si>
    <t>Pine Eagle SD 61</t>
  </si>
  <si>
    <t>Port Orford-Langlois SD 2CJ</t>
  </si>
  <si>
    <t>Sherman County SD</t>
  </si>
  <si>
    <t>South Lane SD 45J3</t>
  </si>
  <si>
    <t>South Wasco County SD 1</t>
  </si>
  <si>
    <t>Three Rivers/Josephine County SD</t>
  </si>
  <si>
    <t>Ukiah SD 80R</t>
  </si>
  <si>
    <t>Umatilla SD 6R</t>
  </si>
  <si>
    <t>Warrenton-Hammond SD 30</t>
  </si>
  <si>
    <t>West Linn-Wilsonville SD 3J</t>
  </si>
  <si>
    <t>Yamhill Carlton SD 1</t>
  </si>
  <si>
    <t>ODE JDEP</t>
  </si>
  <si>
    <t>ODE YCEP</t>
  </si>
  <si>
    <t>Oregon Dept. of Corrections (ACEP)</t>
  </si>
  <si>
    <t>New 2021-2022</t>
  </si>
  <si>
    <t>Questions</t>
  </si>
  <si>
    <t>Please reach out to the IDEA Fiscal Team in the Office of Enhancing Student Opportunities (OESO) with any questions about the information contained in this document.</t>
  </si>
  <si>
    <t>ODE.IDEAFinance@state.or.us</t>
  </si>
  <si>
    <t>In an effort to make the distribution and allocation a little easier, we are rounding all allocations to the nearest whole dollar.</t>
  </si>
  <si>
    <t>There are seven worksheets in this report:</t>
  </si>
  <si>
    <r>
      <rPr>
        <b/>
        <sz val="10"/>
        <color theme="1"/>
        <rFont val="Calibri"/>
        <family val="2"/>
        <scheme val="minor"/>
      </rPr>
      <t>Section 611 Awards (R)</t>
    </r>
    <r>
      <rPr>
        <sz val="10"/>
        <color theme="1"/>
        <rFont val="Calibri"/>
        <family val="2"/>
        <scheme val="minor"/>
      </rPr>
      <t>: This worksheet contains total award amounts for each LEA for children aged 3-21. Regular IDEA Part B award.</t>
    </r>
  </si>
  <si>
    <r>
      <rPr>
        <b/>
        <sz val="10"/>
        <color theme="1"/>
        <rFont val="Calibri"/>
        <family val="2"/>
        <scheme val="minor"/>
      </rPr>
      <t>Section 619 Awards (R)</t>
    </r>
    <r>
      <rPr>
        <sz val="10"/>
        <color theme="1"/>
        <rFont val="Calibri"/>
        <family val="2"/>
        <scheme val="minor"/>
      </rPr>
      <t>: This worksheet contains total award amounts for each LEA for children aged 3-5. Regular IDEA Part B award.</t>
    </r>
  </si>
  <si>
    <r>
      <rPr>
        <b/>
        <sz val="10"/>
        <color theme="1"/>
        <rFont val="Calibri"/>
        <family val="2"/>
        <scheme val="minor"/>
      </rPr>
      <t>Section 611 Awards (ARP)</t>
    </r>
    <r>
      <rPr>
        <sz val="10"/>
        <color theme="1"/>
        <rFont val="Calibri"/>
        <family val="2"/>
        <scheme val="minor"/>
      </rPr>
      <t>: This worksheet contains total award amounts for each LEA for children aged 3-21. ARP supplement to section 611 award.</t>
    </r>
  </si>
  <si>
    <r>
      <rPr>
        <b/>
        <sz val="10"/>
        <color theme="1"/>
        <rFont val="Calibri"/>
        <family val="2"/>
        <scheme val="minor"/>
      </rPr>
      <t>Section 619 Awards (ARP)</t>
    </r>
    <r>
      <rPr>
        <sz val="10"/>
        <color theme="1"/>
        <rFont val="Calibri"/>
        <family val="2"/>
        <scheme val="minor"/>
      </rPr>
      <t>: This worksheet contains total award amounts for each LEA for children aged 3-5. ARP supplement to section 619.</t>
    </r>
  </si>
  <si>
    <t>Section 611 Regular</t>
  </si>
  <si>
    <t>Section 619 Regular</t>
  </si>
  <si>
    <t>Section 611 ARP</t>
  </si>
  <si>
    <t>Section 619 ARP</t>
  </si>
  <si>
    <t>PPPS Share Sect 611</t>
  </si>
  <si>
    <t>PPPS Share Sect 619</t>
  </si>
  <si>
    <t>Maximum CEIS Reg Awd</t>
  </si>
  <si>
    <t>Maximum CEIS ARP Awd</t>
  </si>
  <si>
    <r>
      <rPr>
        <b/>
        <sz val="10"/>
        <color theme="1"/>
        <rFont val="Calibri"/>
        <family val="2"/>
        <scheme val="minor"/>
      </rPr>
      <t>Section 611 ARP</t>
    </r>
    <r>
      <rPr>
        <sz val="10"/>
        <color theme="1"/>
        <rFont val="Calibri"/>
        <family val="2"/>
        <scheme val="minor"/>
      </rPr>
      <t>: The total amount for the program from Section 611 ARP supplement funds.</t>
    </r>
  </si>
  <si>
    <r>
      <rPr>
        <b/>
        <sz val="10"/>
        <color theme="1"/>
        <rFont val="Calibri"/>
        <family val="2"/>
        <scheme val="minor"/>
      </rPr>
      <t>Section 619 ARP</t>
    </r>
    <r>
      <rPr>
        <sz val="10"/>
        <color theme="1"/>
        <rFont val="Calibri"/>
        <family val="2"/>
        <scheme val="minor"/>
      </rPr>
      <t>: The total amount for the program from Section 619 ARP supplement funds.</t>
    </r>
  </si>
  <si>
    <r>
      <rPr>
        <b/>
        <sz val="10"/>
        <color theme="1"/>
        <rFont val="Calibri"/>
        <family val="2"/>
        <scheme val="minor"/>
      </rPr>
      <t>Section 611 Regular</t>
    </r>
    <r>
      <rPr>
        <sz val="10"/>
        <color theme="1"/>
        <rFont val="Calibri"/>
        <family val="2"/>
        <scheme val="minor"/>
      </rPr>
      <t>: The total amount for the program from Section 611 regular funds.</t>
    </r>
  </si>
  <si>
    <r>
      <rPr>
        <b/>
        <sz val="10"/>
        <color theme="1"/>
        <rFont val="Calibri"/>
        <family val="2"/>
        <scheme val="minor"/>
      </rPr>
      <t>Section 619 Regular</t>
    </r>
    <r>
      <rPr>
        <sz val="10"/>
        <color theme="1"/>
        <rFont val="Calibri"/>
        <family val="2"/>
        <scheme val="minor"/>
      </rPr>
      <t>: The total amount for the program from Section 619 regular funds.</t>
    </r>
  </si>
  <si>
    <t>The ARP supplement is shown on the sheets marked with "(ARP)" or the columns marked with "ARP". Regular awards are on sheets marked with "(R)". Remember, districts will see these awards in EGMS as separate awards.</t>
  </si>
  <si>
    <t>These amounts are based on the USDOE estimates released in June.</t>
  </si>
  <si>
    <t>The American Rescue Plan (ARP) funds have been added to this workbook. ARP supplement funds count toward the total gross award a district recieves and that impacts both the Private School Proportionate Share and the Coordinated Early Intervening Services (CEIS) amounts a district can or must spend.</t>
  </si>
  <si>
    <t>The ARP supplement will also count toward the total IDEA funds a district receives for the purposes of a reduction to IDEA Maintenance of Effort (MOE). Under 34 CFR 300.205, an LEA may reduce its MOE threshold by 50% of the increase it received in IDEA funds in order to meet MOE. Please reach out to a member of the IDEA Finance Team in OESO for additional details.</t>
  </si>
  <si>
    <t>July 2021 Update</t>
  </si>
  <si>
    <t>Update reflects minor corrections to child count used for distribution of awards to programs. Update also includes American Recovery Plan (ARP) IDEA supplement awards.</t>
  </si>
  <si>
    <r>
      <rPr>
        <b/>
        <sz val="10"/>
        <color theme="1"/>
        <rFont val="Calibri"/>
        <family val="2"/>
        <scheme val="minor"/>
      </rPr>
      <t>MAX CEIS Reg Awd</t>
    </r>
    <r>
      <rPr>
        <sz val="10"/>
        <color theme="1"/>
        <rFont val="Calibri"/>
        <family val="2"/>
        <scheme val="minor"/>
      </rPr>
      <t xml:space="preserve">: The maximum amount a district may set aside for the purposes of Coordinated Early Intervening Services (CEIS) from its regular IDEA awards. For voluntary CEIS, a district may choose any amount </t>
    </r>
    <r>
      <rPr>
        <b/>
        <sz val="10"/>
        <color theme="1"/>
        <rFont val="Calibri"/>
        <family val="2"/>
        <scheme val="minor"/>
      </rPr>
      <t>up to</t>
    </r>
    <r>
      <rPr>
        <sz val="10"/>
        <color theme="1"/>
        <rFont val="Calibri"/>
        <family val="2"/>
        <scheme val="minor"/>
      </rPr>
      <t xml:space="preserve"> this amount. For Comprehensive (mandatory) CEIS, this is the amount LEA's </t>
    </r>
    <r>
      <rPr>
        <b/>
        <sz val="10"/>
        <color theme="1"/>
        <rFont val="Calibri"/>
        <family val="2"/>
        <scheme val="minor"/>
      </rPr>
      <t>must</t>
    </r>
    <r>
      <rPr>
        <sz val="10"/>
        <color theme="1"/>
        <rFont val="Calibri"/>
        <family val="2"/>
        <scheme val="minor"/>
      </rPr>
      <t xml:space="preserve"> set aside for CCEIS. This amount is calculated from the sum of both the 611 and 619 gross award</t>
    </r>
  </si>
  <si>
    <r>
      <rPr>
        <b/>
        <sz val="10"/>
        <color theme="1"/>
        <rFont val="Calibri"/>
        <family val="2"/>
        <scheme val="minor"/>
      </rPr>
      <t>MAX CEIS ARP Awd</t>
    </r>
    <r>
      <rPr>
        <sz val="10"/>
        <color theme="1"/>
        <rFont val="Calibri"/>
        <family val="2"/>
        <scheme val="minor"/>
      </rPr>
      <t>: The maximum amount a district can set aside for the purposes of Coordinated Early Intervening Services (CEIS) from its ARP IDEA supplements. According to OSEP, these funds are also included in calculating the maximum for CEIS.</t>
    </r>
  </si>
  <si>
    <r>
      <rPr>
        <b/>
        <sz val="10"/>
        <color theme="1"/>
        <rFont val="Calibri"/>
        <family val="2"/>
        <scheme val="minor"/>
      </rPr>
      <t>PPPS Share Sect 611</t>
    </r>
    <r>
      <rPr>
        <sz val="10"/>
        <color theme="1"/>
        <rFont val="Calibri"/>
        <family val="2"/>
        <scheme val="minor"/>
      </rPr>
      <t>: The proportionate estimated amount a district must reserve from Section 611 funds for equitable services provided to students who were Parentally-Placed in a Private School (PPPS). Calculation includes total gross amount from Regular and ARP awards. This is an estimate only. The Parent-Placed Private School Data Collection will have the final amounts.</t>
    </r>
  </si>
  <si>
    <r>
      <rPr>
        <b/>
        <sz val="10"/>
        <color theme="1"/>
        <rFont val="Calibri"/>
        <family val="2"/>
        <scheme val="minor"/>
      </rPr>
      <t>PPPS Share Sect 619</t>
    </r>
    <r>
      <rPr>
        <sz val="10"/>
        <color theme="1"/>
        <rFont val="Calibri"/>
        <family val="2"/>
        <scheme val="minor"/>
      </rPr>
      <t>: The proportionate estimated amount a district must reserve from Section 619 funds for equitable services provided to students who were Parentally-Placed in a Private School (PPPS). Calculation includes total gross amount from Regular and ARP awards. This is an estimate only. The Parent-Placed Private School Data Collection will have the final amounts.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</si>
</sst>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9" x14ac:knownFonts="1">
    <font>
      <sz val="10"/>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b/>
      <sz val="15"/>
      <color theme="3"/>
      <name val="Calibri"/>
      <family val="2"/>
      <scheme val="minor"/>
    </font>
    <font>
      <b/>
      <sz val="10"/>
      <color theme="1"/>
      <name val="Calibri"/>
      <family val="2"/>
      <scheme val="minor"/>
    </font>
    <font>
      <u/>
      <sz val="10"/>
      <color theme="10"/>
      <name val="Calibri"/>
      <family val="2"/>
      <scheme val="minor"/>
    </font>
    <font>
      <b/>
      <sz val="15"/>
      <color theme="6"/>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ck">
        <color theme="4" tint="0.499984740745262"/>
      </bottom>
      <diagonal/>
    </border>
    <border>
      <left/>
      <right/>
      <top/>
      <bottom style="medium">
        <color theme="4" tint="0.39997558519241921"/>
      </bottom>
      <diagonal/>
    </border>
    <border>
      <left/>
      <right/>
      <top/>
      <bottom style="thick">
        <color theme="4"/>
      </bottom>
      <diagonal/>
    </border>
    <border>
      <left/>
      <right/>
      <top/>
      <bottom style="thin">
        <color indexed="64"/>
      </bottom>
      <diagonal/>
    </border>
    <border>
      <left/>
      <right/>
      <top/>
      <bottom style="thick">
        <color theme="6"/>
      </bottom>
      <diagonal/>
    </border>
  </borders>
  <cellStyleXfs count="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7" fillId="0" borderId="0" applyNumberFormat="0" applyFill="0" applyBorder="0" applyAlignment="0" applyProtection="0"/>
  </cellStyleXfs>
  <cellXfs count="26">
    <xf numFmtId="0" fontId="0" fillId="0" borderId="0" xfId="0"/>
    <xf numFmtId="0" fontId="0" fillId="0" borderId="0" xfId="0" applyAlignment="1">
      <alignment horizontal="left" wrapText="1"/>
    </xf>
    <xf numFmtId="0" fontId="0" fillId="2" borderId="0" xfId="0" applyFill="1"/>
    <xf numFmtId="44" fontId="0" fillId="0" borderId="0" xfId="1" applyFont="1"/>
    <xf numFmtId="44" fontId="0" fillId="0" borderId="0" xfId="0" applyNumberFormat="1" applyFont="1"/>
    <xf numFmtId="44" fontId="0" fillId="2" borderId="0" xfId="1" applyFont="1" applyFill="1"/>
    <xf numFmtId="0" fontId="0" fillId="0" borderId="0" xfId="0" applyFont="1"/>
    <xf numFmtId="0" fontId="0" fillId="0" borderId="0" xfId="0" applyFont="1" applyAlignment="1">
      <alignment horizontal="center"/>
    </xf>
    <xf numFmtId="0" fontId="0" fillId="2" borderId="0" xfId="0" applyFont="1" applyFill="1"/>
    <xf numFmtId="44" fontId="0" fillId="0" borderId="0" xfId="1" applyNumberFormat="1" applyFont="1"/>
    <xf numFmtId="0" fontId="2" fillId="0" borderId="0" xfId="2" applyAlignment="1">
      <alignment horizontal="center" vertical="center"/>
    </xf>
    <xf numFmtId="0" fontId="5" fillId="2" borderId="3" xfId="5" applyFill="1" applyAlignment="1">
      <alignment vertical="center"/>
    </xf>
    <xf numFmtId="0" fontId="0" fillId="2" borderId="0" xfId="0" applyFill="1" applyAlignment="1">
      <alignment horizontal="left" vertical="center" wrapText="1"/>
    </xf>
    <xf numFmtId="0" fontId="3" fillId="2" borderId="1" xfId="3" applyFill="1" applyAlignment="1">
      <alignment horizontal="left" vertical="center"/>
    </xf>
    <xf numFmtId="0" fontId="0" fillId="2" borderId="0" xfId="0" applyFont="1" applyFill="1" applyAlignment="1">
      <alignment horizontal="left" vertical="center" wrapText="1"/>
    </xf>
    <xf numFmtId="0" fontId="0" fillId="2" borderId="0" xfId="0" applyFill="1" applyAlignment="1">
      <alignment vertical="center"/>
    </xf>
    <xf numFmtId="0" fontId="0" fillId="2" borderId="0" xfId="0" applyFont="1" applyFill="1" applyAlignment="1">
      <alignment horizontal="left" vertical="center"/>
    </xf>
    <xf numFmtId="0" fontId="3" fillId="2" borderId="1" xfId="3" applyFill="1" applyAlignment="1">
      <alignment horizontal="left" vertical="center" wrapText="1"/>
    </xf>
    <xf numFmtId="0" fontId="4" fillId="2" borderId="2" xfId="4" applyFill="1" applyAlignment="1">
      <alignment horizontal="left" vertical="center" wrapText="1"/>
    </xf>
    <xf numFmtId="0" fontId="0" fillId="0" borderId="0" xfId="0" applyAlignment="1">
      <alignment vertical="center"/>
    </xf>
    <xf numFmtId="0" fontId="0" fillId="2" borderId="4" xfId="0" applyFill="1" applyBorder="1" applyAlignment="1">
      <alignment horizontal="left" vertical="center" wrapText="1"/>
    </xf>
    <xf numFmtId="0" fontId="0" fillId="2" borderId="4" xfId="0" applyFill="1" applyBorder="1" applyAlignment="1">
      <alignment vertical="center"/>
    </xf>
    <xf numFmtId="0" fontId="5" fillId="0" borderId="3" xfId="5" applyAlignment="1">
      <alignment horizontal="left" wrapText="1"/>
    </xf>
    <xf numFmtId="0" fontId="7" fillId="0" borderId="0" xfId="6"/>
    <xf numFmtId="0" fontId="8" fillId="2" borderId="5" xfId="5" applyFont="1" applyFill="1" applyBorder="1" applyAlignment="1">
      <alignment vertical="center"/>
    </xf>
    <xf numFmtId="0" fontId="0" fillId="2" borderId="0" xfId="0" applyFont="1" applyFill="1" applyAlignment="1">
      <alignment horizontal="left" wrapText="1"/>
    </xf>
  </cellXfs>
  <cellStyles count="7">
    <cellStyle name="Currency" xfId="1" builtinId="4"/>
    <cellStyle name="Heading 1" xfId="5" builtinId="16"/>
    <cellStyle name="Heading 2" xfId="3" builtinId="17"/>
    <cellStyle name="Heading 3" xfId="4" builtinId="18"/>
    <cellStyle name="Hyperlink" xfId="6" builtinId="8"/>
    <cellStyle name="Normal" xfId="0" builtinId="0" customBuiltin="1"/>
    <cellStyle name="Title" xfId="2" builtinId="15"/>
  </cellStyles>
  <dxfs count="104">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strike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rgb="FF000000"/>
        <name val="Calibri"/>
        <scheme val="none"/>
      </font>
    </dxf>
    <dxf>
      <font>
        <b val="0"/>
        <i val="0"/>
        <strike val="0"/>
        <condense val="0"/>
        <extend val="0"/>
        <outline val="0"/>
        <shadow val="0"/>
        <u val="none"/>
        <vertAlign val="baseline"/>
        <sz val="10"/>
        <color rgb="FF000000"/>
        <name val="Calibri"/>
        <scheme val="none"/>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rgb="FF000000"/>
        <name val="Calibri"/>
        <scheme val="none"/>
      </font>
    </dxf>
    <dxf>
      <font>
        <b val="0"/>
        <i val="0"/>
        <strike val="0"/>
        <condense val="0"/>
        <extend val="0"/>
        <outline val="0"/>
        <shadow val="0"/>
        <u val="none"/>
        <vertAlign val="baseline"/>
        <sz val="10"/>
        <color rgb="FF000000"/>
        <name val="Calibri"/>
        <scheme val="none"/>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s>
  <tableStyles count="0" defaultTableStyle="TableStyleMedium2" defaultPivotStyle="PivotStyleLight16"/>
  <colors>
    <mruColors>
      <color rgb="FFE19A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id="1" name="Sect611" displayName="Sect611" ref="A1:H203" totalsRowCount="1" headerRowDxfId="103" dataDxfId="102" totalsRowDxfId="101" dataCellStyle="Currency">
  <autoFilter ref="A1:H202"/>
  <tableColumns count="8">
    <tableColumn id="2" name="LEA Name" totalsRowLabel="Total" dataDxfId="100" totalsRowDxfId="36"/>
    <tableColumn id="3" name="District" totalsRowFunction="sum" dataDxfId="99" totalsRowDxfId="35" dataCellStyle="Currency"/>
    <tableColumn id="4" name="Regional" totalsRowFunction="sum" dataDxfId="98" totalsRowDxfId="34" dataCellStyle="Currency"/>
    <tableColumn id="5" name="OSD" totalsRowFunction="sum" dataDxfId="97" totalsRowDxfId="33" dataCellStyle="Currency"/>
    <tableColumn id="6" name="LTCT" totalsRowFunction="sum" dataDxfId="96" totalsRowDxfId="32" dataCellStyle="Currency"/>
    <tableColumn id="7" name="Hospital" totalsRowFunction="sum" dataDxfId="95" totalsRowDxfId="31" dataCellStyle="Currency"/>
    <tableColumn id="9" name="ECSE" totalsRowFunction="sum" dataDxfId="94" totalsRowDxfId="30" dataCellStyle="Currency"/>
    <tableColumn id="10" name="Gross Total" totalsRowFunction="sum" dataDxfId="93" totalsRowDxfId="29" dataCellStyle="Currency">
      <calculatedColumnFormula>SUM(B2:G2)</calculatedColumnFormula>
    </tableColumn>
  </tableColumns>
  <tableStyleInfo name="TableStyleLight15" showFirstColumn="0" showLastColumn="0" showRowStripes="1" showColumnStripes="0"/>
  <extLst>
    <ext xmlns:x14="http://schemas.microsoft.com/office/spreadsheetml/2009/9/main" uri="{504A1905-F514-4f6f-8877-14C23A59335A}">
      <x14:table altText="Section 611 Table" altTextSummary="Table with 8 columns and 201 rows. Each row is a LEA and shows the allocation amount for District, Regional, Oregon School for the Deaf, Long Term Care and Treatment center, Hospital, and Early Childhood Special Education programs with a Gross Total."/>
    </ext>
  </extLst>
</table>
</file>

<file path=xl/tables/table2.xml><?xml version="1.0" encoding="utf-8"?>
<table xmlns="http://schemas.openxmlformats.org/spreadsheetml/2006/main" id="2" name="Sect619" displayName="Sect619" ref="A1:H203" totalsRowCount="1" headerRowDxfId="92" dataDxfId="91" totalsRowDxfId="90" dataCellStyle="Currency">
  <autoFilter ref="A1:H202"/>
  <tableColumns count="8">
    <tableColumn id="2" name="LEA Name" totalsRowLabel="Total" dataDxfId="89" totalsRowDxfId="28"/>
    <tableColumn id="3" name="District" totalsRowFunction="sum" dataDxfId="88" totalsRowDxfId="27" dataCellStyle="Currency"/>
    <tableColumn id="4" name="Regional" totalsRowFunction="sum" dataDxfId="87" totalsRowDxfId="26" dataCellStyle="Currency"/>
    <tableColumn id="5" name="OSD" totalsRowFunction="sum" dataDxfId="86" totalsRowDxfId="25" dataCellStyle="Currency"/>
    <tableColumn id="6" name="LTCT" totalsRowFunction="sum" dataDxfId="85" totalsRowDxfId="24" dataCellStyle="Currency"/>
    <tableColumn id="7" name="Hospital" totalsRowFunction="sum" dataDxfId="84" totalsRowDxfId="23" dataCellStyle="Currency"/>
    <tableColumn id="9" name="ECSE" totalsRowFunction="sum" dataDxfId="83" totalsRowDxfId="22" dataCellStyle="Currency"/>
    <tableColumn id="10" name="Gross Total" totalsRowFunction="sum" dataDxfId="82" totalsRowDxfId="21" dataCellStyle="Currency">
      <calculatedColumnFormula>SUM(B2:G2)</calculatedColumnFormula>
    </tableColumn>
  </tableColumns>
  <tableStyleInfo name="TableStyleLight15" showFirstColumn="0" showLastColumn="0" showRowStripes="1" showColumnStripes="0"/>
  <extLst>
    <ext xmlns:x14="http://schemas.microsoft.com/office/spreadsheetml/2009/9/main" uri="{504A1905-F514-4f6f-8877-14C23A59335A}">
      <x14:table altText="Section 619 Table" altTextSummary="Table with 8 columns and 201 rows. Each row is a LEA and shows the allocation amount for District, Regional, Oregon School for the Deaf, Long Term Care and Treatment center, Hospital, and Early Childhood Special Education programs with a Gross Total."/>
    </ext>
  </extLst>
</table>
</file>

<file path=xl/tables/table3.xml><?xml version="1.0" encoding="utf-8"?>
<table xmlns="http://schemas.openxmlformats.org/spreadsheetml/2006/main" id="5" name="Sect611Arp" displayName="Sect611Arp" ref="A1:H203" totalsRowCount="1" headerRowDxfId="81" dataDxfId="80" totalsRowDxfId="79" dataCellStyle="Currency">
  <autoFilter ref="A1:H202"/>
  <tableColumns count="8">
    <tableColumn id="2" name="LEA Name" totalsRowLabel="Total" dataDxfId="78" totalsRowDxfId="20"/>
    <tableColumn id="3" name="District" totalsRowFunction="sum" dataDxfId="77" totalsRowDxfId="19" dataCellStyle="Currency"/>
    <tableColumn id="4" name="Regional" totalsRowFunction="sum" dataDxfId="76" totalsRowDxfId="18" dataCellStyle="Currency"/>
    <tableColumn id="5" name="OSD" totalsRowFunction="sum" dataDxfId="75" totalsRowDxfId="17" dataCellStyle="Currency"/>
    <tableColumn id="6" name="LTCT" totalsRowFunction="sum" dataDxfId="74" totalsRowDxfId="16" dataCellStyle="Currency"/>
    <tableColumn id="7" name="Hospital" totalsRowFunction="sum" dataDxfId="73" totalsRowDxfId="15" dataCellStyle="Currency"/>
    <tableColumn id="9" name="ECSE" totalsRowFunction="sum" dataDxfId="72" totalsRowDxfId="14" dataCellStyle="Currency"/>
    <tableColumn id="10" name="Gross Total" totalsRowFunction="sum" dataDxfId="71" totalsRowDxfId="13" dataCellStyle="Currency">
      <calculatedColumnFormula>SUM(B2:G2)</calculatedColumnFormula>
    </tableColumn>
  </tableColumns>
  <tableStyleInfo name="TableStyleLight15" showFirstColumn="0" showLastColumn="0" showRowStripes="1" showColumnStripes="0"/>
  <extLst>
    <ext xmlns:x14="http://schemas.microsoft.com/office/spreadsheetml/2009/9/main" uri="{504A1905-F514-4f6f-8877-14C23A59335A}">
      <x14:table altText="Section 611 Table" altTextSummary="Table with 8 columns and 201 rows. Each row is a LEA and shows the allocation amount for District, Regional, Oregon School for the Deaf, Long Term Care and Treatment center, Hospital, and Early Childhood Special Education programs with a Gross Total."/>
    </ext>
  </extLst>
</table>
</file>

<file path=xl/tables/table4.xml><?xml version="1.0" encoding="utf-8"?>
<table xmlns="http://schemas.openxmlformats.org/spreadsheetml/2006/main" id="6" name="Sect619Arp" displayName="Sect619Arp" ref="A1:H203" totalsRowCount="1" headerRowDxfId="70" dataDxfId="69" totalsRowDxfId="68" dataCellStyle="Currency">
  <autoFilter ref="A1:H202"/>
  <tableColumns count="8">
    <tableColumn id="2" name="LEA Name" totalsRowLabel="Total" dataDxfId="67" totalsRowDxfId="12"/>
    <tableColumn id="3" name="District" totalsRowFunction="sum" dataDxfId="66" totalsRowDxfId="11" dataCellStyle="Currency"/>
    <tableColumn id="4" name="Regional" totalsRowFunction="sum" dataDxfId="65" totalsRowDxfId="10" dataCellStyle="Currency"/>
    <tableColumn id="5" name="OSD" totalsRowFunction="sum" dataDxfId="64" totalsRowDxfId="9" dataCellStyle="Currency"/>
    <tableColumn id="6" name="LTCT" totalsRowFunction="sum" dataDxfId="63" totalsRowDxfId="8" dataCellStyle="Currency"/>
    <tableColumn id="7" name="Hospital" totalsRowFunction="sum" dataDxfId="62" totalsRowDxfId="7" dataCellStyle="Currency"/>
    <tableColumn id="9" name="ECSE" totalsRowFunction="sum" dataDxfId="61" totalsRowDxfId="6" dataCellStyle="Currency"/>
    <tableColumn id="10" name="Gross Total" totalsRowFunction="sum" dataDxfId="60" totalsRowDxfId="5" dataCellStyle="Currency">
      <calculatedColumnFormula>SUM(B2:G2)</calculatedColumnFormula>
    </tableColumn>
  </tableColumns>
  <tableStyleInfo name="TableStyleLight15" showFirstColumn="0" showLastColumn="0" showRowStripes="1" showColumnStripes="0"/>
  <extLst>
    <ext xmlns:x14="http://schemas.microsoft.com/office/spreadsheetml/2009/9/main" uri="{504A1905-F514-4f6f-8877-14C23A59335A}">
      <x14:table altText="Section 619 Table" altTextSummary="Table with 8 columns and 201 rows. Each row is a LEA and shows the allocation amount for District, Regional, Oregon School for the Deaf, Long Term Care and Treatment center, Hospital, and Early Childhood Special Education programs with a Gross Total."/>
    </ext>
  </extLst>
</table>
</file>

<file path=xl/tables/table5.xml><?xml version="1.0" encoding="utf-8"?>
<table xmlns="http://schemas.openxmlformats.org/spreadsheetml/2006/main" id="3" name="Programs" displayName="Programs" ref="A1:F8" totalsRowCount="1" headerRowDxfId="59" dataDxfId="58" totalsRowDxfId="57">
  <autoFilter ref="A1:F7"/>
  <tableColumns count="6">
    <tableColumn id="1" name="Program Name" totalsRowLabel="Total" dataDxfId="56" totalsRowDxfId="55"/>
    <tableColumn id="2" name="Section 611 Regular" totalsRowFunction="sum" dataDxfId="54" totalsRowDxfId="53" dataCellStyle="Currency"/>
    <tableColumn id="3" name="Section 619 Regular" totalsRowFunction="sum" dataDxfId="52" totalsRowDxfId="51" dataCellStyle="Currency"/>
    <tableColumn id="6" name="Section 611 ARP" totalsRowFunction="sum" dataDxfId="50" totalsRowDxfId="49" dataCellStyle="Currency"/>
    <tableColumn id="5" name="Section 619 ARP" totalsRowFunction="sum" dataDxfId="48" totalsRowDxfId="47" dataCellStyle="Currency"/>
    <tableColumn id="4" name="Total" totalsRowFunction="sum" dataDxfId="46" totalsRowDxfId="45">
      <calculatedColumnFormula>Programs[[#This Row],[Section 611 Regular]]+Programs[[#This Row],[Section 619 Regular]]+Programs[[#This Row],[Section 611 ARP]]+Programs[[#This Row],[Section 619 ARP]]</calculatedColumnFormula>
    </tableColumn>
  </tableColumns>
  <tableStyleInfo name="TableStyleLight21" showFirstColumn="0" showLastColumn="0" showRowStripes="1" showColumnStripes="0"/>
  <extLst>
    <ext xmlns:x14="http://schemas.microsoft.com/office/spreadsheetml/2009/9/main" uri="{504A1905-F514-4f6f-8877-14C23A59335A}">
      <x14:table altText="Program Table" altTextSummary="Table with four columns and 7 rows. Each row is a Program and shows the total Section 611, Section 619, and Grand Total allocation."/>
    </ext>
  </extLst>
</table>
</file>

<file path=xl/tables/table6.xml><?xml version="1.0" encoding="utf-8"?>
<table xmlns="http://schemas.openxmlformats.org/spreadsheetml/2006/main" id="4" name="OtherAmts" displayName="OtherAmts" ref="A1:E203" totalsRowCount="1" headerRowDxfId="44" dataDxfId="43" totalsRowDxfId="42">
  <autoFilter ref="A1:E202"/>
  <tableColumns count="5">
    <tableColumn id="1" name="LEA Name" totalsRowLabel="Total" dataDxfId="41" totalsRowDxfId="4"/>
    <tableColumn id="2" name="PPPS Share Sect 611" totalsRowFunction="sum" dataDxfId="40" totalsRowDxfId="3" dataCellStyle="Currency"/>
    <tableColumn id="5" name="PPPS Share Sect 619" totalsRowFunction="sum" dataDxfId="39" totalsRowDxfId="2" dataCellStyle="Currency"/>
    <tableColumn id="6" name="Maximum CEIS Reg Awd" totalsRowFunction="sum" dataDxfId="38" totalsRowDxfId="1" dataCellStyle="Currency">
      <calculatedColumnFormula>ROUND(SUM(Sect611[[#This Row],[Gross Total]],Sect619[[#This Row],[Gross Total]])*0.15,0)</calculatedColumnFormula>
    </tableColumn>
    <tableColumn id="3" name="Maximum CEIS ARP Awd" totalsRowFunction="sum" dataDxfId="37" totalsRowDxfId="0" dataCellStyle="Currency">
      <calculatedColumnFormula>ROUND(SUM(Sect611Arp[[#This Row],[Gross Total]],Sect619Arp[[#This Row],[Gross Total]])*0.15,0)</calculatedColumnFormula>
    </tableColumn>
  </tableColumns>
  <tableStyleInfo name="TableStyleLight15" showFirstColumn="0" showLastColumn="0" showRowStripes="1" showColumnStripes="0"/>
  <extLst>
    <ext xmlns:x14="http://schemas.microsoft.com/office/spreadsheetml/2009/9/main" uri="{504A1905-F514-4f6f-8877-14C23A59335A}">
      <x14:table altText="Other Amounts Table" altTextSummary="A table with three columns and 201 rows. Each row is a LEA showing their PPPS Share and Maximum CEIS amounts."/>
    </ext>
  </extLst>
</table>
</file>

<file path=xl/theme/theme1.xml><?xml version="1.0" encoding="utf-8"?>
<a:theme xmlns:a="http://schemas.openxmlformats.org/drawingml/2006/main" name="Office Theme">
  <a:themeElements>
    <a:clrScheme name="ODE Colors">
      <a:dk1>
        <a:sysClr val="windowText" lastClr="000000"/>
      </a:dk1>
      <a:lt1>
        <a:sysClr val="window" lastClr="FFFFFF"/>
      </a:lt1>
      <a:dk2>
        <a:srgbClr val="1B75BC"/>
      </a:dk2>
      <a:lt2>
        <a:srgbClr val="E4E9EF"/>
      </a:lt2>
      <a:accent1>
        <a:srgbClr val="1B75BC"/>
      </a:accent1>
      <a:accent2>
        <a:srgbClr val="9F2065"/>
      </a:accent2>
      <a:accent3>
        <a:srgbClr val="E26B2A"/>
      </a:accent3>
      <a:accent4>
        <a:srgbClr val="D3A809"/>
      </a:accent4>
      <a:accent5>
        <a:srgbClr val="408740"/>
      </a:accent5>
      <a:accent6>
        <a:srgbClr val="754C29"/>
      </a:accent6>
      <a:hlink>
        <a:srgbClr val="1B75BC"/>
      </a:hlink>
      <a:folHlink>
        <a:srgbClr val="E19AC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DE.IDEAFinance@state.or.us"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1"/>
  <sheetViews>
    <sheetView tabSelected="1" showWhiteSpace="0" zoomScale="115" zoomScaleNormal="115" workbookViewId="0">
      <selection activeCell="B43" sqref="B43"/>
    </sheetView>
  </sheetViews>
  <sheetFormatPr defaultColWidth="0" defaultRowHeight="12.75" zeroHeight="1" x14ac:dyDescent="0.2"/>
  <cols>
    <col min="1" max="1" width="3.7109375" style="2" customWidth="1"/>
    <col min="2" max="2" width="111.42578125" customWidth="1"/>
    <col min="3" max="3" width="3.7109375" style="2" customWidth="1"/>
    <col min="4" max="16384" width="8.28515625" hidden="1"/>
  </cols>
  <sheetData>
    <row r="1" spans="2:2" ht="23.25" x14ac:dyDescent="0.2">
      <c r="B1" s="10" t="s">
        <v>168</v>
      </c>
    </row>
    <row r="2" spans="2:2" ht="20.25" thickBot="1" x14ac:dyDescent="0.25">
      <c r="B2" s="11" t="s">
        <v>242</v>
      </c>
    </row>
    <row r="3" spans="2:2" ht="13.5" thickTop="1" x14ac:dyDescent="0.2">
      <c r="B3" s="12" t="s">
        <v>246</v>
      </c>
    </row>
    <row r="4" spans="2:2" x14ac:dyDescent="0.2">
      <c r="B4" s="12" t="s">
        <v>265</v>
      </c>
    </row>
    <row r="5" spans="2:2" ht="43.5" customHeight="1" x14ac:dyDescent="0.2">
      <c r="B5" s="12" t="s">
        <v>266</v>
      </c>
    </row>
    <row r="6" spans="2:2" ht="43.5" customHeight="1" x14ac:dyDescent="0.2">
      <c r="B6" s="12" t="s">
        <v>267</v>
      </c>
    </row>
    <row r="7" spans="2:2" ht="25.5" x14ac:dyDescent="0.2">
      <c r="B7" s="12" t="s">
        <v>264</v>
      </c>
    </row>
    <row r="8" spans="2:2" ht="3.6" customHeight="1" x14ac:dyDescent="0.2">
      <c r="B8" s="12"/>
    </row>
    <row r="9" spans="2:2" ht="20.25" thickBot="1" x14ac:dyDescent="0.25">
      <c r="B9" s="24" t="s">
        <v>268</v>
      </c>
    </row>
    <row r="10" spans="2:2" ht="33.75" customHeight="1" thickTop="1" x14ac:dyDescent="0.2">
      <c r="B10" s="12" t="s">
        <v>269</v>
      </c>
    </row>
    <row r="11" spans="2:2" ht="3.6" customHeight="1" x14ac:dyDescent="0.2">
      <c r="B11" s="12"/>
    </row>
    <row r="12" spans="2:2" ht="18" thickBot="1" x14ac:dyDescent="0.25">
      <c r="B12" s="13" t="s">
        <v>183</v>
      </c>
    </row>
    <row r="13" spans="2:2" ht="13.5" thickTop="1" x14ac:dyDescent="0.2">
      <c r="B13" s="12" t="s">
        <v>247</v>
      </c>
    </row>
    <row r="14" spans="2:2" x14ac:dyDescent="0.2">
      <c r="B14" s="12" t="s">
        <v>204</v>
      </c>
    </row>
    <row r="15" spans="2:2" x14ac:dyDescent="0.2">
      <c r="B15" s="12" t="s">
        <v>248</v>
      </c>
    </row>
    <row r="16" spans="2:2" ht="12.75" customHeight="1" x14ac:dyDescent="0.2">
      <c r="B16" s="12" t="s">
        <v>249</v>
      </c>
    </row>
    <row r="17" spans="2:2" ht="25.5" x14ac:dyDescent="0.2">
      <c r="B17" s="12" t="s">
        <v>250</v>
      </c>
    </row>
    <row r="18" spans="2:2" ht="12.75" customHeight="1" x14ac:dyDescent="0.2">
      <c r="B18" s="12" t="s">
        <v>251</v>
      </c>
    </row>
    <row r="19" spans="2:2" x14ac:dyDescent="0.2">
      <c r="B19" s="12" t="s">
        <v>205</v>
      </c>
    </row>
    <row r="20" spans="2:2" ht="25.5" x14ac:dyDescent="0.2">
      <c r="B20" s="12" t="s">
        <v>206</v>
      </c>
    </row>
    <row r="21" spans="2:2" ht="3.6" customHeight="1" x14ac:dyDescent="0.2">
      <c r="B21" s="12"/>
    </row>
    <row r="22" spans="2:2" x14ac:dyDescent="0.2">
      <c r="B22" s="20" t="s">
        <v>185</v>
      </c>
    </row>
    <row r="23" spans="2:2" x14ac:dyDescent="0.2">
      <c r="B23" s="14" t="s">
        <v>194</v>
      </c>
    </row>
    <row r="24" spans="2:2" x14ac:dyDescent="0.2">
      <c r="B24" s="14" t="s">
        <v>195</v>
      </c>
    </row>
    <row r="25" spans="2:2" x14ac:dyDescent="0.2">
      <c r="B25" s="14" t="s">
        <v>196</v>
      </c>
    </row>
    <row r="26" spans="2:2" x14ac:dyDescent="0.2">
      <c r="B26" s="14" t="s">
        <v>197</v>
      </c>
    </row>
    <row r="27" spans="2:2" x14ac:dyDescent="0.2">
      <c r="B27" s="14" t="s">
        <v>198</v>
      </c>
    </row>
    <row r="28" spans="2:2" x14ac:dyDescent="0.2">
      <c r="B28" s="14" t="s">
        <v>199</v>
      </c>
    </row>
    <row r="29" spans="2:2" x14ac:dyDescent="0.2">
      <c r="B29" s="14" t="s">
        <v>200</v>
      </c>
    </row>
    <row r="30" spans="2:2" x14ac:dyDescent="0.2">
      <c r="B30" s="14" t="s">
        <v>201</v>
      </c>
    </row>
    <row r="31" spans="2:2" ht="3.6" customHeight="1" x14ac:dyDescent="0.2">
      <c r="B31" s="15"/>
    </row>
    <row r="32" spans="2:2" s="2" customFormat="1" x14ac:dyDescent="0.2">
      <c r="B32" s="21" t="s">
        <v>186</v>
      </c>
    </row>
    <row r="33" spans="1:3" x14ac:dyDescent="0.2">
      <c r="B33" s="14" t="s">
        <v>202</v>
      </c>
    </row>
    <row r="34" spans="1:3" s="2" customFormat="1" x14ac:dyDescent="0.2">
      <c r="B34" s="16" t="s">
        <v>262</v>
      </c>
    </row>
    <row r="35" spans="1:3" x14ac:dyDescent="0.2">
      <c r="B35" s="16" t="s">
        <v>263</v>
      </c>
    </row>
    <row r="36" spans="1:3" s="2" customFormat="1" x14ac:dyDescent="0.2">
      <c r="B36" s="16" t="s">
        <v>260</v>
      </c>
    </row>
    <row r="37" spans="1:3" x14ac:dyDescent="0.2">
      <c r="B37" s="16" t="s">
        <v>261</v>
      </c>
    </row>
    <row r="38" spans="1:3" x14ac:dyDescent="0.2">
      <c r="B38" s="14" t="s">
        <v>203</v>
      </c>
    </row>
    <row r="39" spans="1:3" ht="3.6" customHeight="1" x14ac:dyDescent="0.2">
      <c r="B39" s="12"/>
    </row>
    <row r="40" spans="1:3" x14ac:dyDescent="0.2">
      <c r="B40" s="20" t="s">
        <v>187</v>
      </c>
    </row>
    <row r="41" spans="1:3" x14ac:dyDescent="0.2">
      <c r="B41" s="14" t="s">
        <v>194</v>
      </c>
    </row>
    <row r="42" spans="1:3" ht="38.25" x14ac:dyDescent="0.2">
      <c r="B42" s="25" t="s">
        <v>272</v>
      </c>
    </row>
    <row r="43" spans="1:3" ht="38.25" x14ac:dyDescent="0.2">
      <c r="B43" s="14" t="s">
        <v>273</v>
      </c>
    </row>
    <row r="44" spans="1:3" s="19" customFormat="1" ht="38.25" x14ac:dyDescent="0.2">
      <c r="A44" s="15"/>
      <c r="B44" s="25" t="s">
        <v>270</v>
      </c>
      <c r="C44" s="15"/>
    </row>
    <row r="45" spans="1:3" ht="25.5" x14ac:dyDescent="0.2">
      <c r="B45" s="14" t="s">
        <v>271</v>
      </c>
    </row>
    <row r="46" spans="1:3" ht="3.6" customHeight="1" x14ac:dyDescent="0.2">
      <c r="B46" s="12"/>
    </row>
    <row r="47" spans="1:3" ht="18" thickBot="1" x14ac:dyDescent="0.25">
      <c r="B47" s="17" t="s">
        <v>188</v>
      </c>
    </row>
    <row r="48" spans="1:3" ht="30.75" customHeight="1" thickTop="1" x14ac:dyDescent="0.2">
      <c r="B48" s="12" t="s">
        <v>207</v>
      </c>
    </row>
    <row r="49" spans="1:3" ht="30.75" customHeight="1" x14ac:dyDescent="0.2">
      <c r="B49" s="12" t="s">
        <v>189</v>
      </c>
    </row>
    <row r="50" spans="1:3" s="19" customFormat="1" ht="30.75" customHeight="1" x14ac:dyDescent="0.2">
      <c r="A50" s="15"/>
      <c r="B50" s="12" t="s">
        <v>190</v>
      </c>
      <c r="C50" s="15"/>
    </row>
    <row r="51" spans="1:3" ht="30.75" customHeight="1" x14ac:dyDescent="0.2">
      <c r="B51" s="12" t="s">
        <v>191</v>
      </c>
    </row>
    <row r="52" spans="1:3" ht="47.25" customHeight="1" x14ac:dyDescent="0.2">
      <c r="B52" s="12" t="s">
        <v>208</v>
      </c>
    </row>
    <row r="53" spans="1:3" ht="15.75" thickBot="1" x14ac:dyDescent="0.25">
      <c r="B53" s="18" t="s">
        <v>192</v>
      </c>
    </row>
    <row r="54" spans="1:3" ht="25.5" x14ac:dyDescent="0.2">
      <c r="B54" s="12" t="s">
        <v>193</v>
      </c>
    </row>
    <row r="55" spans="1:3" x14ac:dyDescent="0.2">
      <c r="B55" s="1"/>
    </row>
    <row r="56" spans="1:3" ht="20.25" thickBot="1" x14ac:dyDescent="0.35">
      <c r="B56" s="22" t="s">
        <v>243</v>
      </c>
    </row>
    <row r="57" spans="1:3" ht="26.25" thickTop="1" x14ac:dyDescent="0.2">
      <c r="B57" s="1" t="s">
        <v>244</v>
      </c>
    </row>
    <row r="58" spans="1:3" x14ac:dyDescent="0.2">
      <c r="B58" s="23" t="s">
        <v>245</v>
      </c>
    </row>
    <row r="59" spans="1:3" x14ac:dyDescent="0.2"/>
    <row r="60" spans="1:3" x14ac:dyDescent="0.2"/>
    <row r="61" spans="1:3" x14ac:dyDescent="0.2"/>
    <row r="62" spans="1:3" x14ac:dyDescent="0.2"/>
    <row r="63" spans="1:3" x14ac:dyDescent="0.2"/>
    <row r="64" spans="1:3"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sheetData>
  <hyperlinks>
    <hyperlink ref="B5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4"/>
  <sheetViews>
    <sheetView workbookViewId="0">
      <pane ySplit="1" topLeftCell="A2" activePane="bottomLeft" state="frozen"/>
      <selection pane="bottomLeft" activeCell="H2" sqref="H2"/>
    </sheetView>
  </sheetViews>
  <sheetFormatPr defaultColWidth="0" defaultRowHeight="12.75" zeroHeight="1" x14ac:dyDescent="0.2"/>
  <cols>
    <col min="1" max="1" width="30.28515625" style="6" customWidth="1"/>
    <col min="2" max="9" width="16.28515625" style="6" customWidth="1"/>
    <col min="10" max="10" width="9.28515625" style="8" customWidth="1"/>
    <col min="11" max="16384" width="7.28515625" style="6" hidden="1"/>
  </cols>
  <sheetData>
    <row r="1" spans="1:10" x14ac:dyDescent="0.2">
      <c r="A1" s="6" t="s">
        <v>0</v>
      </c>
      <c r="B1" s="7" t="s">
        <v>174</v>
      </c>
      <c r="C1" s="7" t="s">
        <v>175</v>
      </c>
      <c r="D1" s="7" t="s">
        <v>170</v>
      </c>
      <c r="E1" s="7" t="s">
        <v>171</v>
      </c>
      <c r="F1" s="7" t="s">
        <v>176</v>
      </c>
      <c r="G1" s="7" t="s">
        <v>177</v>
      </c>
      <c r="H1" s="7" t="s">
        <v>178</v>
      </c>
      <c r="I1" s="8"/>
      <c r="J1" s="6"/>
    </row>
    <row r="2" spans="1:10" x14ac:dyDescent="0.2">
      <c r="A2" s="6" t="s">
        <v>79</v>
      </c>
      <c r="B2" s="3">
        <v>2874</v>
      </c>
      <c r="C2" s="3">
        <v>0</v>
      </c>
      <c r="D2" s="3">
        <v>0</v>
      </c>
      <c r="E2" s="3">
        <v>0</v>
      </c>
      <c r="F2" s="3">
        <v>0</v>
      </c>
      <c r="G2" s="3">
        <v>0</v>
      </c>
      <c r="H2" s="3">
        <f t="shared" ref="H2:H65" si="0">SUM(B2:G2)</f>
        <v>2874</v>
      </c>
      <c r="I2" s="8"/>
      <c r="J2" s="6"/>
    </row>
    <row r="3" spans="1:10" x14ac:dyDescent="0.2">
      <c r="A3" s="6" t="s">
        <v>106</v>
      </c>
      <c r="B3" s="3">
        <v>60210</v>
      </c>
      <c r="C3" s="3">
        <v>0</v>
      </c>
      <c r="D3" s="3">
        <v>0</v>
      </c>
      <c r="E3" s="3">
        <v>0</v>
      </c>
      <c r="F3" s="3">
        <v>0</v>
      </c>
      <c r="G3" s="3">
        <v>2800</v>
      </c>
      <c r="H3" s="3">
        <f t="shared" si="0"/>
        <v>63010</v>
      </c>
      <c r="I3" s="8"/>
      <c r="J3" s="6"/>
    </row>
    <row r="4" spans="1:10" x14ac:dyDescent="0.2">
      <c r="A4" s="6" t="s">
        <v>5</v>
      </c>
      <c r="B4" s="3">
        <v>47473</v>
      </c>
      <c r="C4" s="3">
        <v>2552</v>
      </c>
      <c r="D4" s="3">
        <v>0</v>
      </c>
      <c r="E4" s="3">
        <v>0</v>
      </c>
      <c r="F4" s="3">
        <v>0</v>
      </c>
      <c r="G4" s="3">
        <v>0</v>
      </c>
      <c r="H4" s="3">
        <f t="shared" si="0"/>
        <v>50025</v>
      </c>
      <c r="I4" s="8"/>
      <c r="J4" s="6"/>
    </row>
    <row r="5" spans="1:10" x14ac:dyDescent="0.2">
      <c r="A5" s="6" t="s">
        <v>161</v>
      </c>
      <c r="B5" s="3">
        <v>153094</v>
      </c>
      <c r="C5" s="3">
        <v>32700</v>
      </c>
      <c r="D5" s="3">
        <v>0</v>
      </c>
      <c r="E5" s="3">
        <v>0</v>
      </c>
      <c r="F5" s="3">
        <v>0</v>
      </c>
      <c r="G5" s="3">
        <v>7432</v>
      </c>
      <c r="H5" s="3">
        <f t="shared" si="0"/>
        <v>193226</v>
      </c>
      <c r="I5" s="8"/>
      <c r="J5" s="6"/>
    </row>
    <row r="6" spans="1:10" x14ac:dyDescent="0.2">
      <c r="A6" s="6" t="s">
        <v>104</v>
      </c>
      <c r="B6" s="3">
        <v>23963</v>
      </c>
      <c r="C6" s="3">
        <v>0</v>
      </c>
      <c r="D6" s="3">
        <v>0</v>
      </c>
      <c r="E6" s="3">
        <v>0</v>
      </c>
      <c r="F6" s="3">
        <v>0</v>
      </c>
      <c r="G6" s="3">
        <v>0</v>
      </c>
      <c r="H6" s="3">
        <f t="shared" si="0"/>
        <v>23963</v>
      </c>
      <c r="I6" s="8"/>
      <c r="J6" s="6"/>
    </row>
    <row r="7" spans="1:10" x14ac:dyDescent="0.2">
      <c r="A7" s="6" t="s">
        <v>44</v>
      </c>
      <c r="B7" s="3">
        <v>30893</v>
      </c>
      <c r="C7" s="3">
        <v>2808</v>
      </c>
      <c r="D7" s="3">
        <v>0</v>
      </c>
      <c r="E7" s="3">
        <v>0</v>
      </c>
      <c r="F7" s="3">
        <v>0</v>
      </c>
      <c r="G7" s="3">
        <v>2808</v>
      </c>
      <c r="H7" s="3">
        <f t="shared" si="0"/>
        <v>36509</v>
      </c>
      <c r="I7" s="8"/>
      <c r="J7" s="6"/>
    </row>
    <row r="8" spans="1:10" x14ac:dyDescent="0.2">
      <c r="A8" s="6" t="s">
        <v>108</v>
      </c>
      <c r="B8" s="3">
        <v>4563</v>
      </c>
      <c r="C8" s="3">
        <v>0</v>
      </c>
      <c r="D8" s="3">
        <v>0</v>
      </c>
      <c r="E8" s="3">
        <v>0</v>
      </c>
      <c r="F8" s="3">
        <v>0</v>
      </c>
      <c r="G8" s="3">
        <v>0</v>
      </c>
      <c r="H8" s="3">
        <f t="shared" si="0"/>
        <v>4563</v>
      </c>
      <c r="I8" s="8"/>
      <c r="J8" s="6"/>
    </row>
    <row r="9" spans="1:10" x14ac:dyDescent="0.2">
      <c r="A9" s="6" t="s">
        <v>61</v>
      </c>
      <c r="B9" s="3">
        <v>485365</v>
      </c>
      <c r="C9" s="3">
        <v>134378</v>
      </c>
      <c r="D9" s="3">
        <v>0</v>
      </c>
      <c r="E9" s="3">
        <v>14040</v>
      </c>
      <c r="F9" s="3">
        <v>0</v>
      </c>
      <c r="G9" s="3">
        <v>32090</v>
      </c>
      <c r="H9" s="3">
        <f t="shared" si="0"/>
        <v>665873</v>
      </c>
      <c r="I9" s="8"/>
      <c r="J9" s="6"/>
    </row>
    <row r="10" spans="1:10" x14ac:dyDescent="0.2">
      <c r="A10" s="6" t="s">
        <v>70</v>
      </c>
      <c r="B10" s="3">
        <v>1237</v>
      </c>
      <c r="C10" s="3">
        <v>0</v>
      </c>
      <c r="D10" s="3">
        <v>0</v>
      </c>
      <c r="E10" s="3">
        <v>0</v>
      </c>
      <c r="F10" s="3">
        <v>0</v>
      </c>
      <c r="G10" s="3">
        <v>0</v>
      </c>
      <c r="H10" s="3">
        <f t="shared" si="0"/>
        <v>1237</v>
      </c>
      <c r="I10" s="8"/>
      <c r="J10" s="6"/>
    </row>
    <row r="11" spans="1:10" x14ac:dyDescent="0.2">
      <c r="A11" s="6" t="s">
        <v>209</v>
      </c>
      <c r="B11" s="3">
        <v>291158</v>
      </c>
      <c r="C11" s="3">
        <v>63877</v>
      </c>
      <c r="D11" s="3">
        <v>2971</v>
      </c>
      <c r="E11" s="3">
        <v>0</v>
      </c>
      <c r="F11" s="3">
        <v>0</v>
      </c>
      <c r="G11" s="3">
        <v>51993</v>
      </c>
      <c r="H11" s="3">
        <f t="shared" si="0"/>
        <v>409999</v>
      </c>
      <c r="I11" s="8"/>
      <c r="J11" s="6"/>
    </row>
    <row r="12" spans="1:10" x14ac:dyDescent="0.2">
      <c r="A12" s="6" t="s">
        <v>210</v>
      </c>
      <c r="B12" s="3">
        <v>92610</v>
      </c>
      <c r="C12" s="3">
        <v>19029</v>
      </c>
      <c r="D12" s="3">
        <v>0</v>
      </c>
      <c r="E12" s="3">
        <v>0</v>
      </c>
      <c r="F12" s="3">
        <v>0</v>
      </c>
      <c r="G12" s="3">
        <v>6343</v>
      </c>
      <c r="H12" s="3">
        <f t="shared" si="0"/>
        <v>117982</v>
      </c>
      <c r="I12" s="8"/>
      <c r="J12" s="6"/>
    </row>
    <row r="13" spans="1:10" x14ac:dyDescent="0.2">
      <c r="A13" s="6" t="s">
        <v>1</v>
      </c>
      <c r="B13" s="3">
        <v>638667</v>
      </c>
      <c r="C13" s="3">
        <v>96218</v>
      </c>
      <c r="D13" s="3">
        <v>0</v>
      </c>
      <c r="E13" s="3">
        <v>0</v>
      </c>
      <c r="F13" s="3">
        <v>0</v>
      </c>
      <c r="G13" s="3">
        <v>22312</v>
      </c>
      <c r="H13" s="3">
        <f t="shared" si="0"/>
        <v>757197</v>
      </c>
      <c r="I13" s="8"/>
      <c r="J13" s="6"/>
    </row>
    <row r="14" spans="1:10" x14ac:dyDescent="0.2">
      <c r="A14" s="6" t="s">
        <v>29</v>
      </c>
      <c r="B14" s="3">
        <v>140396</v>
      </c>
      <c r="C14" s="3">
        <v>11700</v>
      </c>
      <c r="D14" s="3">
        <v>0</v>
      </c>
      <c r="E14" s="3">
        <v>0</v>
      </c>
      <c r="F14" s="3">
        <v>0</v>
      </c>
      <c r="G14" s="3">
        <v>15042</v>
      </c>
      <c r="H14" s="3">
        <f t="shared" si="0"/>
        <v>167138</v>
      </c>
      <c r="I14" s="8"/>
      <c r="J14" s="6"/>
    </row>
    <row r="15" spans="1:10" x14ac:dyDescent="0.2">
      <c r="A15" s="6" t="s">
        <v>152</v>
      </c>
      <c r="B15" s="3">
        <v>184645</v>
      </c>
      <c r="C15" s="3">
        <v>35098</v>
      </c>
      <c r="D15" s="3">
        <v>0</v>
      </c>
      <c r="E15" s="3">
        <v>0</v>
      </c>
      <c r="F15" s="3">
        <v>0</v>
      </c>
      <c r="G15" s="3">
        <v>12208</v>
      </c>
      <c r="H15" s="3">
        <f t="shared" si="0"/>
        <v>231951</v>
      </c>
      <c r="I15" s="8"/>
      <c r="J15" s="6"/>
    </row>
    <row r="16" spans="1:10" x14ac:dyDescent="0.2">
      <c r="A16" s="6" t="s">
        <v>155</v>
      </c>
      <c r="B16" s="3">
        <v>6364341</v>
      </c>
      <c r="C16" s="3">
        <v>1356048</v>
      </c>
      <c r="D16" s="3">
        <v>6374</v>
      </c>
      <c r="E16" s="3">
        <v>50991</v>
      </c>
      <c r="F16" s="3">
        <v>0</v>
      </c>
      <c r="G16" s="3">
        <v>753714</v>
      </c>
      <c r="H16" s="3">
        <f t="shared" si="0"/>
        <v>8531468</v>
      </c>
      <c r="I16" s="8"/>
      <c r="J16" s="6"/>
    </row>
    <row r="17" spans="1:10" x14ac:dyDescent="0.2">
      <c r="A17" s="6" t="s">
        <v>211</v>
      </c>
      <c r="B17" s="3">
        <v>2949803</v>
      </c>
      <c r="C17" s="3">
        <v>546764</v>
      </c>
      <c r="D17" s="3">
        <v>0</v>
      </c>
      <c r="E17" s="3">
        <v>0</v>
      </c>
      <c r="F17" s="3">
        <v>0</v>
      </c>
      <c r="G17" s="3">
        <v>268518</v>
      </c>
      <c r="H17" s="3">
        <f t="shared" si="0"/>
        <v>3765085</v>
      </c>
      <c r="I17" s="8"/>
      <c r="J17" s="6"/>
    </row>
    <row r="18" spans="1:10" x14ac:dyDescent="0.2">
      <c r="A18" s="6" t="s">
        <v>86</v>
      </c>
      <c r="B18" s="3">
        <v>1027601</v>
      </c>
      <c r="C18" s="3">
        <v>39778</v>
      </c>
      <c r="D18" s="3">
        <v>0</v>
      </c>
      <c r="E18" s="3">
        <v>0</v>
      </c>
      <c r="F18" s="3">
        <v>0</v>
      </c>
      <c r="G18" s="3">
        <v>148063</v>
      </c>
      <c r="H18" s="3">
        <f t="shared" si="0"/>
        <v>1215442</v>
      </c>
      <c r="I18" s="8"/>
      <c r="J18" s="6"/>
    </row>
    <row r="19" spans="1:10" x14ac:dyDescent="0.2">
      <c r="A19" s="6" t="s">
        <v>92</v>
      </c>
      <c r="B19" s="3">
        <v>53379</v>
      </c>
      <c r="C19" s="3">
        <v>0</v>
      </c>
      <c r="D19" s="3">
        <v>0</v>
      </c>
      <c r="E19" s="3">
        <v>0</v>
      </c>
      <c r="F19" s="3">
        <v>0</v>
      </c>
      <c r="G19" s="3">
        <v>2604</v>
      </c>
      <c r="H19" s="3">
        <f t="shared" si="0"/>
        <v>55983</v>
      </c>
      <c r="I19" s="8"/>
      <c r="J19" s="6"/>
    </row>
    <row r="20" spans="1:10" x14ac:dyDescent="0.2">
      <c r="A20" s="6" t="s">
        <v>71</v>
      </c>
      <c r="B20" s="3">
        <v>4016</v>
      </c>
      <c r="C20" s="3">
        <v>0</v>
      </c>
      <c r="D20" s="3">
        <v>0</v>
      </c>
      <c r="E20" s="3">
        <v>0</v>
      </c>
      <c r="F20" s="3">
        <v>0</v>
      </c>
      <c r="G20" s="3">
        <v>0</v>
      </c>
      <c r="H20" s="3">
        <f t="shared" si="0"/>
        <v>4016</v>
      </c>
      <c r="I20" s="8"/>
      <c r="J20" s="6"/>
    </row>
    <row r="21" spans="1:10" x14ac:dyDescent="0.2">
      <c r="A21" s="6" t="s">
        <v>212</v>
      </c>
      <c r="B21" s="3">
        <v>288662</v>
      </c>
      <c r="C21" s="3">
        <v>54983</v>
      </c>
      <c r="D21" s="3">
        <v>0</v>
      </c>
      <c r="E21" s="3">
        <v>0</v>
      </c>
      <c r="F21" s="3">
        <v>0</v>
      </c>
      <c r="G21" s="3">
        <v>22910</v>
      </c>
      <c r="H21" s="3">
        <f t="shared" si="0"/>
        <v>366555</v>
      </c>
      <c r="I21" s="8"/>
      <c r="J21" s="6"/>
    </row>
    <row r="22" spans="1:10" x14ac:dyDescent="0.2">
      <c r="A22" s="6" t="s">
        <v>3</v>
      </c>
      <c r="B22" s="3">
        <v>15640</v>
      </c>
      <c r="C22" s="3">
        <v>0</v>
      </c>
      <c r="D22" s="3">
        <v>0</v>
      </c>
      <c r="E22" s="3">
        <v>0</v>
      </c>
      <c r="F22" s="3">
        <v>0</v>
      </c>
      <c r="G22" s="3">
        <v>0</v>
      </c>
      <c r="H22" s="3">
        <f t="shared" si="0"/>
        <v>15640</v>
      </c>
      <c r="I22" s="8"/>
      <c r="J22" s="6"/>
    </row>
    <row r="23" spans="1:10" x14ac:dyDescent="0.2">
      <c r="A23" s="6" t="s">
        <v>66</v>
      </c>
      <c r="B23" s="3">
        <v>35476</v>
      </c>
      <c r="C23" s="3">
        <v>7277</v>
      </c>
      <c r="D23" s="3">
        <v>0</v>
      </c>
      <c r="E23" s="3">
        <v>0</v>
      </c>
      <c r="F23" s="3">
        <v>0</v>
      </c>
      <c r="G23" s="3">
        <v>910</v>
      </c>
      <c r="H23" s="3">
        <f t="shared" si="0"/>
        <v>43663</v>
      </c>
      <c r="I23" s="8"/>
      <c r="J23" s="6"/>
    </row>
    <row r="24" spans="1:10" x14ac:dyDescent="0.2">
      <c r="A24" s="6" t="s">
        <v>213</v>
      </c>
      <c r="B24" s="3">
        <v>48882</v>
      </c>
      <c r="C24" s="3">
        <v>2573</v>
      </c>
      <c r="D24" s="3">
        <v>0</v>
      </c>
      <c r="E24" s="3">
        <v>0</v>
      </c>
      <c r="F24" s="3">
        <v>0</v>
      </c>
      <c r="G24" s="3">
        <v>1286</v>
      </c>
      <c r="H24" s="3">
        <f t="shared" si="0"/>
        <v>52741</v>
      </c>
      <c r="I24" s="8"/>
      <c r="J24" s="6"/>
    </row>
    <row r="25" spans="1:10" x14ac:dyDescent="0.2">
      <c r="A25" s="6" t="s">
        <v>14</v>
      </c>
      <c r="B25" s="3">
        <v>798279</v>
      </c>
      <c r="C25" s="3">
        <v>153644</v>
      </c>
      <c r="D25" s="3">
        <v>0</v>
      </c>
      <c r="E25" s="3">
        <v>0</v>
      </c>
      <c r="F25" s="3">
        <v>0</v>
      </c>
      <c r="G25" s="3">
        <v>73482</v>
      </c>
      <c r="H25" s="3">
        <f t="shared" si="0"/>
        <v>1025405</v>
      </c>
      <c r="I25" s="8"/>
      <c r="J25" s="6"/>
    </row>
    <row r="26" spans="1:10" x14ac:dyDescent="0.2">
      <c r="A26" s="6" t="s">
        <v>112</v>
      </c>
      <c r="B26" s="3">
        <v>465194</v>
      </c>
      <c r="C26" s="3">
        <v>106202</v>
      </c>
      <c r="D26" s="3">
        <v>1496</v>
      </c>
      <c r="E26" s="3">
        <v>0</v>
      </c>
      <c r="F26" s="3">
        <v>0</v>
      </c>
      <c r="G26" s="3">
        <v>19445</v>
      </c>
      <c r="H26" s="3">
        <f t="shared" si="0"/>
        <v>592337</v>
      </c>
      <c r="I26" s="8"/>
      <c r="J26" s="6"/>
    </row>
    <row r="27" spans="1:10" x14ac:dyDescent="0.2">
      <c r="A27" s="6" t="s">
        <v>125</v>
      </c>
      <c r="B27" s="3">
        <v>1039288</v>
      </c>
      <c r="C27" s="3">
        <v>255210</v>
      </c>
      <c r="D27" s="3">
        <v>3075</v>
      </c>
      <c r="E27" s="3">
        <v>0</v>
      </c>
      <c r="F27" s="3">
        <v>0</v>
      </c>
      <c r="G27" s="3">
        <v>119918</v>
      </c>
      <c r="H27" s="3">
        <f t="shared" si="0"/>
        <v>1417491</v>
      </c>
      <c r="I27" s="8"/>
      <c r="J27" s="6"/>
    </row>
    <row r="28" spans="1:10" x14ac:dyDescent="0.2">
      <c r="A28" s="6" t="s">
        <v>30</v>
      </c>
      <c r="B28" s="3">
        <v>105797</v>
      </c>
      <c r="C28" s="3">
        <v>8298</v>
      </c>
      <c r="D28" s="3">
        <v>0</v>
      </c>
      <c r="E28" s="3">
        <v>0</v>
      </c>
      <c r="F28" s="3">
        <v>0</v>
      </c>
      <c r="G28" s="3">
        <v>18670</v>
      </c>
      <c r="H28" s="3">
        <f t="shared" si="0"/>
        <v>132765</v>
      </c>
      <c r="I28" s="8"/>
      <c r="J28" s="6"/>
    </row>
    <row r="29" spans="1:10" x14ac:dyDescent="0.2">
      <c r="A29" s="6" t="s">
        <v>100</v>
      </c>
      <c r="B29" s="3">
        <v>123895</v>
      </c>
      <c r="C29" s="3">
        <v>18728</v>
      </c>
      <c r="D29" s="3">
        <v>0</v>
      </c>
      <c r="E29" s="3">
        <v>0</v>
      </c>
      <c r="F29" s="3">
        <v>0</v>
      </c>
      <c r="G29" s="3">
        <v>10084</v>
      </c>
      <c r="H29" s="3">
        <f t="shared" si="0"/>
        <v>152707</v>
      </c>
      <c r="I29" s="8"/>
      <c r="J29" s="6"/>
    </row>
    <row r="30" spans="1:10" x14ac:dyDescent="0.2">
      <c r="A30" s="6" t="s">
        <v>62</v>
      </c>
      <c r="B30" s="3">
        <v>819298</v>
      </c>
      <c r="C30" s="3">
        <v>101215</v>
      </c>
      <c r="D30" s="3">
        <v>1368</v>
      </c>
      <c r="E30" s="3">
        <v>0</v>
      </c>
      <c r="F30" s="3">
        <v>0</v>
      </c>
      <c r="G30" s="3">
        <v>68389</v>
      </c>
      <c r="H30" s="3">
        <f t="shared" si="0"/>
        <v>990270</v>
      </c>
      <c r="I30" s="8"/>
      <c r="J30" s="6"/>
    </row>
    <row r="31" spans="1:10" x14ac:dyDescent="0.2">
      <c r="A31" s="6" t="s">
        <v>130</v>
      </c>
      <c r="B31" s="3">
        <v>465530</v>
      </c>
      <c r="C31" s="3">
        <v>145598</v>
      </c>
      <c r="D31" s="3">
        <v>7663</v>
      </c>
      <c r="E31" s="3">
        <v>0</v>
      </c>
      <c r="F31" s="3">
        <v>0</v>
      </c>
      <c r="G31" s="3">
        <v>59389</v>
      </c>
      <c r="H31" s="3">
        <f t="shared" si="0"/>
        <v>678180</v>
      </c>
      <c r="I31" s="8"/>
      <c r="J31" s="6"/>
    </row>
    <row r="32" spans="1:10" x14ac:dyDescent="0.2">
      <c r="A32" s="6" t="s">
        <v>20</v>
      </c>
      <c r="B32" s="3">
        <v>124409</v>
      </c>
      <c r="C32" s="3">
        <v>34130</v>
      </c>
      <c r="D32" s="3">
        <v>0</v>
      </c>
      <c r="E32" s="3">
        <v>0</v>
      </c>
      <c r="F32" s="3">
        <v>0</v>
      </c>
      <c r="G32" s="3">
        <v>16514</v>
      </c>
      <c r="H32" s="3">
        <f t="shared" si="0"/>
        <v>175053</v>
      </c>
      <c r="I32" s="8"/>
      <c r="J32" s="6"/>
    </row>
    <row r="33" spans="1:10" x14ac:dyDescent="0.2">
      <c r="A33" s="6" t="s">
        <v>12</v>
      </c>
      <c r="B33" s="3">
        <v>128476</v>
      </c>
      <c r="C33" s="3">
        <v>9733</v>
      </c>
      <c r="D33" s="3">
        <v>0</v>
      </c>
      <c r="E33" s="3">
        <v>0</v>
      </c>
      <c r="F33" s="3">
        <v>0</v>
      </c>
      <c r="G33" s="3">
        <v>11680</v>
      </c>
      <c r="H33" s="3">
        <f t="shared" si="0"/>
        <v>149889</v>
      </c>
      <c r="I33" s="8"/>
      <c r="J33" s="6"/>
    </row>
    <row r="34" spans="1:10" x14ac:dyDescent="0.2">
      <c r="A34" s="6" t="s">
        <v>45</v>
      </c>
      <c r="B34" s="3">
        <v>23954</v>
      </c>
      <c r="C34" s="3">
        <v>0</v>
      </c>
      <c r="D34" s="3">
        <v>0</v>
      </c>
      <c r="E34" s="3">
        <v>0</v>
      </c>
      <c r="F34" s="3">
        <v>0</v>
      </c>
      <c r="G34" s="3">
        <v>7045</v>
      </c>
      <c r="H34" s="3">
        <f t="shared" si="0"/>
        <v>30999</v>
      </c>
      <c r="I34" s="8"/>
      <c r="J34" s="6"/>
    </row>
    <row r="35" spans="1:10" x14ac:dyDescent="0.2">
      <c r="A35" s="6" t="s">
        <v>25</v>
      </c>
      <c r="B35" s="3">
        <v>742527</v>
      </c>
      <c r="C35" s="3">
        <v>81160</v>
      </c>
      <c r="D35" s="3">
        <v>0</v>
      </c>
      <c r="E35" s="3">
        <v>0</v>
      </c>
      <c r="F35" s="3">
        <v>0</v>
      </c>
      <c r="G35" s="3">
        <v>86340</v>
      </c>
      <c r="H35" s="3">
        <f t="shared" si="0"/>
        <v>910027</v>
      </c>
      <c r="I35" s="8"/>
      <c r="J35" s="6"/>
    </row>
    <row r="36" spans="1:10" x14ac:dyDescent="0.2">
      <c r="A36" s="6" t="s">
        <v>24</v>
      </c>
      <c r="B36" s="3">
        <v>217783</v>
      </c>
      <c r="C36" s="3">
        <v>32921</v>
      </c>
      <c r="D36" s="3">
        <v>0</v>
      </c>
      <c r="E36" s="3">
        <v>0</v>
      </c>
      <c r="F36" s="3">
        <v>0</v>
      </c>
      <c r="G36" s="3">
        <v>17726</v>
      </c>
      <c r="H36" s="3">
        <f t="shared" si="0"/>
        <v>268430</v>
      </c>
      <c r="I36" s="8"/>
      <c r="J36" s="6"/>
    </row>
    <row r="37" spans="1:10" x14ac:dyDescent="0.2">
      <c r="A37" s="6" t="s">
        <v>126</v>
      </c>
      <c r="B37" s="3">
        <v>156248</v>
      </c>
      <c r="C37" s="3">
        <v>37141</v>
      </c>
      <c r="D37" s="3">
        <v>0</v>
      </c>
      <c r="E37" s="3">
        <v>0</v>
      </c>
      <c r="F37" s="3">
        <v>0</v>
      </c>
      <c r="G37" s="3">
        <v>5123</v>
      </c>
      <c r="H37" s="3">
        <f t="shared" si="0"/>
        <v>198512</v>
      </c>
      <c r="I37" s="8"/>
      <c r="J37" s="6"/>
    </row>
    <row r="38" spans="1:10" x14ac:dyDescent="0.2">
      <c r="A38" s="6" t="s">
        <v>7</v>
      </c>
      <c r="B38" s="3">
        <v>1149941</v>
      </c>
      <c r="C38" s="3">
        <v>295699</v>
      </c>
      <c r="D38" s="3">
        <v>2053</v>
      </c>
      <c r="E38" s="3">
        <v>49283</v>
      </c>
      <c r="F38" s="3">
        <v>0</v>
      </c>
      <c r="G38" s="3">
        <v>102673</v>
      </c>
      <c r="H38" s="3">
        <f t="shared" si="0"/>
        <v>1599649</v>
      </c>
      <c r="I38" s="8"/>
      <c r="J38" s="6"/>
    </row>
    <row r="39" spans="1:10" x14ac:dyDescent="0.2">
      <c r="A39" s="6" t="s">
        <v>144</v>
      </c>
      <c r="B39" s="3">
        <v>56610</v>
      </c>
      <c r="C39" s="3">
        <v>3431</v>
      </c>
      <c r="D39" s="3">
        <v>0</v>
      </c>
      <c r="E39" s="3">
        <v>0</v>
      </c>
      <c r="F39" s="3">
        <v>0</v>
      </c>
      <c r="G39" s="3">
        <v>1715</v>
      </c>
      <c r="H39" s="3">
        <f t="shared" si="0"/>
        <v>61756</v>
      </c>
      <c r="I39" s="8"/>
      <c r="J39" s="6"/>
    </row>
    <row r="40" spans="1:10" x14ac:dyDescent="0.2">
      <c r="A40" s="6" t="s">
        <v>85</v>
      </c>
      <c r="B40" s="3">
        <v>266021</v>
      </c>
      <c r="C40" s="3">
        <v>20923</v>
      </c>
      <c r="D40" s="3">
        <v>0</v>
      </c>
      <c r="E40" s="3">
        <v>0</v>
      </c>
      <c r="F40" s="3">
        <v>0</v>
      </c>
      <c r="G40" s="3">
        <v>28395</v>
      </c>
      <c r="H40" s="3">
        <f t="shared" si="0"/>
        <v>315339</v>
      </c>
      <c r="I40" s="8"/>
      <c r="J40" s="6"/>
    </row>
    <row r="41" spans="1:10" x14ac:dyDescent="0.2">
      <c r="A41" s="6" t="s">
        <v>214</v>
      </c>
      <c r="B41" s="3">
        <v>568227</v>
      </c>
      <c r="C41" s="3">
        <v>74498</v>
      </c>
      <c r="D41" s="3">
        <v>0</v>
      </c>
      <c r="E41" s="3">
        <v>0</v>
      </c>
      <c r="F41" s="3">
        <v>0</v>
      </c>
      <c r="G41" s="3">
        <v>59890</v>
      </c>
      <c r="H41" s="3">
        <f t="shared" si="0"/>
        <v>702615</v>
      </c>
      <c r="I41" s="8"/>
      <c r="J41" s="6"/>
    </row>
    <row r="42" spans="1:10" x14ac:dyDescent="0.2">
      <c r="A42" s="6" t="s">
        <v>215</v>
      </c>
      <c r="B42" s="3">
        <v>69010</v>
      </c>
      <c r="C42" s="3">
        <v>0</v>
      </c>
      <c r="D42" s="3">
        <v>0</v>
      </c>
      <c r="E42" s="3">
        <v>0</v>
      </c>
      <c r="F42" s="3">
        <v>0</v>
      </c>
      <c r="G42" s="3">
        <v>4182</v>
      </c>
      <c r="H42" s="3">
        <f t="shared" si="0"/>
        <v>73192</v>
      </c>
      <c r="I42" s="8"/>
      <c r="J42" s="6"/>
    </row>
    <row r="43" spans="1:10" x14ac:dyDescent="0.2">
      <c r="A43" s="6" t="s">
        <v>69</v>
      </c>
      <c r="B43" s="3">
        <v>129549</v>
      </c>
      <c r="C43" s="3">
        <v>12827</v>
      </c>
      <c r="D43" s="3">
        <v>0</v>
      </c>
      <c r="E43" s="3">
        <v>0</v>
      </c>
      <c r="F43" s="3">
        <v>0</v>
      </c>
      <c r="G43" s="3">
        <v>2565</v>
      </c>
      <c r="H43" s="3">
        <f t="shared" si="0"/>
        <v>144941</v>
      </c>
      <c r="I43" s="8"/>
      <c r="J43" s="6"/>
    </row>
    <row r="44" spans="1:10" x14ac:dyDescent="0.2">
      <c r="A44" s="6" t="s">
        <v>129</v>
      </c>
      <c r="B44" s="3">
        <v>582341</v>
      </c>
      <c r="C44" s="3">
        <v>112194</v>
      </c>
      <c r="D44" s="3">
        <v>0</v>
      </c>
      <c r="E44" s="3">
        <v>17363</v>
      </c>
      <c r="F44" s="3">
        <v>0</v>
      </c>
      <c r="G44" s="3">
        <v>25377</v>
      </c>
      <c r="H44" s="3">
        <f t="shared" si="0"/>
        <v>737275</v>
      </c>
      <c r="I44" s="8"/>
      <c r="J44" s="6"/>
    </row>
    <row r="45" spans="1:10" x14ac:dyDescent="0.2">
      <c r="A45" s="6" t="s">
        <v>127</v>
      </c>
      <c r="B45" s="3">
        <v>1545018</v>
      </c>
      <c r="C45" s="3">
        <v>366942</v>
      </c>
      <c r="D45" s="3">
        <v>1609</v>
      </c>
      <c r="E45" s="3">
        <v>0</v>
      </c>
      <c r="F45" s="3">
        <v>0</v>
      </c>
      <c r="G45" s="3">
        <v>223706</v>
      </c>
      <c r="H45" s="3">
        <f t="shared" si="0"/>
        <v>2137275</v>
      </c>
      <c r="I45" s="8"/>
      <c r="J45" s="6"/>
    </row>
    <row r="46" spans="1:10" x14ac:dyDescent="0.2">
      <c r="A46" s="6" t="s">
        <v>162</v>
      </c>
      <c r="B46" s="3">
        <v>157560</v>
      </c>
      <c r="C46" s="3">
        <v>44780</v>
      </c>
      <c r="D46" s="3">
        <v>0</v>
      </c>
      <c r="E46" s="3">
        <v>0</v>
      </c>
      <c r="F46" s="3">
        <v>0</v>
      </c>
      <c r="G46" s="3">
        <v>6634</v>
      </c>
      <c r="H46" s="3">
        <f t="shared" si="0"/>
        <v>208974</v>
      </c>
      <c r="I46" s="8"/>
      <c r="J46" s="6"/>
    </row>
    <row r="47" spans="1:10" x14ac:dyDescent="0.2">
      <c r="A47" s="6" t="s">
        <v>49</v>
      </c>
      <c r="B47" s="3">
        <v>8632</v>
      </c>
      <c r="C47" s="3">
        <v>2877</v>
      </c>
      <c r="D47" s="3">
        <v>0</v>
      </c>
      <c r="E47" s="3">
        <v>0</v>
      </c>
      <c r="F47" s="3">
        <v>0</v>
      </c>
      <c r="G47" s="3">
        <v>0</v>
      </c>
      <c r="H47" s="3">
        <f t="shared" si="0"/>
        <v>11509</v>
      </c>
      <c r="I47" s="8"/>
      <c r="J47" s="6"/>
    </row>
    <row r="48" spans="1:10" x14ac:dyDescent="0.2">
      <c r="A48" s="6" t="s">
        <v>54</v>
      </c>
      <c r="B48" s="3">
        <v>1928</v>
      </c>
      <c r="C48" s="3">
        <v>0</v>
      </c>
      <c r="D48" s="3">
        <v>0</v>
      </c>
      <c r="E48" s="3">
        <v>0</v>
      </c>
      <c r="F48" s="3">
        <v>0</v>
      </c>
      <c r="G48" s="3">
        <v>0</v>
      </c>
      <c r="H48" s="3">
        <f t="shared" si="0"/>
        <v>1928</v>
      </c>
      <c r="I48" s="8"/>
      <c r="J48" s="6"/>
    </row>
    <row r="49" spans="1:10" x14ac:dyDescent="0.2">
      <c r="A49" s="6" t="s">
        <v>58</v>
      </c>
      <c r="B49" s="3">
        <v>1555</v>
      </c>
      <c r="C49" s="3">
        <v>0</v>
      </c>
      <c r="D49" s="3">
        <v>0</v>
      </c>
      <c r="E49" s="3">
        <v>0</v>
      </c>
      <c r="F49" s="3">
        <v>0</v>
      </c>
      <c r="G49" s="3">
        <v>0</v>
      </c>
      <c r="H49" s="3">
        <f t="shared" si="0"/>
        <v>1555</v>
      </c>
      <c r="I49" s="8"/>
      <c r="J49" s="6"/>
    </row>
    <row r="50" spans="1:10" x14ac:dyDescent="0.2">
      <c r="A50" s="6" t="s">
        <v>216</v>
      </c>
      <c r="B50" s="3">
        <v>55488</v>
      </c>
      <c r="C50" s="3">
        <v>2999</v>
      </c>
      <c r="D50" s="3">
        <v>0</v>
      </c>
      <c r="E50" s="3">
        <v>0</v>
      </c>
      <c r="F50" s="3">
        <v>0</v>
      </c>
      <c r="G50" s="3">
        <v>5999</v>
      </c>
      <c r="H50" s="3">
        <f t="shared" si="0"/>
        <v>64486</v>
      </c>
      <c r="I50" s="8"/>
      <c r="J50" s="6"/>
    </row>
    <row r="51" spans="1:10" x14ac:dyDescent="0.2">
      <c r="A51" s="6" t="s">
        <v>217</v>
      </c>
      <c r="B51" s="3">
        <v>980779</v>
      </c>
      <c r="C51" s="3">
        <v>173574</v>
      </c>
      <c r="D51" s="3">
        <v>3370</v>
      </c>
      <c r="E51" s="3">
        <v>0</v>
      </c>
      <c r="F51" s="3">
        <v>0</v>
      </c>
      <c r="G51" s="3">
        <v>207278</v>
      </c>
      <c r="H51" s="3">
        <f t="shared" si="0"/>
        <v>1365001</v>
      </c>
      <c r="I51" s="8"/>
      <c r="J51" s="6"/>
    </row>
    <row r="52" spans="1:10" x14ac:dyDescent="0.2">
      <c r="A52" s="6" t="s">
        <v>56</v>
      </c>
      <c r="B52" s="3">
        <v>1447</v>
      </c>
      <c r="C52" s="3">
        <v>0</v>
      </c>
      <c r="D52" s="3">
        <v>0</v>
      </c>
      <c r="E52" s="3">
        <v>0</v>
      </c>
      <c r="F52" s="3">
        <v>0</v>
      </c>
      <c r="G52" s="3">
        <v>0</v>
      </c>
      <c r="H52" s="3">
        <f t="shared" si="0"/>
        <v>1447</v>
      </c>
      <c r="I52" s="8"/>
      <c r="J52" s="6"/>
    </row>
    <row r="53" spans="1:10" x14ac:dyDescent="0.2">
      <c r="A53" s="6" t="s">
        <v>150</v>
      </c>
      <c r="B53" s="3">
        <v>50391</v>
      </c>
      <c r="C53" s="3">
        <v>4940</v>
      </c>
      <c r="D53" s="3">
        <v>0</v>
      </c>
      <c r="E53" s="3">
        <v>0</v>
      </c>
      <c r="F53" s="3">
        <v>0</v>
      </c>
      <c r="G53" s="3">
        <v>6916</v>
      </c>
      <c r="H53" s="3">
        <f t="shared" si="0"/>
        <v>62247</v>
      </c>
      <c r="I53" s="8"/>
      <c r="J53" s="6"/>
    </row>
    <row r="54" spans="1:10" x14ac:dyDescent="0.2">
      <c r="A54" s="6" t="s">
        <v>63</v>
      </c>
      <c r="B54" s="3">
        <v>746760</v>
      </c>
      <c r="C54" s="3">
        <v>104917</v>
      </c>
      <c r="D54" s="3">
        <v>0</v>
      </c>
      <c r="E54" s="3">
        <v>0</v>
      </c>
      <c r="F54" s="3">
        <v>0</v>
      </c>
      <c r="G54" s="3">
        <v>91031</v>
      </c>
      <c r="H54" s="3">
        <f t="shared" si="0"/>
        <v>942708</v>
      </c>
      <c r="I54" s="8"/>
      <c r="J54" s="6"/>
    </row>
    <row r="55" spans="1:10" x14ac:dyDescent="0.2">
      <c r="A55" s="6" t="s">
        <v>138</v>
      </c>
      <c r="B55" s="3">
        <v>38425</v>
      </c>
      <c r="C55" s="3">
        <v>6198</v>
      </c>
      <c r="D55" s="3">
        <v>0</v>
      </c>
      <c r="E55" s="3">
        <v>0</v>
      </c>
      <c r="F55" s="3">
        <v>0</v>
      </c>
      <c r="G55" s="3">
        <v>6198</v>
      </c>
      <c r="H55" s="3">
        <f t="shared" si="0"/>
        <v>50821</v>
      </c>
      <c r="I55" s="8"/>
      <c r="J55" s="6"/>
    </row>
    <row r="56" spans="1:10" x14ac:dyDescent="0.2">
      <c r="A56" s="6" t="s">
        <v>145</v>
      </c>
      <c r="B56" s="3">
        <v>77699</v>
      </c>
      <c r="C56" s="3">
        <v>4662</v>
      </c>
      <c r="D56" s="3">
        <v>0</v>
      </c>
      <c r="E56" s="3">
        <v>0</v>
      </c>
      <c r="F56" s="3">
        <v>0</v>
      </c>
      <c r="G56" s="3">
        <v>13986</v>
      </c>
      <c r="H56" s="3">
        <f t="shared" si="0"/>
        <v>96347</v>
      </c>
      <c r="I56" s="8"/>
      <c r="J56" s="6"/>
    </row>
    <row r="57" spans="1:10" x14ac:dyDescent="0.2">
      <c r="A57" s="6" t="s">
        <v>38</v>
      </c>
      <c r="B57" s="3">
        <v>49900</v>
      </c>
      <c r="C57" s="3">
        <v>0</v>
      </c>
      <c r="D57" s="3">
        <v>0</v>
      </c>
      <c r="E57" s="3">
        <v>0</v>
      </c>
      <c r="F57" s="3">
        <v>0</v>
      </c>
      <c r="G57" s="3">
        <v>0</v>
      </c>
      <c r="H57" s="3">
        <f t="shared" si="0"/>
        <v>49900</v>
      </c>
      <c r="I57" s="8"/>
      <c r="J57" s="6"/>
    </row>
    <row r="58" spans="1:10" x14ac:dyDescent="0.2">
      <c r="A58" s="6" t="s">
        <v>148</v>
      </c>
      <c r="B58" s="3">
        <v>88994</v>
      </c>
      <c r="C58" s="3">
        <v>6138</v>
      </c>
      <c r="D58" s="3">
        <v>0</v>
      </c>
      <c r="E58" s="3">
        <v>0</v>
      </c>
      <c r="F58" s="3">
        <v>0</v>
      </c>
      <c r="G58" s="3">
        <v>13809</v>
      </c>
      <c r="H58" s="3">
        <f t="shared" si="0"/>
        <v>108941</v>
      </c>
      <c r="I58" s="8"/>
      <c r="J58" s="6"/>
    </row>
    <row r="59" spans="1:10" x14ac:dyDescent="0.2">
      <c r="A59" s="6" t="s">
        <v>15</v>
      </c>
      <c r="B59" s="3">
        <v>460122</v>
      </c>
      <c r="C59" s="3">
        <v>65956</v>
      </c>
      <c r="D59" s="3">
        <v>0</v>
      </c>
      <c r="E59" s="3">
        <v>0</v>
      </c>
      <c r="F59" s="3">
        <v>0</v>
      </c>
      <c r="G59" s="3">
        <v>56534</v>
      </c>
      <c r="H59" s="3">
        <f t="shared" si="0"/>
        <v>582612</v>
      </c>
      <c r="I59" s="8"/>
      <c r="J59" s="6"/>
    </row>
    <row r="60" spans="1:10" x14ac:dyDescent="0.2">
      <c r="A60" s="6" t="s">
        <v>81</v>
      </c>
      <c r="B60" s="3">
        <v>3372363</v>
      </c>
      <c r="C60" s="3">
        <v>80757</v>
      </c>
      <c r="D60" s="3">
        <v>4486</v>
      </c>
      <c r="E60" s="3">
        <v>2991</v>
      </c>
      <c r="F60" s="3">
        <v>0</v>
      </c>
      <c r="G60" s="3">
        <v>429210</v>
      </c>
      <c r="H60" s="3">
        <f t="shared" si="0"/>
        <v>3889807</v>
      </c>
      <c r="I60" s="8"/>
      <c r="J60" s="6"/>
    </row>
    <row r="61" spans="1:10" x14ac:dyDescent="0.2">
      <c r="A61" s="6" t="s">
        <v>132</v>
      </c>
      <c r="B61" s="3">
        <v>52245</v>
      </c>
      <c r="C61" s="3">
        <v>3265</v>
      </c>
      <c r="D61" s="3">
        <v>0</v>
      </c>
      <c r="E61" s="3">
        <v>0</v>
      </c>
      <c r="F61" s="3">
        <v>0</v>
      </c>
      <c r="G61" s="3">
        <v>3265</v>
      </c>
      <c r="H61" s="3">
        <f t="shared" si="0"/>
        <v>58775</v>
      </c>
      <c r="I61" s="8"/>
      <c r="J61" s="6"/>
    </row>
    <row r="62" spans="1:10" x14ac:dyDescent="0.2">
      <c r="A62" s="6" t="s">
        <v>83</v>
      </c>
      <c r="B62" s="3">
        <v>358922</v>
      </c>
      <c r="C62" s="3">
        <v>1447</v>
      </c>
      <c r="D62" s="3">
        <v>0</v>
      </c>
      <c r="E62" s="3">
        <v>0</v>
      </c>
      <c r="F62" s="3">
        <v>0</v>
      </c>
      <c r="G62" s="3">
        <v>36182</v>
      </c>
      <c r="H62" s="3">
        <f t="shared" si="0"/>
        <v>396551</v>
      </c>
      <c r="I62" s="8"/>
      <c r="J62" s="6"/>
    </row>
    <row r="63" spans="1:10" x14ac:dyDescent="0.2">
      <c r="A63" s="6" t="s">
        <v>153</v>
      </c>
      <c r="B63" s="3">
        <v>913239</v>
      </c>
      <c r="C63" s="3">
        <v>226023</v>
      </c>
      <c r="D63" s="3">
        <v>1306</v>
      </c>
      <c r="E63" s="3">
        <v>26130</v>
      </c>
      <c r="F63" s="3">
        <v>0</v>
      </c>
      <c r="G63" s="3">
        <v>131956</v>
      </c>
      <c r="H63" s="3">
        <f t="shared" si="0"/>
        <v>1298654</v>
      </c>
      <c r="I63" s="8"/>
      <c r="J63" s="6"/>
    </row>
    <row r="64" spans="1:10" x14ac:dyDescent="0.2">
      <c r="A64" s="6" t="s">
        <v>159</v>
      </c>
      <c r="B64" s="3">
        <v>129267</v>
      </c>
      <c r="C64" s="3">
        <v>2750</v>
      </c>
      <c r="D64" s="3">
        <v>0</v>
      </c>
      <c r="E64" s="3">
        <v>0</v>
      </c>
      <c r="F64" s="3">
        <v>0</v>
      </c>
      <c r="G64" s="3">
        <v>4126</v>
      </c>
      <c r="H64" s="3">
        <f t="shared" si="0"/>
        <v>136143</v>
      </c>
      <c r="I64" s="8"/>
      <c r="J64" s="6"/>
    </row>
    <row r="65" spans="1:10" x14ac:dyDescent="0.2">
      <c r="A65" s="6" t="s">
        <v>57</v>
      </c>
      <c r="B65" s="3">
        <v>1555</v>
      </c>
      <c r="C65" s="3">
        <v>0</v>
      </c>
      <c r="D65" s="3">
        <v>0</v>
      </c>
      <c r="E65" s="3">
        <v>0</v>
      </c>
      <c r="F65" s="3">
        <v>0</v>
      </c>
      <c r="G65" s="3">
        <v>0</v>
      </c>
      <c r="H65" s="3">
        <f t="shared" si="0"/>
        <v>1555</v>
      </c>
      <c r="I65" s="8"/>
      <c r="J65" s="6"/>
    </row>
    <row r="66" spans="1:10" x14ac:dyDescent="0.2">
      <c r="A66" s="6" t="s">
        <v>157</v>
      </c>
      <c r="B66" s="3">
        <v>97038</v>
      </c>
      <c r="C66" s="3">
        <v>12476</v>
      </c>
      <c r="D66" s="3">
        <v>0</v>
      </c>
      <c r="E66" s="3">
        <v>0</v>
      </c>
      <c r="F66" s="3">
        <v>0</v>
      </c>
      <c r="G66" s="3">
        <v>8318</v>
      </c>
      <c r="H66" s="3">
        <f t="shared" ref="H66:H129" si="1">SUM(B66:G66)</f>
        <v>117832</v>
      </c>
      <c r="I66" s="8"/>
      <c r="J66" s="6"/>
    </row>
    <row r="67" spans="1:10" x14ac:dyDescent="0.2">
      <c r="A67" s="6" t="s">
        <v>110</v>
      </c>
      <c r="B67" s="3">
        <v>258070</v>
      </c>
      <c r="C67" s="3">
        <v>37951</v>
      </c>
      <c r="D67" s="3">
        <v>0</v>
      </c>
      <c r="E67" s="3">
        <v>0</v>
      </c>
      <c r="F67" s="3">
        <v>0</v>
      </c>
      <c r="G67" s="3">
        <v>6072</v>
      </c>
      <c r="H67" s="3">
        <f t="shared" si="1"/>
        <v>302093</v>
      </c>
      <c r="I67" s="8"/>
      <c r="J67" s="6"/>
    </row>
    <row r="68" spans="1:10" x14ac:dyDescent="0.2">
      <c r="A68" s="6" t="s">
        <v>16</v>
      </c>
      <c r="B68" s="3">
        <v>349240</v>
      </c>
      <c r="C68" s="3">
        <v>52461</v>
      </c>
      <c r="D68" s="3">
        <v>0</v>
      </c>
      <c r="E68" s="3">
        <v>0</v>
      </c>
      <c r="F68" s="3">
        <v>0</v>
      </c>
      <c r="G68" s="3">
        <v>38971</v>
      </c>
      <c r="H68" s="3">
        <f t="shared" si="1"/>
        <v>440672</v>
      </c>
      <c r="I68" s="8"/>
      <c r="J68" s="6"/>
    </row>
    <row r="69" spans="1:10" x14ac:dyDescent="0.2">
      <c r="A69" s="6" t="s">
        <v>40</v>
      </c>
      <c r="B69" s="3">
        <v>65968</v>
      </c>
      <c r="C69" s="3">
        <v>4302</v>
      </c>
      <c r="D69" s="3">
        <v>0</v>
      </c>
      <c r="E69" s="3">
        <v>0</v>
      </c>
      <c r="F69" s="3">
        <v>0</v>
      </c>
      <c r="G69" s="3">
        <v>5736</v>
      </c>
      <c r="H69" s="3">
        <f t="shared" si="1"/>
        <v>76006</v>
      </c>
      <c r="I69" s="8"/>
      <c r="J69" s="6"/>
    </row>
    <row r="70" spans="1:10" x14ac:dyDescent="0.2">
      <c r="A70" s="6" t="s">
        <v>34</v>
      </c>
      <c r="B70" s="3">
        <v>166092</v>
      </c>
      <c r="C70" s="3">
        <v>20761</v>
      </c>
      <c r="D70" s="3">
        <v>0</v>
      </c>
      <c r="E70" s="3">
        <v>0</v>
      </c>
      <c r="F70" s="3">
        <v>0</v>
      </c>
      <c r="G70" s="3">
        <v>12111</v>
      </c>
      <c r="H70" s="3">
        <f t="shared" si="1"/>
        <v>198964</v>
      </c>
      <c r="I70" s="8"/>
      <c r="J70" s="6"/>
    </row>
    <row r="71" spans="1:10" x14ac:dyDescent="0.2">
      <c r="A71" s="6" t="s">
        <v>73</v>
      </c>
      <c r="B71" s="3">
        <v>926856</v>
      </c>
      <c r="C71" s="3">
        <v>203126</v>
      </c>
      <c r="D71" s="3">
        <v>0</v>
      </c>
      <c r="E71" s="3">
        <v>13542</v>
      </c>
      <c r="F71" s="3">
        <v>0</v>
      </c>
      <c r="G71" s="3">
        <v>120371</v>
      </c>
      <c r="H71" s="3">
        <f t="shared" si="1"/>
        <v>1263895</v>
      </c>
      <c r="I71" s="8"/>
      <c r="J71" s="6"/>
    </row>
    <row r="72" spans="1:10" x14ac:dyDescent="0.2">
      <c r="A72" s="6" t="s">
        <v>218</v>
      </c>
      <c r="B72" s="3">
        <v>1549408</v>
      </c>
      <c r="C72" s="3">
        <v>305035</v>
      </c>
      <c r="D72" s="3">
        <v>5702</v>
      </c>
      <c r="E72" s="3">
        <v>0</v>
      </c>
      <c r="F72" s="3">
        <v>0</v>
      </c>
      <c r="G72" s="3">
        <v>166772</v>
      </c>
      <c r="H72" s="3">
        <f t="shared" si="1"/>
        <v>2026917</v>
      </c>
      <c r="I72" s="8"/>
      <c r="J72" s="6"/>
    </row>
    <row r="73" spans="1:10" x14ac:dyDescent="0.2">
      <c r="A73" s="6" t="s">
        <v>124</v>
      </c>
      <c r="B73" s="3">
        <v>1841586</v>
      </c>
      <c r="C73" s="3">
        <v>413387</v>
      </c>
      <c r="D73" s="3">
        <v>0</v>
      </c>
      <c r="E73" s="3">
        <v>0</v>
      </c>
      <c r="F73" s="3">
        <v>0</v>
      </c>
      <c r="G73" s="3">
        <v>261165</v>
      </c>
      <c r="H73" s="3">
        <f t="shared" si="1"/>
        <v>2516138</v>
      </c>
      <c r="I73" s="8"/>
      <c r="J73" s="6"/>
    </row>
    <row r="74" spans="1:10" x14ac:dyDescent="0.2">
      <c r="A74" s="6" t="s">
        <v>51</v>
      </c>
      <c r="B74" s="3">
        <v>163911</v>
      </c>
      <c r="C74" s="3">
        <v>20925</v>
      </c>
      <c r="D74" s="3">
        <v>0</v>
      </c>
      <c r="E74" s="3">
        <v>0</v>
      </c>
      <c r="F74" s="3">
        <v>0</v>
      </c>
      <c r="G74" s="3">
        <v>43593</v>
      </c>
      <c r="H74" s="3">
        <f t="shared" si="1"/>
        <v>228429</v>
      </c>
      <c r="I74" s="8"/>
      <c r="J74" s="6"/>
    </row>
    <row r="75" spans="1:10" x14ac:dyDescent="0.2">
      <c r="A75" s="6" t="s">
        <v>52</v>
      </c>
      <c r="B75" s="3">
        <v>74844</v>
      </c>
      <c r="C75" s="3">
        <v>10148</v>
      </c>
      <c r="D75" s="3">
        <v>0</v>
      </c>
      <c r="E75" s="3">
        <v>0</v>
      </c>
      <c r="F75" s="3">
        <v>0</v>
      </c>
      <c r="G75" s="3">
        <v>0</v>
      </c>
      <c r="H75" s="3">
        <f t="shared" si="1"/>
        <v>84992</v>
      </c>
      <c r="I75" s="8"/>
      <c r="J75" s="6"/>
    </row>
    <row r="76" spans="1:10" x14ac:dyDescent="0.2">
      <c r="A76" s="6" t="s">
        <v>219</v>
      </c>
      <c r="B76" s="3">
        <v>75132</v>
      </c>
      <c r="C76" s="3">
        <v>15261</v>
      </c>
      <c r="D76" s="3">
        <v>0</v>
      </c>
      <c r="E76" s="3">
        <v>0</v>
      </c>
      <c r="F76" s="3">
        <v>0</v>
      </c>
      <c r="G76" s="3">
        <v>0</v>
      </c>
      <c r="H76" s="3">
        <f t="shared" si="1"/>
        <v>90393</v>
      </c>
      <c r="I76" s="8"/>
      <c r="J76" s="6"/>
    </row>
    <row r="77" spans="1:10" x14ac:dyDescent="0.2">
      <c r="A77" s="6" t="s">
        <v>107</v>
      </c>
      <c r="B77" s="3">
        <v>24531</v>
      </c>
      <c r="C77" s="3">
        <v>0</v>
      </c>
      <c r="D77" s="3">
        <v>0</v>
      </c>
      <c r="E77" s="3">
        <v>0</v>
      </c>
      <c r="F77" s="3">
        <v>0</v>
      </c>
      <c r="G77" s="3">
        <v>0</v>
      </c>
      <c r="H77" s="3">
        <f t="shared" si="1"/>
        <v>24531</v>
      </c>
      <c r="I77" s="8"/>
      <c r="J77" s="6"/>
    </row>
    <row r="78" spans="1:10" x14ac:dyDescent="0.2">
      <c r="A78" s="6" t="s">
        <v>95</v>
      </c>
      <c r="B78" s="3">
        <v>142352</v>
      </c>
      <c r="C78" s="3">
        <v>26889</v>
      </c>
      <c r="D78" s="3">
        <v>0</v>
      </c>
      <c r="E78" s="3">
        <v>0</v>
      </c>
      <c r="F78" s="3">
        <v>0</v>
      </c>
      <c r="G78" s="3">
        <v>6327</v>
      </c>
      <c r="H78" s="3">
        <f t="shared" si="1"/>
        <v>175568</v>
      </c>
      <c r="I78" s="8"/>
      <c r="J78" s="6"/>
    </row>
    <row r="79" spans="1:10" x14ac:dyDescent="0.2">
      <c r="A79" s="6" t="s">
        <v>136</v>
      </c>
      <c r="B79" s="3">
        <v>24087</v>
      </c>
      <c r="C79" s="3">
        <v>1505</v>
      </c>
      <c r="D79" s="3">
        <v>0</v>
      </c>
      <c r="E79" s="3">
        <v>0</v>
      </c>
      <c r="F79" s="3">
        <v>0</v>
      </c>
      <c r="G79" s="3">
        <v>3011</v>
      </c>
      <c r="H79" s="3">
        <f t="shared" si="1"/>
        <v>28603</v>
      </c>
      <c r="I79" s="8"/>
      <c r="J79" s="6"/>
    </row>
    <row r="80" spans="1:10" x14ac:dyDescent="0.2">
      <c r="A80" s="6" t="s">
        <v>220</v>
      </c>
      <c r="B80" s="3">
        <v>821324</v>
      </c>
      <c r="C80" s="3">
        <v>175036</v>
      </c>
      <c r="D80" s="3">
        <v>0</v>
      </c>
      <c r="E80" s="3">
        <v>0</v>
      </c>
      <c r="F80" s="3">
        <v>0</v>
      </c>
      <c r="G80" s="3">
        <v>125667</v>
      </c>
      <c r="H80" s="3">
        <f t="shared" si="1"/>
        <v>1122027</v>
      </c>
      <c r="I80" s="8"/>
      <c r="J80" s="6"/>
    </row>
    <row r="81" spans="1:10" x14ac:dyDescent="0.2">
      <c r="A81" s="6" t="s">
        <v>151</v>
      </c>
      <c r="B81" s="3">
        <v>2976222</v>
      </c>
      <c r="C81" s="3">
        <v>619800</v>
      </c>
      <c r="D81" s="3">
        <v>5903</v>
      </c>
      <c r="E81" s="3">
        <v>0</v>
      </c>
      <c r="F81" s="3">
        <v>0</v>
      </c>
      <c r="G81" s="3">
        <v>397853</v>
      </c>
      <c r="H81" s="3">
        <f t="shared" si="1"/>
        <v>3999778</v>
      </c>
      <c r="I81" s="8"/>
      <c r="J81" s="6"/>
    </row>
    <row r="82" spans="1:10" x14ac:dyDescent="0.2">
      <c r="A82" s="6" t="s">
        <v>221</v>
      </c>
      <c r="B82" s="3">
        <v>642637</v>
      </c>
      <c r="C82" s="3">
        <v>82308</v>
      </c>
      <c r="D82" s="3">
        <v>0</v>
      </c>
      <c r="E82" s="3">
        <v>1583</v>
      </c>
      <c r="F82" s="3">
        <v>0</v>
      </c>
      <c r="G82" s="3">
        <v>113965</v>
      </c>
      <c r="H82" s="3">
        <f t="shared" si="1"/>
        <v>840493</v>
      </c>
      <c r="I82" s="8"/>
      <c r="J82" s="6"/>
    </row>
    <row r="83" spans="1:10" x14ac:dyDescent="0.2">
      <c r="A83" s="6" t="s">
        <v>2</v>
      </c>
      <c r="B83" s="3">
        <v>14073</v>
      </c>
      <c r="C83" s="3">
        <v>0</v>
      </c>
      <c r="D83" s="3">
        <v>0</v>
      </c>
      <c r="E83" s="3">
        <v>0</v>
      </c>
      <c r="F83" s="3">
        <v>0</v>
      </c>
      <c r="G83" s="3">
        <v>7037</v>
      </c>
      <c r="H83" s="3">
        <f t="shared" si="1"/>
        <v>21110</v>
      </c>
      <c r="I83" s="8"/>
      <c r="J83" s="6"/>
    </row>
    <row r="84" spans="1:10" x14ac:dyDescent="0.2">
      <c r="A84" s="6" t="s">
        <v>143</v>
      </c>
      <c r="B84" s="3">
        <v>68042</v>
      </c>
      <c r="C84" s="3">
        <v>9072</v>
      </c>
      <c r="D84" s="3">
        <v>0</v>
      </c>
      <c r="E84" s="3">
        <v>0</v>
      </c>
      <c r="F84" s="3">
        <v>0</v>
      </c>
      <c r="G84" s="3">
        <v>2268</v>
      </c>
      <c r="H84" s="3">
        <f t="shared" si="1"/>
        <v>79382</v>
      </c>
      <c r="I84" s="8"/>
      <c r="J84" s="6"/>
    </row>
    <row r="85" spans="1:10" x14ac:dyDescent="0.2">
      <c r="A85" s="6" t="s">
        <v>222</v>
      </c>
      <c r="B85" s="3">
        <v>27078</v>
      </c>
      <c r="C85" s="3">
        <v>5887</v>
      </c>
      <c r="D85" s="3">
        <v>0</v>
      </c>
      <c r="E85" s="3">
        <v>0</v>
      </c>
      <c r="F85" s="3">
        <v>0</v>
      </c>
      <c r="G85" s="3">
        <v>0</v>
      </c>
      <c r="H85" s="3">
        <f t="shared" si="1"/>
        <v>32965</v>
      </c>
      <c r="I85" s="8"/>
      <c r="J85" s="6"/>
    </row>
    <row r="86" spans="1:10" x14ac:dyDescent="0.2">
      <c r="A86" s="6" t="s">
        <v>72</v>
      </c>
      <c r="B86" s="3">
        <v>552813</v>
      </c>
      <c r="C86" s="3">
        <v>57017</v>
      </c>
      <c r="D86" s="3">
        <v>2479</v>
      </c>
      <c r="E86" s="3">
        <v>0</v>
      </c>
      <c r="F86" s="3">
        <v>0</v>
      </c>
      <c r="G86" s="3">
        <v>73130</v>
      </c>
      <c r="H86" s="3">
        <f t="shared" si="1"/>
        <v>685439</v>
      </c>
      <c r="I86" s="8"/>
      <c r="J86" s="6"/>
    </row>
    <row r="87" spans="1:10" x14ac:dyDescent="0.2">
      <c r="A87" s="6" t="s">
        <v>113</v>
      </c>
      <c r="B87" s="3">
        <v>128169</v>
      </c>
      <c r="C87" s="3">
        <v>41794</v>
      </c>
      <c r="D87" s="3">
        <v>1393</v>
      </c>
      <c r="E87" s="3">
        <v>0</v>
      </c>
      <c r="F87" s="3">
        <v>0</v>
      </c>
      <c r="G87" s="3">
        <v>6966</v>
      </c>
      <c r="H87" s="3">
        <f t="shared" si="1"/>
        <v>178322</v>
      </c>
      <c r="I87" s="8"/>
      <c r="J87" s="6"/>
    </row>
    <row r="88" spans="1:10" x14ac:dyDescent="0.2">
      <c r="A88" s="6" t="s">
        <v>17</v>
      </c>
      <c r="B88" s="3">
        <v>25980</v>
      </c>
      <c r="C88" s="3">
        <v>4330</v>
      </c>
      <c r="D88" s="3">
        <v>0</v>
      </c>
      <c r="E88" s="3">
        <v>0</v>
      </c>
      <c r="F88" s="3">
        <v>0</v>
      </c>
      <c r="G88" s="3">
        <v>2887</v>
      </c>
      <c r="H88" s="3">
        <f t="shared" si="1"/>
        <v>33197</v>
      </c>
      <c r="I88" s="8"/>
      <c r="J88" s="6"/>
    </row>
    <row r="89" spans="1:10" x14ac:dyDescent="0.2">
      <c r="A89" s="6" t="s">
        <v>46</v>
      </c>
      <c r="B89" s="3">
        <v>149491</v>
      </c>
      <c r="C89" s="3">
        <v>18923</v>
      </c>
      <c r="D89" s="3">
        <v>0</v>
      </c>
      <c r="E89" s="3">
        <v>0</v>
      </c>
      <c r="F89" s="3">
        <v>0</v>
      </c>
      <c r="G89" s="3">
        <v>11354</v>
      </c>
      <c r="H89" s="3">
        <f t="shared" si="1"/>
        <v>179768</v>
      </c>
      <c r="I89" s="8"/>
      <c r="J89" s="6"/>
    </row>
    <row r="90" spans="1:10" x14ac:dyDescent="0.2">
      <c r="A90" s="6" t="s">
        <v>101</v>
      </c>
      <c r="B90" s="3">
        <v>14258</v>
      </c>
      <c r="C90" s="3">
        <v>0</v>
      </c>
      <c r="D90" s="3">
        <v>0</v>
      </c>
      <c r="E90" s="3">
        <v>0</v>
      </c>
      <c r="F90" s="3">
        <v>0</v>
      </c>
      <c r="G90" s="3">
        <v>3565</v>
      </c>
      <c r="H90" s="3">
        <f t="shared" si="1"/>
        <v>17823</v>
      </c>
      <c r="I90" s="8"/>
      <c r="J90" s="6"/>
    </row>
    <row r="91" spans="1:10" x14ac:dyDescent="0.2">
      <c r="A91" s="6" t="s">
        <v>146</v>
      </c>
      <c r="B91" s="3">
        <v>61468</v>
      </c>
      <c r="C91" s="3">
        <v>4239</v>
      </c>
      <c r="D91" s="3">
        <v>0</v>
      </c>
      <c r="E91" s="3">
        <v>0</v>
      </c>
      <c r="F91" s="3">
        <v>0</v>
      </c>
      <c r="G91" s="3">
        <v>4239</v>
      </c>
      <c r="H91" s="3">
        <f t="shared" si="1"/>
        <v>69946</v>
      </c>
      <c r="I91" s="8"/>
      <c r="J91" s="6"/>
    </row>
    <row r="92" spans="1:10" x14ac:dyDescent="0.2">
      <c r="A92" s="6" t="s">
        <v>88</v>
      </c>
      <c r="B92" s="3">
        <v>318121</v>
      </c>
      <c r="C92" s="3">
        <v>37596</v>
      </c>
      <c r="D92" s="3">
        <v>0</v>
      </c>
      <c r="E92" s="3">
        <v>0</v>
      </c>
      <c r="F92" s="3">
        <v>0</v>
      </c>
      <c r="G92" s="3">
        <v>53502</v>
      </c>
      <c r="H92" s="3">
        <f t="shared" si="1"/>
        <v>409219</v>
      </c>
      <c r="I92" s="8"/>
      <c r="J92" s="6"/>
    </row>
    <row r="93" spans="1:10" x14ac:dyDescent="0.2">
      <c r="A93" s="6" t="s">
        <v>102</v>
      </c>
      <c r="B93" s="3">
        <v>1212</v>
      </c>
      <c r="C93" s="3">
        <v>0</v>
      </c>
      <c r="D93" s="3">
        <v>0</v>
      </c>
      <c r="E93" s="3">
        <v>0</v>
      </c>
      <c r="F93" s="3">
        <v>0</v>
      </c>
      <c r="G93" s="3">
        <v>0</v>
      </c>
      <c r="H93" s="3">
        <f t="shared" si="1"/>
        <v>1212</v>
      </c>
      <c r="I93" s="8"/>
      <c r="J93" s="6"/>
    </row>
    <row r="94" spans="1:10" x14ac:dyDescent="0.2">
      <c r="A94" s="6" t="s">
        <v>74</v>
      </c>
      <c r="B94" s="3">
        <v>1385833</v>
      </c>
      <c r="C94" s="3">
        <v>163039</v>
      </c>
      <c r="D94" s="3">
        <v>0</v>
      </c>
      <c r="E94" s="3">
        <v>0</v>
      </c>
      <c r="F94" s="3">
        <v>0</v>
      </c>
      <c r="G94" s="3">
        <v>128550</v>
      </c>
      <c r="H94" s="3">
        <f t="shared" si="1"/>
        <v>1677422</v>
      </c>
      <c r="I94" s="8"/>
      <c r="J94" s="6"/>
    </row>
    <row r="95" spans="1:10" x14ac:dyDescent="0.2">
      <c r="A95" s="6" t="s">
        <v>223</v>
      </c>
      <c r="B95" s="3">
        <v>628581</v>
      </c>
      <c r="C95" s="3">
        <v>113378</v>
      </c>
      <c r="D95" s="3">
        <v>0</v>
      </c>
      <c r="E95" s="3">
        <v>21675</v>
      </c>
      <c r="F95" s="3">
        <v>0</v>
      </c>
      <c r="G95" s="3">
        <v>101707</v>
      </c>
      <c r="H95" s="3">
        <f t="shared" si="1"/>
        <v>865341</v>
      </c>
      <c r="I95" s="8"/>
      <c r="J95" s="6"/>
    </row>
    <row r="96" spans="1:10" x14ac:dyDescent="0.2">
      <c r="A96" s="6" t="s">
        <v>167</v>
      </c>
      <c r="B96" s="3">
        <v>79169</v>
      </c>
      <c r="C96" s="3">
        <v>13723</v>
      </c>
      <c r="D96" s="3">
        <v>0</v>
      </c>
      <c r="E96" s="3">
        <v>0</v>
      </c>
      <c r="F96" s="3">
        <v>0</v>
      </c>
      <c r="G96" s="3">
        <v>8445</v>
      </c>
      <c r="H96" s="3">
        <f t="shared" si="1"/>
        <v>101337</v>
      </c>
      <c r="I96" s="8"/>
      <c r="J96" s="6"/>
    </row>
    <row r="97" spans="1:10" x14ac:dyDescent="0.2">
      <c r="A97" s="6" t="s">
        <v>140</v>
      </c>
      <c r="B97" s="3">
        <v>479410</v>
      </c>
      <c r="C97" s="3">
        <v>59048</v>
      </c>
      <c r="D97" s="3">
        <v>0</v>
      </c>
      <c r="E97" s="3">
        <v>22494</v>
      </c>
      <c r="F97" s="3">
        <v>0</v>
      </c>
      <c r="G97" s="3">
        <v>43583</v>
      </c>
      <c r="H97" s="3">
        <f t="shared" si="1"/>
        <v>604535</v>
      </c>
      <c r="I97" s="8"/>
      <c r="J97" s="6"/>
    </row>
    <row r="98" spans="1:10" x14ac:dyDescent="0.2">
      <c r="A98" s="6" t="s">
        <v>75</v>
      </c>
      <c r="B98" s="3">
        <v>147525</v>
      </c>
      <c r="C98" s="3">
        <v>20117</v>
      </c>
      <c r="D98" s="3">
        <v>0</v>
      </c>
      <c r="E98" s="3">
        <v>0</v>
      </c>
      <c r="F98" s="3">
        <v>0</v>
      </c>
      <c r="G98" s="3">
        <v>8382</v>
      </c>
      <c r="H98" s="3">
        <f t="shared" si="1"/>
        <v>176024</v>
      </c>
      <c r="I98" s="8"/>
      <c r="J98" s="6"/>
    </row>
    <row r="99" spans="1:10" x14ac:dyDescent="0.2">
      <c r="A99" s="6" t="s">
        <v>8</v>
      </c>
      <c r="B99" s="3">
        <v>1088970</v>
      </c>
      <c r="C99" s="3">
        <v>349214</v>
      </c>
      <c r="D99" s="3">
        <v>0</v>
      </c>
      <c r="E99" s="3">
        <v>0</v>
      </c>
      <c r="F99" s="3">
        <v>0</v>
      </c>
      <c r="G99" s="3">
        <v>78522</v>
      </c>
      <c r="H99" s="3">
        <f t="shared" si="1"/>
        <v>1516706</v>
      </c>
      <c r="I99" s="8"/>
      <c r="J99" s="6"/>
    </row>
    <row r="100" spans="1:10" x14ac:dyDescent="0.2">
      <c r="A100" s="6" t="s">
        <v>96</v>
      </c>
      <c r="B100" s="3">
        <v>806614</v>
      </c>
      <c r="C100" s="3">
        <v>106846</v>
      </c>
      <c r="D100" s="3">
        <v>3010</v>
      </c>
      <c r="E100" s="3">
        <v>0</v>
      </c>
      <c r="F100" s="3">
        <v>0</v>
      </c>
      <c r="G100" s="3">
        <v>94807</v>
      </c>
      <c r="H100" s="3">
        <f t="shared" si="1"/>
        <v>1011277</v>
      </c>
      <c r="I100" s="8"/>
      <c r="J100" s="6"/>
    </row>
    <row r="101" spans="1:10" x14ac:dyDescent="0.2">
      <c r="A101" s="6" t="s">
        <v>94</v>
      </c>
      <c r="B101" s="3">
        <v>1060261</v>
      </c>
      <c r="C101" s="3">
        <v>263747</v>
      </c>
      <c r="D101" s="3">
        <v>3517</v>
      </c>
      <c r="E101" s="3">
        <v>3517</v>
      </c>
      <c r="F101" s="3">
        <v>0</v>
      </c>
      <c r="G101" s="3">
        <v>107257</v>
      </c>
      <c r="H101" s="3">
        <f t="shared" si="1"/>
        <v>1438299</v>
      </c>
      <c r="I101" s="8"/>
      <c r="J101" s="6"/>
    </row>
    <row r="102" spans="1:10" x14ac:dyDescent="0.2">
      <c r="A102" s="6" t="s">
        <v>50</v>
      </c>
      <c r="B102" s="3">
        <v>8344</v>
      </c>
      <c r="C102" s="3">
        <v>0</v>
      </c>
      <c r="D102" s="3">
        <v>0</v>
      </c>
      <c r="E102" s="3">
        <v>0</v>
      </c>
      <c r="F102" s="3">
        <v>0</v>
      </c>
      <c r="G102" s="3">
        <v>2781</v>
      </c>
      <c r="H102" s="3">
        <f t="shared" si="1"/>
        <v>11125</v>
      </c>
      <c r="I102" s="8"/>
      <c r="J102" s="6"/>
    </row>
    <row r="103" spans="1:10" x14ac:dyDescent="0.2">
      <c r="A103" s="6" t="s">
        <v>89</v>
      </c>
      <c r="B103" s="3">
        <v>149125</v>
      </c>
      <c r="C103" s="3">
        <v>3523</v>
      </c>
      <c r="D103" s="3">
        <v>0</v>
      </c>
      <c r="E103" s="3">
        <v>8220</v>
      </c>
      <c r="F103" s="3">
        <v>0</v>
      </c>
      <c r="G103" s="3">
        <v>5871</v>
      </c>
      <c r="H103" s="3">
        <f t="shared" si="1"/>
        <v>166739</v>
      </c>
      <c r="I103" s="8"/>
      <c r="J103" s="6"/>
    </row>
    <row r="104" spans="1:10" x14ac:dyDescent="0.2">
      <c r="A104" s="6" t="s">
        <v>105</v>
      </c>
      <c r="B104" s="3">
        <v>503</v>
      </c>
      <c r="C104" s="3">
        <v>0</v>
      </c>
      <c r="D104" s="3">
        <v>0</v>
      </c>
      <c r="E104" s="3">
        <v>0</v>
      </c>
      <c r="F104" s="3">
        <v>0</v>
      </c>
      <c r="G104" s="3">
        <v>0</v>
      </c>
      <c r="H104" s="3">
        <f t="shared" si="1"/>
        <v>503</v>
      </c>
      <c r="I104" s="8"/>
      <c r="J104" s="6"/>
    </row>
    <row r="105" spans="1:10" x14ac:dyDescent="0.2">
      <c r="A105" s="6" t="s">
        <v>84</v>
      </c>
      <c r="B105" s="3">
        <v>56424</v>
      </c>
      <c r="C105" s="3">
        <v>0</v>
      </c>
      <c r="D105" s="3">
        <v>0</v>
      </c>
      <c r="E105" s="3">
        <v>0</v>
      </c>
      <c r="F105" s="3">
        <v>0</v>
      </c>
      <c r="G105" s="3">
        <v>4340</v>
      </c>
      <c r="H105" s="3">
        <f t="shared" si="1"/>
        <v>60764</v>
      </c>
      <c r="I105" s="8"/>
      <c r="J105" s="6"/>
    </row>
    <row r="106" spans="1:10" x14ac:dyDescent="0.2">
      <c r="A106" s="6" t="s">
        <v>91</v>
      </c>
      <c r="B106" s="3">
        <v>100672</v>
      </c>
      <c r="C106" s="3">
        <v>4508</v>
      </c>
      <c r="D106" s="3">
        <v>0</v>
      </c>
      <c r="E106" s="3">
        <v>0</v>
      </c>
      <c r="F106" s="3">
        <v>0</v>
      </c>
      <c r="G106" s="3">
        <v>3005</v>
      </c>
      <c r="H106" s="3">
        <f t="shared" si="1"/>
        <v>108185</v>
      </c>
      <c r="I106" s="8"/>
      <c r="J106" s="6"/>
    </row>
    <row r="107" spans="1:10" x14ac:dyDescent="0.2">
      <c r="A107" s="6" t="s">
        <v>87</v>
      </c>
      <c r="B107" s="3">
        <v>50582</v>
      </c>
      <c r="C107" s="3">
        <v>3161</v>
      </c>
      <c r="D107" s="3">
        <v>0</v>
      </c>
      <c r="E107" s="3">
        <v>0</v>
      </c>
      <c r="F107" s="3">
        <v>0</v>
      </c>
      <c r="G107" s="3">
        <v>4742</v>
      </c>
      <c r="H107" s="3">
        <f t="shared" si="1"/>
        <v>58485</v>
      </c>
      <c r="I107" s="8"/>
      <c r="J107" s="6"/>
    </row>
    <row r="108" spans="1:10" x14ac:dyDescent="0.2">
      <c r="A108" s="6" t="s">
        <v>165</v>
      </c>
      <c r="B108" s="3">
        <v>1078984</v>
      </c>
      <c r="C108" s="3">
        <v>132382</v>
      </c>
      <c r="D108" s="3">
        <v>0</v>
      </c>
      <c r="E108" s="3">
        <v>0</v>
      </c>
      <c r="F108" s="3">
        <v>0</v>
      </c>
      <c r="G108" s="3">
        <v>95372</v>
      </c>
      <c r="H108" s="3">
        <f t="shared" si="1"/>
        <v>1306738</v>
      </c>
      <c r="I108" s="8"/>
      <c r="J108" s="6"/>
    </row>
    <row r="109" spans="1:10" x14ac:dyDescent="0.2">
      <c r="A109" s="6" t="s">
        <v>68</v>
      </c>
      <c r="B109" s="3">
        <v>2196045</v>
      </c>
      <c r="C109" s="3">
        <v>688049</v>
      </c>
      <c r="D109" s="3">
        <v>2720</v>
      </c>
      <c r="E109" s="3">
        <v>5439</v>
      </c>
      <c r="F109" s="3">
        <v>0</v>
      </c>
      <c r="G109" s="3">
        <v>233882</v>
      </c>
      <c r="H109" s="3">
        <f t="shared" si="1"/>
        <v>3126135</v>
      </c>
      <c r="I109" s="8"/>
      <c r="J109" s="6"/>
    </row>
    <row r="110" spans="1:10" x14ac:dyDescent="0.2">
      <c r="A110" s="6" t="s">
        <v>224</v>
      </c>
      <c r="B110" s="3">
        <v>264987</v>
      </c>
      <c r="C110" s="3">
        <v>56254</v>
      </c>
      <c r="D110" s="3">
        <v>0</v>
      </c>
      <c r="E110" s="3">
        <v>0</v>
      </c>
      <c r="F110" s="3">
        <v>0</v>
      </c>
      <c r="G110" s="3">
        <v>44411</v>
      </c>
      <c r="H110" s="3">
        <f t="shared" si="1"/>
        <v>365652</v>
      </c>
      <c r="I110" s="8"/>
      <c r="J110" s="6"/>
    </row>
    <row r="111" spans="1:10" x14ac:dyDescent="0.2">
      <c r="A111" s="6" t="s">
        <v>160</v>
      </c>
      <c r="B111" s="3">
        <v>59580</v>
      </c>
      <c r="C111" s="3">
        <v>12054</v>
      </c>
      <c r="D111" s="3">
        <v>0</v>
      </c>
      <c r="E111" s="3">
        <v>0</v>
      </c>
      <c r="F111" s="3">
        <v>0</v>
      </c>
      <c r="G111" s="3">
        <v>0</v>
      </c>
      <c r="H111" s="3">
        <f t="shared" si="1"/>
        <v>71634</v>
      </c>
      <c r="I111" s="8"/>
      <c r="J111" s="6"/>
    </row>
    <row r="112" spans="1:10" x14ac:dyDescent="0.2">
      <c r="A112" s="6" t="s">
        <v>10</v>
      </c>
      <c r="B112" s="3">
        <v>482893</v>
      </c>
      <c r="C112" s="3">
        <v>72648</v>
      </c>
      <c r="D112" s="3">
        <v>0</v>
      </c>
      <c r="E112" s="3">
        <v>0</v>
      </c>
      <c r="F112" s="3">
        <v>0</v>
      </c>
      <c r="G112" s="3">
        <v>49856</v>
      </c>
      <c r="H112" s="3">
        <f t="shared" si="1"/>
        <v>605397</v>
      </c>
      <c r="I112" s="8"/>
      <c r="J112" s="6"/>
    </row>
    <row r="113" spans="1:10" x14ac:dyDescent="0.2">
      <c r="A113" s="6" t="s">
        <v>4</v>
      </c>
      <c r="B113" s="3">
        <v>73252</v>
      </c>
      <c r="C113" s="3">
        <v>12819</v>
      </c>
      <c r="D113" s="3">
        <v>0</v>
      </c>
      <c r="E113" s="3">
        <v>0</v>
      </c>
      <c r="F113" s="3">
        <v>0</v>
      </c>
      <c r="G113" s="3">
        <v>7325</v>
      </c>
      <c r="H113" s="3">
        <f t="shared" si="1"/>
        <v>93396</v>
      </c>
      <c r="I113" s="8"/>
      <c r="J113" s="6"/>
    </row>
    <row r="114" spans="1:10" x14ac:dyDescent="0.2">
      <c r="A114" s="6" t="s">
        <v>48</v>
      </c>
      <c r="B114" s="3">
        <v>9445</v>
      </c>
      <c r="C114" s="3">
        <v>3778</v>
      </c>
      <c r="D114" s="3">
        <v>0</v>
      </c>
      <c r="E114" s="3">
        <v>0</v>
      </c>
      <c r="F114" s="3">
        <v>0</v>
      </c>
      <c r="G114" s="3">
        <v>0</v>
      </c>
      <c r="H114" s="3">
        <f t="shared" si="1"/>
        <v>13223</v>
      </c>
      <c r="I114" s="8"/>
      <c r="J114" s="6"/>
    </row>
    <row r="115" spans="1:10" x14ac:dyDescent="0.2">
      <c r="A115" s="6" t="s">
        <v>120</v>
      </c>
      <c r="B115" s="3">
        <v>365407</v>
      </c>
      <c r="C115" s="3">
        <v>39948</v>
      </c>
      <c r="D115" s="3">
        <v>0</v>
      </c>
      <c r="E115" s="3">
        <v>0</v>
      </c>
      <c r="F115" s="3">
        <v>0</v>
      </c>
      <c r="G115" s="3">
        <v>43473</v>
      </c>
      <c r="H115" s="3">
        <f t="shared" si="1"/>
        <v>448828</v>
      </c>
      <c r="I115" s="8"/>
      <c r="J115" s="6"/>
    </row>
    <row r="116" spans="1:10" x14ac:dyDescent="0.2">
      <c r="A116" s="6" t="s">
        <v>118</v>
      </c>
      <c r="B116" s="3">
        <v>138021</v>
      </c>
      <c r="C116" s="3">
        <v>13957</v>
      </c>
      <c r="D116" s="3">
        <v>0</v>
      </c>
      <c r="E116" s="3">
        <v>0</v>
      </c>
      <c r="F116" s="3">
        <v>0</v>
      </c>
      <c r="G116" s="3">
        <v>6203</v>
      </c>
      <c r="H116" s="3">
        <f t="shared" si="1"/>
        <v>158181</v>
      </c>
      <c r="I116" s="8"/>
      <c r="J116" s="6"/>
    </row>
    <row r="117" spans="1:10" x14ac:dyDescent="0.2">
      <c r="A117" s="6" t="s">
        <v>28</v>
      </c>
      <c r="B117" s="3">
        <v>129393</v>
      </c>
      <c r="C117" s="3">
        <v>5709</v>
      </c>
      <c r="D117" s="3">
        <v>0</v>
      </c>
      <c r="E117" s="3">
        <v>0</v>
      </c>
      <c r="F117" s="3">
        <v>0</v>
      </c>
      <c r="G117" s="3">
        <v>22834</v>
      </c>
      <c r="H117" s="3">
        <f t="shared" si="1"/>
        <v>157936</v>
      </c>
      <c r="I117" s="8"/>
      <c r="J117" s="6"/>
    </row>
    <row r="118" spans="1:10" x14ac:dyDescent="0.2">
      <c r="A118" s="6" t="s">
        <v>134</v>
      </c>
      <c r="B118" s="3">
        <v>135141</v>
      </c>
      <c r="C118" s="3">
        <v>35037</v>
      </c>
      <c r="D118" s="3">
        <v>0</v>
      </c>
      <c r="E118" s="3">
        <v>0</v>
      </c>
      <c r="F118" s="3">
        <v>0</v>
      </c>
      <c r="G118" s="3">
        <v>8342</v>
      </c>
      <c r="H118" s="3">
        <f t="shared" si="1"/>
        <v>178520</v>
      </c>
      <c r="I118" s="8"/>
      <c r="J118" s="6"/>
    </row>
    <row r="119" spans="1:10" x14ac:dyDescent="0.2">
      <c r="A119" s="6" t="s">
        <v>135</v>
      </c>
      <c r="B119" s="3">
        <v>101199</v>
      </c>
      <c r="C119" s="3">
        <v>16866</v>
      </c>
      <c r="D119" s="3">
        <v>1405</v>
      </c>
      <c r="E119" s="3">
        <v>0</v>
      </c>
      <c r="F119" s="3">
        <v>0</v>
      </c>
      <c r="G119" s="3">
        <v>11244</v>
      </c>
      <c r="H119" s="3">
        <f t="shared" si="1"/>
        <v>130714</v>
      </c>
      <c r="I119" s="8"/>
      <c r="J119" s="6"/>
    </row>
    <row r="120" spans="1:10" x14ac:dyDescent="0.2">
      <c r="A120" s="6" t="s">
        <v>163</v>
      </c>
      <c r="B120" s="3">
        <v>791443</v>
      </c>
      <c r="C120" s="3">
        <v>188935</v>
      </c>
      <c r="D120" s="3">
        <v>1488</v>
      </c>
      <c r="E120" s="3">
        <v>0</v>
      </c>
      <c r="F120" s="3">
        <v>0</v>
      </c>
      <c r="G120" s="3">
        <v>80334</v>
      </c>
      <c r="H120" s="3">
        <f t="shared" si="1"/>
        <v>1062200</v>
      </c>
      <c r="I120" s="8"/>
      <c r="J120" s="6"/>
    </row>
    <row r="121" spans="1:10" x14ac:dyDescent="0.2">
      <c r="A121" s="6" t="s">
        <v>26</v>
      </c>
      <c r="B121" s="3">
        <v>656843</v>
      </c>
      <c r="C121" s="3">
        <v>118520</v>
      </c>
      <c r="D121" s="3">
        <v>0</v>
      </c>
      <c r="E121" s="3">
        <v>5538</v>
      </c>
      <c r="F121" s="3">
        <v>0</v>
      </c>
      <c r="G121" s="3">
        <v>36553</v>
      </c>
      <c r="H121" s="3">
        <f t="shared" si="1"/>
        <v>817454</v>
      </c>
      <c r="I121" s="8"/>
      <c r="J121" s="6"/>
    </row>
    <row r="122" spans="1:10" x14ac:dyDescent="0.2">
      <c r="A122" s="6" t="s">
        <v>9</v>
      </c>
      <c r="B122" s="3">
        <v>2624503</v>
      </c>
      <c r="C122" s="3">
        <v>497492</v>
      </c>
      <c r="D122" s="3">
        <v>2303</v>
      </c>
      <c r="E122" s="3">
        <v>0</v>
      </c>
      <c r="F122" s="3">
        <v>0</v>
      </c>
      <c r="G122" s="3">
        <v>297114</v>
      </c>
      <c r="H122" s="3">
        <f t="shared" si="1"/>
        <v>3421412</v>
      </c>
      <c r="I122" s="8"/>
      <c r="J122" s="6"/>
    </row>
    <row r="123" spans="1:10" x14ac:dyDescent="0.2">
      <c r="A123" s="6" t="s">
        <v>36</v>
      </c>
      <c r="B123" s="3">
        <v>54184</v>
      </c>
      <c r="C123" s="3">
        <v>7968</v>
      </c>
      <c r="D123" s="3">
        <v>0</v>
      </c>
      <c r="E123" s="3">
        <v>0</v>
      </c>
      <c r="F123" s="3">
        <v>0</v>
      </c>
      <c r="G123" s="3">
        <v>4781</v>
      </c>
      <c r="H123" s="3">
        <f t="shared" si="1"/>
        <v>66933</v>
      </c>
      <c r="I123" s="8"/>
      <c r="J123" s="6"/>
    </row>
    <row r="124" spans="1:10" x14ac:dyDescent="0.2">
      <c r="A124" s="6" t="s">
        <v>77</v>
      </c>
      <c r="B124" s="3">
        <v>49044</v>
      </c>
      <c r="C124" s="3">
        <v>6261</v>
      </c>
      <c r="D124" s="3">
        <v>0</v>
      </c>
      <c r="E124" s="3">
        <v>0</v>
      </c>
      <c r="F124" s="3">
        <v>0</v>
      </c>
      <c r="G124" s="3">
        <v>2087</v>
      </c>
      <c r="H124" s="3">
        <f t="shared" si="1"/>
        <v>57392</v>
      </c>
      <c r="I124" s="8"/>
      <c r="J124" s="6"/>
    </row>
    <row r="125" spans="1:10" x14ac:dyDescent="0.2">
      <c r="A125" s="6" t="s">
        <v>114</v>
      </c>
      <c r="B125" s="3">
        <v>265623</v>
      </c>
      <c r="C125" s="3">
        <v>69596</v>
      </c>
      <c r="D125" s="3">
        <v>2320</v>
      </c>
      <c r="E125" s="3">
        <v>0</v>
      </c>
      <c r="F125" s="3">
        <v>0</v>
      </c>
      <c r="G125" s="3">
        <v>22039</v>
      </c>
      <c r="H125" s="3">
        <f t="shared" si="1"/>
        <v>359578</v>
      </c>
      <c r="I125" s="8"/>
      <c r="J125" s="6"/>
    </row>
    <row r="126" spans="1:10" x14ac:dyDescent="0.2">
      <c r="A126" s="6" t="s">
        <v>142</v>
      </c>
      <c r="B126" s="3">
        <v>49019</v>
      </c>
      <c r="C126" s="3">
        <v>9078</v>
      </c>
      <c r="D126" s="3">
        <v>0</v>
      </c>
      <c r="E126" s="3">
        <v>0</v>
      </c>
      <c r="F126" s="3">
        <v>0</v>
      </c>
      <c r="G126" s="3">
        <v>5447</v>
      </c>
      <c r="H126" s="3">
        <f t="shared" si="1"/>
        <v>63544</v>
      </c>
      <c r="I126" s="8"/>
      <c r="J126" s="6"/>
    </row>
    <row r="127" spans="1:10" x14ac:dyDescent="0.2">
      <c r="A127" s="6" t="s">
        <v>116</v>
      </c>
      <c r="B127" s="3">
        <v>515824</v>
      </c>
      <c r="C127" s="3">
        <v>54297</v>
      </c>
      <c r="D127" s="3">
        <v>0</v>
      </c>
      <c r="E127" s="3">
        <v>0</v>
      </c>
      <c r="F127" s="3">
        <v>0</v>
      </c>
      <c r="G127" s="3">
        <v>12776</v>
      </c>
      <c r="H127" s="3">
        <f t="shared" si="1"/>
        <v>582897</v>
      </c>
      <c r="I127" s="8"/>
      <c r="J127" s="6"/>
    </row>
    <row r="128" spans="1:10" x14ac:dyDescent="0.2">
      <c r="A128" s="6" t="s">
        <v>225</v>
      </c>
      <c r="B128" s="3">
        <v>552533</v>
      </c>
      <c r="C128" s="3">
        <v>74592</v>
      </c>
      <c r="D128" s="3">
        <v>0</v>
      </c>
      <c r="E128" s="3">
        <v>6907</v>
      </c>
      <c r="F128" s="3">
        <v>0</v>
      </c>
      <c r="G128" s="3">
        <v>87024</v>
      </c>
      <c r="H128" s="3">
        <f t="shared" si="1"/>
        <v>721056</v>
      </c>
      <c r="I128" s="8"/>
      <c r="J128" s="6"/>
    </row>
    <row r="129" spans="1:10" x14ac:dyDescent="0.2">
      <c r="A129" s="6" t="s">
        <v>103</v>
      </c>
      <c r="B129" s="3">
        <v>245519</v>
      </c>
      <c r="C129" s="3">
        <v>3148</v>
      </c>
      <c r="D129" s="3">
        <v>0</v>
      </c>
      <c r="E129" s="3">
        <v>0</v>
      </c>
      <c r="F129" s="3">
        <v>0</v>
      </c>
      <c r="G129" s="3">
        <v>37772</v>
      </c>
      <c r="H129" s="3">
        <f t="shared" si="1"/>
        <v>286439</v>
      </c>
      <c r="I129" s="8"/>
      <c r="J129" s="6"/>
    </row>
    <row r="130" spans="1:10" x14ac:dyDescent="0.2">
      <c r="A130" s="6" t="s">
        <v>33</v>
      </c>
      <c r="B130" s="3">
        <v>109950</v>
      </c>
      <c r="C130" s="3">
        <v>14769</v>
      </c>
      <c r="D130" s="3">
        <v>0</v>
      </c>
      <c r="E130" s="3">
        <v>0</v>
      </c>
      <c r="F130" s="3">
        <v>0</v>
      </c>
      <c r="G130" s="3">
        <v>9846</v>
      </c>
      <c r="H130" s="3">
        <f t="shared" ref="H130:H193" si="2">SUM(B130:G130)</f>
        <v>134565</v>
      </c>
      <c r="I130" s="8"/>
      <c r="J130" s="6"/>
    </row>
    <row r="131" spans="1:10" x14ac:dyDescent="0.2">
      <c r="A131" s="6" t="s">
        <v>90</v>
      </c>
      <c r="B131" s="3">
        <v>143995</v>
      </c>
      <c r="C131" s="3">
        <v>15483</v>
      </c>
      <c r="D131" s="3">
        <v>0</v>
      </c>
      <c r="E131" s="3">
        <v>0</v>
      </c>
      <c r="F131" s="3">
        <v>0</v>
      </c>
      <c r="G131" s="3">
        <v>26322</v>
      </c>
      <c r="H131" s="3">
        <f t="shared" si="2"/>
        <v>185800</v>
      </c>
      <c r="I131" s="8"/>
      <c r="J131" s="6"/>
    </row>
    <row r="132" spans="1:10" x14ac:dyDescent="0.2">
      <c r="A132" s="6" t="s">
        <v>226</v>
      </c>
      <c r="B132" s="3">
        <v>530621</v>
      </c>
      <c r="C132" s="3">
        <v>15709</v>
      </c>
      <c r="D132" s="3">
        <v>0</v>
      </c>
      <c r="E132" s="3">
        <v>0</v>
      </c>
      <c r="F132" s="3">
        <v>0</v>
      </c>
      <c r="G132" s="3">
        <v>80291</v>
      </c>
      <c r="H132" s="3">
        <f t="shared" si="2"/>
        <v>626621</v>
      </c>
      <c r="I132" s="8"/>
      <c r="J132" s="6"/>
    </row>
    <row r="133" spans="1:10" x14ac:dyDescent="0.2">
      <c r="A133" s="6" t="s">
        <v>13</v>
      </c>
      <c r="B133" s="3">
        <v>1335210</v>
      </c>
      <c r="C133" s="3">
        <v>224064</v>
      </c>
      <c r="D133" s="3">
        <v>0</v>
      </c>
      <c r="E133" s="3">
        <v>0</v>
      </c>
      <c r="F133" s="3">
        <v>5241</v>
      </c>
      <c r="G133" s="3">
        <v>138893</v>
      </c>
      <c r="H133" s="3">
        <f t="shared" si="2"/>
        <v>1703408</v>
      </c>
      <c r="I133" s="8"/>
      <c r="J133" s="6"/>
    </row>
    <row r="134" spans="1:10" x14ac:dyDescent="0.2">
      <c r="A134" s="6" t="s">
        <v>11</v>
      </c>
      <c r="B134" s="3">
        <v>684762</v>
      </c>
      <c r="C134" s="3">
        <v>135569</v>
      </c>
      <c r="D134" s="3">
        <v>1383</v>
      </c>
      <c r="E134" s="3">
        <v>0</v>
      </c>
      <c r="F134" s="3">
        <v>0</v>
      </c>
      <c r="G134" s="3">
        <v>80235</v>
      </c>
      <c r="H134" s="3">
        <f t="shared" si="2"/>
        <v>901949</v>
      </c>
      <c r="I134" s="8"/>
      <c r="J134" s="6"/>
    </row>
    <row r="135" spans="1:10" x14ac:dyDescent="0.2">
      <c r="A135" s="6" t="s">
        <v>76</v>
      </c>
      <c r="B135" s="3">
        <v>35465</v>
      </c>
      <c r="C135" s="3">
        <v>1314</v>
      </c>
      <c r="D135" s="3">
        <v>0</v>
      </c>
      <c r="E135" s="3">
        <v>0</v>
      </c>
      <c r="F135" s="3">
        <v>0</v>
      </c>
      <c r="G135" s="3">
        <v>0</v>
      </c>
      <c r="H135" s="3">
        <f t="shared" si="2"/>
        <v>36779</v>
      </c>
      <c r="I135" s="8"/>
      <c r="J135" s="6"/>
    </row>
    <row r="136" spans="1:10" x14ac:dyDescent="0.2">
      <c r="A136" s="6" t="s">
        <v>122</v>
      </c>
      <c r="B136" s="3">
        <v>548286</v>
      </c>
      <c r="C136" s="3">
        <v>134984</v>
      </c>
      <c r="D136" s="3">
        <v>0</v>
      </c>
      <c r="E136" s="3">
        <v>6958</v>
      </c>
      <c r="F136" s="3">
        <v>0</v>
      </c>
      <c r="G136" s="3">
        <v>43139</v>
      </c>
      <c r="H136" s="3">
        <f t="shared" si="2"/>
        <v>733367</v>
      </c>
      <c r="I136" s="8"/>
      <c r="J136" s="6"/>
    </row>
    <row r="137" spans="1:10" x14ac:dyDescent="0.2">
      <c r="A137" s="6" t="s">
        <v>227</v>
      </c>
      <c r="B137" s="3">
        <v>568213</v>
      </c>
      <c r="C137" s="3">
        <v>90687</v>
      </c>
      <c r="D137" s="3">
        <v>2834</v>
      </c>
      <c r="E137" s="3">
        <v>19838</v>
      </c>
      <c r="F137" s="3">
        <v>0</v>
      </c>
      <c r="G137" s="3">
        <v>72266</v>
      </c>
      <c r="H137" s="3">
        <f t="shared" si="2"/>
        <v>753838</v>
      </c>
      <c r="I137" s="8"/>
      <c r="J137" s="6"/>
    </row>
    <row r="138" spans="1:10" x14ac:dyDescent="0.2">
      <c r="A138" s="6" t="s">
        <v>131</v>
      </c>
      <c r="B138" s="3">
        <v>38360</v>
      </c>
      <c r="C138" s="3">
        <v>11366</v>
      </c>
      <c r="D138" s="3">
        <v>0</v>
      </c>
      <c r="E138" s="3">
        <v>0</v>
      </c>
      <c r="F138" s="3">
        <v>0</v>
      </c>
      <c r="G138" s="3">
        <v>0</v>
      </c>
      <c r="H138" s="3">
        <f t="shared" si="2"/>
        <v>49726</v>
      </c>
      <c r="I138" s="8"/>
      <c r="J138" s="6"/>
    </row>
    <row r="139" spans="1:10" x14ac:dyDescent="0.2">
      <c r="A139" s="6" t="s">
        <v>6</v>
      </c>
      <c r="B139" s="3">
        <v>241648</v>
      </c>
      <c r="C139" s="3">
        <v>58398</v>
      </c>
      <c r="D139" s="3">
        <v>2014</v>
      </c>
      <c r="E139" s="3">
        <v>0</v>
      </c>
      <c r="F139" s="3">
        <v>0</v>
      </c>
      <c r="G139" s="3">
        <v>32220</v>
      </c>
      <c r="H139" s="3">
        <f t="shared" si="2"/>
        <v>334280</v>
      </c>
      <c r="I139" s="8"/>
      <c r="J139" s="6"/>
    </row>
    <row r="140" spans="1:10" x14ac:dyDescent="0.2">
      <c r="A140" s="6" t="s">
        <v>60</v>
      </c>
      <c r="B140" s="3">
        <v>560831</v>
      </c>
      <c r="C140" s="3">
        <v>44276</v>
      </c>
      <c r="D140" s="3">
        <v>0</v>
      </c>
      <c r="E140" s="3">
        <v>0</v>
      </c>
      <c r="F140" s="3">
        <v>0</v>
      </c>
      <c r="G140" s="3">
        <v>42636</v>
      </c>
      <c r="H140" s="3">
        <f t="shared" si="2"/>
        <v>647743</v>
      </c>
      <c r="I140" s="8"/>
      <c r="J140" s="6"/>
    </row>
    <row r="141" spans="1:10" x14ac:dyDescent="0.2">
      <c r="A141" s="6" t="s">
        <v>137</v>
      </c>
      <c r="B141" s="3">
        <v>68642</v>
      </c>
      <c r="C141" s="3">
        <v>4290</v>
      </c>
      <c r="D141" s="3">
        <v>0</v>
      </c>
      <c r="E141" s="3">
        <v>0</v>
      </c>
      <c r="F141" s="3">
        <v>0</v>
      </c>
      <c r="G141" s="3">
        <v>8580</v>
      </c>
      <c r="H141" s="3">
        <f t="shared" si="2"/>
        <v>81512</v>
      </c>
      <c r="I141" s="8"/>
      <c r="J141" s="6"/>
    </row>
    <row r="142" spans="1:10" x14ac:dyDescent="0.2">
      <c r="A142" s="6" t="s">
        <v>53</v>
      </c>
      <c r="B142" s="3">
        <v>1938</v>
      </c>
      <c r="C142" s="3">
        <v>0</v>
      </c>
      <c r="D142" s="3">
        <v>0</v>
      </c>
      <c r="E142" s="3">
        <v>0</v>
      </c>
      <c r="F142" s="3">
        <v>0</v>
      </c>
      <c r="G142" s="3">
        <v>0</v>
      </c>
      <c r="H142" s="3">
        <f t="shared" si="2"/>
        <v>1938</v>
      </c>
      <c r="I142" s="8"/>
      <c r="J142" s="6"/>
    </row>
    <row r="143" spans="1:10" x14ac:dyDescent="0.2">
      <c r="A143" s="6" t="s">
        <v>228</v>
      </c>
      <c r="B143" s="3">
        <v>40678</v>
      </c>
      <c r="C143" s="3">
        <v>3254</v>
      </c>
      <c r="D143" s="3">
        <v>0</v>
      </c>
      <c r="E143" s="3">
        <v>0</v>
      </c>
      <c r="F143" s="3">
        <v>0</v>
      </c>
      <c r="G143" s="3">
        <v>4881</v>
      </c>
      <c r="H143" s="3">
        <f t="shared" si="2"/>
        <v>48813</v>
      </c>
      <c r="I143" s="8"/>
      <c r="J143" s="6"/>
    </row>
    <row r="144" spans="1:10" x14ac:dyDescent="0.2">
      <c r="A144" s="6" t="s">
        <v>67</v>
      </c>
      <c r="B144" s="3">
        <v>6351</v>
      </c>
      <c r="C144" s="3">
        <v>0</v>
      </c>
      <c r="D144" s="3">
        <v>0</v>
      </c>
      <c r="E144" s="3">
        <v>0</v>
      </c>
      <c r="F144" s="3">
        <v>0</v>
      </c>
      <c r="G144" s="3">
        <v>0</v>
      </c>
      <c r="H144" s="3">
        <f t="shared" si="2"/>
        <v>6351</v>
      </c>
      <c r="I144" s="8"/>
      <c r="J144" s="6"/>
    </row>
    <row r="145" spans="1:10" x14ac:dyDescent="0.2">
      <c r="A145" s="6" t="s">
        <v>80</v>
      </c>
      <c r="B145" s="3">
        <v>203168</v>
      </c>
      <c r="C145" s="3">
        <v>12524</v>
      </c>
      <c r="D145" s="3">
        <v>0</v>
      </c>
      <c r="E145" s="3">
        <v>0</v>
      </c>
      <c r="F145" s="3">
        <v>0</v>
      </c>
      <c r="G145" s="3">
        <v>16699</v>
      </c>
      <c r="H145" s="3">
        <f t="shared" si="2"/>
        <v>232391</v>
      </c>
      <c r="I145" s="8"/>
      <c r="J145" s="6"/>
    </row>
    <row r="146" spans="1:10" x14ac:dyDescent="0.2">
      <c r="A146" s="6" t="s">
        <v>78</v>
      </c>
      <c r="B146" s="3">
        <v>2726</v>
      </c>
      <c r="C146" s="3">
        <v>909</v>
      </c>
      <c r="D146" s="3">
        <v>0</v>
      </c>
      <c r="E146" s="3">
        <v>0</v>
      </c>
      <c r="F146" s="3">
        <v>0</v>
      </c>
      <c r="G146" s="3">
        <v>0</v>
      </c>
      <c r="H146" s="3">
        <f t="shared" si="2"/>
        <v>3635</v>
      </c>
      <c r="I146" s="8"/>
      <c r="J146" s="6"/>
    </row>
    <row r="147" spans="1:10" x14ac:dyDescent="0.2">
      <c r="A147" s="6" t="s">
        <v>229</v>
      </c>
      <c r="B147" s="3">
        <v>64805</v>
      </c>
      <c r="C147" s="3">
        <v>6822</v>
      </c>
      <c r="D147" s="3">
        <v>0</v>
      </c>
      <c r="E147" s="3">
        <v>0</v>
      </c>
      <c r="F147" s="3">
        <v>0</v>
      </c>
      <c r="G147" s="3">
        <v>10232</v>
      </c>
      <c r="H147" s="3">
        <f t="shared" si="2"/>
        <v>81859</v>
      </c>
      <c r="I147" s="8"/>
      <c r="J147" s="6"/>
    </row>
    <row r="148" spans="1:10" x14ac:dyDescent="0.2">
      <c r="A148" s="6" t="s">
        <v>121</v>
      </c>
      <c r="B148" s="3">
        <v>8500385</v>
      </c>
      <c r="C148" s="3">
        <v>1666629</v>
      </c>
      <c r="D148" s="3">
        <v>7209</v>
      </c>
      <c r="E148" s="3">
        <v>47577</v>
      </c>
      <c r="F148" s="3">
        <v>5767</v>
      </c>
      <c r="G148" s="3">
        <v>954419</v>
      </c>
      <c r="H148" s="3">
        <f t="shared" si="2"/>
        <v>11181986</v>
      </c>
      <c r="I148" s="8"/>
      <c r="J148" s="6"/>
    </row>
    <row r="149" spans="1:10" x14ac:dyDescent="0.2">
      <c r="A149" s="6" t="s">
        <v>27</v>
      </c>
      <c r="B149" s="3">
        <v>29519</v>
      </c>
      <c r="C149" s="3">
        <v>1476</v>
      </c>
      <c r="D149" s="3">
        <v>0</v>
      </c>
      <c r="E149" s="3">
        <v>0</v>
      </c>
      <c r="F149" s="3">
        <v>0</v>
      </c>
      <c r="G149" s="3">
        <v>1476</v>
      </c>
      <c r="H149" s="3">
        <f t="shared" si="2"/>
        <v>32471</v>
      </c>
      <c r="I149" s="8"/>
      <c r="J149" s="6"/>
    </row>
    <row r="150" spans="1:10" x14ac:dyDescent="0.2">
      <c r="A150" s="6" t="s">
        <v>47</v>
      </c>
      <c r="B150" s="3">
        <v>36562</v>
      </c>
      <c r="C150" s="3">
        <v>2522</v>
      </c>
      <c r="D150" s="3">
        <v>0</v>
      </c>
      <c r="E150" s="3">
        <v>0</v>
      </c>
      <c r="F150" s="3">
        <v>0</v>
      </c>
      <c r="G150" s="3">
        <v>2522</v>
      </c>
      <c r="H150" s="3">
        <f t="shared" si="2"/>
        <v>41606</v>
      </c>
      <c r="I150" s="8"/>
      <c r="J150" s="6"/>
    </row>
    <row r="151" spans="1:10" x14ac:dyDescent="0.2">
      <c r="A151" s="6" t="s">
        <v>65</v>
      </c>
      <c r="B151" s="3">
        <v>39453</v>
      </c>
      <c r="C151" s="3">
        <v>1409</v>
      </c>
      <c r="D151" s="3">
        <v>0</v>
      </c>
      <c r="E151" s="3">
        <v>0</v>
      </c>
      <c r="F151" s="3">
        <v>0</v>
      </c>
      <c r="G151" s="3">
        <v>0</v>
      </c>
      <c r="H151" s="3">
        <f t="shared" si="2"/>
        <v>40862</v>
      </c>
      <c r="I151" s="8"/>
      <c r="J151" s="6"/>
    </row>
    <row r="152" spans="1:10" x14ac:dyDescent="0.2">
      <c r="A152" s="6" t="s">
        <v>21</v>
      </c>
      <c r="B152" s="3">
        <v>201625</v>
      </c>
      <c r="C152" s="3">
        <v>5802</v>
      </c>
      <c r="D152" s="3">
        <v>0</v>
      </c>
      <c r="E152" s="3">
        <v>0</v>
      </c>
      <c r="F152" s="3">
        <v>0</v>
      </c>
      <c r="G152" s="3">
        <v>24659</v>
      </c>
      <c r="H152" s="3">
        <f t="shared" si="2"/>
        <v>232086</v>
      </c>
      <c r="I152" s="8"/>
      <c r="J152" s="6"/>
    </row>
    <row r="153" spans="1:10" x14ac:dyDescent="0.2">
      <c r="A153" s="6" t="s">
        <v>31</v>
      </c>
      <c r="B153" s="3">
        <v>1108432</v>
      </c>
      <c r="C153" s="3">
        <v>200477</v>
      </c>
      <c r="D153" s="3">
        <v>1453</v>
      </c>
      <c r="E153" s="3">
        <v>2905</v>
      </c>
      <c r="F153" s="3">
        <v>0</v>
      </c>
      <c r="G153" s="3">
        <v>127840</v>
      </c>
      <c r="H153" s="3">
        <f t="shared" si="2"/>
        <v>1441107</v>
      </c>
      <c r="I153" s="8"/>
      <c r="J153" s="6"/>
    </row>
    <row r="154" spans="1:10" x14ac:dyDescent="0.2">
      <c r="A154" s="6" t="s">
        <v>41</v>
      </c>
      <c r="B154" s="3">
        <v>125384</v>
      </c>
      <c r="C154" s="3">
        <v>23059</v>
      </c>
      <c r="D154" s="3">
        <v>0</v>
      </c>
      <c r="E154" s="3">
        <v>0</v>
      </c>
      <c r="F154" s="3">
        <v>0</v>
      </c>
      <c r="G154" s="3">
        <v>20177</v>
      </c>
      <c r="H154" s="3">
        <f t="shared" si="2"/>
        <v>168620</v>
      </c>
      <c r="I154" s="8"/>
      <c r="J154" s="6"/>
    </row>
    <row r="155" spans="1:10" x14ac:dyDescent="0.2">
      <c r="A155" s="6" t="s">
        <v>123</v>
      </c>
      <c r="B155" s="3">
        <v>1723100</v>
      </c>
      <c r="C155" s="3">
        <v>357003</v>
      </c>
      <c r="D155" s="3">
        <v>0</v>
      </c>
      <c r="E155" s="3">
        <v>5269</v>
      </c>
      <c r="F155" s="3">
        <v>0</v>
      </c>
      <c r="G155" s="3">
        <v>258201</v>
      </c>
      <c r="H155" s="3">
        <f t="shared" si="2"/>
        <v>2343573</v>
      </c>
      <c r="I155" s="8"/>
      <c r="J155" s="6"/>
    </row>
    <row r="156" spans="1:10" x14ac:dyDescent="0.2">
      <c r="A156" s="6" t="s">
        <v>39</v>
      </c>
      <c r="B156" s="3">
        <v>80033</v>
      </c>
      <c r="C156" s="3">
        <v>12908</v>
      </c>
      <c r="D156" s="3">
        <v>0</v>
      </c>
      <c r="E156" s="3">
        <v>0</v>
      </c>
      <c r="F156" s="3">
        <v>0</v>
      </c>
      <c r="G156" s="3">
        <v>5163</v>
      </c>
      <c r="H156" s="3">
        <f t="shared" si="2"/>
        <v>98104</v>
      </c>
      <c r="I156" s="8"/>
      <c r="J156" s="6"/>
    </row>
    <row r="157" spans="1:10" x14ac:dyDescent="0.2">
      <c r="A157" s="6" t="s">
        <v>128</v>
      </c>
      <c r="B157" s="3">
        <v>84529</v>
      </c>
      <c r="C157" s="3">
        <v>9945</v>
      </c>
      <c r="D157" s="3">
        <v>0</v>
      </c>
      <c r="E157" s="3">
        <v>0</v>
      </c>
      <c r="F157" s="3">
        <v>0</v>
      </c>
      <c r="G157" s="3">
        <v>1657</v>
      </c>
      <c r="H157" s="3">
        <f t="shared" si="2"/>
        <v>96131</v>
      </c>
      <c r="I157" s="8"/>
      <c r="J157" s="6"/>
    </row>
    <row r="158" spans="1:10" x14ac:dyDescent="0.2">
      <c r="A158" s="6" t="s">
        <v>64</v>
      </c>
      <c r="B158" s="3">
        <v>199704</v>
      </c>
      <c r="C158" s="3">
        <v>35332</v>
      </c>
      <c r="D158" s="3">
        <v>0</v>
      </c>
      <c r="E158" s="3">
        <v>0</v>
      </c>
      <c r="F158" s="3">
        <v>0</v>
      </c>
      <c r="G158" s="3">
        <v>13826</v>
      </c>
      <c r="H158" s="3">
        <f t="shared" si="2"/>
        <v>248862</v>
      </c>
      <c r="I158" s="8"/>
      <c r="J158" s="6"/>
    </row>
    <row r="159" spans="1:10" x14ac:dyDescent="0.2">
      <c r="A159" s="6" t="s">
        <v>115</v>
      </c>
      <c r="B159" s="3">
        <v>7714203</v>
      </c>
      <c r="C159" s="3">
        <v>242750</v>
      </c>
      <c r="D159" s="3">
        <v>28699</v>
      </c>
      <c r="E159" s="3">
        <v>5979</v>
      </c>
      <c r="F159" s="3">
        <v>2392</v>
      </c>
      <c r="G159" s="3">
        <v>452018</v>
      </c>
      <c r="H159" s="3">
        <f t="shared" si="2"/>
        <v>8446041</v>
      </c>
      <c r="I159" s="8"/>
      <c r="J159" s="6"/>
    </row>
    <row r="160" spans="1:10" x14ac:dyDescent="0.2">
      <c r="A160" s="6" t="s">
        <v>99</v>
      </c>
      <c r="B160" s="3">
        <v>579212</v>
      </c>
      <c r="C160" s="3">
        <v>74054</v>
      </c>
      <c r="D160" s="3">
        <v>0</v>
      </c>
      <c r="E160" s="3">
        <v>0</v>
      </c>
      <c r="F160" s="3">
        <v>0</v>
      </c>
      <c r="G160" s="3">
        <v>882</v>
      </c>
      <c r="H160" s="3">
        <f t="shared" si="2"/>
        <v>654148</v>
      </c>
      <c r="I160" s="8"/>
      <c r="J160" s="6"/>
    </row>
    <row r="161" spans="1:10" x14ac:dyDescent="0.2">
      <c r="A161" s="6" t="s">
        <v>19</v>
      </c>
      <c r="B161" s="3">
        <v>361331</v>
      </c>
      <c r="C161" s="3">
        <v>54787</v>
      </c>
      <c r="D161" s="3">
        <v>1304</v>
      </c>
      <c r="E161" s="3">
        <v>0</v>
      </c>
      <c r="F161" s="3">
        <v>0</v>
      </c>
      <c r="G161" s="3">
        <v>44351</v>
      </c>
      <c r="H161" s="3">
        <f t="shared" si="2"/>
        <v>461773</v>
      </c>
      <c r="I161" s="8"/>
      <c r="J161" s="6"/>
    </row>
    <row r="162" spans="1:10" x14ac:dyDescent="0.2">
      <c r="A162" s="6" t="s">
        <v>98</v>
      </c>
      <c r="B162" s="3">
        <v>153555</v>
      </c>
      <c r="C162" s="3">
        <v>6598</v>
      </c>
      <c r="D162" s="3">
        <v>0</v>
      </c>
      <c r="E162" s="3">
        <v>0</v>
      </c>
      <c r="F162" s="3">
        <v>0</v>
      </c>
      <c r="G162" s="3">
        <v>2999</v>
      </c>
      <c r="H162" s="3">
        <f t="shared" si="2"/>
        <v>163152</v>
      </c>
      <c r="I162" s="8"/>
      <c r="J162" s="6"/>
    </row>
    <row r="163" spans="1:10" x14ac:dyDescent="0.2">
      <c r="A163" s="6" t="s">
        <v>18</v>
      </c>
      <c r="B163" s="3">
        <v>294827</v>
      </c>
      <c r="C163" s="3">
        <v>21639</v>
      </c>
      <c r="D163" s="3">
        <v>0</v>
      </c>
      <c r="E163" s="3">
        <v>0</v>
      </c>
      <c r="F163" s="3">
        <v>0</v>
      </c>
      <c r="G163" s="3">
        <v>35163</v>
      </c>
      <c r="H163" s="3">
        <f t="shared" si="2"/>
        <v>351629</v>
      </c>
      <c r="I163" s="8"/>
      <c r="J163" s="6"/>
    </row>
    <row r="164" spans="1:10" x14ac:dyDescent="0.2">
      <c r="A164" s="6" t="s">
        <v>166</v>
      </c>
      <c r="B164" s="3">
        <v>153899</v>
      </c>
      <c r="C164" s="3">
        <v>35515</v>
      </c>
      <c r="D164" s="3">
        <v>0</v>
      </c>
      <c r="E164" s="3">
        <v>0</v>
      </c>
      <c r="F164" s="3">
        <v>0</v>
      </c>
      <c r="G164" s="3">
        <v>10359</v>
      </c>
      <c r="H164" s="3">
        <f t="shared" si="2"/>
        <v>199773</v>
      </c>
      <c r="I164" s="8"/>
      <c r="J164" s="6"/>
    </row>
    <row r="165" spans="1:10" x14ac:dyDescent="0.2">
      <c r="A165" s="6" t="s">
        <v>230</v>
      </c>
      <c r="B165" s="3">
        <v>41202</v>
      </c>
      <c r="C165" s="3">
        <v>12876</v>
      </c>
      <c r="D165" s="3">
        <v>0</v>
      </c>
      <c r="E165" s="3">
        <v>0</v>
      </c>
      <c r="F165" s="3">
        <v>0</v>
      </c>
      <c r="G165" s="3">
        <v>12876</v>
      </c>
      <c r="H165" s="3">
        <f t="shared" si="2"/>
        <v>66954</v>
      </c>
      <c r="I165" s="8"/>
      <c r="J165" s="6"/>
    </row>
    <row r="166" spans="1:10" x14ac:dyDescent="0.2">
      <c r="A166" s="6" t="s">
        <v>156</v>
      </c>
      <c r="B166" s="3">
        <v>674130</v>
      </c>
      <c r="C166" s="3">
        <v>137352</v>
      </c>
      <c r="D166" s="3">
        <v>1579</v>
      </c>
      <c r="E166" s="3">
        <v>0</v>
      </c>
      <c r="F166" s="3">
        <v>0</v>
      </c>
      <c r="G166" s="3">
        <v>64729</v>
      </c>
      <c r="H166" s="3">
        <f t="shared" si="2"/>
        <v>877790</v>
      </c>
      <c r="I166" s="8"/>
      <c r="J166" s="6"/>
    </row>
    <row r="167" spans="1:10" x14ac:dyDescent="0.2">
      <c r="A167" s="6" t="s">
        <v>111</v>
      </c>
      <c r="B167" s="3">
        <v>620419</v>
      </c>
      <c r="C167" s="3">
        <v>84805</v>
      </c>
      <c r="D167" s="3">
        <v>0</v>
      </c>
      <c r="E167" s="3">
        <v>0</v>
      </c>
      <c r="F167" s="3">
        <v>0</v>
      </c>
      <c r="G167" s="3">
        <v>19342</v>
      </c>
      <c r="H167" s="3">
        <f t="shared" si="2"/>
        <v>724566</v>
      </c>
      <c r="I167" s="8"/>
      <c r="J167" s="6"/>
    </row>
    <row r="168" spans="1:10" x14ac:dyDescent="0.2">
      <c r="A168" s="6" t="s">
        <v>32</v>
      </c>
      <c r="B168" s="3">
        <v>175122</v>
      </c>
      <c r="C168" s="3">
        <v>22320</v>
      </c>
      <c r="D168" s="3">
        <v>0</v>
      </c>
      <c r="E168" s="3">
        <v>0</v>
      </c>
      <c r="F168" s="3">
        <v>0</v>
      </c>
      <c r="G168" s="3">
        <v>17169</v>
      </c>
      <c r="H168" s="3">
        <f t="shared" si="2"/>
        <v>214611</v>
      </c>
      <c r="I168" s="8"/>
      <c r="J168" s="6"/>
    </row>
    <row r="169" spans="1:10" x14ac:dyDescent="0.2">
      <c r="A169" s="6" t="s">
        <v>93</v>
      </c>
      <c r="B169" s="3">
        <v>274825</v>
      </c>
      <c r="C169" s="3">
        <v>1478</v>
      </c>
      <c r="D169" s="3">
        <v>0</v>
      </c>
      <c r="E169" s="3">
        <v>0</v>
      </c>
      <c r="F169" s="3">
        <v>0</v>
      </c>
      <c r="G169" s="3">
        <v>23641</v>
      </c>
      <c r="H169" s="3">
        <f t="shared" si="2"/>
        <v>299944</v>
      </c>
      <c r="I169" s="8"/>
      <c r="J169" s="6"/>
    </row>
    <row r="170" spans="1:10" x14ac:dyDescent="0.2">
      <c r="A170" s="6" t="s">
        <v>59</v>
      </c>
      <c r="B170" s="3">
        <v>3485</v>
      </c>
      <c r="C170" s="3">
        <v>0</v>
      </c>
      <c r="D170" s="3">
        <v>0</v>
      </c>
      <c r="E170" s="3">
        <v>0</v>
      </c>
      <c r="F170" s="3">
        <v>0</v>
      </c>
      <c r="G170" s="3">
        <v>0</v>
      </c>
      <c r="H170" s="3">
        <f t="shared" si="2"/>
        <v>3485</v>
      </c>
      <c r="I170" s="8"/>
      <c r="J170" s="6"/>
    </row>
    <row r="171" spans="1:10" x14ac:dyDescent="0.2">
      <c r="A171" s="6" t="s">
        <v>231</v>
      </c>
      <c r="B171" s="3">
        <v>569512</v>
      </c>
      <c r="C171" s="3">
        <v>3438</v>
      </c>
      <c r="D171" s="3">
        <v>0</v>
      </c>
      <c r="E171" s="3">
        <v>0</v>
      </c>
      <c r="F171" s="3">
        <v>0</v>
      </c>
      <c r="G171" s="3">
        <v>56149</v>
      </c>
      <c r="H171" s="3">
        <f t="shared" si="2"/>
        <v>629099</v>
      </c>
      <c r="I171" s="8"/>
      <c r="J171" s="6"/>
    </row>
    <row r="172" spans="1:10" x14ac:dyDescent="0.2">
      <c r="A172" s="6" t="s">
        <v>35</v>
      </c>
      <c r="B172" s="3">
        <v>322348</v>
      </c>
      <c r="C172" s="3">
        <v>27789</v>
      </c>
      <c r="D172" s="3">
        <v>0</v>
      </c>
      <c r="E172" s="3">
        <v>0</v>
      </c>
      <c r="F172" s="3">
        <v>0</v>
      </c>
      <c r="G172" s="3">
        <v>40294</v>
      </c>
      <c r="H172" s="3">
        <f t="shared" si="2"/>
        <v>390431</v>
      </c>
      <c r="I172" s="8"/>
      <c r="J172" s="6"/>
    </row>
    <row r="173" spans="1:10" x14ac:dyDescent="0.2">
      <c r="A173" s="6" t="s">
        <v>232</v>
      </c>
      <c r="B173" s="3">
        <v>52711</v>
      </c>
      <c r="C173" s="3">
        <v>7986</v>
      </c>
      <c r="D173" s="3">
        <v>0</v>
      </c>
      <c r="E173" s="3">
        <v>0</v>
      </c>
      <c r="F173" s="3">
        <v>0</v>
      </c>
      <c r="G173" s="3">
        <v>4792</v>
      </c>
      <c r="H173" s="3">
        <f t="shared" si="2"/>
        <v>65489</v>
      </c>
      <c r="I173" s="8"/>
      <c r="J173" s="6"/>
    </row>
    <row r="174" spans="1:10" x14ac:dyDescent="0.2">
      <c r="A174" s="6" t="s">
        <v>158</v>
      </c>
      <c r="B174" s="3">
        <v>7480</v>
      </c>
      <c r="C174" s="3">
        <v>1496</v>
      </c>
      <c r="D174" s="3">
        <v>0</v>
      </c>
      <c r="E174" s="3">
        <v>0</v>
      </c>
      <c r="F174" s="3">
        <v>0</v>
      </c>
      <c r="G174" s="3">
        <v>1496</v>
      </c>
      <c r="H174" s="3">
        <f t="shared" si="2"/>
        <v>10472</v>
      </c>
      <c r="I174" s="8"/>
      <c r="J174" s="6"/>
    </row>
    <row r="175" spans="1:10" x14ac:dyDescent="0.2">
      <c r="A175" s="6" t="s">
        <v>82</v>
      </c>
      <c r="B175" s="3">
        <v>2018253</v>
      </c>
      <c r="C175" s="3">
        <v>14968</v>
      </c>
      <c r="D175" s="3">
        <v>7484</v>
      </c>
      <c r="E175" s="3">
        <v>52390</v>
      </c>
      <c r="F175" s="3">
        <v>0</v>
      </c>
      <c r="G175" s="3">
        <v>304360</v>
      </c>
      <c r="H175" s="3">
        <f t="shared" si="2"/>
        <v>2397455</v>
      </c>
      <c r="I175" s="8"/>
      <c r="J175" s="6"/>
    </row>
    <row r="176" spans="1:10" x14ac:dyDescent="0.2">
      <c r="A176" s="6" t="s">
        <v>23</v>
      </c>
      <c r="B176" s="3">
        <v>499121</v>
      </c>
      <c r="C176" s="3">
        <v>83863</v>
      </c>
      <c r="D176" s="3">
        <v>1353</v>
      </c>
      <c r="E176" s="3">
        <v>0</v>
      </c>
      <c r="F176" s="3">
        <v>0</v>
      </c>
      <c r="G176" s="3">
        <v>83863</v>
      </c>
      <c r="H176" s="3">
        <f t="shared" si="2"/>
        <v>668200</v>
      </c>
      <c r="I176" s="8"/>
      <c r="J176" s="6"/>
    </row>
    <row r="177" spans="1:10" x14ac:dyDescent="0.2">
      <c r="A177" s="6" t="s">
        <v>117</v>
      </c>
      <c r="B177" s="3">
        <v>45502</v>
      </c>
      <c r="C177" s="3">
        <v>5688</v>
      </c>
      <c r="D177" s="3">
        <v>0</v>
      </c>
      <c r="E177" s="3">
        <v>0</v>
      </c>
      <c r="F177" s="3">
        <v>0</v>
      </c>
      <c r="G177" s="3">
        <v>5688</v>
      </c>
      <c r="H177" s="3">
        <f t="shared" si="2"/>
        <v>56878</v>
      </c>
      <c r="I177" s="8"/>
      <c r="J177" s="6"/>
    </row>
    <row r="178" spans="1:10" x14ac:dyDescent="0.2">
      <c r="A178" s="6" t="s">
        <v>139</v>
      </c>
      <c r="B178" s="3">
        <v>96215</v>
      </c>
      <c r="C178" s="3">
        <v>12218</v>
      </c>
      <c r="D178" s="3">
        <v>0</v>
      </c>
      <c r="E178" s="3">
        <v>0</v>
      </c>
      <c r="F178" s="3">
        <v>0</v>
      </c>
      <c r="G178" s="3">
        <v>6109</v>
      </c>
      <c r="H178" s="3">
        <f t="shared" si="2"/>
        <v>114542</v>
      </c>
      <c r="I178" s="8"/>
      <c r="J178" s="6"/>
    </row>
    <row r="179" spans="1:10" x14ac:dyDescent="0.2">
      <c r="A179" s="6" t="s">
        <v>55</v>
      </c>
      <c r="B179" s="3">
        <v>1574</v>
      </c>
      <c r="C179" s="3">
        <v>0</v>
      </c>
      <c r="D179" s="3">
        <v>0</v>
      </c>
      <c r="E179" s="3">
        <v>0</v>
      </c>
      <c r="F179" s="3">
        <v>0</v>
      </c>
      <c r="G179" s="3">
        <v>0</v>
      </c>
      <c r="H179" s="3">
        <f t="shared" si="2"/>
        <v>1574</v>
      </c>
      <c r="I179" s="8"/>
      <c r="J179" s="6"/>
    </row>
    <row r="180" spans="1:10" x14ac:dyDescent="0.2">
      <c r="A180" s="6" t="s">
        <v>43</v>
      </c>
      <c r="B180" s="3">
        <v>220698</v>
      </c>
      <c r="C180" s="3">
        <v>29333</v>
      </c>
      <c r="D180" s="3">
        <v>1397</v>
      </c>
      <c r="E180" s="3">
        <v>13968</v>
      </c>
      <c r="F180" s="3">
        <v>0</v>
      </c>
      <c r="G180" s="3">
        <v>41905</v>
      </c>
      <c r="H180" s="3">
        <f t="shared" si="2"/>
        <v>307301</v>
      </c>
      <c r="I180" s="8"/>
      <c r="J180" s="6"/>
    </row>
    <row r="181" spans="1:10" x14ac:dyDescent="0.2">
      <c r="A181" s="6" t="s">
        <v>97</v>
      </c>
      <c r="B181" s="3">
        <v>451795</v>
      </c>
      <c r="C181" s="3">
        <v>73930</v>
      </c>
      <c r="D181" s="3">
        <v>0</v>
      </c>
      <c r="E181" s="3">
        <v>0</v>
      </c>
      <c r="F181" s="3">
        <v>0</v>
      </c>
      <c r="G181" s="3">
        <v>42441</v>
      </c>
      <c r="H181" s="3">
        <f t="shared" si="2"/>
        <v>568166</v>
      </c>
      <c r="I181" s="8"/>
      <c r="J181" s="6"/>
    </row>
    <row r="182" spans="1:10" x14ac:dyDescent="0.2">
      <c r="A182" s="6" t="s">
        <v>233</v>
      </c>
      <c r="B182" s="3">
        <v>900594</v>
      </c>
      <c r="C182" s="3">
        <v>216390</v>
      </c>
      <c r="D182" s="3">
        <v>2061</v>
      </c>
      <c r="E182" s="3">
        <v>0</v>
      </c>
      <c r="F182" s="3">
        <v>0</v>
      </c>
      <c r="G182" s="3">
        <v>127773</v>
      </c>
      <c r="H182" s="3">
        <f t="shared" si="2"/>
        <v>1246818</v>
      </c>
      <c r="I182" s="8"/>
      <c r="J182" s="6"/>
    </row>
    <row r="183" spans="1:10" x14ac:dyDescent="0.2">
      <c r="A183" s="6" t="s">
        <v>154</v>
      </c>
      <c r="B183" s="3">
        <v>1778146</v>
      </c>
      <c r="C183" s="3">
        <v>411878</v>
      </c>
      <c r="D183" s="3">
        <v>3074</v>
      </c>
      <c r="E183" s="3">
        <v>13832</v>
      </c>
      <c r="F183" s="3">
        <v>0</v>
      </c>
      <c r="G183" s="3">
        <v>250508</v>
      </c>
      <c r="H183" s="3">
        <f t="shared" si="2"/>
        <v>2457438</v>
      </c>
      <c r="I183" s="8"/>
      <c r="J183" s="6"/>
    </row>
    <row r="184" spans="1:10" x14ac:dyDescent="0.2">
      <c r="A184" s="6" t="s">
        <v>133</v>
      </c>
      <c r="B184" s="3">
        <v>398553</v>
      </c>
      <c r="C184" s="3">
        <v>81648</v>
      </c>
      <c r="D184" s="3">
        <v>0</v>
      </c>
      <c r="E184" s="3">
        <v>0</v>
      </c>
      <c r="F184" s="3">
        <v>0</v>
      </c>
      <c r="G184" s="3">
        <v>41516</v>
      </c>
      <c r="H184" s="3">
        <f t="shared" si="2"/>
        <v>521717</v>
      </c>
      <c r="I184" s="8"/>
      <c r="J184" s="6"/>
    </row>
    <row r="185" spans="1:10" x14ac:dyDescent="0.2">
      <c r="A185" s="6" t="s">
        <v>149</v>
      </c>
      <c r="B185" s="3">
        <v>2280</v>
      </c>
      <c r="C185" s="3">
        <v>0</v>
      </c>
      <c r="D185" s="3">
        <v>0</v>
      </c>
      <c r="E185" s="3">
        <v>0</v>
      </c>
      <c r="F185" s="3">
        <v>0</v>
      </c>
      <c r="G185" s="3">
        <v>0</v>
      </c>
      <c r="H185" s="3">
        <f t="shared" si="2"/>
        <v>2280</v>
      </c>
      <c r="I185" s="8"/>
      <c r="J185" s="6"/>
    </row>
    <row r="186" spans="1:10" x14ac:dyDescent="0.2">
      <c r="A186" s="6" t="s">
        <v>234</v>
      </c>
      <c r="B186" s="3">
        <v>6853</v>
      </c>
      <c r="C186" s="3">
        <v>0</v>
      </c>
      <c r="D186" s="3">
        <v>0</v>
      </c>
      <c r="E186" s="3">
        <v>0</v>
      </c>
      <c r="F186" s="3">
        <v>0</v>
      </c>
      <c r="G186" s="3">
        <v>0</v>
      </c>
      <c r="H186" s="3">
        <f t="shared" si="2"/>
        <v>6853</v>
      </c>
      <c r="I186" s="8"/>
      <c r="J186" s="6"/>
    </row>
    <row r="187" spans="1:10" x14ac:dyDescent="0.2">
      <c r="A187" s="6" t="s">
        <v>235</v>
      </c>
      <c r="B187" s="3">
        <v>198445</v>
      </c>
      <c r="C187" s="3">
        <v>50547</v>
      </c>
      <c r="D187" s="3">
        <v>0</v>
      </c>
      <c r="E187" s="3">
        <v>0</v>
      </c>
      <c r="F187" s="3">
        <v>0</v>
      </c>
      <c r="G187" s="3">
        <v>39315</v>
      </c>
      <c r="H187" s="3">
        <f t="shared" si="2"/>
        <v>288307</v>
      </c>
      <c r="I187" s="8"/>
      <c r="J187" s="6"/>
    </row>
    <row r="188" spans="1:10" x14ac:dyDescent="0.2">
      <c r="A188" s="6" t="s">
        <v>141</v>
      </c>
      <c r="B188" s="3">
        <v>69503</v>
      </c>
      <c r="C188" s="3">
        <v>8911</v>
      </c>
      <c r="D188" s="3">
        <v>0</v>
      </c>
      <c r="E188" s="3">
        <v>0</v>
      </c>
      <c r="F188" s="3">
        <v>0</v>
      </c>
      <c r="G188" s="3">
        <v>5346</v>
      </c>
      <c r="H188" s="3">
        <f t="shared" si="2"/>
        <v>83760</v>
      </c>
      <c r="I188" s="8"/>
      <c r="J188" s="6"/>
    </row>
    <row r="189" spans="1:10" x14ac:dyDescent="0.2">
      <c r="A189" s="6" t="s">
        <v>109</v>
      </c>
      <c r="B189" s="3">
        <v>179853</v>
      </c>
      <c r="C189" s="3">
        <v>5290</v>
      </c>
      <c r="D189" s="3">
        <v>0</v>
      </c>
      <c r="E189" s="3">
        <v>0</v>
      </c>
      <c r="F189" s="3">
        <v>0</v>
      </c>
      <c r="G189" s="3">
        <v>19396</v>
      </c>
      <c r="H189" s="3">
        <f t="shared" si="2"/>
        <v>204539</v>
      </c>
      <c r="I189" s="8"/>
      <c r="J189" s="6"/>
    </row>
    <row r="190" spans="1:10" x14ac:dyDescent="0.2">
      <c r="A190" s="6" t="s">
        <v>22</v>
      </c>
      <c r="B190" s="3">
        <v>107111</v>
      </c>
      <c r="C190" s="3">
        <v>18362</v>
      </c>
      <c r="D190" s="3">
        <v>0</v>
      </c>
      <c r="E190" s="3">
        <v>0</v>
      </c>
      <c r="F190" s="3">
        <v>0</v>
      </c>
      <c r="G190" s="3">
        <v>18362</v>
      </c>
      <c r="H190" s="3">
        <f t="shared" si="2"/>
        <v>143835</v>
      </c>
      <c r="I190" s="8"/>
      <c r="J190" s="6"/>
    </row>
    <row r="191" spans="1:10" x14ac:dyDescent="0.2">
      <c r="A191" s="6" t="s">
        <v>147</v>
      </c>
      <c r="B191" s="3">
        <v>59847</v>
      </c>
      <c r="C191" s="3">
        <v>0</v>
      </c>
      <c r="D191" s="3">
        <v>0</v>
      </c>
      <c r="E191" s="3">
        <v>0</v>
      </c>
      <c r="F191" s="3">
        <v>0</v>
      </c>
      <c r="G191" s="3">
        <v>4127</v>
      </c>
      <c r="H191" s="3">
        <f t="shared" si="2"/>
        <v>63974</v>
      </c>
      <c r="I191" s="8"/>
      <c r="J191" s="6"/>
    </row>
    <row r="192" spans="1:10" x14ac:dyDescent="0.2">
      <c r="A192" s="6" t="s">
        <v>236</v>
      </c>
      <c r="B192" s="3">
        <v>151614</v>
      </c>
      <c r="C192" s="3">
        <v>35289</v>
      </c>
      <c r="D192" s="3">
        <v>0</v>
      </c>
      <c r="E192" s="3">
        <v>0</v>
      </c>
      <c r="F192" s="3">
        <v>0</v>
      </c>
      <c r="G192" s="3">
        <v>37903</v>
      </c>
      <c r="H192" s="3">
        <f t="shared" si="2"/>
        <v>224806</v>
      </c>
      <c r="I192" s="8"/>
      <c r="J192" s="6"/>
    </row>
    <row r="193" spans="1:10" x14ac:dyDescent="0.2">
      <c r="A193" s="6" t="s">
        <v>237</v>
      </c>
      <c r="B193" s="3">
        <v>1366961</v>
      </c>
      <c r="C193" s="3">
        <v>286291</v>
      </c>
      <c r="D193" s="3">
        <v>0</v>
      </c>
      <c r="E193" s="3">
        <v>0</v>
      </c>
      <c r="F193" s="3">
        <v>0</v>
      </c>
      <c r="G193" s="3">
        <v>110112</v>
      </c>
      <c r="H193" s="3">
        <f t="shared" si="2"/>
        <v>1763364</v>
      </c>
      <c r="I193" s="8"/>
      <c r="J193" s="6"/>
    </row>
    <row r="194" spans="1:10" x14ac:dyDescent="0.2">
      <c r="A194" s="6" t="s">
        <v>164</v>
      </c>
      <c r="B194" s="3">
        <v>216432</v>
      </c>
      <c r="C194" s="3">
        <v>30159</v>
      </c>
      <c r="D194" s="3">
        <v>0</v>
      </c>
      <c r="E194" s="3">
        <v>0</v>
      </c>
      <c r="F194" s="3">
        <v>0</v>
      </c>
      <c r="G194" s="3">
        <v>8870</v>
      </c>
      <c r="H194" s="3">
        <f t="shared" ref="H194:H202" si="3">SUM(B194:G194)</f>
        <v>255461</v>
      </c>
      <c r="I194" s="8"/>
      <c r="J194" s="6"/>
    </row>
    <row r="195" spans="1:10" x14ac:dyDescent="0.2">
      <c r="A195" s="6" t="s">
        <v>42</v>
      </c>
      <c r="B195" s="3">
        <v>269214</v>
      </c>
      <c r="C195" s="3">
        <v>22815</v>
      </c>
      <c r="D195" s="3">
        <v>0</v>
      </c>
      <c r="E195" s="3">
        <v>0</v>
      </c>
      <c r="F195" s="3">
        <v>0</v>
      </c>
      <c r="G195" s="3">
        <v>42588</v>
      </c>
      <c r="H195" s="3">
        <f t="shared" si="3"/>
        <v>334617</v>
      </c>
      <c r="I195" s="8"/>
      <c r="J195" s="6"/>
    </row>
    <row r="196" spans="1:10" x14ac:dyDescent="0.2">
      <c r="A196" s="6" t="s">
        <v>119</v>
      </c>
      <c r="B196" s="3">
        <v>865018</v>
      </c>
      <c r="C196" s="3">
        <v>136646</v>
      </c>
      <c r="D196" s="3">
        <v>3660</v>
      </c>
      <c r="E196" s="3">
        <v>0</v>
      </c>
      <c r="F196" s="3">
        <v>0</v>
      </c>
      <c r="G196" s="3">
        <v>57342</v>
      </c>
      <c r="H196" s="3">
        <f t="shared" si="3"/>
        <v>1062666</v>
      </c>
      <c r="I196" s="8"/>
      <c r="J196" s="6"/>
    </row>
    <row r="197" spans="1:10" x14ac:dyDescent="0.2">
      <c r="A197" s="6" t="s">
        <v>238</v>
      </c>
      <c r="B197" s="3">
        <v>201063</v>
      </c>
      <c r="C197" s="3">
        <v>30464</v>
      </c>
      <c r="D197" s="3">
        <v>0</v>
      </c>
      <c r="E197" s="3">
        <v>0</v>
      </c>
      <c r="F197" s="3">
        <v>0</v>
      </c>
      <c r="G197" s="3">
        <v>12186</v>
      </c>
      <c r="H197" s="3">
        <f t="shared" si="3"/>
        <v>243713</v>
      </c>
      <c r="I197" s="8"/>
      <c r="J197" s="6"/>
    </row>
    <row r="198" spans="1:10" x14ac:dyDescent="0.2">
      <c r="A198" s="6" t="s">
        <v>37</v>
      </c>
      <c r="B198" s="3">
        <v>54834</v>
      </c>
      <c r="C198" s="3">
        <v>5141</v>
      </c>
      <c r="D198" s="3">
        <v>0</v>
      </c>
      <c r="E198" s="3">
        <v>0</v>
      </c>
      <c r="F198" s="3">
        <v>0</v>
      </c>
      <c r="G198" s="3">
        <v>6854</v>
      </c>
      <c r="H198" s="3">
        <f t="shared" si="3"/>
        <v>66829</v>
      </c>
      <c r="I198" s="8"/>
      <c r="J198" s="6"/>
    </row>
    <row r="199" spans="1:10" x14ac:dyDescent="0.2">
      <c r="A199" s="6" t="s">
        <v>239</v>
      </c>
      <c r="B199" s="3">
        <v>60905</v>
      </c>
      <c r="C199" s="3">
        <v>0</v>
      </c>
      <c r="D199" s="3">
        <v>0</v>
      </c>
      <c r="E199" s="3">
        <v>0</v>
      </c>
      <c r="F199" s="3">
        <v>0</v>
      </c>
      <c r="G199" s="3">
        <v>0</v>
      </c>
      <c r="H199" s="3">
        <f t="shared" si="3"/>
        <v>60905</v>
      </c>
      <c r="I199" s="8"/>
      <c r="J199" s="6"/>
    </row>
    <row r="200" spans="1:10" x14ac:dyDescent="0.2">
      <c r="A200" s="6" t="s">
        <v>240</v>
      </c>
      <c r="B200" s="3">
        <v>265415</v>
      </c>
      <c r="C200" s="3">
        <v>0</v>
      </c>
      <c r="D200" s="3">
        <v>0</v>
      </c>
      <c r="E200" s="3">
        <v>0</v>
      </c>
      <c r="F200" s="3">
        <v>0</v>
      </c>
      <c r="G200" s="3">
        <v>0</v>
      </c>
      <c r="H200" s="3">
        <f t="shared" si="3"/>
        <v>265415</v>
      </c>
      <c r="I200" s="8"/>
      <c r="J200" s="6"/>
    </row>
    <row r="201" spans="1:10" x14ac:dyDescent="0.2">
      <c r="A201" s="6" t="s">
        <v>241</v>
      </c>
      <c r="B201" s="3">
        <v>53889</v>
      </c>
      <c r="C201" s="3">
        <v>0</v>
      </c>
      <c r="D201" s="3">
        <v>0</v>
      </c>
      <c r="E201" s="3">
        <v>0</v>
      </c>
      <c r="F201" s="3">
        <v>0</v>
      </c>
      <c r="G201" s="3">
        <v>0</v>
      </c>
      <c r="H201" s="3">
        <f t="shared" si="3"/>
        <v>53889</v>
      </c>
      <c r="I201" s="8"/>
      <c r="J201" s="6"/>
    </row>
    <row r="202" spans="1:10" x14ac:dyDescent="0.2">
      <c r="A202" s="6" t="s">
        <v>182</v>
      </c>
      <c r="B202" s="3">
        <v>19911</v>
      </c>
      <c r="C202" s="3">
        <v>0</v>
      </c>
      <c r="D202" s="3">
        <v>0</v>
      </c>
      <c r="E202" s="3">
        <v>0</v>
      </c>
      <c r="F202" s="3">
        <v>0</v>
      </c>
      <c r="G202" s="3">
        <v>0</v>
      </c>
      <c r="H202" s="3">
        <f t="shared" si="3"/>
        <v>19911</v>
      </c>
      <c r="I202" s="8"/>
      <c r="J202" s="6"/>
    </row>
    <row r="203" spans="1:10" s="8" customFormat="1" x14ac:dyDescent="0.2">
      <c r="A203" s="6" t="s">
        <v>184</v>
      </c>
      <c r="B203" s="4">
        <f>SUBTOTAL(109,Sect611[District])</f>
        <v>98382747</v>
      </c>
      <c r="C203" s="4">
        <f>SUBTOTAL(109,Sect611[Regional])</f>
        <v>15793175</v>
      </c>
      <c r="D203" s="4">
        <f>SUBTOTAL(109,Sect611[OSD])</f>
        <v>133515</v>
      </c>
      <c r="E203" s="4">
        <f>SUBTOTAL(109,Sect611[LTCT])</f>
        <v>418429</v>
      </c>
      <c r="F203" s="4">
        <f>SUBTOTAL(109,Sect611[Hospital])</f>
        <v>13400</v>
      </c>
      <c r="G203" s="4">
        <f>SUBTOTAL(109,Sect611[ECSE])</f>
        <v>10531210</v>
      </c>
      <c r="H203" s="4">
        <f>SUBTOTAL(109,Sect611[Gross Total])</f>
        <v>125272476</v>
      </c>
    </row>
    <row r="204" spans="1:10" hidden="1" x14ac:dyDescent="0.2">
      <c r="A204" s="8"/>
      <c r="B204" s="8"/>
      <c r="C204" s="8"/>
      <c r="D204" s="8"/>
      <c r="E204" s="8"/>
      <c r="F204" s="8"/>
      <c r="G204" s="8"/>
      <c r="H204" s="8"/>
    </row>
  </sheetData>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4"/>
  <sheetViews>
    <sheetView workbookViewId="0">
      <pane ySplit="1" topLeftCell="A2" activePane="bottomLeft" state="frozen"/>
      <selection pane="bottomLeft" activeCell="B2" sqref="B2:G202"/>
    </sheetView>
  </sheetViews>
  <sheetFormatPr defaultColWidth="0" defaultRowHeight="12.75" zeroHeight="1" x14ac:dyDescent="0.2"/>
  <cols>
    <col min="1" max="1" width="30.28515625" style="6" customWidth="1"/>
    <col min="2" max="9" width="16.28515625" style="6" customWidth="1"/>
    <col min="10" max="10" width="9.28515625" style="8" customWidth="1"/>
    <col min="11" max="16384" width="7.28515625" style="6" hidden="1"/>
  </cols>
  <sheetData>
    <row r="1" spans="1:10" x14ac:dyDescent="0.2">
      <c r="A1" s="6" t="s">
        <v>0</v>
      </c>
      <c r="B1" s="7" t="s">
        <v>174</v>
      </c>
      <c r="C1" s="7" t="s">
        <v>175</v>
      </c>
      <c r="D1" s="7" t="s">
        <v>170</v>
      </c>
      <c r="E1" s="7" t="s">
        <v>171</v>
      </c>
      <c r="F1" s="7" t="s">
        <v>176</v>
      </c>
      <c r="G1" s="7" t="s">
        <v>177</v>
      </c>
      <c r="H1" s="7" t="s">
        <v>178</v>
      </c>
      <c r="I1" s="8"/>
      <c r="J1" s="6"/>
    </row>
    <row r="2" spans="1:10" x14ac:dyDescent="0.2">
      <c r="A2" s="6" t="s">
        <v>79</v>
      </c>
      <c r="B2" s="3">
        <v>491</v>
      </c>
      <c r="C2" s="3">
        <v>0</v>
      </c>
      <c r="D2" s="3">
        <v>0</v>
      </c>
      <c r="E2" s="3">
        <v>0</v>
      </c>
      <c r="F2" s="3">
        <v>0</v>
      </c>
      <c r="G2" s="3">
        <v>0</v>
      </c>
      <c r="H2" s="3">
        <f t="shared" ref="H2:H65" si="0">SUM(B2:G2)</f>
        <v>491</v>
      </c>
      <c r="I2" s="8"/>
      <c r="J2" s="6"/>
    </row>
    <row r="3" spans="1:10" x14ac:dyDescent="0.2">
      <c r="A3" s="6" t="s">
        <v>106</v>
      </c>
      <c r="B3" s="3">
        <v>0</v>
      </c>
      <c r="C3" s="3">
        <v>0</v>
      </c>
      <c r="D3" s="3">
        <v>0</v>
      </c>
      <c r="E3" s="3">
        <v>0</v>
      </c>
      <c r="F3" s="3">
        <v>0</v>
      </c>
      <c r="G3" s="3">
        <v>441</v>
      </c>
      <c r="H3" s="3">
        <f t="shared" si="0"/>
        <v>441</v>
      </c>
      <c r="I3" s="8"/>
      <c r="J3" s="6"/>
    </row>
    <row r="4" spans="1:10" x14ac:dyDescent="0.2">
      <c r="A4" s="6" t="s">
        <v>5</v>
      </c>
      <c r="B4" s="3">
        <v>1592</v>
      </c>
      <c r="C4" s="3">
        <v>0</v>
      </c>
      <c r="D4" s="3">
        <v>0</v>
      </c>
      <c r="E4" s="3">
        <v>0</v>
      </c>
      <c r="F4" s="3">
        <v>0</v>
      </c>
      <c r="G4" s="3">
        <v>0</v>
      </c>
      <c r="H4" s="3">
        <f t="shared" si="0"/>
        <v>1592</v>
      </c>
      <c r="I4" s="8"/>
      <c r="J4" s="6"/>
    </row>
    <row r="5" spans="1:10" x14ac:dyDescent="0.2">
      <c r="A5" s="6" t="s">
        <v>161</v>
      </c>
      <c r="B5" s="3">
        <v>1368</v>
      </c>
      <c r="C5" s="3">
        <v>0</v>
      </c>
      <c r="D5" s="3">
        <v>0</v>
      </c>
      <c r="E5" s="3">
        <v>0</v>
      </c>
      <c r="F5" s="3">
        <v>0</v>
      </c>
      <c r="G5" s="3">
        <v>6841</v>
      </c>
      <c r="H5" s="3">
        <f t="shared" si="0"/>
        <v>8209</v>
      </c>
      <c r="I5" s="8"/>
      <c r="J5" s="6"/>
    </row>
    <row r="6" spans="1:10" x14ac:dyDescent="0.2">
      <c r="A6" s="6" t="s">
        <v>104</v>
      </c>
      <c r="B6" s="3">
        <v>828</v>
      </c>
      <c r="C6" s="3">
        <v>0</v>
      </c>
      <c r="D6" s="3">
        <v>0</v>
      </c>
      <c r="E6" s="3">
        <v>0</v>
      </c>
      <c r="F6" s="3">
        <v>0</v>
      </c>
      <c r="G6" s="3">
        <v>0</v>
      </c>
      <c r="H6" s="3">
        <f t="shared" si="0"/>
        <v>828</v>
      </c>
      <c r="I6" s="8"/>
      <c r="J6" s="6"/>
    </row>
    <row r="7" spans="1:10" x14ac:dyDescent="0.2">
      <c r="A7" s="6" t="s">
        <v>44</v>
      </c>
      <c r="B7" s="3">
        <v>0</v>
      </c>
      <c r="C7" s="3">
        <v>0</v>
      </c>
      <c r="D7" s="3">
        <v>0</v>
      </c>
      <c r="E7" s="3">
        <v>0</v>
      </c>
      <c r="F7" s="3">
        <v>0</v>
      </c>
      <c r="G7" s="3">
        <v>642</v>
      </c>
      <c r="H7" s="3">
        <f t="shared" si="0"/>
        <v>642</v>
      </c>
      <c r="I7" s="8"/>
      <c r="J7" s="6"/>
    </row>
    <row r="8" spans="1:10" x14ac:dyDescent="0.2">
      <c r="A8" s="6" t="s">
        <v>108</v>
      </c>
      <c r="B8" s="3">
        <v>12</v>
      </c>
      <c r="C8" s="3">
        <v>0</v>
      </c>
      <c r="D8" s="3">
        <v>0</v>
      </c>
      <c r="E8" s="3">
        <v>0</v>
      </c>
      <c r="F8" s="3">
        <v>0</v>
      </c>
      <c r="G8" s="3">
        <v>0</v>
      </c>
      <c r="H8" s="3">
        <f t="shared" si="0"/>
        <v>12</v>
      </c>
      <c r="I8" s="8"/>
      <c r="J8" s="6"/>
    </row>
    <row r="9" spans="1:10" x14ac:dyDescent="0.2">
      <c r="A9" s="6" t="s">
        <v>61</v>
      </c>
      <c r="B9" s="3">
        <v>2449</v>
      </c>
      <c r="C9" s="3">
        <v>816</v>
      </c>
      <c r="D9" s="3">
        <v>0</v>
      </c>
      <c r="E9" s="3">
        <v>0</v>
      </c>
      <c r="F9" s="3">
        <v>0</v>
      </c>
      <c r="G9" s="3">
        <v>13063</v>
      </c>
      <c r="H9" s="3">
        <f t="shared" si="0"/>
        <v>16328</v>
      </c>
      <c r="I9" s="8"/>
      <c r="J9" s="6"/>
    </row>
    <row r="10" spans="1:10" x14ac:dyDescent="0.2">
      <c r="A10" s="6" t="s">
        <v>70</v>
      </c>
      <c r="B10" s="3">
        <v>5</v>
      </c>
      <c r="C10" s="3">
        <v>0</v>
      </c>
      <c r="D10" s="3">
        <v>0</v>
      </c>
      <c r="E10" s="3">
        <v>0</v>
      </c>
      <c r="F10" s="3">
        <v>0</v>
      </c>
      <c r="G10" s="3">
        <v>0</v>
      </c>
      <c r="H10" s="3">
        <f t="shared" si="0"/>
        <v>5</v>
      </c>
      <c r="I10" s="8"/>
      <c r="J10" s="6"/>
    </row>
    <row r="11" spans="1:10" x14ac:dyDescent="0.2">
      <c r="A11" s="6" t="s">
        <v>209</v>
      </c>
      <c r="B11" s="3">
        <v>1959</v>
      </c>
      <c r="C11" s="3">
        <v>0</v>
      </c>
      <c r="D11" s="3">
        <v>0</v>
      </c>
      <c r="E11" s="3">
        <v>0</v>
      </c>
      <c r="F11" s="3">
        <v>0</v>
      </c>
      <c r="G11" s="3">
        <v>6857</v>
      </c>
      <c r="H11" s="3">
        <f t="shared" si="0"/>
        <v>8816</v>
      </c>
      <c r="I11" s="8"/>
      <c r="J11" s="6"/>
    </row>
    <row r="12" spans="1:10" x14ac:dyDescent="0.2">
      <c r="A12" s="6" t="s">
        <v>210</v>
      </c>
      <c r="B12" s="3">
        <v>1287</v>
      </c>
      <c r="C12" s="3">
        <v>1716</v>
      </c>
      <c r="D12" s="3">
        <v>0</v>
      </c>
      <c r="E12" s="3">
        <v>0</v>
      </c>
      <c r="F12" s="3">
        <v>0</v>
      </c>
      <c r="G12" s="3">
        <v>2146</v>
      </c>
      <c r="H12" s="3">
        <f t="shared" si="0"/>
        <v>5149</v>
      </c>
      <c r="I12" s="8"/>
      <c r="J12" s="6"/>
    </row>
    <row r="13" spans="1:10" x14ac:dyDescent="0.2">
      <c r="A13" s="6" t="s">
        <v>1</v>
      </c>
      <c r="B13" s="3">
        <v>5800</v>
      </c>
      <c r="C13" s="3">
        <v>2109</v>
      </c>
      <c r="D13" s="3">
        <v>0</v>
      </c>
      <c r="E13" s="3">
        <v>0</v>
      </c>
      <c r="F13" s="3">
        <v>0</v>
      </c>
      <c r="G13" s="3">
        <v>8436</v>
      </c>
      <c r="H13" s="3">
        <f t="shared" si="0"/>
        <v>16345</v>
      </c>
      <c r="I13" s="8"/>
      <c r="J13" s="6"/>
    </row>
    <row r="14" spans="1:10" x14ac:dyDescent="0.2">
      <c r="A14" s="6" t="s">
        <v>29</v>
      </c>
      <c r="B14" s="3">
        <v>1429</v>
      </c>
      <c r="C14" s="3">
        <v>0</v>
      </c>
      <c r="D14" s="3">
        <v>0</v>
      </c>
      <c r="E14" s="3">
        <v>0</v>
      </c>
      <c r="F14" s="3">
        <v>0</v>
      </c>
      <c r="G14" s="3">
        <v>4287</v>
      </c>
      <c r="H14" s="3">
        <f t="shared" si="0"/>
        <v>5716</v>
      </c>
      <c r="I14" s="8"/>
      <c r="J14" s="6"/>
    </row>
    <row r="15" spans="1:10" x14ac:dyDescent="0.2">
      <c r="A15" s="6" t="s">
        <v>152</v>
      </c>
      <c r="B15" s="3">
        <v>985</v>
      </c>
      <c r="C15" s="3">
        <v>123</v>
      </c>
      <c r="D15" s="3">
        <v>0</v>
      </c>
      <c r="E15" s="3">
        <v>0</v>
      </c>
      <c r="F15" s="3">
        <v>0</v>
      </c>
      <c r="G15" s="3">
        <v>986</v>
      </c>
      <c r="H15" s="3">
        <f t="shared" si="0"/>
        <v>2094</v>
      </c>
      <c r="I15" s="8"/>
      <c r="J15" s="6"/>
    </row>
    <row r="16" spans="1:10" x14ac:dyDescent="0.2">
      <c r="A16" s="6" t="s">
        <v>155</v>
      </c>
      <c r="B16" s="3">
        <v>29048</v>
      </c>
      <c r="C16" s="3">
        <v>5089</v>
      </c>
      <c r="D16" s="3">
        <v>0</v>
      </c>
      <c r="E16" s="3">
        <v>0</v>
      </c>
      <c r="F16" s="3">
        <v>0</v>
      </c>
      <c r="G16" s="3">
        <v>100290</v>
      </c>
      <c r="H16" s="3">
        <f t="shared" si="0"/>
        <v>134427</v>
      </c>
      <c r="I16" s="8"/>
      <c r="J16" s="6"/>
    </row>
    <row r="17" spans="1:10" x14ac:dyDescent="0.2">
      <c r="A17" s="6" t="s">
        <v>211</v>
      </c>
      <c r="B17" s="3">
        <v>17329</v>
      </c>
      <c r="C17" s="3">
        <v>2950</v>
      </c>
      <c r="D17" s="3">
        <v>0</v>
      </c>
      <c r="E17" s="3">
        <v>0</v>
      </c>
      <c r="F17" s="3">
        <v>0</v>
      </c>
      <c r="G17" s="3">
        <v>50880</v>
      </c>
      <c r="H17" s="3">
        <f t="shared" si="0"/>
        <v>71159</v>
      </c>
      <c r="I17" s="8"/>
      <c r="J17" s="6"/>
    </row>
    <row r="18" spans="1:10" x14ac:dyDescent="0.2">
      <c r="A18" s="6" t="s">
        <v>86</v>
      </c>
      <c r="B18" s="3">
        <v>7357</v>
      </c>
      <c r="C18" s="3">
        <v>490</v>
      </c>
      <c r="D18" s="3">
        <v>0</v>
      </c>
      <c r="E18" s="3">
        <v>0</v>
      </c>
      <c r="F18" s="3">
        <v>0</v>
      </c>
      <c r="G18" s="3">
        <v>21907</v>
      </c>
      <c r="H18" s="3">
        <f t="shared" si="0"/>
        <v>29754</v>
      </c>
      <c r="I18" s="8"/>
      <c r="J18" s="6"/>
    </row>
    <row r="19" spans="1:10" x14ac:dyDescent="0.2">
      <c r="A19" s="6" t="s">
        <v>92</v>
      </c>
      <c r="B19" s="3">
        <v>201</v>
      </c>
      <c r="C19" s="3">
        <v>0</v>
      </c>
      <c r="D19" s="3">
        <v>0</v>
      </c>
      <c r="E19" s="3">
        <v>0</v>
      </c>
      <c r="F19" s="3">
        <v>0</v>
      </c>
      <c r="G19" s="3">
        <v>402</v>
      </c>
      <c r="H19" s="3">
        <f t="shared" si="0"/>
        <v>603</v>
      </c>
      <c r="I19" s="8"/>
      <c r="J19" s="6"/>
    </row>
    <row r="20" spans="1:10" x14ac:dyDescent="0.2">
      <c r="A20" s="6" t="s">
        <v>71</v>
      </c>
      <c r="B20" s="3">
        <v>14</v>
      </c>
      <c r="C20" s="3">
        <v>0</v>
      </c>
      <c r="D20" s="3">
        <v>0</v>
      </c>
      <c r="E20" s="3">
        <v>0</v>
      </c>
      <c r="F20" s="3">
        <v>0</v>
      </c>
      <c r="G20" s="3">
        <v>0</v>
      </c>
      <c r="H20" s="3">
        <f t="shared" si="0"/>
        <v>14</v>
      </c>
      <c r="I20" s="8"/>
      <c r="J20" s="6"/>
    </row>
    <row r="21" spans="1:10" x14ac:dyDescent="0.2">
      <c r="A21" s="6" t="s">
        <v>212</v>
      </c>
      <c r="B21" s="3">
        <v>2863</v>
      </c>
      <c r="C21" s="3">
        <v>1431</v>
      </c>
      <c r="D21" s="3">
        <v>0</v>
      </c>
      <c r="E21" s="3">
        <v>0</v>
      </c>
      <c r="F21" s="3">
        <v>0</v>
      </c>
      <c r="G21" s="3">
        <v>10736</v>
      </c>
      <c r="H21" s="3">
        <f t="shared" si="0"/>
        <v>15030</v>
      </c>
      <c r="I21" s="8"/>
      <c r="J21" s="6"/>
    </row>
    <row r="22" spans="1:10" x14ac:dyDescent="0.2">
      <c r="A22" s="6" t="s">
        <v>3</v>
      </c>
      <c r="B22" s="3">
        <v>293</v>
      </c>
      <c r="C22" s="3">
        <v>0</v>
      </c>
      <c r="D22" s="3">
        <v>0</v>
      </c>
      <c r="E22" s="3">
        <v>0</v>
      </c>
      <c r="F22" s="3">
        <v>0</v>
      </c>
      <c r="G22" s="3">
        <v>0</v>
      </c>
      <c r="H22" s="3">
        <f t="shared" si="0"/>
        <v>293</v>
      </c>
      <c r="I22" s="8"/>
      <c r="J22" s="6"/>
    </row>
    <row r="23" spans="1:10" x14ac:dyDescent="0.2">
      <c r="A23" s="6" t="s">
        <v>66</v>
      </c>
      <c r="B23" s="3">
        <v>0</v>
      </c>
      <c r="C23" s="3">
        <v>0</v>
      </c>
      <c r="D23" s="3">
        <v>0</v>
      </c>
      <c r="E23" s="3">
        <v>0</v>
      </c>
      <c r="F23" s="3">
        <v>0</v>
      </c>
      <c r="G23" s="3">
        <v>612</v>
      </c>
      <c r="H23" s="3">
        <f t="shared" si="0"/>
        <v>612</v>
      </c>
      <c r="I23" s="8"/>
      <c r="J23" s="6"/>
    </row>
    <row r="24" spans="1:10" x14ac:dyDescent="0.2">
      <c r="A24" s="6" t="s">
        <v>213</v>
      </c>
      <c r="B24" s="3">
        <v>193</v>
      </c>
      <c r="C24" s="3">
        <v>0</v>
      </c>
      <c r="D24" s="3">
        <v>0</v>
      </c>
      <c r="E24" s="3">
        <v>0</v>
      </c>
      <c r="F24" s="3">
        <v>0</v>
      </c>
      <c r="G24" s="3">
        <v>193</v>
      </c>
      <c r="H24" s="3">
        <f t="shared" si="0"/>
        <v>386</v>
      </c>
      <c r="I24" s="8"/>
      <c r="J24" s="6"/>
    </row>
    <row r="25" spans="1:10" x14ac:dyDescent="0.2">
      <c r="A25" s="6" t="s">
        <v>14</v>
      </c>
      <c r="B25" s="3">
        <v>5116</v>
      </c>
      <c r="C25" s="3">
        <v>269</v>
      </c>
      <c r="D25" s="3">
        <v>0</v>
      </c>
      <c r="E25" s="3">
        <v>0</v>
      </c>
      <c r="F25" s="3">
        <v>0</v>
      </c>
      <c r="G25" s="3">
        <v>11846</v>
      </c>
      <c r="H25" s="3">
        <f t="shared" si="0"/>
        <v>17231</v>
      </c>
      <c r="I25" s="8"/>
      <c r="J25" s="6"/>
    </row>
    <row r="26" spans="1:10" x14ac:dyDescent="0.2">
      <c r="A26" s="6" t="s">
        <v>112</v>
      </c>
      <c r="B26" s="3">
        <v>5994</v>
      </c>
      <c r="C26" s="3">
        <v>1713</v>
      </c>
      <c r="D26" s="3">
        <v>0</v>
      </c>
      <c r="E26" s="3">
        <v>0</v>
      </c>
      <c r="F26" s="3">
        <v>0</v>
      </c>
      <c r="G26" s="3">
        <v>5566</v>
      </c>
      <c r="H26" s="3">
        <f t="shared" si="0"/>
        <v>13273</v>
      </c>
      <c r="I26" s="8"/>
      <c r="J26" s="6"/>
    </row>
    <row r="27" spans="1:10" x14ac:dyDescent="0.2">
      <c r="A27" s="6" t="s">
        <v>125</v>
      </c>
      <c r="B27" s="3">
        <v>7728</v>
      </c>
      <c r="C27" s="3">
        <v>2576</v>
      </c>
      <c r="D27" s="3">
        <v>0</v>
      </c>
      <c r="E27" s="3">
        <v>0</v>
      </c>
      <c r="F27" s="3">
        <v>0</v>
      </c>
      <c r="G27" s="3">
        <v>25117</v>
      </c>
      <c r="H27" s="3">
        <f t="shared" si="0"/>
        <v>35421</v>
      </c>
      <c r="I27" s="8"/>
      <c r="J27" s="6"/>
    </row>
    <row r="28" spans="1:10" x14ac:dyDescent="0.2">
      <c r="A28" s="6" t="s">
        <v>30</v>
      </c>
      <c r="B28" s="3">
        <v>753</v>
      </c>
      <c r="C28" s="3">
        <v>0</v>
      </c>
      <c r="D28" s="3">
        <v>0</v>
      </c>
      <c r="E28" s="3">
        <v>0</v>
      </c>
      <c r="F28" s="3">
        <v>0</v>
      </c>
      <c r="G28" s="3">
        <v>3387</v>
      </c>
      <c r="H28" s="3">
        <f t="shared" si="0"/>
        <v>4140</v>
      </c>
      <c r="I28" s="8"/>
      <c r="J28" s="6"/>
    </row>
    <row r="29" spans="1:10" x14ac:dyDescent="0.2">
      <c r="A29" s="6" t="s">
        <v>100</v>
      </c>
      <c r="B29" s="3">
        <v>479</v>
      </c>
      <c r="C29" s="3">
        <v>479</v>
      </c>
      <c r="D29" s="3">
        <v>0</v>
      </c>
      <c r="E29" s="3">
        <v>0</v>
      </c>
      <c r="F29" s="3">
        <v>0</v>
      </c>
      <c r="G29" s="3">
        <v>3350</v>
      </c>
      <c r="H29" s="3">
        <f t="shared" si="0"/>
        <v>4308</v>
      </c>
      <c r="I29" s="8"/>
      <c r="J29" s="6"/>
    </row>
    <row r="30" spans="1:10" x14ac:dyDescent="0.2">
      <c r="A30" s="6" t="s">
        <v>62</v>
      </c>
      <c r="B30" s="3">
        <v>12421</v>
      </c>
      <c r="C30" s="3">
        <v>401</v>
      </c>
      <c r="D30" s="3">
        <v>0</v>
      </c>
      <c r="E30" s="3">
        <v>0</v>
      </c>
      <c r="F30" s="3">
        <v>0</v>
      </c>
      <c r="G30" s="3">
        <v>20034</v>
      </c>
      <c r="H30" s="3">
        <f t="shared" si="0"/>
        <v>32856</v>
      </c>
      <c r="I30" s="8"/>
      <c r="J30" s="6"/>
    </row>
    <row r="31" spans="1:10" x14ac:dyDescent="0.2">
      <c r="A31" s="6" t="s">
        <v>130</v>
      </c>
      <c r="B31" s="3">
        <v>4188</v>
      </c>
      <c r="C31" s="3">
        <v>1396</v>
      </c>
      <c r="D31" s="3">
        <v>0</v>
      </c>
      <c r="E31" s="3">
        <v>0</v>
      </c>
      <c r="F31" s="3">
        <v>0</v>
      </c>
      <c r="G31" s="3">
        <v>10819</v>
      </c>
      <c r="H31" s="3">
        <f t="shared" si="0"/>
        <v>16403</v>
      </c>
      <c r="I31" s="8"/>
      <c r="J31" s="6"/>
    </row>
    <row r="32" spans="1:10" x14ac:dyDescent="0.2">
      <c r="A32" s="6" t="s">
        <v>20</v>
      </c>
      <c r="B32" s="3">
        <v>3664</v>
      </c>
      <c r="C32" s="3">
        <v>282</v>
      </c>
      <c r="D32" s="3">
        <v>0</v>
      </c>
      <c r="E32" s="3">
        <v>0</v>
      </c>
      <c r="F32" s="3">
        <v>0</v>
      </c>
      <c r="G32" s="3">
        <v>4227</v>
      </c>
      <c r="H32" s="3">
        <f t="shared" si="0"/>
        <v>8173</v>
      </c>
      <c r="I32" s="8"/>
      <c r="J32" s="6"/>
    </row>
    <row r="33" spans="1:10" x14ac:dyDescent="0.2">
      <c r="A33" s="6" t="s">
        <v>12</v>
      </c>
      <c r="B33" s="3">
        <v>804</v>
      </c>
      <c r="C33" s="3">
        <v>0</v>
      </c>
      <c r="D33" s="3">
        <v>0</v>
      </c>
      <c r="E33" s="3">
        <v>0</v>
      </c>
      <c r="F33" s="3">
        <v>0</v>
      </c>
      <c r="G33" s="3">
        <v>4826</v>
      </c>
      <c r="H33" s="3">
        <f t="shared" si="0"/>
        <v>5630</v>
      </c>
      <c r="I33" s="8"/>
      <c r="J33" s="6"/>
    </row>
    <row r="34" spans="1:10" x14ac:dyDescent="0.2">
      <c r="A34" s="6" t="s">
        <v>45</v>
      </c>
      <c r="B34" s="3">
        <v>149</v>
      </c>
      <c r="C34" s="3">
        <v>0</v>
      </c>
      <c r="D34" s="3">
        <v>0</v>
      </c>
      <c r="E34" s="3">
        <v>0</v>
      </c>
      <c r="F34" s="3">
        <v>0</v>
      </c>
      <c r="G34" s="3">
        <v>744</v>
      </c>
      <c r="H34" s="3">
        <f t="shared" si="0"/>
        <v>893</v>
      </c>
      <c r="I34" s="8"/>
      <c r="J34" s="6"/>
    </row>
    <row r="35" spans="1:10" x14ac:dyDescent="0.2">
      <c r="A35" s="6" t="s">
        <v>25</v>
      </c>
      <c r="B35" s="3">
        <v>8018</v>
      </c>
      <c r="C35" s="3">
        <v>802</v>
      </c>
      <c r="D35" s="3">
        <v>0</v>
      </c>
      <c r="E35" s="3">
        <v>0</v>
      </c>
      <c r="F35" s="3">
        <v>0</v>
      </c>
      <c r="G35" s="3">
        <v>20045</v>
      </c>
      <c r="H35" s="3">
        <f t="shared" si="0"/>
        <v>28865</v>
      </c>
      <c r="I35" s="8"/>
      <c r="J35" s="6"/>
    </row>
    <row r="36" spans="1:10" x14ac:dyDescent="0.2">
      <c r="A36" s="6" t="s">
        <v>24</v>
      </c>
      <c r="B36" s="3">
        <v>2361</v>
      </c>
      <c r="C36" s="3">
        <v>472</v>
      </c>
      <c r="D36" s="3">
        <v>0</v>
      </c>
      <c r="E36" s="3">
        <v>0</v>
      </c>
      <c r="F36" s="3">
        <v>0</v>
      </c>
      <c r="G36" s="3">
        <v>6611</v>
      </c>
      <c r="H36" s="3">
        <f t="shared" si="0"/>
        <v>9444</v>
      </c>
      <c r="I36" s="8"/>
      <c r="J36" s="6"/>
    </row>
    <row r="37" spans="1:10" x14ac:dyDescent="0.2">
      <c r="A37" s="6" t="s">
        <v>126</v>
      </c>
      <c r="B37" s="3">
        <v>1705</v>
      </c>
      <c r="C37" s="3">
        <v>0</v>
      </c>
      <c r="D37" s="3">
        <v>0</v>
      </c>
      <c r="E37" s="3">
        <v>0</v>
      </c>
      <c r="F37" s="3">
        <v>0</v>
      </c>
      <c r="G37" s="3">
        <v>2273</v>
      </c>
      <c r="H37" s="3">
        <f t="shared" si="0"/>
        <v>3978</v>
      </c>
      <c r="I37" s="8"/>
      <c r="J37" s="6"/>
    </row>
    <row r="38" spans="1:10" x14ac:dyDescent="0.2">
      <c r="A38" s="6" t="s">
        <v>7</v>
      </c>
      <c r="B38" s="3">
        <v>14799</v>
      </c>
      <c r="C38" s="3">
        <v>1432</v>
      </c>
      <c r="D38" s="3">
        <v>0</v>
      </c>
      <c r="E38" s="3">
        <v>0</v>
      </c>
      <c r="F38" s="3">
        <v>0</v>
      </c>
      <c r="G38" s="3">
        <v>23870</v>
      </c>
      <c r="H38" s="3">
        <f t="shared" si="0"/>
        <v>40101</v>
      </c>
      <c r="I38" s="8"/>
      <c r="J38" s="6"/>
    </row>
    <row r="39" spans="1:10" x14ac:dyDescent="0.2">
      <c r="A39" s="6" t="s">
        <v>144</v>
      </c>
      <c r="B39" s="3">
        <v>0</v>
      </c>
      <c r="C39" s="3">
        <v>0</v>
      </c>
      <c r="D39" s="3">
        <v>0</v>
      </c>
      <c r="E39" s="3">
        <v>0</v>
      </c>
      <c r="F39" s="3">
        <v>0</v>
      </c>
      <c r="G39" s="3">
        <v>1619</v>
      </c>
      <c r="H39" s="3">
        <f t="shared" si="0"/>
        <v>1619</v>
      </c>
      <c r="I39" s="8"/>
      <c r="J39" s="6"/>
    </row>
    <row r="40" spans="1:10" x14ac:dyDescent="0.2">
      <c r="A40" s="6" t="s">
        <v>85</v>
      </c>
      <c r="B40" s="3">
        <v>2567</v>
      </c>
      <c r="C40" s="3">
        <v>321</v>
      </c>
      <c r="D40" s="3">
        <v>0</v>
      </c>
      <c r="E40" s="3">
        <v>0</v>
      </c>
      <c r="F40" s="3">
        <v>0</v>
      </c>
      <c r="G40" s="3">
        <v>6097</v>
      </c>
      <c r="H40" s="3">
        <f t="shared" si="0"/>
        <v>8985</v>
      </c>
      <c r="I40" s="8"/>
      <c r="J40" s="6"/>
    </row>
    <row r="41" spans="1:10" x14ac:dyDescent="0.2">
      <c r="A41" s="6" t="s">
        <v>214</v>
      </c>
      <c r="B41" s="3">
        <v>6066</v>
      </c>
      <c r="C41" s="3">
        <v>1733</v>
      </c>
      <c r="D41" s="3">
        <v>0</v>
      </c>
      <c r="E41" s="3">
        <v>0</v>
      </c>
      <c r="F41" s="3">
        <v>0</v>
      </c>
      <c r="G41" s="3">
        <v>17765</v>
      </c>
      <c r="H41" s="3">
        <f t="shared" si="0"/>
        <v>25564</v>
      </c>
      <c r="I41" s="8"/>
      <c r="J41" s="6"/>
    </row>
    <row r="42" spans="1:10" x14ac:dyDescent="0.2">
      <c r="A42" s="6" t="s">
        <v>215</v>
      </c>
      <c r="B42" s="3">
        <v>0</v>
      </c>
      <c r="C42" s="3">
        <v>0</v>
      </c>
      <c r="D42" s="3">
        <v>0</v>
      </c>
      <c r="E42" s="3">
        <v>0</v>
      </c>
      <c r="F42" s="3">
        <v>0</v>
      </c>
      <c r="G42" s="3">
        <v>1588</v>
      </c>
      <c r="H42" s="3">
        <f t="shared" si="0"/>
        <v>1588</v>
      </c>
      <c r="I42" s="8"/>
      <c r="J42" s="6"/>
    </row>
    <row r="43" spans="1:10" x14ac:dyDescent="0.2">
      <c r="A43" s="6" t="s">
        <v>69</v>
      </c>
      <c r="B43" s="3">
        <v>2853</v>
      </c>
      <c r="C43" s="3">
        <v>0</v>
      </c>
      <c r="D43" s="3">
        <v>0</v>
      </c>
      <c r="E43" s="3">
        <v>0</v>
      </c>
      <c r="F43" s="3">
        <v>0</v>
      </c>
      <c r="G43" s="3">
        <v>1427</v>
      </c>
      <c r="H43" s="3">
        <f t="shared" si="0"/>
        <v>4280</v>
      </c>
      <c r="I43" s="8"/>
      <c r="J43" s="6"/>
    </row>
    <row r="44" spans="1:10" x14ac:dyDescent="0.2">
      <c r="A44" s="6" t="s">
        <v>129</v>
      </c>
      <c r="B44" s="3">
        <v>9419</v>
      </c>
      <c r="C44" s="3">
        <v>785</v>
      </c>
      <c r="D44" s="3">
        <v>0</v>
      </c>
      <c r="E44" s="3">
        <v>0</v>
      </c>
      <c r="F44" s="3">
        <v>0</v>
      </c>
      <c r="G44" s="3">
        <v>14913</v>
      </c>
      <c r="H44" s="3">
        <f t="shared" si="0"/>
        <v>25117</v>
      </c>
      <c r="I44" s="8"/>
      <c r="J44" s="6"/>
    </row>
    <row r="45" spans="1:10" x14ac:dyDescent="0.2">
      <c r="A45" s="6" t="s">
        <v>127</v>
      </c>
      <c r="B45" s="3">
        <v>15972</v>
      </c>
      <c r="C45" s="3">
        <v>1720</v>
      </c>
      <c r="D45" s="3">
        <v>0</v>
      </c>
      <c r="E45" s="3">
        <v>0</v>
      </c>
      <c r="F45" s="3">
        <v>0</v>
      </c>
      <c r="G45" s="3">
        <v>34156</v>
      </c>
      <c r="H45" s="3">
        <f t="shared" si="0"/>
        <v>51848</v>
      </c>
      <c r="I45" s="8"/>
      <c r="J45" s="6"/>
    </row>
    <row r="46" spans="1:10" x14ac:dyDescent="0.2">
      <c r="A46" s="6" t="s">
        <v>162</v>
      </c>
      <c r="B46" s="3">
        <v>2443</v>
      </c>
      <c r="C46" s="3">
        <v>814</v>
      </c>
      <c r="D46" s="3">
        <v>0</v>
      </c>
      <c r="E46" s="3">
        <v>0</v>
      </c>
      <c r="F46" s="3">
        <v>0</v>
      </c>
      <c r="G46" s="3">
        <v>1629</v>
      </c>
      <c r="H46" s="3">
        <f t="shared" si="0"/>
        <v>4886</v>
      </c>
      <c r="I46" s="8"/>
      <c r="J46" s="6"/>
    </row>
    <row r="47" spans="1:10" x14ac:dyDescent="0.2">
      <c r="A47" s="6" t="s">
        <v>49</v>
      </c>
      <c r="B47" s="3">
        <v>1970</v>
      </c>
      <c r="C47" s="3">
        <v>0</v>
      </c>
      <c r="D47" s="3">
        <v>0</v>
      </c>
      <c r="E47" s="3">
        <v>0</v>
      </c>
      <c r="F47" s="3">
        <v>0</v>
      </c>
      <c r="G47" s="3">
        <v>0</v>
      </c>
      <c r="H47" s="3">
        <f t="shared" si="0"/>
        <v>1970</v>
      </c>
      <c r="I47" s="8"/>
      <c r="J47" s="6"/>
    </row>
    <row r="48" spans="1:10" x14ac:dyDescent="0.2">
      <c r="A48" s="6" t="s">
        <v>54</v>
      </c>
      <c r="B48" s="3">
        <v>266</v>
      </c>
      <c r="C48" s="3">
        <v>0</v>
      </c>
      <c r="D48" s="3">
        <v>0</v>
      </c>
      <c r="E48" s="3">
        <v>0</v>
      </c>
      <c r="F48" s="3">
        <v>0</v>
      </c>
      <c r="G48" s="3">
        <v>0</v>
      </c>
      <c r="H48" s="3">
        <f t="shared" si="0"/>
        <v>266</v>
      </c>
      <c r="I48" s="8"/>
      <c r="J48" s="6"/>
    </row>
    <row r="49" spans="1:10" x14ac:dyDescent="0.2">
      <c r="A49" s="6" t="s">
        <v>58</v>
      </c>
      <c r="B49" s="3">
        <v>226</v>
      </c>
      <c r="C49" s="3">
        <v>0</v>
      </c>
      <c r="D49" s="3">
        <v>0</v>
      </c>
      <c r="E49" s="3">
        <v>0</v>
      </c>
      <c r="F49" s="3">
        <v>0</v>
      </c>
      <c r="G49" s="3">
        <v>0</v>
      </c>
      <c r="H49" s="3">
        <f t="shared" si="0"/>
        <v>226</v>
      </c>
      <c r="I49" s="8"/>
      <c r="J49" s="6"/>
    </row>
    <row r="50" spans="1:10" x14ac:dyDescent="0.2">
      <c r="A50" s="6" t="s">
        <v>216</v>
      </c>
      <c r="B50" s="3">
        <v>324</v>
      </c>
      <c r="C50" s="3">
        <v>0</v>
      </c>
      <c r="D50" s="3">
        <v>0</v>
      </c>
      <c r="E50" s="3">
        <v>0</v>
      </c>
      <c r="F50" s="3">
        <v>0</v>
      </c>
      <c r="G50" s="3">
        <v>1298</v>
      </c>
      <c r="H50" s="3">
        <f t="shared" si="0"/>
        <v>1622</v>
      </c>
      <c r="I50" s="8"/>
      <c r="J50" s="6"/>
    </row>
    <row r="51" spans="1:10" x14ac:dyDescent="0.2">
      <c r="A51" s="6" t="s">
        <v>217</v>
      </c>
      <c r="B51" s="3">
        <v>9230</v>
      </c>
      <c r="C51" s="3">
        <v>559</v>
      </c>
      <c r="D51" s="3">
        <v>0</v>
      </c>
      <c r="E51" s="3">
        <v>0</v>
      </c>
      <c r="F51" s="3">
        <v>0</v>
      </c>
      <c r="G51" s="3">
        <v>34404</v>
      </c>
      <c r="H51" s="3">
        <f t="shared" si="0"/>
        <v>44193</v>
      </c>
      <c r="I51" s="8"/>
      <c r="J51" s="6"/>
    </row>
    <row r="52" spans="1:10" x14ac:dyDescent="0.2">
      <c r="A52" s="6" t="s">
        <v>56</v>
      </c>
      <c r="B52" s="3">
        <v>3</v>
      </c>
      <c r="C52" s="3">
        <v>0</v>
      </c>
      <c r="D52" s="3">
        <v>0</v>
      </c>
      <c r="E52" s="3">
        <v>0</v>
      </c>
      <c r="F52" s="3">
        <v>0</v>
      </c>
      <c r="G52" s="3">
        <v>0</v>
      </c>
      <c r="H52" s="3">
        <f t="shared" si="0"/>
        <v>3</v>
      </c>
      <c r="I52" s="8"/>
      <c r="J52" s="6"/>
    </row>
    <row r="53" spans="1:10" x14ac:dyDescent="0.2">
      <c r="A53" s="6" t="s">
        <v>150</v>
      </c>
      <c r="B53" s="3">
        <v>0</v>
      </c>
      <c r="C53" s="3">
        <v>206</v>
      </c>
      <c r="D53" s="3">
        <v>0</v>
      </c>
      <c r="E53" s="3">
        <v>0</v>
      </c>
      <c r="F53" s="3">
        <v>0</v>
      </c>
      <c r="G53" s="3">
        <v>1440</v>
      </c>
      <c r="H53" s="3">
        <f t="shared" si="0"/>
        <v>1646</v>
      </c>
      <c r="I53" s="8"/>
      <c r="J53" s="6"/>
    </row>
    <row r="54" spans="1:10" x14ac:dyDescent="0.2">
      <c r="A54" s="6" t="s">
        <v>63</v>
      </c>
      <c r="B54" s="3">
        <v>5193</v>
      </c>
      <c r="C54" s="3">
        <v>1298</v>
      </c>
      <c r="D54" s="3">
        <v>0</v>
      </c>
      <c r="E54" s="3">
        <v>0</v>
      </c>
      <c r="F54" s="3">
        <v>0</v>
      </c>
      <c r="G54" s="3">
        <v>15321</v>
      </c>
      <c r="H54" s="3">
        <f t="shared" si="0"/>
        <v>21812</v>
      </c>
      <c r="I54" s="8"/>
      <c r="J54" s="6"/>
    </row>
    <row r="55" spans="1:10" x14ac:dyDescent="0.2">
      <c r="A55" s="6" t="s">
        <v>138</v>
      </c>
      <c r="B55" s="3">
        <v>0</v>
      </c>
      <c r="C55" s="3">
        <v>0</v>
      </c>
      <c r="D55" s="3">
        <v>0</v>
      </c>
      <c r="E55" s="3">
        <v>0</v>
      </c>
      <c r="F55" s="3">
        <v>0</v>
      </c>
      <c r="G55" s="3">
        <v>631</v>
      </c>
      <c r="H55" s="3">
        <f t="shared" si="0"/>
        <v>631</v>
      </c>
      <c r="I55" s="8"/>
      <c r="J55" s="6"/>
    </row>
    <row r="56" spans="1:10" x14ac:dyDescent="0.2">
      <c r="A56" s="6" t="s">
        <v>145</v>
      </c>
      <c r="B56" s="3">
        <v>72</v>
      </c>
      <c r="C56" s="3">
        <v>0</v>
      </c>
      <c r="D56" s="3">
        <v>0</v>
      </c>
      <c r="E56" s="3">
        <v>0</v>
      </c>
      <c r="F56" s="3">
        <v>0</v>
      </c>
      <c r="G56" s="3">
        <v>650</v>
      </c>
      <c r="H56" s="3">
        <f t="shared" si="0"/>
        <v>722</v>
      </c>
      <c r="I56" s="8"/>
      <c r="J56" s="6"/>
    </row>
    <row r="57" spans="1:10" x14ac:dyDescent="0.2">
      <c r="A57" s="6" t="s">
        <v>38</v>
      </c>
      <c r="B57" s="3">
        <v>612</v>
      </c>
      <c r="C57" s="3">
        <v>0</v>
      </c>
      <c r="D57" s="3">
        <v>0</v>
      </c>
      <c r="E57" s="3">
        <v>0</v>
      </c>
      <c r="F57" s="3">
        <v>0</v>
      </c>
      <c r="G57" s="3">
        <v>0</v>
      </c>
      <c r="H57" s="3">
        <f t="shared" si="0"/>
        <v>612</v>
      </c>
      <c r="I57" s="8"/>
      <c r="J57" s="6"/>
    </row>
    <row r="58" spans="1:10" x14ac:dyDescent="0.2">
      <c r="A58" s="6" t="s">
        <v>148</v>
      </c>
      <c r="B58" s="3">
        <v>763</v>
      </c>
      <c r="C58" s="3">
        <v>191</v>
      </c>
      <c r="D58" s="3">
        <v>0</v>
      </c>
      <c r="E58" s="3">
        <v>0</v>
      </c>
      <c r="F58" s="3">
        <v>0</v>
      </c>
      <c r="G58" s="3">
        <v>1716</v>
      </c>
      <c r="H58" s="3">
        <f t="shared" si="0"/>
        <v>2670</v>
      </c>
      <c r="I58" s="8"/>
      <c r="J58" s="6"/>
    </row>
    <row r="59" spans="1:10" x14ac:dyDescent="0.2">
      <c r="A59" s="6" t="s">
        <v>15</v>
      </c>
      <c r="B59" s="3">
        <v>3160</v>
      </c>
      <c r="C59" s="3">
        <v>243</v>
      </c>
      <c r="D59" s="3">
        <v>0</v>
      </c>
      <c r="E59" s="3">
        <v>0</v>
      </c>
      <c r="F59" s="3">
        <v>0</v>
      </c>
      <c r="G59" s="3">
        <v>8751</v>
      </c>
      <c r="H59" s="3">
        <f t="shared" si="0"/>
        <v>12154</v>
      </c>
      <c r="I59" s="8"/>
      <c r="J59" s="6"/>
    </row>
    <row r="60" spans="1:10" x14ac:dyDescent="0.2">
      <c r="A60" s="6" t="s">
        <v>81</v>
      </c>
      <c r="B60" s="3">
        <v>40378</v>
      </c>
      <c r="C60" s="3">
        <v>535</v>
      </c>
      <c r="D60" s="3">
        <v>0</v>
      </c>
      <c r="E60" s="3">
        <v>0</v>
      </c>
      <c r="F60" s="3">
        <v>0</v>
      </c>
      <c r="G60" s="3">
        <v>76746</v>
      </c>
      <c r="H60" s="3">
        <f t="shared" si="0"/>
        <v>117659</v>
      </c>
      <c r="I60" s="8"/>
      <c r="J60" s="6"/>
    </row>
    <row r="61" spans="1:10" x14ac:dyDescent="0.2">
      <c r="A61" s="6" t="s">
        <v>132</v>
      </c>
      <c r="B61" s="3">
        <v>365</v>
      </c>
      <c r="C61" s="3">
        <v>0</v>
      </c>
      <c r="D61" s="3">
        <v>0</v>
      </c>
      <c r="E61" s="3">
        <v>0</v>
      </c>
      <c r="F61" s="3">
        <v>0</v>
      </c>
      <c r="G61" s="3">
        <v>731</v>
      </c>
      <c r="H61" s="3">
        <f t="shared" si="0"/>
        <v>1096</v>
      </c>
      <c r="I61" s="8"/>
      <c r="J61" s="6"/>
    </row>
    <row r="62" spans="1:10" x14ac:dyDescent="0.2">
      <c r="A62" s="6" t="s">
        <v>83</v>
      </c>
      <c r="B62" s="3">
        <v>1976</v>
      </c>
      <c r="C62" s="3">
        <v>0</v>
      </c>
      <c r="D62" s="3">
        <v>0</v>
      </c>
      <c r="E62" s="3">
        <v>0</v>
      </c>
      <c r="F62" s="3">
        <v>0</v>
      </c>
      <c r="G62" s="3">
        <v>6176</v>
      </c>
      <c r="H62" s="3">
        <f t="shared" si="0"/>
        <v>8152</v>
      </c>
      <c r="I62" s="8"/>
      <c r="J62" s="6"/>
    </row>
    <row r="63" spans="1:10" x14ac:dyDescent="0.2">
      <c r="A63" s="6" t="s">
        <v>153</v>
      </c>
      <c r="B63" s="3">
        <v>6549</v>
      </c>
      <c r="C63" s="3">
        <v>1310</v>
      </c>
      <c r="D63" s="3">
        <v>0</v>
      </c>
      <c r="E63" s="3">
        <v>0</v>
      </c>
      <c r="F63" s="3">
        <v>0</v>
      </c>
      <c r="G63" s="3">
        <v>16535</v>
      </c>
      <c r="H63" s="3">
        <f t="shared" si="0"/>
        <v>24394</v>
      </c>
      <c r="I63" s="8"/>
      <c r="J63" s="6"/>
    </row>
    <row r="64" spans="1:10" x14ac:dyDescent="0.2">
      <c r="A64" s="6" t="s">
        <v>159</v>
      </c>
      <c r="B64" s="3">
        <v>875</v>
      </c>
      <c r="C64" s="3">
        <v>0</v>
      </c>
      <c r="D64" s="3">
        <v>0</v>
      </c>
      <c r="E64" s="3">
        <v>0</v>
      </c>
      <c r="F64" s="3">
        <v>0</v>
      </c>
      <c r="G64" s="3">
        <v>437</v>
      </c>
      <c r="H64" s="3">
        <f t="shared" si="0"/>
        <v>1312</v>
      </c>
      <c r="I64" s="8"/>
      <c r="J64" s="6"/>
    </row>
    <row r="65" spans="1:10" x14ac:dyDescent="0.2">
      <c r="A65" s="6" t="s">
        <v>57</v>
      </c>
      <c r="B65" s="3">
        <v>272</v>
      </c>
      <c r="C65" s="3">
        <v>0</v>
      </c>
      <c r="D65" s="3">
        <v>0</v>
      </c>
      <c r="E65" s="3">
        <v>0</v>
      </c>
      <c r="F65" s="3">
        <v>0</v>
      </c>
      <c r="G65" s="3">
        <v>0</v>
      </c>
      <c r="H65" s="3">
        <f t="shared" si="0"/>
        <v>272</v>
      </c>
      <c r="I65" s="8"/>
      <c r="J65" s="6"/>
    </row>
    <row r="66" spans="1:10" x14ac:dyDescent="0.2">
      <c r="A66" s="6" t="s">
        <v>157</v>
      </c>
      <c r="B66" s="3">
        <v>1356</v>
      </c>
      <c r="C66" s="3">
        <v>0</v>
      </c>
      <c r="D66" s="3">
        <v>0</v>
      </c>
      <c r="E66" s="3">
        <v>0</v>
      </c>
      <c r="F66" s="3">
        <v>0</v>
      </c>
      <c r="G66" s="3">
        <v>1356</v>
      </c>
      <c r="H66" s="3">
        <f t="shared" ref="H66:H129" si="1">SUM(B66:G66)</f>
        <v>2712</v>
      </c>
      <c r="I66" s="8"/>
      <c r="J66" s="6"/>
    </row>
    <row r="67" spans="1:10" x14ac:dyDescent="0.2">
      <c r="A67" s="6" t="s">
        <v>110</v>
      </c>
      <c r="B67" s="3">
        <v>3020</v>
      </c>
      <c r="C67" s="3">
        <v>252</v>
      </c>
      <c r="D67" s="3">
        <v>0</v>
      </c>
      <c r="E67" s="3">
        <v>0</v>
      </c>
      <c r="F67" s="3">
        <v>0</v>
      </c>
      <c r="G67" s="3">
        <v>1007</v>
      </c>
      <c r="H67" s="3">
        <f t="shared" si="1"/>
        <v>4279</v>
      </c>
      <c r="I67" s="8"/>
      <c r="J67" s="6"/>
    </row>
    <row r="68" spans="1:10" x14ac:dyDescent="0.2">
      <c r="A68" s="6" t="s">
        <v>16</v>
      </c>
      <c r="B68" s="3">
        <v>2038</v>
      </c>
      <c r="C68" s="3">
        <v>127</v>
      </c>
      <c r="D68" s="3">
        <v>0</v>
      </c>
      <c r="E68" s="3">
        <v>0</v>
      </c>
      <c r="F68" s="3">
        <v>0</v>
      </c>
      <c r="G68" s="3">
        <v>3312</v>
      </c>
      <c r="H68" s="3">
        <f t="shared" si="1"/>
        <v>5477</v>
      </c>
      <c r="I68" s="8"/>
      <c r="J68" s="6"/>
    </row>
    <row r="69" spans="1:10" x14ac:dyDescent="0.2">
      <c r="A69" s="6" t="s">
        <v>40</v>
      </c>
      <c r="B69" s="3">
        <v>222</v>
      </c>
      <c r="C69" s="3">
        <v>0</v>
      </c>
      <c r="D69" s="3">
        <v>0</v>
      </c>
      <c r="E69" s="3">
        <v>0</v>
      </c>
      <c r="F69" s="3">
        <v>0</v>
      </c>
      <c r="G69" s="3">
        <v>444</v>
      </c>
      <c r="H69" s="3">
        <f t="shared" si="1"/>
        <v>666</v>
      </c>
      <c r="I69" s="8"/>
      <c r="J69" s="6"/>
    </row>
    <row r="70" spans="1:10" x14ac:dyDescent="0.2">
      <c r="A70" s="6" t="s">
        <v>34</v>
      </c>
      <c r="B70" s="3">
        <v>2782</v>
      </c>
      <c r="C70" s="3">
        <v>0</v>
      </c>
      <c r="D70" s="3">
        <v>0</v>
      </c>
      <c r="E70" s="3">
        <v>0</v>
      </c>
      <c r="F70" s="3">
        <v>0</v>
      </c>
      <c r="G70" s="3">
        <v>1623</v>
      </c>
      <c r="H70" s="3">
        <f t="shared" si="1"/>
        <v>4405</v>
      </c>
      <c r="I70" s="8"/>
      <c r="J70" s="6"/>
    </row>
    <row r="71" spans="1:10" x14ac:dyDescent="0.2">
      <c r="A71" s="6" t="s">
        <v>73</v>
      </c>
      <c r="B71" s="3">
        <v>6407</v>
      </c>
      <c r="C71" s="3">
        <v>961</v>
      </c>
      <c r="D71" s="3">
        <v>0</v>
      </c>
      <c r="E71" s="3">
        <v>0</v>
      </c>
      <c r="F71" s="3">
        <v>0</v>
      </c>
      <c r="G71" s="3">
        <v>25629</v>
      </c>
      <c r="H71" s="3">
        <f t="shared" si="1"/>
        <v>32997</v>
      </c>
      <c r="I71" s="8"/>
      <c r="J71" s="6"/>
    </row>
    <row r="72" spans="1:10" x14ac:dyDescent="0.2">
      <c r="A72" s="6" t="s">
        <v>218</v>
      </c>
      <c r="B72" s="3">
        <v>15711</v>
      </c>
      <c r="C72" s="3">
        <v>4285</v>
      </c>
      <c r="D72" s="3">
        <v>0</v>
      </c>
      <c r="E72" s="3">
        <v>0</v>
      </c>
      <c r="F72" s="3">
        <v>0</v>
      </c>
      <c r="G72" s="3">
        <v>33422</v>
      </c>
      <c r="H72" s="3">
        <f t="shared" si="1"/>
        <v>53418</v>
      </c>
      <c r="I72" s="8"/>
      <c r="J72" s="6"/>
    </row>
    <row r="73" spans="1:10" x14ac:dyDescent="0.2">
      <c r="A73" s="6" t="s">
        <v>124</v>
      </c>
      <c r="B73" s="3">
        <v>16141</v>
      </c>
      <c r="C73" s="3">
        <v>3973</v>
      </c>
      <c r="D73" s="3">
        <v>0</v>
      </c>
      <c r="E73" s="3">
        <v>0</v>
      </c>
      <c r="F73" s="3">
        <v>0</v>
      </c>
      <c r="G73" s="3">
        <v>43456</v>
      </c>
      <c r="H73" s="3">
        <f t="shared" si="1"/>
        <v>63570</v>
      </c>
      <c r="I73" s="8"/>
      <c r="J73" s="6"/>
    </row>
    <row r="74" spans="1:10" x14ac:dyDescent="0.2">
      <c r="A74" s="6" t="s">
        <v>51</v>
      </c>
      <c r="B74" s="3">
        <v>2346</v>
      </c>
      <c r="C74" s="3">
        <v>0</v>
      </c>
      <c r="D74" s="3">
        <v>0</v>
      </c>
      <c r="E74" s="3">
        <v>0</v>
      </c>
      <c r="F74" s="3">
        <v>0</v>
      </c>
      <c r="G74" s="3">
        <v>7332</v>
      </c>
      <c r="H74" s="3">
        <f t="shared" si="1"/>
        <v>9678</v>
      </c>
      <c r="I74" s="8"/>
      <c r="J74" s="6"/>
    </row>
    <row r="75" spans="1:10" x14ac:dyDescent="0.2">
      <c r="A75" s="6" t="s">
        <v>52</v>
      </c>
      <c r="B75" s="3">
        <v>572</v>
      </c>
      <c r="C75" s="3">
        <v>0</v>
      </c>
      <c r="D75" s="3">
        <v>0</v>
      </c>
      <c r="E75" s="3">
        <v>0</v>
      </c>
      <c r="F75" s="3">
        <v>0</v>
      </c>
      <c r="G75" s="3">
        <v>0</v>
      </c>
      <c r="H75" s="3">
        <f t="shared" si="1"/>
        <v>572</v>
      </c>
      <c r="I75" s="8"/>
      <c r="J75" s="6"/>
    </row>
    <row r="76" spans="1:10" x14ac:dyDescent="0.2">
      <c r="A76" s="6" t="s">
        <v>219</v>
      </c>
      <c r="B76" s="3">
        <v>0</v>
      </c>
      <c r="C76" s="3">
        <v>0</v>
      </c>
      <c r="D76" s="3">
        <v>0</v>
      </c>
      <c r="E76" s="3">
        <v>0</v>
      </c>
      <c r="F76" s="3">
        <v>0</v>
      </c>
      <c r="G76" s="3">
        <v>0</v>
      </c>
      <c r="H76" s="3">
        <f t="shared" si="1"/>
        <v>0</v>
      </c>
      <c r="I76" s="8"/>
      <c r="J76" s="6"/>
    </row>
    <row r="77" spans="1:10" x14ac:dyDescent="0.2">
      <c r="A77" s="6" t="s">
        <v>107</v>
      </c>
      <c r="B77" s="3">
        <v>1035</v>
      </c>
      <c r="C77" s="3">
        <v>0</v>
      </c>
      <c r="D77" s="3">
        <v>0</v>
      </c>
      <c r="E77" s="3">
        <v>0</v>
      </c>
      <c r="F77" s="3">
        <v>0</v>
      </c>
      <c r="G77" s="3">
        <v>0</v>
      </c>
      <c r="H77" s="3">
        <f t="shared" si="1"/>
        <v>1035</v>
      </c>
      <c r="I77" s="8"/>
      <c r="J77" s="6"/>
    </row>
    <row r="78" spans="1:10" x14ac:dyDescent="0.2">
      <c r="A78" s="6" t="s">
        <v>95</v>
      </c>
      <c r="B78" s="3">
        <v>394</v>
      </c>
      <c r="C78" s="3">
        <v>0</v>
      </c>
      <c r="D78" s="3">
        <v>0</v>
      </c>
      <c r="E78" s="3">
        <v>0</v>
      </c>
      <c r="F78" s="3">
        <v>0</v>
      </c>
      <c r="G78" s="3">
        <v>1577</v>
      </c>
      <c r="H78" s="3">
        <f t="shared" si="1"/>
        <v>1971</v>
      </c>
      <c r="I78" s="8"/>
      <c r="J78" s="6"/>
    </row>
    <row r="79" spans="1:10" x14ac:dyDescent="0.2">
      <c r="A79" s="6" t="s">
        <v>136</v>
      </c>
      <c r="B79" s="3">
        <v>0</v>
      </c>
      <c r="C79" s="3">
        <v>0</v>
      </c>
      <c r="D79" s="3">
        <v>0</v>
      </c>
      <c r="E79" s="3">
        <v>0</v>
      </c>
      <c r="F79" s="3">
        <v>0</v>
      </c>
      <c r="G79" s="3">
        <v>1061</v>
      </c>
      <c r="H79" s="3">
        <f t="shared" si="1"/>
        <v>1061</v>
      </c>
      <c r="I79" s="8"/>
      <c r="J79" s="6"/>
    </row>
    <row r="80" spans="1:10" x14ac:dyDescent="0.2">
      <c r="A80" s="6" t="s">
        <v>220</v>
      </c>
      <c r="B80" s="3">
        <v>4631</v>
      </c>
      <c r="C80" s="3">
        <v>1950</v>
      </c>
      <c r="D80" s="3">
        <v>0</v>
      </c>
      <c r="E80" s="3">
        <v>0</v>
      </c>
      <c r="F80" s="3">
        <v>0</v>
      </c>
      <c r="G80" s="3">
        <v>20473</v>
      </c>
      <c r="H80" s="3">
        <f t="shared" si="1"/>
        <v>27054</v>
      </c>
      <c r="I80" s="8"/>
      <c r="J80" s="6"/>
    </row>
    <row r="81" spans="1:10" x14ac:dyDescent="0.2">
      <c r="A81" s="6" t="s">
        <v>151</v>
      </c>
      <c r="B81" s="3">
        <v>16398</v>
      </c>
      <c r="C81" s="3">
        <v>4373</v>
      </c>
      <c r="D81" s="3">
        <v>0</v>
      </c>
      <c r="E81" s="3">
        <v>0</v>
      </c>
      <c r="F81" s="3">
        <v>0</v>
      </c>
      <c r="G81" s="3">
        <v>52630</v>
      </c>
      <c r="H81" s="3">
        <f t="shared" si="1"/>
        <v>73401</v>
      </c>
      <c r="I81" s="8"/>
      <c r="J81" s="6"/>
    </row>
    <row r="82" spans="1:10" x14ac:dyDescent="0.2">
      <c r="A82" s="6" t="s">
        <v>221</v>
      </c>
      <c r="B82" s="3">
        <v>6094</v>
      </c>
      <c r="C82" s="3">
        <v>435</v>
      </c>
      <c r="D82" s="3">
        <v>0</v>
      </c>
      <c r="E82" s="3">
        <v>0</v>
      </c>
      <c r="F82" s="3">
        <v>0</v>
      </c>
      <c r="G82" s="3">
        <v>15670</v>
      </c>
      <c r="H82" s="3">
        <f t="shared" si="1"/>
        <v>22199</v>
      </c>
      <c r="I82" s="8"/>
      <c r="J82" s="6"/>
    </row>
    <row r="83" spans="1:10" x14ac:dyDescent="0.2">
      <c r="A83" s="6" t="s">
        <v>2</v>
      </c>
      <c r="B83" s="3">
        <v>0</v>
      </c>
      <c r="C83" s="3">
        <v>0</v>
      </c>
      <c r="D83" s="3">
        <v>0</v>
      </c>
      <c r="E83" s="3">
        <v>0</v>
      </c>
      <c r="F83" s="3">
        <v>0</v>
      </c>
      <c r="G83" s="3">
        <v>540</v>
      </c>
      <c r="H83" s="3">
        <f t="shared" si="1"/>
        <v>540</v>
      </c>
      <c r="I83" s="8"/>
      <c r="J83" s="6"/>
    </row>
    <row r="84" spans="1:10" x14ac:dyDescent="0.2">
      <c r="A84" s="6" t="s">
        <v>143</v>
      </c>
      <c r="B84" s="3">
        <v>316</v>
      </c>
      <c r="C84" s="3">
        <v>0</v>
      </c>
      <c r="D84" s="3">
        <v>0</v>
      </c>
      <c r="E84" s="3">
        <v>0</v>
      </c>
      <c r="F84" s="3">
        <v>0</v>
      </c>
      <c r="G84" s="3">
        <v>316</v>
      </c>
      <c r="H84" s="3">
        <f t="shared" si="1"/>
        <v>632</v>
      </c>
      <c r="I84" s="8"/>
      <c r="J84" s="6"/>
    </row>
    <row r="85" spans="1:10" x14ac:dyDescent="0.2">
      <c r="A85" s="6" t="s">
        <v>222</v>
      </c>
      <c r="B85" s="3">
        <v>287</v>
      </c>
      <c r="C85" s="3">
        <v>287</v>
      </c>
      <c r="D85" s="3">
        <v>0</v>
      </c>
      <c r="E85" s="3">
        <v>0</v>
      </c>
      <c r="F85" s="3">
        <v>0</v>
      </c>
      <c r="G85" s="3">
        <v>0</v>
      </c>
      <c r="H85" s="3">
        <f t="shared" si="1"/>
        <v>574</v>
      </c>
      <c r="I85" s="8"/>
      <c r="J85" s="6"/>
    </row>
    <row r="86" spans="1:10" x14ac:dyDescent="0.2">
      <c r="A86" s="6" t="s">
        <v>72</v>
      </c>
      <c r="B86" s="3">
        <v>10579</v>
      </c>
      <c r="C86" s="3">
        <v>1380</v>
      </c>
      <c r="D86" s="3">
        <v>0</v>
      </c>
      <c r="E86" s="3">
        <v>0</v>
      </c>
      <c r="F86" s="3">
        <v>0</v>
      </c>
      <c r="G86" s="3">
        <v>27137</v>
      </c>
      <c r="H86" s="3">
        <f t="shared" si="1"/>
        <v>39096</v>
      </c>
      <c r="I86" s="8"/>
      <c r="J86" s="6"/>
    </row>
    <row r="87" spans="1:10" x14ac:dyDescent="0.2">
      <c r="A87" s="6" t="s">
        <v>113</v>
      </c>
      <c r="B87" s="3">
        <v>475</v>
      </c>
      <c r="C87" s="3">
        <v>0</v>
      </c>
      <c r="D87" s="3">
        <v>0</v>
      </c>
      <c r="E87" s="3">
        <v>0</v>
      </c>
      <c r="F87" s="3">
        <v>0</v>
      </c>
      <c r="G87" s="3">
        <v>2377</v>
      </c>
      <c r="H87" s="3">
        <f t="shared" si="1"/>
        <v>2852</v>
      </c>
      <c r="I87" s="8"/>
      <c r="J87" s="6"/>
    </row>
    <row r="88" spans="1:10" x14ac:dyDescent="0.2">
      <c r="A88" s="6" t="s">
        <v>17</v>
      </c>
      <c r="B88" s="3">
        <v>267</v>
      </c>
      <c r="C88" s="3">
        <v>267</v>
      </c>
      <c r="D88" s="3">
        <v>0</v>
      </c>
      <c r="E88" s="3">
        <v>0</v>
      </c>
      <c r="F88" s="3">
        <v>0</v>
      </c>
      <c r="G88" s="3">
        <v>535</v>
      </c>
      <c r="H88" s="3">
        <f t="shared" si="1"/>
        <v>1069</v>
      </c>
      <c r="I88" s="8"/>
      <c r="J88" s="6"/>
    </row>
    <row r="89" spans="1:10" x14ac:dyDescent="0.2">
      <c r="A89" s="6" t="s">
        <v>46</v>
      </c>
      <c r="B89" s="3">
        <v>3063</v>
      </c>
      <c r="C89" s="3">
        <v>0</v>
      </c>
      <c r="D89" s="3">
        <v>0</v>
      </c>
      <c r="E89" s="3">
        <v>0</v>
      </c>
      <c r="F89" s="3">
        <v>0</v>
      </c>
      <c r="G89" s="3">
        <v>2625</v>
      </c>
      <c r="H89" s="3">
        <f t="shared" si="1"/>
        <v>5688</v>
      </c>
      <c r="I89" s="8"/>
      <c r="J89" s="6"/>
    </row>
    <row r="90" spans="1:10" x14ac:dyDescent="0.2">
      <c r="A90" s="6" t="s">
        <v>101</v>
      </c>
      <c r="B90" s="3">
        <v>0</v>
      </c>
      <c r="C90" s="3">
        <v>0</v>
      </c>
      <c r="D90" s="3">
        <v>0</v>
      </c>
      <c r="E90" s="3">
        <v>0</v>
      </c>
      <c r="F90" s="3">
        <v>0</v>
      </c>
      <c r="G90" s="3">
        <v>519</v>
      </c>
      <c r="H90" s="3">
        <f t="shared" si="1"/>
        <v>519</v>
      </c>
      <c r="I90" s="8"/>
      <c r="J90" s="6"/>
    </row>
    <row r="91" spans="1:10" x14ac:dyDescent="0.2">
      <c r="A91" s="6" t="s">
        <v>146</v>
      </c>
      <c r="B91" s="3">
        <v>0</v>
      </c>
      <c r="C91" s="3">
        <v>0</v>
      </c>
      <c r="D91" s="3">
        <v>0</v>
      </c>
      <c r="E91" s="3">
        <v>0</v>
      </c>
      <c r="F91" s="3">
        <v>0</v>
      </c>
      <c r="G91" s="3">
        <v>2562</v>
      </c>
      <c r="H91" s="3">
        <f t="shared" si="1"/>
        <v>2562</v>
      </c>
      <c r="I91" s="8"/>
      <c r="J91" s="6"/>
    </row>
    <row r="92" spans="1:10" x14ac:dyDescent="0.2">
      <c r="A92" s="6" t="s">
        <v>88</v>
      </c>
      <c r="B92" s="3">
        <v>2841</v>
      </c>
      <c r="C92" s="3">
        <v>0</v>
      </c>
      <c r="D92" s="3">
        <v>0</v>
      </c>
      <c r="E92" s="3">
        <v>0</v>
      </c>
      <c r="F92" s="3">
        <v>0</v>
      </c>
      <c r="G92" s="3">
        <v>11679</v>
      </c>
      <c r="H92" s="3">
        <f t="shared" si="1"/>
        <v>14520</v>
      </c>
      <c r="I92" s="8"/>
      <c r="J92" s="6"/>
    </row>
    <row r="93" spans="1:10" x14ac:dyDescent="0.2">
      <c r="A93" s="6" t="s">
        <v>102</v>
      </c>
      <c r="B93" s="3">
        <v>1</v>
      </c>
      <c r="C93" s="3">
        <v>0</v>
      </c>
      <c r="D93" s="3">
        <v>0</v>
      </c>
      <c r="E93" s="3">
        <v>0</v>
      </c>
      <c r="F93" s="3">
        <v>0</v>
      </c>
      <c r="G93" s="3">
        <v>0</v>
      </c>
      <c r="H93" s="3">
        <f t="shared" si="1"/>
        <v>1</v>
      </c>
      <c r="I93" s="8"/>
      <c r="J93" s="6"/>
    </row>
    <row r="94" spans="1:10" x14ac:dyDescent="0.2">
      <c r="A94" s="6" t="s">
        <v>74</v>
      </c>
      <c r="B94" s="3">
        <v>14230</v>
      </c>
      <c r="C94" s="3">
        <v>2247</v>
      </c>
      <c r="D94" s="3">
        <v>0</v>
      </c>
      <c r="E94" s="3">
        <v>0</v>
      </c>
      <c r="F94" s="3">
        <v>0</v>
      </c>
      <c r="G94" s="3">
        <v>20471</v>
      </c>
      <c r="H94" s="3">
        <f t="shared" si="1"/>
        <v>36948</v>
      </c>
      <c r="I94" s="8"/>
      <c r="J94" s="6"/>
    </row>
    <row r="95" spans="1:10" x14ac:dyDescent="0.2">
      <c r="A95" s="6" t="s">
        <v>223</v>
      </c>
      <c r="B95" s="3">
        <v>4400</v>
      </c>
      <c r="C95" s="3">
        <v>677</v>
      </c>
      <c r="D95" s="3">
        <v>0</v>
      </c>
      <c r="E95" s="3">
        <v>0</v>
      </c>
      <c r="F95" s="3">
        <v>0</v>
      </c>
      <c r="G95" s="3">
        <v>20646</v>
      </c>
      <c r="H95" s="3">
        <f t="shared" si="1"/>
        <v>25723</v>
      </c>
      <c r="I95" s="8"/>
      <c r="J95" s="6"/>
    </row>
    <row r="96" spans="1:10" x14ac:dyDescent="0.2">
      <c r="A96" s="6" t="s">
        <v>167</v>
      </c>
      <c r="B96" s="3">
        <v>406</v>
      </c>
      <c r="C96" s="3">
        <v>0</v>
      </c>
      <c r="D96" s="3">
        <v>0</v>
      </c>
      <c r="E96" s="3">
        <v>0</v>
      </c>
      <c r="F96" s="3">
        <v>0</v>
      </c>
      <c r="G96" s="3">
        <v>3250</v>
      </c>
      <c r="H96" s="3">
        <f t="shared" si="1"/>
        <v>3656</v>
      </c>
      <c r="I96" s="8"/>
      <c r="J96" s="6"/>
    </row>
    <row r="97" spans="1:10" x14ac:dyDescent="0.2">
      <c r="A97" s="6" t="s">
        <v>140</v>
      </c>
      <c r="B97" s="3">
        <v>3479</v>
      </c>
      <c r="C97" s="3">
        <v>348</v>
      </c>
      <c r="D97" s="3">
        <v>0</v>
      </c>
      <c r="E97" s="3">
        <v>0</v>
      </c>
      <c r="F97" s="3">
        <v>0</v>
      </c>
      <c r="G97" s="3">
        <v>10786</v>
      </c>
      <c r="H97" s="3">
        <f t="shared" si="1"/>
        <v>14613</v>
      </c>
      <c r="I97" s="8"/>
      <c r="J97" s="6"/>
    </row>
    <row r="98" spans="1:10" x14ac:dyDescent="0.2">
      <c r="A98" s="6" t="s">
        <v>75</v>
      </c>
      <c r="B98" s="3">
        <v>2791</v>
      </c>
      <c r="C98" s="3">
        <v>0</v>
      </c>
      <c r="D98" s="3">
        <v>0</v>
      </c>
      <c r="E98" s="3">
        <v>0</v>
      </c>
      <c r="F98" s="3">
        <v>0</v>
      </c>
      <c r="G98" s="3">
        <v>3488</v>
      </c>
      <c r="H98" s="3">
        <f t="shared" si="1"/>
        <v>6279</v>
      </c>
      <c r="I98" s="8"/>
      <c r="J98" s="6"/>
    </row>
    <row r="99" spans="1:10" x14ac:dyDescent="0.2">
      <c r="A99" s="6" t="s">
        <v>8</v>
      </c>
      <c r="B99" s="3">
        <v>6288</v>
      </c>
      <c r="C99" s="3">
        <v>943</v>
      </c>
      <c r="D99" s="3">
        <v>0</v>
      </c>
      <c r="E99" s="3">
        <v>0</v>
      </c>
      <c r="F99" s="3">
        <v>0</v>
      </c>
      <c r="G99" s="3">
        <v>11947</v>
      </c>
      <c r="H99" s="3">
        <f t="shared" si="1"/>
        <v>19178</v>
      </c>
      <c r="I99" s="8"/>
      <c r="J99" s="6"/>
    </row>
    <row r="100" spans="1:10" x14ac:dyDescent="0.2">
      <c r="A100" s="6" t="s">
        <v>96</v>
      </c>
      <c r="B100" s="3">
        <v>7087</v>
      </c>
      <c r="C100" s="3">
        <v>977</v>
      </c>
      <c r="D100" s="3">
        <v>0</v>
      </c>
      <c r="E100" s="3">
        <v>0</v>
      </c>
      <c r="F100" s="3">
        <v>0</v>
      </c>
      <c r="G100" s="3">
        <v>15396</v>
      </c>
      <c r="H100" s="3">
        <f t="shared" si="1"/>
        <v>23460</v>
      </c>
      <c r="I100" s="8"/>
      <c r="J100" s="6"/>
    </row>
    <row r="101" spans="1:10" x14ac:dyDescent="0.2">
      <c r="A101" s="6" t="s">
        <v>94</v>
      </c>
      <c r="B101" s="3">
        <v>14045</v>
      </c>
      <c r="C101" s="3">
        <v>3053</v>
      </c>
      <c r="D101" s="3">
        <v>0</v>
      </c>
      <c r="E101" s="3">
        <v>0</v>
      </c>
      <c r="F101" s="3">
        <v>0</v>
      </c>
      <c r="G101" s="3">
        <v>37250</v>
      </c>
      <c r="H101" s="3">
        <f t="shared" si="1"/>
        <v>54348</v>
      </c>
      <c r="I101" s="8"/>
      <c r="J101" s="6"/>
    </row>
    <row r="102" spans="1:10" x14ac:dyDescent="0.2">
      <c r="A102" s="6" t="s">
        <v>50</v>
      </c>
      <c r="B102" s="3">
        <v>0</v>
      </c>
      <c r="C102" s="3">
        <v>0</v>
      </c>
      <c r="D102" s="3">
        <v>0</v>
      </c>
      <c r="E102" s="3">
        <v>0</v>
      </c>
      <c r="F102" s="3">
        <v>0</v>
      </c>
      <c r="G102" s="3">
        <v>512</v>
      </c>
      <c r="H102" s="3">
        <f t="shared" si="1"/>
        <v>512</v>
      </c>
      <c r="I102" s="8"/>
      <c r="J102" s="6"/>
    </row>
    <row r="103" spans="1:10" x14ac:dyDescent="0.2">
      <c r="A103" s="6" t="s">
        <v>89</v>
      </c>
      <c r="B103" s="3">
        <v>1349</v>
      </c>
      <c r="C103" s="3">
        <v>0</v>
      </c>
      <c r="D103" s="3">
        <v>0</v>
      </c>
      <c r="E103" s="3">
        <v>0</v>
      </c>
      <c r="F103" s="3">
        <v>0</v>
      </c>
      <c r="G103" s="3">
        <v>613</v>
      </c>
      <c r="H103" s="3">
        <f t="shared" si="1"/>
        <v>1962</v>
      </c>
      <c r="I103" s="8"/>
      <c r="J103" s="6"/>
    </row>
    <row r="104" spans="1:10" x14ac:dyDescent="0.2">
      <c r="A104" s="6" t="s">
        <v>105</v>
      </c>
      <c r="B104" s="3">
        <v>2</v>
      </c>
      <c r="C104" s="3">
        <v>0</v>
      </c>
      <c r="D104" s="3">
        <v>0</v>
      </c>
      <c r="E104" s="3">
        <v>0</v>
      </c>
      <c r="F104" s="3">
        <v>0</v>
      </c>
      <c r="G104" s="3">
        <v>0</v>
      </c>
      <c r="H104" s="3">
        <f t="shared" si="1"/>
        <v>2</v>
      </c>
      <c r="I104" s="8"/>
      <c r="J104" s="6"/>
    </row>
    <row r="105" spans="1:10" x14ac:dyDescent="0.2">
      <c r="A105" s="6" t="s">
        <v>84</v>
      </c>
      <c r="B105" s="3">
        <v>925</v>
      </c>
      <c r="C105" s="3">
        <v>0</v>
      </c>
      <c r="D105" s="3">
        <v>0</v>
      </c>
      <c r="E105" s="3">
        <v>0</v>
      </c>
      <c r="F105" s="3">
        <v>0</v>
      </c>
      <c r="G105" s="3">
        <v>617</v>
      </c>
      <c r="H105" s="3">
        <f t="shared" si="1"/>
        <v>1542</v>
      </c>
      <c r="I105" s="8"/>
      <c r="J105" s="6"/>
    </row>
    <row r="106" spans="1:10" x14ac:dyDescent="0.2">
      <c r="A106" s="6" t="s">
        <v>91</v>
      </c>
      <c r="B106" s="3">
        <v>0</v>
      </c>
      <c r="C106" s="3">
        <v>0</v>
      </c>
      <c r="D106" s="3">
        <v>0</v>
      </c>
      <c r="E106" s="3">
        <v>0</v>
      </c>
      <c r="F106" s="3">
        <v>0</v>
      </c>
      <c r="G106" s="3">
        <v>1288</v>
      </c>
      <c r="H106" s="3">
        <f t="shared" si="1"/>
        <v>1288</v>
      </c>
      <c r="I106" s="8"/>
      <c r="J106" s="6"/>
    </row>
    <row r="107" spans="1:10" x14ac:dyDescent="0.2">
      <c r="A107" s="6" t="s">
        <v>87</v>
      </c>
      <c r="B107" s="3">
        <v>0</v>
      </c>
      <c r="C107" s="3">
        <v>0</v>
      </c>
      <c r="D107" s="3">
        <v>0</v>
      </c>
      <c r="E107" s="3">
        <v>0</v>
      </c>
      <c r="F107" s="3">
        <v>0</v>
      </c>
      <c r="G107" s="3">
        <v>610</v>
      </c>
      <c r="H107" s="3">
        <f t="shared" si="1"/>
        <v>610</v>
      </c>
      <c r="I107" s="8"/>
      <c r="J107" s="6"/>
    </row>
    <row r="108" spans="1:10" x14ac:dyDescent="0.2">
      <c r="A108" s="6" t="s">
        <v>165</v>
      </c>
      <c r="B108" s="3">
        <v>11249</v>
      </c>
      <c r="C108" s="3">
        <v>402</v>
      </c>
      <c r="D108" s="3">
        <v>0</v>
      </c>
      <c r="E108" s="3">
        <v>0</v>
      </c>
      <c r="F108" s="3">
        <v>0</v>
      </c>
      <c r="G108" s="3">
        <v>26918</v>
      </c>
      <c r="H108" s="3">
        <f t="shared" si="1"/>
        <v>38569</v>
      </c>
      <c r="I108" s="8"/>
      <c r="J108" s="6"/>
    </row>
    <row r="109" spans="1:10" x14ac:dyDescent="0.2">
      <c r="A109" s="6" t="s">
        <v>68</v>
      </c>
      <c r="B109" s="3">
        <v>21416</v>
      </c>
      <c r="C109" s="3">
        <v>6387</v>
      </c>
      <c r="D109" s="3">
        <v>0</v>
      </c>
      <c r="E109" s="3">
        <v>0</v>
      </c>
      <c r="F109" s="3">
        <v>0</v>
      </c>
      <c r="G109" s="3">
        <v>64624</v>
      </c>
      <c r="H109" s="3">
        <f t="shared" si="1"/>
        <v>92427</v>
      </c>
      <c r="I109" s="8"/>
      <c r="J109" s="6"/>
    </row>
    <row r="110" spans="1:10" x14ac:dyDescent="0.2">
      <c r="A110" s="6" t="s">
        <v>224</v>
      </c>
      <c r="B110" s="3">
        <v>3123</v>
      </c>
      <c r="C110" s="3">
        <v>1041</v>
      </c>
      <c r="D110" s="3">
        <v>0</v>
      </c>
      <c r="E110" s="3">
        <v>0</v>
      </c>
      <c r="F110" s="3">
        <v>0</v>
      </c>
      <c r="G110" s="3">
        <v>10410</v>
      </c>
      <c r="H110" s="3">
        <f t="shared" si="1"/>
        <v>14574</v>
      </c>
      <c r="I110" s="8"/>
      <c r="J110" s="6"/>
    </row>
    <row r="111" spans="1:10" x14ac:dyDescent="0.2">
      <c r="A111" s="6" t="s">
        <v>160</v>
      </c>
      <c r="B111" s="3">
        <v>395</v>
      </c>
      <c r="C111" s="3">
        <v>132</v>
      </c>
      <c r="D111" s="3">
        <v>0</v>
      </c>
      <c r="E111" s="3">
        <v>0</v>
      </c>
      <c r="F111" s="3">
        <v>0</v>
      </c>
      <c r="G111" s="3">
        <v>0</v>
      </c>
      <c r="H111" s="3">
        <f t="shared" si="1"/>
        <v>527</v>
      </c>
      <c r="I111" s="8"/>
      <c r="J111" s="6"/>
    </row>
    <row r="112" spans="1:10" x14ac:dyDescent="0.2">
      <c r="A112" s="6" t="s">
        <v>10</v>
      </c>
      <c r="B112" s="3">
        <v>2904</v>
      </c>
      <c r="C112" s="3">
        <v>0</v>
      </c>
      <c r="D112" s="3">
        <v>0</v>
      </c>
      <c r="E112" s="3">
        <v>0</v>
      </c>
      <c r="F112" s="3">
        <v>0</v>
      </c>
      <c r="G112" s="3">
        <v>11295</v>
      </c>
      <c r="H112" s="3">
        <f t="shared" si="1"/>
        <v>14199</v>
      </c>
      <c r="I112" s="8"/>
      <c r="J112" s="6"/>
    </row>
    <row r="113" spans="1:10" x14ac:dyDescent="0.2">
      <c r="A113" s="6" t="s">
        <v>4</v>
      </c>
      <c r="B113" s="3">
        <v>334</v>
      </c>
      <c r="C113" s="3">
        <v>0</v>
      </c>
      <c r="D113" s="3">
        <v>0</v>
      </c>
      <c r="E113" s="3">
        <v>0</v>
      </c>
      <c r="F113" s="3">
        <v>0</v>
      </c>
      <c r="G113" s="3">
        <v>1336</v>
      </c>
      <c r="H113" s="3">
        <f t="shared" si="1"/>
        <v>1670</v>
      </c>
      <c r="I113" s="8"/>
      <c r="J113" s="6"/>
    </row>
    <row r="114" spans="1:10" x14ac:dyDescent="0.2">
      <c r="A114" s="6" t="s">
        <v>48</v>
      </c>
      <c r="B114" s="3">
        <v>1482</v>
      </c>
      <c r="C114" s="3">
        <v>0</v>
      </c>
      <c r="D114" s="3">
        <v>0</v>
      </c>
      <c r="E114" s="3">
        <v>0</v>
      </c>
      <c r="F114" s="3">
        <v>0</v>
      </c>
      <c r="G114" s="3">
        <v>0</v>
      </c>
      <c r="H114" s="3">
        <f t="shared" si="1"/>
        <v>1482</v>
      </c>
      <c r="I114" s="8"/>
      <c r="J114" s="6"/>
    </row>
    <row r="115" spans="1:10" x14ac:dyDescent="0.2">
      <c r="A115" s="6" t="s">
        <v>120</v>
      </c>
      <c r="B115" s="3">
        <v>1621</v>
      </c>
      <c r="C115" s="3">
        <v>0</v>
      </c>
      <c r="D115" s="3">
        <v>0</v>
      </c>
      <c r="E115" s="3">
        <v>0</v>
      </c>
      <c r="F115" s="3">
        <v>0</v>
      </c>
      <c r="G115" s="3">
        <v>4998</v>
      </c>
      <c r="H115" s="3">
        <f t="shared" si="1"/>
        <v>6619</v>
      </c>
      <c r="I115" s="8"/>
      <c r="J115" s="6"/>
    </row>
    <row r="116" spans="1:10" x14ac:dyDescent="0.2">
      <c r="A116" s="6" t="s">
        <v>118</v>
      </c>
      <c r="B116" s="3">
        <v>1254</v>
      </c>
      <c r="C116" s="3">
        <v>0</v>
      </c>
      <c r="D116" s="3">
        <v>0</v>
      </c>
      <c r="E116" s="3">
        <v>0</v>
      </c>
      <c r="F116" s="3">
        <v>0</v>
      </c>
      <c r="G116" s="3">
        <v>2509</v>
      </c>
      <c r="H116" s="3">
        <f t="shared" si="1"/>
        <v>3763</v>
      </c>
      <c r="I116" s="8"/>
      <c r="J116" s="6"/>
    </row>
    <row r="117" spans="1:10" x14ac:dyDescent="0.2">
      <c r="A117" s="6" t="s">
        <v>28</v>
      </c>
      <c r="B117" s="3">
        <v>1529</v>
      </c>
      <c r="C117" s="3">
        <v>0</v>
      </c>
      <c r="D117" s="3">
        <v>0</v>
      </c>
      <c r="E117" s="3">
        <v>0</v>
      </c>
      <c r="F117" s="3">
        <v>0</v>
      </c>
      <c r="G117" s="3">
        <v>4586</v>
      </c>
      <c r="H117" s="3">
        <f t="shared" si="1"/>
        <v>6115</v>
      </c>
      <c r="I117" s="8"/>
      <c r="J117" s="6"/>
    </row>
    <row r="118" spans="1:10" x14ac:dyDescent="0.2">
      <c r="A118" s="6" t="s">
        <v>134</v>
      </c>
      <c r="B118" s="3">
        <v>2351</v>
      </c>
      <c r="C118" s="3">
        <v>0</v>
      </c>
      <c r="D118" s="3">
        <v>0</v>
      </c>
      <c r="E118" s="3">
        <v>0</v>
      </c>
      <c r="F118" s="3">
        <v>0</v>
      </c>
      <c r="G118" s="3">
        <v>3919</v>
      </c>
      <c r="H118" s="3">
        <f t="shared" si="1"/>
        <v>6270</v>
      </c>
      <c r="I118" s="8"/>
      <c r="J118" s="6"/>
    </row>
    <row r="119" spans="1:10" x14ac:dyDescent="0.2">
      <c r="A119" s="6" t="s">
        <v>135</v>
      </c>
      <c r="B119" s="3">
        <v>831</v>
      </c>
      <c r="C119" s="3">
        <v>0</v>
      </c>
      <c r="D119" s="3">
        <v>0</v>
      </c>
      <c r="E119" s="3">
        <v>0</v>
      </c>
      <c r="F119" s="3">
        <v>0</v>
      </c>
      <c r="G119" s="3">
        <v>3325</v>
      </c>
      <c r="H119" s="3">
        <f t="shared" si="1"/>
        <v>4156</v>
      </c>
      <c r="I119" s="8"/>
      <c r="J119" s="6"/>
    </row>
    <row r="120" spans="1:10" x14ac:dyDescent="0.2">
      <c r="A120" s="6" t="s">
        <v>163</v>
      </c>
      <c r="B120" s="3">
        <v>8651</v>
      </c>
      <c r="C120" s="3">
        <v>1352</v>
      </c>
      <c r="D120" s="3">
        <v>0</v>
      </c>
      <c r="E120" s="3">
        <v>0</v>
      </c>
      <c r="F120" s="3">
        <v>0</v>
      </c>
      <c r="G120" s="3">
        <v>14599</v>
      </c>
      <c r="H120" s="3">
        <f t="shared" si="1"/>
        <v>24602</v>
      </c>
      <c r="I120" s="8"/>
      <c r="J120" s="6"/>
    </row>
    <row r="121" spans="1:10" x14ac:dyDescent="0.2">
      <c r="A121" s="6" t="s">
        <v>26</v>
      </c>
      <c r="B121" s="3">
        <v>5812</v>
      </c>
      <c r="C121" s="3">
        <v>1291</v>
      </c>
      <c r="D121" s="3">
        <v>0</v>
      </c>
      <c r="E121" s="3">
        <v>0</v>
      </c>
      <c r="F121" s="3">
        <v>0</v>
      </c>
      <c r="G121" s="3">
        <v>10655</v>
      </c>
      <c r="H121" s="3">
        <f t="shared" si="1"/>
        <v>17758</v>
      </c>
      <c r="I121" s="8"/>
      <c r="J121" s="6"/>
    </row>
    <row r="122" spans="1:10" x14ac:dyDescent="0.2">
      <c r="A122" s="6" t="s">
        <v>9</v>
      </c>
      <c r="B122" s="3">
        <v>17873</v>
      </c>
      <c r="C122" s="3">
        <v>4714</v>
      </c>
      <c r="D122" s="3">
        <v>0</v>
      </c>
      <c r="E122" s="3">
        <v>0</v>
      </c>
      <c r="F122" s="3">
        <v>0</v>
      </c>
      <c r="G122" s="3">
        <v>50673</v>
      </c>
      <c r="H122" s="3">
        <f t="shared" si="1"/>
        <v>73260</v>
      </c>
      <c r="I122" s="8"/>
      <c r="J122" s="6"/>
    </row>
    <row r="123" spans="1:10" x14ac:dyDescent="0.2">
      <c r="A123" s="6" t="s">
        <v>36</v>
      </c>
      <c r="B123" s="3">
        <v>456</v>
      </c>
      <c r="C123" s="3">
        <v>0</v>
      </c>
      <c r="D123" s="3">
        <v>0</v>
      </c>
      <c r="E123" s="3">
        <v>0</v>
      </c>
      <c r="F123" s="3">
        <v>0</v>
      </c>
      <c r="G123" s="3">
        <v>684</v>
      </c>
      <c r="H123" s="3">
        <f t="shared" si="1"/>
        <v>1140</v>
      </c>
      <c r="I123" s="8"/>
      <c r="J123" s="6"/>
    </row>
    <row r="124" spans="1:10" x14ac:dyDescent="0.2">
      <c r="A124" s="6" t="s">
        <v>77</v>
      </c>
      <c r="B124" s="3">
        <v>855</v>
      </c>
      <c r="C124" s="3">
        <v>0</v>
      </c>
      <c r="D124" s="3">
        <v>0</v>
      </c>
      <c r="E124" s="3">
        <v>0</v>
      </c>
      <c r="F124" s="3">
        <v>0</v>
      </c>
      <c r="G124" s="3">
        <v>1710</v>
      </c>
      <c r="H124" s="3">
        <f t="shared" si="1"/>
        <v>2565</v>
      </c>
      <c r="I124" s="8"/>
      <c r="J124" s="6"/>
    </row>
    <row r="125" spans="1:10" x14ac:dyDescent="0.2">
      <c r="A125" s="6" t="s">
        <v>114</v>
      </c>
      <c r="B125" s="3">
        <v>2098</v>
      </c>
      <c r="C125" s="3">
        <v>0</v>
      </c>
      <c r="D125" s="3">
        <v>0</v>
      </c>
      <c r="E125" s="3">
        <v>0</v>
      </c>
      <c r="F125" s="3">
        <v>0</v>
      </c>
      <c r="G125" s="3">
        <v>6643</v>
      </c>
      <c r="H125" s="3">
        <f t="shared" si="1"/>
        <v>8741</v>
      </c>
      <c r="I125" s="8"/>
      <c r="J125" s="6"/>
    </row>
    <row r="126" spans="1:10" x14ac:dyDescent="0.2">
      <c r="A126" s="6" t="s">
        <v>142</v>
      </c>
      <c r="B126" s="3">
        <v>0</v>
      </c>
      <c r="C126" s="3">
        <v>0</v>
      </c>
      <c r="D126" s="3">
        <v>0</v>
      </c>
      <c r="E126" s="3">
        <v>0</v>
      </c>
      <c r="F126" s="3">
        <v>0</v>
      </c>
      <c r="G126" s="3">
        <v>644</v>
      </c>
      <c r="H126" s="3">
        <f t="shared" si="1"/>
        <v>644</v>
      </c>
      <c r="I126" s="8"/>
      <c r="J126" s="6"/>
    </row>
    <row r="127" spans="1:10" x14ac:dyDescent="0.2">
      <c r="A127" s="6" t="s">
        <v>116</v>
      </c>
      <c r="B127" s="3">
        <v>6423</v>
      </c>
      <c r="C127" s="3">
        <v>0</v>
      </c>
      <c r="D127" s="3">
        <v>0</v>
      </c>
      <c r="E127" s="3">
        <v>0</v>
      </c>
      <c r="F127" s="3">
        <v>0</v>
      </c>
      <c r="G127" s="3">
        <v>2335</v>
      </c>
      <c r="H127" s="3">
        <f t="shared" si="1"/>
        <v>8758</v>
      </c>
      <c r="I127" s="8"/>
      <c r="J127" s="6"/>
    </row>
    <row r="128" spans="1:10" x14ac:dyDescent="0.2">
      <c r="A128" s="6" t="s">
        <v>225</v>
      </c>
      <c r="B128" s="3">
        <v>8188</v>
      </c>
      <c r="C128" s="3">
        <v>1638</v>
      </c>
      <c r="D128" s="3">
        <v>0</v>
      </c>
      <c r="E128" s="3">
        <v>0</v>
      </c>
      <c r="F128" s="3">
        <v>0</v>
      </c>
      <c r="G128" s="3">
        <v>17195</v>
      </c>
      <c r="H128" s="3">
        <f t="shared" si="1"/>
        <v>27021</v>
      </c>
      <c r="I128" s="8"/>
      <c r="J128" s="6"/>
    </row>
    <row r="129" spans="1:10" x14ac:dyDescent="0.2">
      <c r="A129" s="6" t="s">
        <v>103</v>
      </c>
      <c r="B129" s="3">
        <v>1701</v>
      </c>
      <c r="C129" s="3">
        <v>0</v>
      </c>
      <c r="D129" s="3">
        <v>0</v>
      </c>
      <c r="E129" s="3">
        <v>0</v>
      </c>
      <c r="F129" s="3">
        <v>0</v>
      </c>
      <c r="G129" s="3">
        <v>3401</v>
      </c>
      <c r="H129" s="3">
        <f t="shared" si="1"/>
        <v>5102</v>
      </c>
      <c r="I129" s="8"/>
      <c r="J129" s="6"/>
    </row>
    <row r="130" spans="1:10" x14ac:dyDescent="0.2">
      <c r="A130" s="6" t="s">
        <v>33</v>
      </c>
      <c r="B130" s="3">
        <v>674</v>
      </c>
      <c r="C130" s="3">
        <v>0</v>
      </c>
      <c r="D130" s="3">
        <v>0</v>
      </c>
      <c r="E130" s="3">
        <v>0</v>
      </c>
      <c r="F130" s="3">
        <v>0</v>
      </c>
      <c r="G130" s="3">
        <v>4045</v>
      </c>
      <c r="H130" s="3">
        <f t="shared" ref="H130:H193" si="2">SUM(B130:G130)</f>
        <v>4719</v>
      </c>
      <c r="I130" s="8"/>
      <c r="J130" s="6"/>
    </row>
    <row r="131" spans="1:10" x14ac:dyDescent="0.2">
      <c r="A131" s="6" t="s">
        <v>90</v>
      </c>
      <c r="B131" s="3">
        <v>1113</v>
      </c>
      <c r="C131" s="3">
        <v>0</v>
      </c>
      <c r="D131" s="3">
        <v>0</v>
      </c>
      <c r="E131" s="3">
        <v>0</v>
      </c>
      <c r="F131" s="3">
        <v>0</v>
      </c>
      <c r="G131" s="3">
        <v>9460</v>
      </c>
      <c r="H131" s="3">
        <f t="shared" si="2"/>
        <v>10573</v>
      </c>
      <c r="I131" s="8"/>
      <c r="J131" s="6"/>
    </row>
    <row r="132" spans="1:10" x14ac:dyDescent="0.2">
      <c r="A132" s="6" t="s">
        <v>226</v>
      </c>
      <c r="B132" s="3">
        <v>4494</v>
      </c>
      <c r="C132" s="3">
        <v>225</v>
      </c>
      <c r="D132" s="3">
        <v>0</v>
      </c>
      <c r="E132" s="3">
        <v>0</v>
      </c>
      <c r="F132" s="3">
        <v>0</v>
      </c>
      <c r="G132" s="3">
        <v>10336</v>
      </c>
      <c r="H132" s="3">
        <f t="shared" si="2"/>
        <v>15055</v>
      </c>
      <c r="I132" s="8"/>
      <c r="J132" s="6"/>
    </row>
    <row r="133" spans="1:10" x14ac:dyDescent="0.2">
      <c r="A133" s="6" t="s">
        <v>13</v>
      </c>
      <c r="B133" s="3">
        <v>12808</v>
      </c>
      <c r="C133" s="3">
        <v>1455</v>
      </c>
      <c r="D133" s="3">
        <v>0</v>
      </c>
      <c r="E133" s="3">
        <v>0</v>
      </c>
      <c r="F133" s="3">
        <v>0</v>
      </c>
      <c r="G133" s="3">
        <v>30856</v>
      </c>
      <c r="H133" s="3">
        <f t="shared" si="2"/>
        <v>45119</v>
      </c>
      <c r="I133" s="8"/>
      <c r="J133" s="6"/>
    </row>
    <row r="134" spans="1:10" x14ac:dyDescent="0.2">
      <c r="A134" s="6" t="s">
        <v>11</v>
      </c>
      <c r="B134" s="3">
        <v>6213</v>
      </c>
      <c r="C134" s="3">
        <v>1130</v>
      </c>
      <c r="D134" s="3">
        <v>0</v>
      </c>
      <c r="E134" s="3">
        <v>0</v>
      </c>
      <c r="F134" s="3">
        <v>0</v>
      </c>
      <c r="G134" s="3">
        <v>16381</v>
      </c>
      <c r="H134" s="3">
        <f t="shared" si="2"/>
        <v>23724</v>
      </c>
      <c r="I134" s="8"/>
      <c r="J134" s="6"/>
    </row>
    <row r="135" spans="1:10" x14ac:dyDescent="0.2">
      <c r="A135" s="6" t="s">
        <v>76</v>
      </c>
      <c r="B135" s="3">
        <v>589</v>
      </c>
      <c r="C135" s="3">
        <v>0</v>
      </c>
      <c r="D135" s="3">
        <v>0</v>
      </c>
      <c r="E135" s="3">
        <v>0</v>
      </c>
      <c r="F135" s="3">
        <v>0</v>
      </c>
      <c r="G135" s="3">
        <v>0</v>
      </c>
      <c r="H135" s="3">
        <f t="shared" si="2"/>
        <v>589</v>
      </c>
      <c r="I135" s="8"/>
      <c r="J135" s="6"/>
    </row>
    <row r="136" spans="1:10" x14ac:dyDescent="0.2">
      <c r="A136" s="6" t="s">
        <v>122</v>
      </c>
      <c r="B136" s="3">
        <v>3112</v>
      </c>
      <c r="C136" s="3">
        <v>2801</v>
      </c>
      <c r="D136" s="3">
        <v>0</v>
      </c>
      <c r="E136" s="3">
        <v>0</v>
      </c>
      <c r="F136" s="3">
        <v>0</v>
      </c>
      <c r="G136" s="3">
        <v>9647</v>
      </c>
      <c r="H136" s="3">
        <f t="shared" si="2"/>
        <v>15560</v>
      </c>
      <c r="I136" s="8"/>
      <c r="J136" s="6"/>
    </row>
    <row r="137" spans="1:10" x14ac:dyDescent="0.2">
      <c r="A137" s="6" t="s">
        <v>227</v>
      </c>
      <c r="B137" s="3">
        <v>6295</v>
      </c>
      <c r="C137" s="3">
        <v>1259</v>
      </c>
      <c r="D137" s="3">
        <v>0</v>
      </c>
      <c r="E137" s="3">
        <v>0</v>
      </c>
      <c r="F137" s="3">
        <v>0</v>
      </c>
      <c r="G137" s="3">
        <v>16053</v>
      </c>
      <c r="H137" s="3">
        <f t="shared" si="2"/>
        <v>23607</v>
      </c>
      <c r="I137" s="8"/>
      <c r="J137" s="6"/>
    </row>
    <row r="138" spans="1:10" x14ac:dyDescent="0.2">
      <c r="A138" s="6" t="s">
        <v>131</v>
      </c>
      <c r="B138" s="3">
        <v>1131</v>
      </c>
      <c r="C138" s="3">
        <v>0</v>
      </c>
      <c r="D138" s="3">
        <v>0</v>
      </c>
      <c r="E138" s="3">
        <v>0</v>
      </c>
      <c r="F138" s="3">
        <v>0</v>
      </c>
      <c r="G138" s="3">
        <v>0</v>
      </c>
      <c r="H138" s="3">
        <f t="shared" si="2"/>
        <v>1131</v>
      </c>
      <c r="I138" s="8"/>
      <c r="J138" s="6"/>
    </row>
    <row r="139" spans="1:10" x14ac:dyDescent="0.2">
      <c r="A139" s="6" t="s">
        <v>6</v>
      </c>
      <c r="B139" s="3">
        <v>792</v>
      </c>
      <c r="C139" s="3">
        <v>0</v>
      </c>
      <c r="D139" s="3">
        <v>0</v>
      </c>
      <c r="E139" s="3">
        <v>0</v>
      </c>
      <c r="F139" s="3">
        <v>0</v>
      </c>
      <c r="G139" s="3">
        <v>12674</v>
      </c>
      <c r="H139" s="3">
        <f t="shared" si="2"/>
        <v>13466</v>
      </c>
      <c r="I139" s="8"/>
      <c r="J139" s="6"/>
    </row>
    <row r="140" spans="1:10" x14ac:dyDescent="0.2">
      <c r="A140" s="6" t="s">
        <v>60</v>
      </c>
      <c r="B140" s="3">
        <v>6239</v>
      </c>
      <c r="C140" s="3">
        <v>1702</v>
      </c>
      <c r="D140" s="3">
        <v>0</v>
      </c>
      <c r="E140" s="3">
        <v>0</v>
      </c>
      <c r="F140" s="3">
        <v>0</v>
      </c>
      <c r="G140" s="3">
        <v>14747</v>
      </c>
      <c r="H140" s="3">
        <f t="shared" si="2"/>
        <v>22688</v>
      </c>
      <c r="I140" s="8"/>
      <c r="J140" s="6"/>
    </row>
    <row r="141" spans="1:10" x14ac:dyDescent="0.2">
      <c r="A141" s="6" t="s">
        <v>137</v>
      </c>
      <c r="B141" s="3">
        <v>539</v>
      </c>
      <c r="C141" s="3">
        <v>0</v>
      </c>
      <c r="D141" s="3">
        <v>0</v>
      </c>
      <c r="E141" s="3">
        <v>0</v>
      </c>
      <c r="F141" s="3">
        <v>0</v>
      </c>
      <c r="G141" s="3">
        <v>1077</v>
      </c>
      <c r="H141" s="3">
        <f t="shared" si="2"/>
        <v>1616</v>
      </c>
      <c r="I141" s="8"/>
      <c r="J141" s="6"/>
    </row>
    <row r="142" spans="1:10" x14ac:dyDescent="0.2">
      <c r="A142" s="6" t="s">
        <v>53</v>
      </c>
      <c r="B142" s="3">
        <v>275</v>
      </c>
      <c r="C142" s="3">
        <v>0</v>
      </c>
      <c r="D142" s="3">
        <v>0</v>
      </c>
      <c r="E142" s="3">
        <v>0</v>
      </c>
      <c r="F142" s="3">
        <v>0</v>
      </c>
      <c r="G142" s="3">
        <v>0</v>
      </c>
      <c r="H142" s="3">
        <f t="shared" si="2"/>
        <v>275</v>
      </c>
      <c r="I142" s="8"/>
      <c r="J142" s="6"/>
    </row>
    <row r="143" spans="1:10" x14ac:dyDescent="0.2">
      <c r="A143" s="6" t="s">
        <v>228</v>
      </c>
      <c r="B143" s="3">
        <v>0</v>
      </c>
      <c r="C143" s="3">
        <v>0</v>
      </c>
      <c r="D143" s="3">
        <v>0</v>
      </c>
      <c r="E143" s="3">
        <v>0</v>
      </c>
      <c r="F143" s="3">
        <v>0</v>
      </c>
      <c r="G143" s="3">
        <v>679</v>
      </c>
      <c r="H143" s="3">
        <f t="shared" si="2"/>
        <v>679</v>
      </c>
      <c r="I143" s="8"/>
      <c r="J143" s="6"/>
    </row>
    <row r="144" spans="1:10" x14ac:dyDescent="0.2">
      <c r="A144" s="6" t="s">
        <v>67</v>
      </c>
      <c r="B144" s="3">
        <v>977</v>
      </c>
      <c r="C144" s="3">
        <v>0</v>
      </c>
      <c r="D144" s="3">
        <v>0</v>
      </c>
      <c r="E144" s="3">
        <v>0</v>
      </c>
      <c r="F144" s="3">
        <v>0</v>
      </c>
      <c r="G144" s="3">
        <v>0</v>
      </c>
      <c r="H144" s="3">
        <f t="shared" si="2"/>
        <v>977</v>
      </c>
      <c r="I144" s="8"/>
      <c r="J144" s="6"/>
    </row>
    <row r="145" spans="1:10" x14ac:dyDescent="0.2">
      <c r="A145" s="6" t="s">
        <v>80</v>
      </c>
      <c r="B145" s="3">
        <v>1291</v>
      </c>
      <c r="C145" s="3">
        <v>0</v>
      </c>
      <c r="D145" s="3">
        <v>0</v>
      </c>
      <c r="E145" s="3">
        <v>0</v>
      </c>
      <c r="F145" s="3">
        <v>0</v>
      </c>
      <c r="G145" s="3">
        <v>2213</v>
      </c>
      <c r="H145" s="3">
        <f t="shared" si="2"/>
        <v>3504</v>
      </c>
      <c r="I145" s="8"/>
      <c r="J145" s="6"/>
    </row>
    <row r="146" spans="1:10" x14ac:dyDescent="0.2">
      <c r="A146" s="6" t="s">
        <v>78</v>
      </c>
      <c r="B146" s="3">
        <v>6</v>
      </c>
      <c r="C146" s="3">
        <v>0</v>
      </c>
      <c r="D146" s="3">
        <v>0</v>
      </c>
      <c r="E146" s="3">
        <v>0</v>
      </c>
      <c r="F146" s="3">
        <v>0</v>
      </c>
      <c r="G146" s="3">
        <v>0</v>
      </c>
      <c r="H146" s="3">
        <f t="shared" si="2"/>
        <v>6</v>
      </c>
      <c r="I146" s="8"/>
      <c r="J146" s="6"/>
    </row>
    <row r="147" spans="1:10" x14ac:dyDescent="0.2">
      <c r="A147" s="6" t="s">
        <v>229</v>
      </c>
      <c r="B147" s="3">
        <v>516</v>
      </c>
      <c r="C147" s="3">
        <v>516</v>
      </c>
      <c r="D147" s="3">
        <v>0</v>
      </c>
      <c r="E147" s="3">
        <v>0</v>
      </c>
      <c r="F147" s="3">
        <v>0</v>
      </c>
      <c r="G147" s="3">
        <v>1548</v>
      </c>
      <c r="H147" s="3">
        <f t="shared" si="2"/>
        <v>2580</v>
      </c>
      <c r="I147" s="8"/>
      <c r="J147" s="6"/>
    </row>
    <row r="148" spans="1:10" x14ac:dyDescent="0.2">
      <c r="A148" s="6" t="s">
        <v>121</v>
      </c>
      <c r="B148" s="3">
        <v>97055</v>
      </c>
      <c r="C148" s="3">
        <v>14077</v>
      </c>
      <c r="D148" s="3">
        <v>0</v>
      </c>
      <c r="E148" s="3">
        <v>0</v>
      </c>
      <c r="F148" s="3">
        <v>0</v>
      </c>
      <c r="G148" s="3">
        <v>245230</v>
      </c>
      <c r="H148" s="3">
        <f t="shared" si="2"/>
        <v>356362</v>
      </c>
      <c r="I148" s="8"/>
      <c r="J148" s="6"/>
    </row>
    <row r="149" spans="1:10" x14ac:dyDescent="0.2">
      <c r="A149" s="6" t="s">
        <v>27</v>
      </c>
      <c r="B149" s="3">
        <v>0</v>
      </c>
      <c r="C149" s="3">
        <v>0</v>
      </c>
      <c r="D149" s="3">
        <v>0</v>
      </c>
      <c r="E149" s="3">
        <v>0</v>
      </c>
      <c r="F149" s="3">
        <v>0</v>
      </c>
      <c r="G149" s="3">
        <v>408</v>
      </c>
      <c r="H149" s="3">
        <f t="shared" si="2"/>
        <v>408</v>
      </c>
      <c r="I149" s="8"/>
      <c r="J149" s="6"/>
    </row>
    <row r="150" spans="1:10" x14ac:dyDescent="0.2">
      <c r="A150" s="6" t="s">
        <v>47</v>
      </c>
      <c r="B150" s="3">
        <v>682</v>
      </c>
      <c r="C150" s="3">
        <v>0</v>
      </c>
      <c r="D150" s="3">
        <v>0</v>
      </c>
      <c r="E150" s="3">
        <v>0</v>
      </c>
      <c r="F150" s="3">
        <v>0</v>
      </c>
      <c r="G150" s="3">
        <v>1364</v>
      </c>
      <c r="H150" s="3">
        <f t="shared" si="2"/>
        <v>2046</v>
      </c>
      <c r="I150" s="8"/>
      <c r="J150" s="6"/>
    </row>
    <row r="151" spans="1:10" x14ac:dyDescent="0.2">
      <c r="A151" s="6" t="s">
        <v>65</v>
      </c>
      <c r="B151" s="3">
        <v>1091</v>
      </c>
      <c r="C151" s="3">
        <v>0</v>
      </c>
      <c r="D151" s="3">
        <v>0</v>
      </c>
      <c r="E151" s="3">
        <v>0</v>
      </c>
      <c r="F151" s="3">
        <v>0</v>
      </c>
      <c r="G151" s="3">
        <v>0</v>
      </c>
      <c r="H151" s="3">
        <f t="shared" si="2"/>
        <v>1091</v>
      </c>
      <c r="I151" s="8"/>
      <c r="J151" s="6"/>
    </row>
    <row r="152" spans="1:10" x14ac:dyDescent="0.2">
      <c r="A152" s="6" t="s">
        <v>21</v>
      </c>
      <c r="B152" s="3">
        <v>1559</v>
      </c>
      <c r="C152" s="3">
        <v>0</v>
      </c>
      <c r="D152" s="3">
        <v>0</v>
      </c>
      <c r="E152" s="3">
        <v>0</v>
      </c>
      <c r="F152" s="3">
        <v>0</v>
      </c>
      <c r="G152" s="3">
        <v>3787</v>
      </c>
      <c r="H152" s="3">
        <f t="shared" si="2"/>
        <v>5346</v>
      </c>
      <c r="I152" s="8"/>
      <c r="J152" s="6"/>
    </row>
    <row r="153" spans="1:10" x14ac:dyDescent="0.2">
      <c r="A153" s="6" t="s">
        <v>31</v>
      </c>
      <c r="B153" s="3">
        <v>6675</v>
      </c>
      <c r="C153" s="3">
        <v>763</v>
      </c>
      <c r="D153" s="3">
        <v>0</v>
      </c>
      <c r="E153" s="3">
        <v>0</v>
      </c>
      <c r="F153" s="3">
        <v>0</v>
      </c>
      <c r="G153" s="3">
        <v>16782</v>
      </c>
      <c r="H153" s="3">
        <f t="shared" si="2"/>
        <v>24220</v>
      </c>
      <c r="I153" s="8"/>
      <c r="J153" s="6"/>
    </row>
    <row r="154" spans="1:10" x14ac:dyDescent="0.2">
      <c r="A154" s="6" t="s">
        <v>41</v>
      </c>
      <c r="B154" s="3">
        <v>2016</v>
      </c>
      <c r="C154" s="3">
        <v>504</v>
      </c>
      <c r="D154" s="3">
        <v>0</v>
      </c>
      <c r="E154" s="3">
        <v>0</v>
      </c>
      <c r="F154" s="3">
        <v>0</v>
      </c>
      <c r="G154" s="3">
        <v>7055</v>
      </c>
      <c r="H154" s="3">
        <f t="shared" si="2"/>
        <v>9575</v>
      </c>
      <c r="I154" s="8"/>
      <c r="J154" s="6"/>
    </row>
    <row r="155" spans="1:10" x14ac:dyDescent="0.2">
      <c r="A155" s="6" t="s">
        <v>123</v>
      </c>
      <c r="B155" s="3">
        <v>10266</v>
      </c>
      <c r="C155" s="3">
        <v>1100</v>
      </c>
      <c r="D155" s="3">
        <v>0</v>
      </c>
      <c r="E155" s="3">
        <v>0</v>
      </c>
      <c r="F155" s="3">
        <v>0</v>
      </c>
      <c r="G155" s="3">
        <v>35932</v>
      </c>
      <c r="H155" s="3">
        <f t="shared" si="2"/>
        <v>47298</v>
      </c>
      <c r="I155" s="8"/>
      <c r="J155" s="6"/>
    </row>
    <row r="156" spans="1:10" x14ac:dyDescent="0.2">
      <c r="A156" s="6" t="s">
        <v>39</v>
      </c>
      <c r="B156" s="3">
        <v>248</v>
      </c>
      <c r="C156" s="3">
        <v>0</v>
      </c>
      <c r="D156" s="3">
        <v>0</v>
      </c>
      <c r="E156" s="3">
        <v>0</v>
      </c>
      <c r="F156" s="3">
        <v>0</v>
      </c>
      <c r="G156" s="3">
        <v>495</v>
      </c>
      <c r="H156" s="3">
        <f t="shared" si="2"/>
        <v>743</v>
      </c>
      <c r="I156" s="8"/>
      <c r="J156" s="6"/>
    </row>
    <row r="157" spans="1:10" x14ac:dyDescent="0.2">
      <c r="A157" s="6" t="s">
        <v>128</v>
      </c>
      <c r="B157" s="3">
        <v>518</v>
      </c>
      <c r="C157" s="3">
        <v>0</v>
      </c>
      <c r="D157" s="3">
        <v>0</v>
      </c>
      <c r="E157" s="3">
        <v>0</v>
      </c>
      <c r="F157" s="3">
        <v>0</v>
      </c>
      <c r="G157" s="3">
        <v>259</v>
      </c>
      <c r="H157" s="3">
        <f t="shared" si="2"/>
        <v>777</v>
      </c>
      <c r="I157" s="8"/>
      <c r="J157" s="6"/>
    </row>
    <row r="158" spans="1:10" x14ac:dyDescent="0.2">
      <c r="A158" s="6" t="s">
        <v>64</v>
      </c>
      <c r="B158" s="3">
        <v>2403</v>
      </c>
      <c r="C158" s="3">
        <v>601</v>
      </c>
      <c r="D158" s="3">
        <v>0</v>
      </c>
      <c r="E158" s="3">
        <v>0</v>
      </c>
      <c r="F158" s="3">
        <v>0</v>
      </c>
      <c r="G158" s="3">
        <v>5406</v>
      </c>
      <c r="H158" s="3">
        <f t="shared" si="2"/>
        <v>8410</v>
      </c>
      <c r="I158" s="8"/>
      <c r="J158" s="6"/>
    </row>
    <row r="159" spans="1:10" x14ac:dyDescent="0.2">
      <c r="A159" s="6" t="s">
        <v>115</v>
      </c>
      <c r="B159" s="3">
        <v>58202</v>
      </c>
      <c r="C159" s="3">
        <v>3189</v>
      </c>
      <c r="D159" s="3">
        <v>0</v>
      </c>
      <c r="E159" s="3">
        <v>0</v>
      </c>
      <c r="F159" s="3">
        <v>0</v>
      </c>
      <c r="G159" s="3">
        <v>100458</v>
      </c>
      <c r="H159" s="3">
        <f t="shared" si="2"/>
        <v>161849</v>
      </c>
      <c r="I159" s="8"/>
      <c r="J159" s="6"/>
    </row>
    <row r="160" spans="1:10" x14ac:dyDescent="0.2">
      <c r="A160" s="6" t="s">
        <v>99</v>
      </c>
      <c r="B160" s="3">
        <v>4014</v>
      </c>
      <c r="C160" s="3">
        <v>0</v>
      </c>
      <c r="D160" s="3">
        <v>0</v>
      </c>
      <c r="E160" s="3">
        <v>0</v>
      </c>
      <c r="F160" s="3">
        <v>0</v>
      </c>
      <c r="G160" s="3">
        <v>573</v>
      </c>
      <c r="H160" s="3">
        <f t="shared" si="2"/>
        <v>4587</v>
      </c>
      <c r="I160" s="8"/>
      <c r="J160" s="6"/>
    </row>
    <row r="161" spans="1:10" x14ac:dyDescent="0.2">
      <c r="A161" s="6" t="s">
        <v>19</v>
      </c>
      <c r="B161" s="3">
        <v>2820</v>
      </c>
      <c r="C161" s="3">
        <v>0</v>
      </c>
      <c r="D161" s="3">
        <v>0</v>
      </c>
      <c r="E161" s="3">
        <v>0</v>
      </c>
      <c r="F161" s="3">
        <v>0</v>
      </c>
      <c r="G161" s="3">
        <v>4794</v>
      </c>
      <c r="H161" s="3">
        <f t="shared" si="2"/>
        <v>7614</v>
      </c>
      <c r="I161" s="8"/>
      <c r="J161" s="6"/>
    </row>
    <row r="162" spans="1:10" x14ac:dyDescent="0.2">
      <c r="A162" s="6" t="s">
        <v>98</v>
      </c>
      <c r="B162" s="3">
        <v>1418</v>
      </c>
      <c r="C162" s="3">
        <v>0</v>
      </c>
      <c r="D162" s="3">
        <v>0</v>
      </c>
      <c r="E162" s="3">
        <v>0</v>
      </c>
      <c r="F162" s="3">
        <v>0</v>
      </c>
      <c r="G162" s="3">
        <v>1013</v>
      </c>
      <c r="H162" s="3">
        <f t="shared" si="2"/>
        <v>2431</v>
      </c>
      <c r="I162" s="8"/>
      <c r="J162" s="6"/>
    </row>
    <row r="163" spans="1:10" x14ac:dyDescent="0.2">
      <c r="A163" s="6" t="s">
        <v>18</v>
      </c>
      <c r="B163" s="3">
        <v>3151</v>
      </c>
      <c r="C163" s="3">
        <v>0</v>
      </c>
      <c r="D163" s="3">
        <v>0</v>
      </c>
      <c r="E163" s="3">
        <v>0</v>
      </c>
      <c r="F163" s="3">
        <v>0</v>
      </c>
      <c r="G163" s="3">
        <v>7449</v>
      </c>
      <c r="H163" s="3">
        <f t="shared" si="2"/>
        <v>10600</v>
      </c>
      <c r="I163" s="8"/>
      <c r="J163" s="6"/>
    </row>
    <row r="164" spans="1:10" x14ac:dyDescent="0.2">
      <c r="A164" s="6" t="s">
        <v>166</v>
      </c>
      <c r="B164" s="3">
        <v>2634</v>
      </c>
      <c r="C164" s="3">
        <v>0</v>
      </c>
      <c r="D164" s="3">
        <v>0</v>
      </c>
      <c r="E164" s="3">
        <v>0</v>
      </c>
      <c r="F164" s="3">
        <v>0</v>
      </c>
      <c r="G164" s="3">
        <v>3687</v>
      </c>
      <c r="H164" s="3">
        <f t="shared" si="2"/>
        <v>6321</v>
      </c>
      <c r="I164" s="8"/>
      <c r="J164" s="6"/>
    </row>
    <row r="165" spans="1:10" x14ac:dyDescent="0.2">
      <c r="A165" s="6" t="s">
        <v>230</v>
      </c>
      <c r="B165" s="3">
        <v>107</v>
      </c>
      <c r="C165" s="3">
        <v>0</v>
      </c>
      <c r="D165" s="3">
        <v>0</v>
      </c>
      <c r="E165" s="3">
        <v>0</v>
      </c>
      <c r="F165" s="3">
        <v>0</v>
      </c>
      <c r="G165" s="3">
        <v>533</v>
      </c>
      <c r="H165" s="3">
        <f t="shared" si="2"/>
        <v>640</v>
      </c>
      <c r="I165" s="8"/>
      <c r="J165" s="6"/>
    </row>
    <row r="166" spans="1:10" x14ac:dyDescent="0.2">
      <c r="A166" s="6" t="s">
        <v>156</v>
      </c>
      <c r="B166" s="3">
        <v>3098</v>
      </c>
      <c r="C166" s="3">
        <v>815</v>
      </c>
      <c r="D166" s="3">
        <v>0</v>
      </c>
      <c r="E166" s="3">
        <v>0</v>
      </c>
      <c r="F166" s="3">
        <v>0</v>
      </c>
      <c r="G166" s="3">
        <v>6684</v>
      </c>
      <c r="H166" s="3">
        <f t="shared" si="2"/>
        <v>10597</v>
      </c>
      <c r="I166" s="8"/>
      <c r="J166" s="6"/>
    </row>
    <row r="167" spans="1:10" x14ac:dyDescent="0.2">
      <c r="A167" s="6" t="s">
        <v>111</v>
      </c>
      <c r="B167" s="3">
        <v>3854</v>
      </c>
      <c r="C167" s="3">
        <v>771</v>
      </c>
      <c r="D167" s="3">
        <v>0</v>
      </c>
      <c r="E167" s="3">
        <v>0</v>
      </c>
      <c r="F167" s="3">
        <v>0</v>
      </c>
      <c r="G167" s="3">
        <v>10019</v>
      </c>
      <c r="H167" s="3">
        <f t="shared" si="2"/>
        <v>14644</v>
      </c>
      <c r="I167" s="8"/>
      <c r="J167" s="6"/>
    </row>
    <row r="168" spans="1:10" x14ac:dyDescent="0.2">
      <c r="A168" s="6" t="s">
        <v>32</v>
      </c>
      <c r="B168" s="3">
        <v>273</v>
      </c>
      <c r="C168" s="3">
        <v>0</v>
      </c>
      <c r="D168" s="3">
        <v>0</v>
      </c>
      <c r="E168" s="3">
        <v>0</v>
      </c>
      <c r="F168" s="3">
        <v>0</v>
      </c>
      <c r="G168" s="3">
        <v>2726</v>
      </c>
      <c r="H168" s="3">
        <f t="shared" si="2"/>
        <v>2999</v>
      </c>
      <c r="I168" s="8"/>
      <c r="J168" s="6"/>
    </row>
    <row r="169" spans="1:10" x14ac:dyDescent="0.2">
      <c r="A169" s="6" t="s">
        <v>93</v>
      </c>
      <c r="B169" s="3">
        <v>5159</v>
      </c>
      <c r="C169" s="3">
        <v>0</v>
      </c>
      <c r="D169" s="3">
        <v>0</v>
      </c>
      <c r="E169" s="3">
        <v>0</v>
      </c>
      <c r="F169" s="3">
        <v>0</v>
      </c>
      <c r="G169" s="3">
        <v>8255</v>
      </c>
      <c r="H169" s="3">
        <f t="shared" si="2"/>
        <v>13414</v>
      </c>
      <c r="I169" s="8"/>
      <c r="J169" s="6"/>
    </row>
    <row r="170" spans="1:10" x14ac:dyDescent="0.2">
      <c r="A170" s="6" t="s">
        <v>59</v>
      </c>
      <c r="B170" s="3">
        <v>279</v>
      </c>
      <c r="C170" s="3">
        <v>0</v>
      </c>
      <c r="D170" s="3">
        <v>0</v>
      </c>
      <c r="E170" s="3">
        <v>0</v>
      </c>
      <c r="F170" s="3">
        <v>0</v>
      </c>
      <c r="G170" s="3">
        <v>0</v>
      </c>
      <c r="H170" s="3">
        <f t="shared" si="2"/>
        <v>279</v>
      </c>
      <c r="I170" s="8"/>
      <c r="J170" s="6"/>
    </row>
    <row r="171" spans="1:10" x14ac:dyDescent="0.2">
      <c r="A171" s="6" t="s">
        <v>231</v>
      </c>
      <c r="B171" s="3">
        <v>6344</v>
      </c>
      <c r="C171" s="3">
        <v>0</v>
      </c>
      <c r="D171" s="3">
        <v>0</v>
      </c>
      <c r="E171" s="3">
        <v>0</v>
      </c>
      <c r="F171" s="3">
        <v>0</v>
      </c>
      <c r="G171" s="3">
        <v>10720</v>
      </c>
      <c r="H171" s="3">
        <f t="shared" si="2"/>
        <v>17064</v>
      </c>
      <c r="I171" s="8"/>
      <c r="J171" s="6"/>
    </row>
    <row r="172" spans="1:10" x14ac:dyDescent="0.2">
      <c r="A172" s="6" t="s">
        <v>35</v>
      </c>
      <c r="B172" s="3">
        <v>2625</v>
      </c>
      <c r="C172" s="3">
        <v>0</v>
      </c>
      <c r="D172" s="3">
        <v>0</v>
      </c>
      <c r="E172" s="3">
        <v>0</v>
      </c>
      <c r="F172" s="3">
        <v>0</v>
      </c>
      <c r="G172" s="3">
        <v>8459</v>
      </c>
      <c r="H172" s="3">
        <f t="shared" si="2"/>
        <v>11084</v>
      </c>
      <c r="I172" s="8"/>
      <c r="J172" s="6"/>
    </row>
    <row r="173" spans="1:10" x14ac:dyDescent="0.2">
      <c r="A173" s="6" t="s">
        <v>232</v>
      </c>
      <c r="B173" s="3">
        <v>1123</v>
      </c>
      <c r="C173" s="3">
        <v>0</v>
      </c>
      <c r="D173" s="3">
        <v>0</v>
      </c>
      <c r="E173" s="3">
        <v>0</v>
      </c>
      <c r="F173" s="3">
        <v>0</v>
      </c>
      <c r="G173" s="3">
        <v>3369</v>
      </c>
      <c r="H173" s="3">
        <f t="shared" si="2"/>
        <v>4492</v>
      </c>
      <c r="I173" s="8"/>
      <c r="J173" s="6"/>
    </row>
    <row r="174" spans="1:10" x14ac:dyDescent="0.2">
      <c r="A174" s="6" t="s">
        <v>158</v>
      </c>
      <c r="B174" s="3">
        <v>0</v>
      </c>
      <c r="C174" s="3">
        <v>0</v>
      </c>
      <c r="D174" s="3">
        <v>0</v>
      </c>
      <c r="E174" s="3">
        <v>0</v>
      </c>
      <c r="F174" s="3">
        <v>0</v>
      </c>
      <c r="G174" s="3">
        <v>576</v>
      </c>
      <c r="H174" s="3">
        <f t="shared" si="2"/>
        <v>576</v>
      </c>
      <c r="I174" s="8"/>
      <c r="J174" s="6"/>
    </row>
    <row r="175" spans="1:10" x14ac:dyDescent="0.2">
      <c r="A175" s="6" t="s">
        <v>82</v>
      </c>
      <c r="B175" s="3">
        <v>24116</v>
      </c>
      <c r="C175" s="3">
        <v>262</v>
      </c>
      <c r="D175" s="3">
        <v>0</v>
      </c>
      <c r="E175" s="3">
        <v>0</v>
      </c>
      <c r="F175" s="3">
        <v>0</v>
      </c>
      <c r="G175" s="3">
        <v>63961</v>
      </c>
      <c r="H175" s="3">
        <f t="shared" si="2"/>
        <v>88339</v>
      </c>
      <c r="I175" s="8"/>
      <c r="J175" s="6"/>
    </row>
    <row r="176" spans="1:10" x14ac:dyDescent="0.2">
      <c r="A176" s="6" t="s">
        <v>23</v>
      </c>
      <c r="B176" s="3">
        <v>5931</v>
      </c>
      <c r="C176" s="3">
        <v>516</v>
      </c>
      <c r="D176" s="3">
        <v>0</v>
      </c>
      <c r="E176" s="3">
        <v>0</v>
      </c>
      <c r="F176" s="3">
        <v>0</v>
      </c>
      <c r="G176" s="3">
        <v>15987</v>
      </c>
      <c r="H176" s="3">
        <f t="shared" si="2"/>
        <v>22434</v>
      </c>
      <c r="I176" s="8"/>
      <c r="J176" s="6"/>
    </row>
    <row r="177" spans="1:10" x14ac:dyDescent="0.2">
      <c r="A177" s="6" t="s">
        <v>117</v>
      </c>
      <c r="B177" s="3">
        <v>1225</v>
      </c>
      <c r="C177" s="3">
        <v>0</v>
      </c>
      <c r="D177" s="3">
        <v>0</v>
      </c>
      <c r="E177" s="3">
        <v>0</v>
      </c>
      <c r="F177" s="3">
        <v>0</v>
      </c>
      <c r="G177" s="3">
        <v>408</v>
      </c>
      <c r="H177" s="3">
        <f t="shared" si="2"/>
        <v>1633</v>
      </c>
      <c r="I177" s="8"/>
      <c r="J177" s="6"/>
    </row>
    <row r="178" spans="1:10" x14ac:dyDescent="0.2">
      <c r="A178" s="6" t="s">
        <v>139</v>
      </c>
      <c r="B178" s="3">
        <v>1198</v>
      </c>
      <c r="C178" s="3">
        <v>399</v>
      </c>
      <c r="D178" s="3">
        <v>0</v>
      </c>
      <c r="E178" s="3">
        <v>0</v>
      </c>
      <c r="F178" s="3">
        <v>0</v>
      </c>
      <c r="G178" s="3">
        <v>1597</v>
      </c>
      <c r="H178" s="3">
        <f t="shared" si="2"/>
        <v>3194</v>
      </c>
      <c r="I178" s="8"/>
      <c r="J178" s="6"/>
    </row>
    <row r="179" spans="1:10" x14ac:dyDescent="0.2">
      <c r="A179" s="6" t="s">
        <v>55</v>
      </c>
      <c r="B179" s="3">
        <v>2</v>
      </c>
      <c r="C179" s="3">
        <v>0</v>
      </c>
      <c r="D179" s="3">
        <v>0</v>
      </c>
      <c r="E179" s="3">
        <v>0</v>
      </c>
      <c r="F179" s="3">
        <v>0</v>
      </c>
      <c r="G179" s="3">
        <v>0</v>
      </c>
      <c r="H179" s="3">
        <f t="shared" si="2"/>
        <v>2</v>
      </c>
      <c r="I179" s="8"/>
      <c r="J179" s="6"/>
    </row>
    <row r="180" spans="1:10" x14ac:dyDescent="0.2">
      <c r="A180" s="6" t="s">
        <v>43</v>
      </c>
      <c r="B180" s="3">
        <v>2041</v>
      </c>
      <c r="C180" s="3">
        <v>408</v>
      </c>
      <c r="D180" s="3">
        <v>0</v>
      </c>
      <c r="E180" s="3">
        <v>0</v>
      </c>
      <c r="F180" s="3">
        <v>0</v>
      </c>
      <c r="G180" s="3">
        <v>6122</v>
      </c>
      <c r="H180" s="3">
        <f t="shared" si="2"/>
        <v>8571</v>
      </c>
      <c r="I180" s="8"/>
      <c r="J180" s="6"/>
    </row>
    <row r="181" spans="1:10" x14ac:dyDescent="0.2">
      <c r="A181" s="6" t="s">
        <v>97</v>
      </c>
      <c r="B181" s="3">
        <v>2436</v>
      </c>
      <c r="C181" s="3">
        <v>609</v>
      </c>
      <c r="D181" s="3">
        <v>0</v>
      </c>
      <c r="E181" s="3">
        <v>0</v>
      </c>
      <c r="F181" s="3">
        <v>0</v>
      </c>
      <c r="G181" s="3">
        <v>9439</v>
      </c>
      <c r="H181" s="3">
        <f t="shared" si="2"/>
        <v>12484</v>
      </c>
      <c r="I181" s="8"/>
      <c r="J181" s="6"/>
    </row>
    <row r="182" spans="1:10" x14ac:dyDescent="0.2">
      <c r="A182" s="6" t="s">
        <v>233</v>
      </c>
      <c r="B182" s="3">
        <v>7850</v>
      </c>
      <c r="C182" s="3">
        <v>1744</v>
      </c>
      <c r="D182" s="3">
        <v>0</v>
      </c>
      <c r="E182" s="3">
        <v>0</v>
      </c>
      <c r="F182" s="3">
        <v>0</v>
      </c>
      <c r="G182" s="3">
        <v>27038</v>
      </c>
      <c r="H182" s="3">
        <f t="shared" si="2"/>
        <v>36632</v>
      </c>
      <c r="I182" s="8"/>
      <c r="J182" s="6"/>
    </row>
    <row r="183" spans="1:10" x14ac:dyDescent="0.2">
      <c r="A183" s="6" t="s">
        <v>154</v>
      </c>
      <c r="B183" s="3">
        <v>16070</v>
      </c>
      <c r="C183" s="3">
        <v>417</v>
      </c>
      <c r="D183" s="3">
        <v>0</v>
      </c>
      <c r="E183" s="3">
        <v>0</v>
      </c>
      <c r="F183" s="3">
        <v>0</v>
      </c>
      <c r="G183" s="3">
        <v>34018</v>
      </c>
      <c r="H183" s="3">
        <f t="shared" si="2"/>
        <v>50505</v>
      </c>
      <c r="I183" s="8"/>
      <c r="J183" s="6"/>
    </row>
    <row r="184" spans="1:10" x14ac:dyDescent="0.2">
      <c r="A184" s="6" t="s">
        <v>133</v>
      </c>
      <c r="B184" s="3">
        <v>4079</v>
      </c>
      <c r="C184" s="3">
        <v>255</v>
      </c>
      <c r="D184" s="3">
        <v>0</v>
      </c>
      <c r="E184" s="3">
        <v>0</v>
      </c>
      <c r="F184" s="3">
        <v>0</v>
      </c>
      <c r="G184" s="3">
        <v>7648</v>
      </c>
      <c r="H184" s="3">
        <f t="shared" si="2"/>
        <v>11982</v>
      </c>
      <c r="I184" s="8"/>
      <c r="J184" s="6"/>
    </row>
    <row r="185" spans="1:10" x14ac:dyDescent="0.2">
      <c r="A185" s="6" t="s">
        <v>149</v>
      </c>
      <c r="B185" s="3">
        <v>1</v>
      </c>
      <c r="C185" s="3">
        <v>0</v>
      </c>
      <c r="D185" s="3">
        <v>0</v>
      </c>
      <c r="E185" s="3">
        <v>0</v>
      </c>
      <c r="F185" s="3">
        <v>0</v>
      </c>
      <c r="G185" s="3">
        <v>0</v>
      </c>
      <c r="H185" s="3">
        <f t="shared" si="2"/>
        <v>1</v>
      </c>
      <c r="I185" s="8"/>
      <c r="J185" s="6"/>
    </row>
    <row r="186" spans="1:10" x14ac:dyDescent="0.2">
      <c r="A186" s="6" t="s">
        <v>234</v>
      </c>
      <c r="B186" s="3">
        <v>14</v>
      </c>
      <c r="C186" s="3">
        <v>0</v>
      </c>
      <c r="D186" s="3">
        <v>0</v>
      </c>
      <c r="E186" s="3">
        <v>0</v>
      </c>
      <c r="F186" s="3">
        <v>0</v>
      </c>
      <c r="G186" s="3">
        <v>0</v>
      </c>
      <c r="H186" s="3">
        <f t="shared" si="2"/>
        <v>14</v>
      </c>
      <c r="I186" s="8"/>
      <c r="J186" s="6"/>
    </row>
    <row r="187" spans="1:10" x14ac:dyDescent="0.2">
      <c r="A187" s="6" t="s">
        <v>235</v>
      </c>
      <c r="B187" s="3">
        <v>2086</v>
      </c>
      <c r="C187" s="3">
        <v>209</v>
      </c>
      <c r="D187" s="3">
        <v>0</v>
      </c>
      <c r="E187" s="3">
        <v>0</v>
      </c>
      <c r="F187" s="3">
        <v>0</v>
      </c>
      <c r="G187" s="3">
        <v>4380</v>
      </c>
      <c r="H187" s="3">
        <f t="shared" si="2"/>
        <v>6675</v>
      </c>
      <c r="I187" s="8"/>
      <c r="J187" s="6"/>
    </row>
    <row r="188" spans="1:10" x14ac:dyDescent="0.2">
      <c r="A188" s="6" t="s">
        <v>141</v>
      </c>
      <c r="B188" s="3">
        <v>0</v>
      </c>
      <c r="C188" s="3">
        <v>0</v>
      </c>
      <c r="D188" s="3">
        <v>0</v>
      </c>
      <c r="E188" s="3">
        <v>0</v>
      </c>
      <c r="F188" s="3">
        <v>0</v>
      </c>
      <c r="G188" s="3">
        <v>684</v>
      </c>
      <c r="H188" s="3">
        <f t="shared" si="2"/>
        <v>684</v>
      </c>
      <c r="I188" s="8"/>
      <c r="J188" s="6"/>
    </row>
    <row r="189" spans="1:10" x14ac:dyDescent="0.2">
      <c r="A189" s="6" t="s">
        <v>109</v>
      </c>
      <c r="B189" s="3">
        <v>663</v>
      </c>
      <c r="C189" s="3">
        <v>0</v>
      </c>
      <c r="D189" s="3">
        <v>0</v>
      </c>
      <c r="E189" s="3">
        <v>0</v>
      </c>
      <c r="F189" s="3">
        <v>0</v>
      </c>
      <c r="G189" s="3">
        <v>1825</v>
      </c>
      <c r="H189" s="3">
        <f t="shared" si="2"/>
        <v>2488</v>
      </c>
      <c r="I189" s="8"/>
      <c r="J189" s="6"/>
    </row>
    <row r="190" spans="1:10" x14ac:dyDescent="0.2">
      <c r="A190" s="6" t="s">
        <v>22</v>
      </c>
      <c r="B190" s="3">
        <v>1413</v>
      </c>
      <c r="C190" s="3">
        <v>0</v>
      </c>
      <c r="D190" s="3">
        <v>0</v>
      </c>
      <c r="E190" s="3">
        <v>0</v>
      </c>
      <c r="F190" s="3">
        <v>0</v>
      </c>
      <c r="G190" s="3">
        <v>4238</v>
      </c>
      <c r="H190" s="3">
        <f t="shared" si="2"/>
        <v>5651</v>
      </c>
      <c r="I190" s="8"/>
      <c r="J190" s="6"/>
    </row>
    <row r="191" spans="1:10" x14ac:dyDescent="0.2">
      <c r="A191" s="6" t="s">
        <v>147</v>
      </c>
      <c r="B191" s="3">
        <v>0</v>
      </c>
      <c r="C191" s="3">
        <v>0</v>
      </c>
      <c r="D191" s="3">
        <v>0</v>
      </c>
      <c r="E191" s="3">
        <v>0</v>
      </c>
      <c r="F191" s="3">
        <v>0</v>
      </c>
      <c r="G191" s="3">
        <v>2055</v>
      </c>
      <c r="H191" s="3">
        <f t="shared" si="2"/>
        <v>2055</v>
      </c>
      <c r="I191" s="8"/>
      <c r="J191" s="6"/>
    </row>
    <row r="192" spans="1:10" x14ac:dyDescent="0.2">
      <c r="A192" s="6" t="s">
        <v>236</v>
      </c>
      <c r="B192" s="3">
        <v>1030</v>
      </c>
      <c r="C192" s="3">
        <v>147</v>
      </c>
      <c r="D192" s="3">
        <v>0</v>
      </c>
      <c r="E192" s="3">
        <v>0</v>
      </c>
      <c r="F192" s="3">
        <v>0</v>
      </c>
      <c r="G192" s="3">
        <v>4267</v>
      </c>
      <c r="H192" s="3">
        <f t="shared" si="2"/>
        <v>5444</v>
      </c>
      <c r="I192" s="8"/>
      <c r="J192" s="6"/>
    </row>
    <row r="193" spans="1:10" x14ac:dyDescent="0.2">
      <c r="A193" s="6" t="s">
        <v>237</v>
      </c>
      <c r="B193" s="3">
        <v>8929</v>
      </c>
      <c r="C193" s="3">
        <v>957</v>
      </c>
      <c r="D193" s="3">
        <v>0</v>
      </c>
      <c r="E193" s="3">
        <v>0</v>
      </c>
      <c r="F193" s="3">
        <v>0</v>
      </c>
      <c r="G193" s="3">
        <v>22322</v>
      </c>
      <c r="H193" s="3">
        <f t="shared" si="2"/>
        <v>32208</v>
      </c>
      <c r="I193" s="8"/>
      <c r="J193" s="6"/>
    </row>
    <row r="194" spans="1:10" x14ac:dyDescent="0.2">
      <c r="A194" s="6" t="s">
        <v>164</v>
      </c>
      <c r="B194" s="3">
        <v>5471</v>
      </c>
      <c r="C194" s="3">
        <v>0</v>
      </c>
      <c r="D194" s="3">
        <v>0</v>
      </c>
      <c r="E194" s="3">
        <v>0</v>
      </c>
      <c r="F194" s="3">
        <v>0</v>
      </c>
      <c r="G194" s="3">
        <v>3419</v>
      </c>
      <c r="H194" s="3">
        <f t="shared" ref="H194:H202" si="3">SUM(B194:G194)</f>
        <v>8890</v>
      </c>
      <c r="I194" s="8"/>
      <c r="J194" s="6"/>
    </row>
    <row r="195" spans="1:10" x14ac:dyDescent="0.2">
      <c r="A195" s="6" t="s">
        <v>42</v>
      </c>
      <c r="B195" s="3">
        <v>4005</v>
      </c>
      <c r="C195" s="3">
        <v>1001</v>
      </c>
      <c r="D195" s="3">
        <v>0</v>
      </c>
      <c r="E195" s="3">
        <v>0</v>
      </c>
      <c r="F195" s="3">
        <v>0</v>
      </c>
      <c r="G195" s="3">
        <v>9344</v>
      </c>
      <c r="H195" s="3">
        <f t="shared" si="3"/>
        <v>14350</v>
      </c>
      <c r="I195" s="8"/>
      <c r="J195" s="6"/>
    </row>
    <row r="196" spans="1:10" x14ac:dyDescent="0.2">
      <c r="A196" s="6" t="s">
        <v>119</v>
      </c>
      <c r="B196" s="3">
        <v>7127</v>
      </c>
      <c r="C196" s="3">
        <v>563</v>
      </c>
      <c r="D196" s="3">
        <v>0</v>
      </c>
      <c r="E196" s="3">
        <v>0</v>
      </c>
      <c r="F196" s="3">
        <v>0</v>
      </c>
      <c r="G196" s="3">
        <v>8814</v>
      </c>
      <c r="H196" s="3">
        <f t="shared" si="3"/>
        <v>16504</v>
      </c>
      <c r="I196" s="8"/>
      <c r="J196" s="6"/>
    </row>
    <row r="197" spans="1:10" x14ac:dyDescent="0.2">
      <c r="A197" s="6" t="s">
        <v>238</v>
      </c>
      <c r="B197" s="3">
        <v>2117</v>
      </c>
      <c r="C197" s="3">
        <v>0</v>
      </c>
      <c r="D197" s="3">
        <v>0</v>
      </c>
      <c r="E197" s="3">
        <v>0</v>
      </c>
      <c r="F197" s="3">
        <v>0</v>
      </c>
      <c r="G197" s="3">
        <v>4233</v>
      </c>
      <c r="H197" s="3">
        <f t="shared" si="3"/>
        <v>6350</v>
      </c>
      <c r="I197" s="8"/>
      <c r="J197" s="6"/>
    </row>
    <row r="198" spans="1:10" x14ac:dyDescent="0.2">
      <c r="A198" s="6" t="s">
        <v>37</v>
      </c>
      <c r="B198" s="3">
        <v>418</v>
      </c>
      <c r="C198" s="3">
        <v>0</v>
      </c>
      <c r="D198" s="3">
        <v>0</v>
      </c>
      <c r="E198" s="3">
        <v>0</v>
      </c>
      <c r="F198" s="3">
        <v>0</v>
      </c>
      <c r="G198" s="3">
        <v>1671</v>
      </c>
      <c r="H198" s="3">
        <f t="shared" si="3"/>
        <v>2089</v>
      </c>
      <c r="I198" s="8"/>
      <c r="J198" s="6"/>
    </row>
    <row r="199" spans="1:10" x14ac:dyDescent="0.2">
      <c r="A199" s="6" t="s">
        <v>239</v>
      </c>
      <c r="B199" s="3">
        <v>0</v>
      </c>
      <c r="C199" s="3">
        <v>0</v>
      </c>
      <c r="D199" s="3">
        <v>0</v>
      </c>
      <c r="E199" s="3">
        <v>0</v>
      </c>
      <c r="F199" s="3">
        <v>0</v>
      </c>
      <c r="G199" s="3">
        <v>0</v>
      </c>
      <c r="H199" s="3">
        <f t="shared" si="3"/>
        <v>0</v>
      </c>
      <c r="I199" s="8"/>
      <c r="J199" s="6"/>
    </row>
    <row r="200" spans="1:10" x14ac:dyDescent="0.2">
      <c r="A200" s="6" t="s">
        <v>240</v>
      </c>
      <c r="B200" s="3">
        <v>0</v>
      </c>
      <c r="C200" s="3">
        <v>0</v>
      </c>
      <c r="D200" s="3">
        <v>0</v>
      </c>
      <c r="E200" s="3">
        <v>0</v>
      </c>
      <c r="F200" s="3">
        <v>0</v>
      </c>
      <c r="G200" s="3">
        <v>0</v>
      </c>
      <c r="H200" s="3">
        <f t="shared" si="3"/>
        <v>0</v>
      </c>
      <c r="I200" s="8"/>
      <c r="J200" s="6"/>
    </row>
    <row r="201" spans="1:10" x14ac:dyDescent="0.2">
      <c r="A201" s="6" t="s">
        <v>241</v>
      </c>
      <c r="B201" s="3">
        <v>0</v>
      </c>
      <c r="C201" s="3">
        <v>0</v>
      </c>
      <c r="D201" s="3">
        <v>0</v>
      </c>
      <c r="E201" s="3">
        <v>0</v>
      </c>
      <c r="F201" s="3">
        <v>0</v>
      </c>
      <c r="G201" s="3">
        <v>0</v>
      </c>
      <c r="H201" s="3">
        <f t="shared" si="3"/>
        <v>0</v>
      </c>
      <c r="I201" s="8"/>
      <c r="J201" s="6"/>
    </row>
    <row r="202" spans="1:10" x14ac:dyDescent="0.2">
      <c r="A202" s="6" t="s">
        <v>182</v>
      </c>
      <c r="B202" s="3">
        <v>353</v>
      </c>
      <c r="C202" s="3">
        <v>0</v>
      </c>
      <c r="D202" s="3">
        <v>0</v>
      </c>
      <c r="E202" s="3">
        <v>0</v>
      </c>
      <c r="F202" s="3">
        <v>0</v>
      </c>
      <c r="G202" s="3">
        <v>0</v>
      </c>
      <c r="H202" s="3">
        <f t="shared" si="3"/>
        <v>353</v>
      </c>
      <c r="I202" s="8"/>
      <c r="J202" s="6"/>
    </row>
    <row r="203" spans="1:10" s="8" customFormat="1" x14ac:dyDescent="0.2">
      <c r="A203" s="6" t="s">
        <v>184</v>
      </c>
      <c r="B203" s="4">
        <f>SUBTOTAL(109,Sect619[District])</f>
        <v>871013</v>
      </c>
      <c r="C203" s="4">
        <f>SUBTOTAL(109,Sect619[Regional])</f>
        <v>116148</v>
      </c>
      <c r="D203" s="4">
        <f>SUBTOTAL(109,Sect619[OSD])</f>
        <v>0</v>
      </c>
      <c r="E203" s="4">
        <f>SUBTOTAL(109,Sect619[LTCT])</f>
        <v>0</v>
      </c>
      <c r="F203" s="4">
        <f>SUBTOTAL(109,Sect619[Hospital])</f>
        <v>0</v>
      </c>
      <c r="G203" s="4">
        <f>SUBTOTAL(109,Sect619[ECSE])</f>
        <v>2091298</v>
      </c>
      <c r="H203" s="4">
        <f>SUBTOTAL(109,Sect619[Gross Total])</f>
        <v>3078459</v>
      </c>
      <c r="I203" s="5"/>
    </row>
    <row r="204" spans="1:10" hidden="1" x14ac:dyDescent="0.2">
      <c r="A204" s="8"/>
      <c r="B204" s="5"/>
      <c r="C204" s="5"/>
      <c r="D204" s="5"/>
      <c r="E204" s="5"/>
      <c r="F204" s="5"/>
      <c r="G204" s="5"/>
      <c r="H204" s="5"/>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4"/>
  <sheetViews>
    <sheetView workbookViewId="0">
      <pane ySplit="1" topLeftCell="A2" activePane="bottomLeft" state="frozen"/>
      <selection pane="bottomLeft" activeCell="B2" sqref="B2:G202"/>
    </sheetView>
  </sheetViews>
  <sheetFormatPr defaultColWidth="0" defaultRowHeight="12.75" zeroHeight="1" x14ac:dyDescent="0.2"/>
  <cols>
    <col min="1" max="1" width="30.28515625" style="6" customWidth="1"/>
    <col min="2" max="9" width="16.28515625" style="6" customWidth="1"/>
    <col min="10" max="10" width="9.28515625" style="8" customWidth="1"/>
    <col min="11" max="16384" width="7.28515625" style="6" hidden="1"/>
  </cols>
  <sheetData>
    <row r="1" spans="1:10" x14ac:dyDescent="0.2">
      <c r="A1" s="6" t="s">
        <v>0</v>
      </c>
      <c r="B1" s="7" t="s">
        <v>174</v>
      </c>
      <c r="C1" s="7" t="s">
        <v>175</v>
      </c>
      <c r="D1" s="7" t="s">
        <v>170</v>
      </c>
      <c r="E1" s="7" t="s">
        <v>171</v>
      </c>
      <c r="F1" s="7" t="s">
        <v>176</v>
      </c>
      <c r="G1" s="7" t="s">
        <v>177</v>
      </c>
      <c r="H1" s="7" t="s">
        <v>178</v>
      </c>
      <c r="I1" s="8"/>
      <c r="J1" s="6"/>
    </row>
    <row r="2" spans="1:10" x14ac:dyDescent="0.2">
      <c r="A2" s="6" t="s">
        <v>79</v>
      </c>
      <c r="B2" s="3">
        <v>586</v>
      </c>
      <c r="C2" s="3">
        <v>0</v>
      </c>
      <c r="D2" s="3">
        <v>0</v>
      </c>
      <c r="E2" s="3">
        <v>0</v>
      </c>
      <c r="F2" s="3">
        <v>0</v>
      </c>
      <c r="G2" s="3">
        <v>0</v>
      </c>
      <c r="H2" s="3">
        <f t="shared" ref="H2:H65" si="0">SUM(B2:G2)</f>
        <v>586</v>
      </c>
      <c r="I2" s="8"/>
      <c r="J2" s="6"/>
    </row>
    <row r="3" spans="1:10" x14ac:dyDescent="0.2">
      <c r="A3" s="6" t="s">
        <v>106</v>
      </c>
      <c r="B3" s="3">
        <v>14384</v>
      </c>
      <c r="C3" s="3">
        <v>0</v>
      </c>
      <c r="D3" s="3">
        <v>0</v>
      </c>
      <c r="E3" s="3">
        <v>0</v>
      </c>
      <c r="F3" s="3">
        <v>0</v>
      </c>
      <c r="G3" s="3">
        <v>669</v>
      </c>
      <c r="H3" s="3">
        <f t="shared" si="0"/>
        <v>15053</v>
      </c>
      <c r="I3" s="8"/>
      <c r="J3" s="6"/>
    </row>
    <row r="4" spans="1:10" x14ac:dyDescent="0.2">
      <c r="A4" s="6" t="s">
        <v>5</v>
      </c>
      <c r="B4" s="3">
        <v>11735</v>
      </c>
      <c r="C4" s="3">
        <v>631</v>
      </c>
      <c r="D4" s="3">
        <v>0</v>
      </c>
      <c r="E4" s="3">
        <v>0</v>
      </c>
      <c r="F4" s="3">
        <v>0</v>
      </c>
      <c r="G4" s="3">
        <v>0</v>
      </c>
      <c r="H4" s="3">
        <f t="shared" si="0"/>
        <v>12366</v>
      </c>
      <c r="I4" s="8"/>
      <c r="J4" s="6"/>
    </row>
    <row r="5" spans="1:10" x14ac:dyDescent="0.2">
      <c r="A5" s="6" t="s">
        <v>161</v>
      </c>
      <c r="B5" s="3">
        <v>32264</v>
      </c>
      <c r="C5" s="3">
        <v>6891</v>
      </c>
      <c r="D5" s="3">
        <v>0</v>
      </c>
      <c r="E5" s="3">
        <v>0</v>
      </c>
      <c r="F5" s="3">
        <v>0</v>
      </c>
      <c r="G5" s="3">
        <v>1566</v>
      </c>
      <c r="H5" s="3">
        <f t="shared" si="0"/>
        <v>40721</v>
      </c>
      <c r="I5" s="8"/>
      <c r="J5" s="6"/>
    </row>
    <row r="6" spans="1:10" x14ac:dyDescent="0.2">
      <c r="A6" s="6" t="s">
        <v>104</v>
      </c>
      <c r="B6" s="3">
        <v>4850</v>
      </c>
      <c r="C6" s="3">
        <v>0</v>
      </c>
      <c r="D6" s="3">
        <v>0</v>
      </c>
      <c r="E6" s="3">
        <v>0</v>
      </c>
      <c r="F6" s="3">
        <v>0</v>
      </c>
      <c r="G6" s="3">
        <v>0</v>
      </c>
      <c r="H6" s="3">
        <f t="shared" si="0"/>
        <v>4850</v>
      </c>
      <c r="I6" s="8"/>
      <c r="J6" s="6"/>
    </row>
    <row r="7" spans="1:10" x14ac:dyDescent="0.2">
      <c r="A7" s="6" t="s">
        <v>44</v>
      </c>
      <c r="B7" s="3">
        <v>7639</v>
      </c>
      <c r="C7" s="3">
        <v>694</v>
      </c>
      <c r="D7" s="3">
        <v>0</v>
      </c>
      <c r="E7" s="3">
        <v>0</v>
      </c>
      <c r="F7" s="3">
        <v>0</v>
      </c>
      <c r="G7" s="3">
        <v>694</v>
      </c>
      <c r="H7" s="3">
        <f t="shared" si="0"/>
        <v>9027</v>
      </c>
      <c r="I7" s="8"/>
      <c r="J7" s="6"/>
    </row>
    <row r="8" spans="1:10" x14ac:dyDescent="0.2">
      <c r="A8" s="6" t="s">
        <v>108</v>
      </c>
      <c r="B8" s="3">
        <v>1032</v>
      </c>
      <c r="C8" s="3">
        <v>0</v>
      </c>
      <c r="D8" s="3">
        <v>0</v>
      </c>
      <c r="E8" s="3">
        <v>0</v>
      </c>
      <c r="F8" s="3">
        <v>0</v>
      </c>
      <c r="G8" s="3">
        <v>0</v>
      </c>
      <c r="H8" s="3">
        <f t="shared" si="0"/>
        <v>1032</v>
      </c>
      <c r="I8" s="8"/>
      <c r="J8" s="6"/>
    </row>
    <row r="9" spans="1:10" x14ac:dyDescent="0.2">
      <c r="A9" s="6" t="s">
        <v>61</v>
      </c>
      <c r="B9" s="3">
        <v>116283</v>
      </c>
      <c r="C9" s="3">
        <v>32194</v>
      </c>
      <c r="D9" s="3">
        <v>0</v>
      </c>
      <c r="E9" s="3">
        <v>3364</v>
      </c>
      <c r="F9" s="3">
        <v>0</v>
      </c>
      <c r="G9" s="3">
        <v>7688</v>
      </c>
      <c r="H9" s="3">
        <f t="shared" si="0"/>
        <v>159529</v>
      </c>
      <c r="I9" s="8"/>
      <c r="J9" s="6"/>
    </row>
    <row r="10" spans="1:10" x14ac:dyDescent="0.2">
      <c r="A10" s="6" t="s">
        <v>70</v>
      </c>
      <c r="B10" s="3">
        <v>424</v>
      </c>
      <c r="C10" s="3">
        <v>0</v>
      </c>
      <c r="D10" s="3">
        <v>0</v>
      </c>
      <c r="E10" s="3">
        <v>0</v>
      </c>
      <c r="F10" s="3">
        <v>0</v>
      </c>
      <c r="G10" s="3">
        <v>0</v>
      </c>
      <c r="H10" s="3">
        <f t="shared" si="0"/>
        <v>424</v>
      </c>
      <c r="I10" s="8"/>
      <c r="J10" s="6"/>
    </row>
    <row r="11" spans="1:10" x14ac:dyDescent="0.2">
      <c r="A11" s="6" t="s">
        <v>209</v>
      </c>
      <c r="B11" s="3">
        <v>67192</v>
      </c>
      <c r="C11" s="3">
        <v>14741</v>
      </c>
      <c r="D11" s="3">
        <v>686</v>
      </c>
      <c r="E11" s="3">
        <v>0</v>
      </c>
      <c r="F11" s="3">
        <v>0</v>
      </c>
      <c r="G11" s="3">
        <v>11999</v>
      </c>
      <c r="H11" s="3">
        <f t="shared" si="0"/>
        <v>94618</v>
      </c>
      <c r="I11" s="8"/>
      <c r="J11" s="6"/>
    </row>
    <row r="12" spans="1:10" x14ac:dyDescent="0.2">
      <c r="A12" s="6" t="s">
        <v>210</v>
      </c>
      <c r="B12" s="3">
        <v>21295</v>
      </c>
      <c r="C12" s="3">
        <v>4376</v>
      </c>
      <c r="D12" s="3">
        <v>0</v>
      </c>
      <c r="E12" s="3">
        <v>0</v>
      </c>
      <c r="F12" s="3">
        <v>0</v>
      </c>
      <c r="G12" s="3">
        <v>1459</v>
      </c>
      <c r="H12" s="3">
        <f t="shared" si="0"/>
        <v>27130</v>
      </c>
      <c r="I12" s="8"/>
      <c r="J12" s="6"/>
    </row>
    <row r="13" spans="1:10" x14ac:dyDescent="0.2">
      <c r="A13" s="6" t="s">
        <v>1</v>
      </c>
      <c r="B13" s="3">
        <v>172163</v>
      </c>
      <c r="C13" s="3">
        <v>25937</v>
      </c>
      <c r="D13" s="3">
        <v>0</v>
      </c>
      <c r="E13" s="3">
        <v>0</v>
      </c>
      <c r="F13" s="3">
        <v>0</v>
      </c>
      <c r="G13" s="3">
        <v>6014</v>
      </c>
      <c r="H13" s="3">
        <f t="shared" si="0"/>
        <v>204114</v>
      </c>
      <c r="I13" s="8"/>
      <c r="J13" s="6"/>
    </row>
    <row r="14" spans="1:10" x14ac:dyDescent="0.2">
      <c r="A14" s="6" t="s">
        <v>29</v>
      </c>
      <c r="B14" s="3">
        <v>28907</v>
      </c>
      <c r="C14" s="3">
        <v>2409</v>
      </c>
      <c r="D14" s="3">
        <v>0</v>
      </c>
      <c r="E14" s="3">
        <v>0</v>
      </c>
      <c r="F14" s="3">
        <v>0</v>
      </c>
      <c r="G14" s="3">
        <v>3097</v>
      </c>
      <c r="H14" s="3">
        <f t="shared" si="0"/>
        <v>34413</v>
      </c>
      <c r="I14" s="8"/>
      <c r="J14" s="6"/>
    </row>
    <row r="15" spans="1:10" x14ac:dyDescent="0.2">
      <c r="A15" s="6" t="s">
        <v>152</v>
      </c>
      <c r="B15" s="3">
        <v>45356</v>
      </c>
      <c r="C15" s="3">
        <v>8621</v>
      </c>
      <c r="D15" s="3">
        <v>0</v>
      </c>
      <c r="E15" s="3">
        <v>0</v>
      </c>
      <c r="F15" s="3">
        <v>0</v>
      </c>
      <c r="G15" s="3">
        <v>2999</v>
      </c>
      <c r="H15" s="3">
        <f t="shared" si="0"/>
        <v>56976</v>
      </c>
      <c r="I15" s="8"/>
      <c r="J15" s="6"/>
    </row>
    <row r="16" spans="1:10" x14ac:dyDescent="0.2">
      <c r="A16" s="6" t="s">
        <v>155</v>
      </c>
      <c r="B16" s="3">
        <v>1686186</v>
      </c>
      <c r="C16" s="3">
        <v>359275</v>
      </c>
      <c r="D16" s="3">
        <v>1689</v>
      </c>
      <c r="E16" s="3">
        <v>13510</v>
      </c>
      <c r="F16" s="3">
        <v>0</v>
      </c>
      <c r="G16" s="3">
        <v>199691</v>
      </c>
      <c r="H16" s="3">
        <f t="shared" si="0"/>
        <v>2260351</v>
      </c>
      <c r="I16" s="8"/>
      <c r="J16" s="6"/>
    </row>
    <row r="17" spans="1:10" x14ac:dyDescent="0.2">
      <c r="A17" s="6" t="s">
        <v>211</v>
      </c>
      <c r="B17" s="3">
        <v>772086</v>
      </c>
      <c r="C17" s="3">
        <v>143111</v>
      </c>
      <c r="D17" s="3">
        <v>0</v>
      </c>
      <c r="E17" s="3">
        <v>0</v>
      </c>
      <c r="F17" s="3">
        <v>0</v>
      </c>
      <c r="G17" s="3">
        <v>70282</v>
      </c>
      <c r="H17" s="3">
        <f t="shared" si="0"/>
        <v>985479</v>
      </c>
      <c r="I17" s="8"/>
      <c r="J17" s="6"/>
    </row>
    <row r="18" spans="1:10" x14ac:dyDescent="0.2">
      <c r="A18" s="6" t="s">
        <v>86</v>
      </c>
      <c r="B18" s="3">
        <v>233704</v>
      </c>
      <c r="C18" s="3">
        <v>9047</v>
      </c>
      <c r="D18" s="3">
        <v>0</v>
      </c>
      <c r="E18" s="3">
        <v>0</v>
      </c>
      <c r="F18" s="3">
        <v>0</v>
      </c>
      <c r="G18" s="3">
        <v>33674</v>
      </c>
      <c r="H18" s="3">
        <f t="shared" si="0"/>
        <v>276425</v>
      </c>
      <c r="I18" s="8"/>
      <c r="J18" s="6"/>
    </row>
    <row r="19" spans="1:10" x14ac:dyDescent="0.2">
      <c r="A19" s="6" t="s">
        <v>92</v>
      </c>
      <c r="B19" s="3">
        <v>10098</v>
      </c>
      <c r="C19" s="3">
        <v>0</v>
      </c>
      <c r="D19" s="3">
        <v>0</v>
      </c>
      <c r="E19" s="3">
        <v>0</v>
      </c>
      <c r="F19" s="3">
        <v>0</v>
      </c>
      <c r="G19" s="3">
        <v>493</v>
      </c>
      <c r="H19" s="3">
        <f t="shared" si="0"/>
        <v>10591</v>
      </c>
      <c r="I19" s="8"/>
      <c r="J19" s="6"/>
    </row>
    <row r="20" spans="1:10" x14ac:dyDescent="0.2">
      <c r="A20" s="6" t="s">
        <v>71</v>
      </c>
      <c r="B20" s="3">
        <v>1240</v>
      </c>
      <c r="C20" s="3">
        <v>0</v>
      </c>
      <c r="D20" s="3">
        <v>0</v>
      </c>
      <c r="E20" s="3">
        <v>0</v>
      </c>
      <c r="F20" s="3">
        <v>0</v>
      </c>
      <c r="G20" s="3">
        <v>0</v>
      </c>
      <c r="H20" s="3">
        <f t="shared" si="0"/>
        <v>1240</v>
      </c>
      <c r="I20" s="8"/>
      <c r="J20" s="6"/>
    </row>
    <row r="21" spans="1:10" x14ac:dyDescent="0.2">
      <c r="A21" s="6" t="s">
        <v>212</v>
      </c>
      <c r="B21" s="3">
        <v>68686</v>
      </c>
      <c r="C21" s="3">
        <v>13083</v>
      </c>
      <c r="D21" s="3">
        <v>0</v>
      </c>
      <c r="E21" s="3">
        <v>0</v>
      </c>
      <c r="F21" s="3">
        <v>0</v>
      </c>
      <c r="G21" s="3">
        <v>5451</v>
      </c>
      <c r="H21" s="3">
        <f t="shared" si="0"/>
        <v>87220</v>
      </c>
      <c r="I21" s="8"/>
      <c r="J21" s="6"/>
    </row>
    <row r="22" spans="1:10" x14ac:dyDescent="0.2">
      <c r="A22" s="6" t="s">
        <v>3</v>
      </c>
      <c r="B22" s="3">
        <v>1988</v>
      </c>
      <c r="C22" s="3">
        <v>0</v>
      </c>
      <c r="D22" s="3">
        <v>0</v>
      </c>
      <c r="E22" s="3">
        <v>0</v>
      </c>
      <c r="F22" s="3">
        <v>0</v>
      </c>
      <c r="G22" s="3">
        <v>0</v>
      </c>
      <c r="H22" s="3">
        <f t="shared" si="0"/>
        <v>1988</v>
      </c>
      <c r="I22" s="8"/>
      <c r="J22" s="6"/>
    </row>
    <row r="23" spans="1:10" x14ac:dyDescent="0.2">
      <c r="A23" s="6" t="s">
        <v>66</v>
      </c>
      <c r="B23" s="3">
        <v>9209</v>
      </c>
      <c r="C23" s="3">
        <v>1889</v>
      </c>
      <c r="D23" s="3">
        <v>0</v>
      </c>
      <c r="E23" s="3">
        <v>0</v>
      </c>
      <c r="F23" s="3">
        <v>0</v>
      </c>
      <c r="G23" s="3">
        <v>236</v>
      </c>
      <c r="H23" s="3">
        <f t="shared" si="0"/>
        <v>11334</v>
      </c>
      <c r="I23" s="8"/>
      <c r="J23" s="6"/>
    </row>
    <row r="24" spans="1:10" x14ac:dyDescent="0.2">
      <c r="A24" s="6" t="s">
        <v>213</v>
      </c>
      <c r="B24" s="3">
        <v>9411</v>
      </c>
      <c r="C24" s="3">
        <v>495</v>
      </c>
      <c r="D24" s="3">
        <v>0</v>
      </c>
      <c r="E24" s="3">
        <v>0</v>
      </c>
      <c r="F24" s="3">
        <v>0</v>
      </c>
      <c r="G24" s="3">
        <v>248</v>
      </c>
      <c r="H24" s="3">
        <f t="shared" si="0"/>
        <v>10154</v>
      </c>
      <c r="I24" s="8"/>
      <c r="J24" s="6"/>
    </row>
    <row r="25" spans="1:10" x14ac:dyDescent="0.2">
      <c r="A25" s="6" t="s">
        <v>14</v>
      </c>
      <c r="B25" s="3">
        <v>186739</v>
      </c>
      <c r="C25" s="3">
        <v>35941</v>
      </c>
      <c r="D25" s="3">
        <v>0</v>
      </c>
      <c r="E25" s="3">
        <v>0</v>
      </c>
      <c r="F25" s="3">
        <v>0</v>
      </c>
      <c r="G25" s="3">
        <v>17189</v>
      </c>
      <c r="H25" s="3">
        <f t="shared" si="0"/>
        <v>239869</v>
      </c>
      <c r="I25" s="8"/>
      <c r="J25" s="6"/>
    </row>
    <row r="26" spans="1:10" x14ac:dyDescent="0.2">
      <c r="A26" s="6" t="s">
        <v>112</v>
      </c>
      <c r="B26" s="3">
        <v>114942</v>
      </c>
      <c r="C26" s="3">
        <v>26241</v>
      </c>
      <c r="D26" s="3">
        <v>370</v>
      </c>
      <c r="E26" s="3">
        <v>0</v>
      </c>
      <c r="F26" s="3">
        <v>0</v>
      </c>
      <c r="G26" s="3">
        <v>4805</v>
      </c>
      <c r="H26" s="3">
        <f t="shared" si="0"/>
        <v>146358</v>
      </c>
      <c r="I26" s="8"/>
      <c r="J26" s="6"/>
    </row>
    <row r="27" spans="1:10" x14ac:dyDescent="0.2">
      <c r="A27" s="6" t="s">
        <v>125</v>
      </c>
      <c r="B27" s="3">
        <v>256156</v>
      </c>
      <c r="C27" s="3">
        <v>62902</v>
      </c>
      <c r="D27" s="3">
        <v>758</v>
      </c>
      <c r="E27" s="3">
        <v>0</v>
      </c>
      <c r="F27" s="3">
        <v>0</v>
      </c>
      <c r="G27" s="3">
        <v>29556</v>
      </c>
      <c r="H27" s="3">
        <f t="shared" si="0"/>
        <v>349372</v>
      </c>
      <c r="I27" s="8"/>
      <c r="J27" s="6"/>
    </row>
    <row r="28" spans="1:10" x14ac:dyDescent="0.2">
      <c r="A28" s="6" t="s">
        <v>30</v>
      </c>
      <c r="B28" s="3">
        <v>18732</v>
      </c>
      <c r="C28" s="3">
        <v>1469</v>
      </c>
      <c r="D28" s="3">
        <v>0</v>
      </c>
      <c r="E28" s="3">
        <v>0</v>
      </c>
      <c r="F28" s="3">
        <v>0</v>
      </c>
      <c r="G28" s="3">
        <v>3306</v>
      </c>
      <c r="H28" s="3">
        <f t="shared" si="0"/>
        <v>23507</v>
      </c>
      <c r="I28" s="8"/>
      <c r="J28" s="6"/>
    </row>
    <row r="29" spans="1:10" x14ac:dyDescent="0.2">
      <c r="A29" s="6" t="s">
        <v>100</v>
      </c>
      <c r="B29" s="3">
        <v>31119</v>
      </c>
      <c r="C29" s="3">
        <v>4704</v>
      </c>
      <c r="D29" s="3">
        <v>0</v>
      </c>
      <c r="E29" s="3">
        <v>0</v>
      </c>
      <c r="F29" s="3">
        <v>0</v>
      </c>
      <c r="G29" s="3">
        <v>2533</v>
      </c>
      <c r="H29" s="3">
        <f t="shared" si="0"/>
        <v>38356</v>
      </c>
      <c r="I29" s="8"/>
      <c r="J29" s="6"/>
    </row>
    <row r="30" spans="1:10" x14ac:dyDescent="0.2">
      <c r="A30" s="6" t="s">
        <v>62</v>
      </c>
      <c r="B30" s="3">
        <v>207449</v>
      </c>
      <c r="C30" s="3">
        <v>25628</v>
      </c>
      <c r="D30" s="3">
        <v>346</v>
      </c>
      <c r="E30" s="3">
        <v>0</v>
      </c>
      <c r="F30" s="3">
        <v>0</v>
      </c>
      <c r="G30" s="3">
        <v>17316</v>
      </c>
      <c r="H30" s="3">
        <f t="shared" si="0"/>
        <v>250739</v>
      </c>
      <c r="I30" s="8"/>
      <c r="J30" s="6"/>
    </row>
    <row r="31" spans="1:10" x14ac:dyDescent="0.2">
      <c r="A31" s="6" t="s">
        <v>130</v>
      </c>
      <c r="B31" s="3">
        <v>114030</v>
      </c>
      <c r="C31" s="3">
        <v>35664</v>
      </c>
      <c r="D31" s="3">
        <v>1877</v>
      </c>
      <c r="E31" s="3">
        <v>0</v>
      </c>
      <c r="F31" s="3">
        <v>0</v>
      </c>
      <c r="G31" s="3">
        <v>14547</v>
      </c>
      <c r="H31" s="3">
        <f t="shared" si="0"/>
        <v>166118</v>
      </c>
      <c r="I31" s="8"/>
      <c r="J31" s="6"/>
    </row>
    <row r="32" spans="1:10" x14ac:dyDescent="0.2">
      <c r="A32" s="6" t="s">
        <v>20</v>
      </c>
      <c r="B32" s="3">
        <v>26658</v>
      </c>
      <c r="C32" s="3">
        <v>7313</v>
      </c>
      <c r="D32" s="3">
        <v>0</v>
      </c>
      <c r="E32" s="3">
        <v>0</v>
      </c>
      <c r="F32" s="3">
        <v>0</v>
      </c>
      <c r="G32" s="3">
        <v>3539</v>
      </c>
      <c r="H32" s="3">
        <f t="shared" si="0"/>
        <v>37510</v>
      </c>
      <c r="I32" s="8"/>
      <c r="J32" s="6"/>
    </row>
    <row r="33" spans="1:10" x14ac:dyDescent="0.2">
      <c r="A33" s="6" t="s">
        <v>12</v>
      </c>
      <c r="B33" s="3">
        <v>22972</v>
      </c>
      <c r="C33" s="3">
        <v>1740</v>
      </c>
      <c r="D33" s="3">
        <v>0</v>
      </c>
      <c r="E33" s="3">
        <v>0</v>
      </c>
      <c r="F33" s="3">
        <v>0</v>
      </c>
      <c r="G33" s="3">
        <v>2088</v>
      </c>
      <c r="H33" s="3">
        <f t="shared" si="0"/>
        <v>26800</v>
      </c>
      <c r="I33" s="8"/>
      <c r="J33" s="6"/>
    </row>
    <row r="34" spans="1:10" x14ac:dyDescent="0.2">
      <c r="A34" s="6" t="s">
        <v>45</v>
      </c>
      <c r="B34" s="3">
        <v>4934</v>
      </c>
      <c r="C34" s="3">
        <v>0</v>
      </c>
      <c r="D34" s="3">
        <v>0</v>
      </c>
      <c r="E34" s="3">
        <v>0</v>
      </c>
      <c r="F34" s="3">
        <v>0</v>
      </c>
      <c r="G34" s="3">
        <v>1451</v>
      </c>
      <c r="H34" s="3">
        <f t="shared" si="0"/>
        <v>6385</v>
      </c>
      <c r="I34" s="8"/>
      <c r="J34" s="6"/>
    </row>
    <row r="35" spans="1:10" x14ac:dyDescent="0.2">
      <c r="A35" s="6" t="s">
        <v>25</v>
      </c>
      <c r="B35" s="3">
        <v>149826</v>
      </c>
      <c r="C35" s="3">
        <v>16376</v>
      </c>
      <c r="D35" s="3">
        <v>0</v>
      </c>
      <c r="E35" s="3">
        <v>0</v>
      </c>
      <c r="F35" s="3">
        <v>0</v>
      </c>
      <c r="G35" s="3">
        <v>17422</v>
      </c>
      <c r="H35" s="3">
        <f t="shared" si="0"/>
        <v>183624</v>
      </c>
      <c r="I35" s="8"/>
      <c r="J35" s="6"/>
    </row>
    <row r="36" spans="1:10" x14ac:dyDescent="0.2">
      <c r="A36" s="6" t="s">
        <v>24</v>
      </c>
      <c r="B36" s="3">
        <v>52232</v>
      </c>
      <c r="C36" s="3">
        <v>7895</v>
      </c>
      <c r="D36" s="3">
        <v>0</v>
      </c>
      <c r="E36" s="3">
        <v>0</v>
      </c>
      <c r="F36" s="3">
        <v>0</v>
      </c>
      <c r="G36" s="3">
        <v>4251</v>
      </c>
      <c r="H36" s="3">
        <f t="shared" si="0"/>
        <v>64378</v>
      </c>
      <c r="I36" s="8"/>
      <c r="J36" s="6"/>
    </row>
    <row r="37" spans="1:10" x14ac:dyDescent="0.2">
      <c r="A37" s="6" t="s">
        <v>126</v>
      </c>
      <c r="B37" s="3">
        <v>41064</v>
      </c>
      <c r="C37" s="3">
        <v>9761</v>
      </c>
      <c r="D37" s="3">
        <v>0</v>
      </c>
      <c r="E37" s="3">
        <v>0</v>
      </c>
      <c r="F37" s="3">
        <v>0</v>
      </c>
      <c r="G37" s="3">
        <v>1346</v>
      </c>
      <c r="H37" s="3">
        <f t="shared" si="0"/>
        <v>52171</v>
      </c>
      <c r="I37" s="8"/>
      <c r="J37" s="6"/>
    </row>
    <row r="38" spans="1:10" x14ac:dyDescent="0.2">
      <c r="A38" s="6" t="s">
        <v>7</v>
      </c>
      <c r="B38" s="3">
        <v>271772</v>
      </c>
      <c r="C38" s="3">
        <v>69884</v>
      </c>
      <c r="D38" s="3">
        <v>485</v>
      </c>
      <c r="E38" s="3">
        <v>11647</v>
      </c>
      <c r="F38" s="3">
        <v>0</v>
      </c>
      <c r="G38" s="3">
        <v>24265</v>
      </c>
      <c r="H38" s="3">
        <f t="shared" si="0"/>
        <v>378053</v>
      </c>
      <c r="I38" s="8"/>
      <c r="J38" s="6"/>
    </row>
    <row r="39" spans="1:10" x14ac:dyDescent="0.2">
      <c r="A39" s="6" t="s">
        <v>144</v>
      </c>
      <c r="B39" s="3">
        <v>13520</v>
      </c>
      <c r="C39" s="3">
        <v>819</v>
      </c>
      <c r="D39" s="3">
        <v>0</v>
      </c>
      <c r="E39" s="3">
        <v>0</v>
      </c>
      <c r="F39" s="3">
        <v>0</v>
      </c>
      <c r="G39" s="3">
        <v>410</v>
      </c>
      <c r="H39" s="3">
        <f t="shared" si="0"/>
        <v>14749</v>
      </c>
      <c r="I39" s="8"/>
      <c r="J39" s="6"/>
    </row>
    <row r="40" spans="1:10" x14ac:dyDescent="0.2">
      <c r="A40" s="6" t="s">
        <v>85</v>
      </c>
      <c r="B40" s="3">
        <v>56163</v>
      </c>
      <c r="C40" s="3">
        <v>4417</v>
      </c>
      <c r="D40" s="3">
        <v>0</v>
      </c>
      <c r="E40" s="3">
        <v>0</v>
      </c>
      <c r="F40" s="3">
        <v>0</v>
      </c>
      <c r="G40" s="3">
        <v>5995</v>
      </c>
      <c r="H40" s="3">
        <f t="shared" si="0"/>
        <v>66575</v>
      </c>
      <c r="I40" s="8"/>
      <c r="J40" s="6"/>
    </row>
    <row r="41" spans="1:10" x14ac:dyDescent="0.2">
      <c r="A41" s="6" t="s">
        <v>214</v>
      </c>
      <c r="B41" s="3">
        <v>131314</v>
      </c>
      <c r="C41" s="3">
        <v>17216</v>
      </c>
      <c r="D41" s="3">
        <v>0</v>
      </c>
      <c r="E41" s="3">
        <v>0</v>
      </c>
      <c r="F41" s="3">
        <v>0</v>
      </c>
      <c r="G41" s="3">
        <v>13840</v>
      </c>
      <c r="H41" s="3">
        <f t="shared" si="0"/>
        <v>162370</v>
      </c>
      <c r="I41" s="8"/>
      <c r="J41" s="6"/>
    </row>
    <row r="42" spans="1:10" x14ac:dyDescent="0.2">
      <c r="A42" s="6" t="s">
        <v>215</v>
      </c>
      <c r="B42" s="3">
        <v>11272</v>
      </c>
      <c r="C42" s="3">
        <v>0</v>
      </c>
      <c r="D42" s="3">
        <v>0</v>
      </c>
      <c r="E42" s="3">
        <v>0</v>
      </c>
      <c r="F42" s="3">
        <v>0</v>
      </c>
      <c r="G42" s="3">
        <v>683</v>
      </c>
      <c r="H42" s="3">
        <f t="shared" si="0"/>
        <v>11955</v>
      </c>
      <c r="I42" s="8"/>
      <c r="J42" s="6"/>
    </row>
    <row r="43" spans="1:10" x14ac:dyDescent="0.2">
      <c r="A43" s="6" t="s">
        <v>69</v>
      </c>
      <c r="B43" s="3">
        <v>32096</v>
      </c>
      <c r="C43" s="3">
        <v>3178</v>
      </c>
      <c r="D43" s="3">
        <v>0</v>
      </c>
      <c r="E43" s="3">
        <v>0</v>
      </c>
      <c r="F43" s="3">
        <v>0</v>
      </c>
      <c r="G43" s="3">
        <v>636</v>
      </c>
      <c r="H43" s="3">
        <f t="shared" si="0"/>
        <v>35910</v>
      </c>
      <c r="I43" s="8"/>
      <c r="J43" s="6"/>
    </row>
    <row r="44" spans="1:10" x14ac:dyDescent="0.2">
      <c r="A44" s="6" t="s">
        <v>129</v>
      </c>
      <c r="B44" s="3">
        <v>130923</v>
      </c>
      <c r="C44" s="3">
        <v>25224</v>
      </c>
      <c r="D44" s="3">
        <v>0</v>
      </c>
      <c r="E44" s="3">
        <v>3904</v>
      </c>
      <c r="F44" s="3">
        <v>0</v>
      </c>
      <c r="G44" s="3">
        <v>5705</v>
      </c>
      <c r="H44" s="3">
        <f t="shared" si="0"/>
        <v>165756</v>
      </c>
      <c r="I44" s="8"/>
      <c r="J44" s="6"/>
    </row>
    <row r="45" spans="1:10" x14ac:dyDescent="0.2">
      <c r="A45" s="6" t="s">
        <v>127</v>
      </c>
      <c r="B45" s="3">
        <v>405198</v>
      </c>
      <c r="C45" s="3">
        <v>96235</v>
      </c>
      <c r="D45" s="3">
        <v>422</v>
      </c>
      <c r="E45" s="3">
        <v>0</v>
      </c>
      <c r="F45" s="3">
        <v>0</v>
      </c>
      <c r="G45" s="3">
        <v>58669</v>
      </c>
      <c r="H45" s="3">
        <f t="shared" si="0"/>
        <v>560524</v>
      </c>
      <c r="I45" s="8"/>
      <c r="J45" s="6"/>
    </row>
    <row r="46" spans="1:10" x14ac:dyDescent="0.2">
      <c r="A46" s="6" t="s">
        <v>162</v>
      </c>
      <c r="B46" s="3">
        <v>35301</v>
      </c>
      <c r="C46" s="3">
        <v>10033</v>
      </c>
      <c r="D46" s="3">
        <v>0</v>
      </c>
      <c r="E46" s="3">
        <v>0</v>
      </c>
      <c r="F46" s="3">
        <v>0</v>
      </c>
      <c r="G46" s="3">
        <v>1486</v>
      </c>
      <c r="H46" s="3">
        <f t="shared" si="0"/>
        <v>46820</v>
      </c>
      <c r="I46" s="8"/>
      <c r="J46" s="6"/>
    </row>
    <row r="47" spans="1:10" x14ac:dyDescent="0.2">
      <c r="A47" s="6" t="s">
        <v>49</v>
      </c>
      <c r="B47" s="3">
        <v>2162</v>
      </c>
      <c r="C47" s="3">
        <v>721</v>
      </c>
      <c r="D47" s="3">
        <v>0</v>
      </c>
      <c r="E47" s="3">
        <v>0</v>
      </c>
      <c r="F47" s="3">
        <v>0</v>
      </c>
      <c r="G47" s="3">
        <v>0</v>
      </c>
      <c r="H47" s="3">
        <f t="shared" si="0"/>
        <v>2883</v>
      </c>
      <c r="I47" s="8"/>
      <c r="J47" s="6"/>
    </row>
    <row r="48" spans="1:10" x14ac:dyDescent="0.2">
      <c r="A48" s="6" t="s">
        <v>54</v>
      </c>
      <c r="B48" s="3">
        <v>201</v>
      </c>
      <c r="C48" s="3">
        <v>0</v>
      </c>
      <c r="D48" s="3">
        <v>0</v>
      </c>
      <c r="E48" s="3">
        <v>0</v>
      </c>
      <c r="F48" s="3">
        <v>0</v>
      </c>
      <c r="G48" s="3">
        <v>0</v>
      </c>
      <c r="H48" s="3">
        <f t="shared" si="0"/>
        <v>201</v>
      </c>
      <c r="I48" s="8"/>
      <c r="J48" s="6"/>
    </row>
    <row r="49" spans="1:10" x14ac:dyDescent="0.2">
      <c r="A49" s="6" t="s">
        <v>58</v>
      </c>
      <c r="B49" s="3">
        <v>356</v>
      </c>
      <c r="C49" s="3">
        <v>0</v>
      </c>
      <c r="D49" s="3">
        <v>0</v>
      </c>
      <c r="E49" s="3">
        <v>0</v>
      </c>
      <c r="F49" s="3">
        <v>0</v>
      </c>
      <c r="G49" s="3">
        <v>0</v>
      </c>
      <c r="H49" s="3">
        <f t="shared" si="0"/>
        <v>356</v>
      </c>
      <c r="I49" s="8"/>
      <c r="J49" s="6"/>
    </row>
    <row r="50" spans="1:10" x14ac:dyDescent="0.2">
      <c r="A50" s="6" t="s">
        <v>216</v>
      </c>
      <c r="B50" s="3">
        <v>12908</v>
      </c>
      <c r="C50" s="3">
        <v>698</v>
      </c>
      <c r="D50" s="3">
        <v>0</v>
      </c>
      <c r="E50" s="3">
        <v>0</v>
      </c>
      <c r="F50" s="3">
        <v>0</v>
      </c>
      <c r="G50" s="3">
        <v>1395</v>
      </c>
      <c r="H50" s="3">
        <f t="shared" si="0"/>
        <v>15001</v>
      </c>
      <c r="I50" s="8"/>
      <c r="J50" s="6"/>
    </row>
    <row r="51" spans="1:10" x14ac:dyDescent="0.2">
      <c r="A51" s="6" t="s">
        <v>217</v>
      </c>
      <c r="B51" s="3">
        <v>223619</v>
      </c>
      <c r="C51" s="3">
        <v>39575</v>
      </c>
      <c r="D51" s="3">
        <v>768</v>
      </c>
      <c r="E51" s="3">
        <v>0</v>
      </c>
      <c r="F51" s="3">
        <v>0</v>
      </c>
      <c r="G51" s="3">
        <v>47260</v>
      </c>
      <c r="H51" s="3">
        <f t="shared" si="0"/>
        <v>311222</v>
      </c>
      <c r="I51" s="8"/>
      <c r="J51" s="6"/>
    </row>
    <row r="52" spans="1:10" x14ac:dyDescent="0.2">
      <c r="A52" s="6" t="s">
        <v>56</v>
      </c>
      <c r="B52" s="3">
        <v>259</v>
      </c>
      <c r="C52" s="3">
        <v>0</v>
      </c>
      <c r="D52" s="3">
        <v>0</v>
      </c>
      <c r="E52" s="3">
        <v>0</v>
      </c>
      <c r="F52" s="3">
        <v>0</v>
      </c>
      <c r="G52" s="3">
        <v>0</v>
      </c>
      <c r="H52" s="3">
        <f t="shared" si="0"/>
        <v>259</v>
      </c>
      <c r="I52" s="8"/>
      <c r="J52" s="6"/>
    </row>
    <row r="53" spans="1:10" x14ac:dyDescent="0.2">
      <c r="A53" s="6" t="s">
        <v>150</v>
      </c>
      <c r="B53" s="3">
        <v>13838</v>
      </c>
      <c r="C53" s="3">
        <v>1357</v>
      </c>
      <c r="D53" s="3">
        <v>0</v>
      </c>
      <c r="E53" s="3">
        <v>0</v>
      </c>
      <c r="F53" s="3">
        <v>0</v>
      </c>
      <c r="G53" s="3">
        <v>1899</v>
      </c>
      <c r="H53" s="3">
        <f t="shared" si="0"/>
        <v>17094</v>
      </c>
      <c r="I53" s="8"/>
      <c r="J53" s="6"/>
    </row>
    <row r="54" spans="1:10" x14ac:dyDescent="0.2">
      <c r="A54" s="6" t="s">
        <v>63</v>
      </c>
      <c r="B54" s="3">
        <v>171384</v>
      </c>
      <c r="C54" s="3">
        <v>24079</v>
      </c>
      <c r="D54" s="3">
        <v>0</v>
      </c>
      <c r="E54" s="3">
        <v>0</v>
      </c>
      <c r="F54" s="3">
        <v>0</v>
      </c>
      <c r="G54" s="3">
        <v>20892</v>
      </c>
      <c r="H54" s="3">
        <f t="shared" si="0"/>
        <v>216355</v>
      </c>
      <c r="I54" s="8"/>
      <c r="J54" s="6"/>
    </row>
    <row r="55" spans="1:10" x14ac:dyDescent="0.2">
      <c r="A55" s="6" t="s">
        <v>138</v>
      </c>
      <c r="B55" s="3">
        <v>9825</v>
      </c>
      <c r="C55" s="3">
        <v>1585</v>
      </c>
      <c r="D55" s="3">
        <v>0</v>
      </c>
      <c r="E55" s="3">
        <v>0</v>
      </c>
      <c r="F55" s="3">
        <v>0</v>
      </c>
      <c r="G55" s="3">
        <v>1585</v>
      </c>
      <c r="H55" s="3">
        <f t="shared" si="0"/>
        <v>12995</v>
      </c>
      <c r="I55" s="8"/>
      <c r="J55" s="6"/>
    </row>
    <row r="56" spans="1:10" x14ac:dyDescent="0.2">
      <c r="A56" s="6" t="s">
        <v>145</v>
      </c>
      <c r="B56" s="3">
        <v>17066</v>
      </c>
      <c r="C56" s="3">
        <v>1024</v>
      </c>
      <c r="D56" s="3">
        <v>0</v>
      </c>
      <c r="E56" s="3">
        <v>0</v>
      </c>
      <c r="F56" s="3">
        <v>0</v>
      </c>
      <c r="G56" s="3">
        <v>3072</v>
      </c>
      <c r="H56" s="3">
        <f t="shared" si="0"/>
        <v>21162</v>
      </c>
      <c r="I56" s="8"/>
      <c r="J56" s="6"/>
    </row>
    <row r="57" spans="1:10" x14ac:dyDescent="0.2">
      <c r="A57" s="6" t="s">
        <v>38</v>
      </c>
      <c r="B57" s="3">
        <v>11314</v>
      </c>
      <c r="C57" s="3">
        <v>0</v>
      </c>
      <c r="D57" s="3">
        <v>0</v>
      </c>
      <c r="E57" s="3">
        <v>0</v>
      </c>
      <c r="F57" s="3">
        <v>0</v>
      </c>
      <c r="G57" s="3">
        <v>0</v>
      </c>
      <c r="H57" s="3">
        <f t="shared" si="0"/>
        <v>11314</v>
      </c>
      <c r="I57" s="8"/>
      <c r="J57" s="6"/>
    </row>
    <row r="58" spans="1:10" x14ac:dyDescent="0.2">
      <c r="A58" s="6" t="s">
        <v>148</v>
      </c>
      <c r="B58" s="3">
        <v>17938</v>
      </c>
      <c r="C58" s="3">
        <v>1237</v>
      </c>
      <c r="D58" s="3">
        <v>0</v>
      </c>
      <c r="E58" s="3">
        <v>0</v>
      </c>
      <c r="F58" s="3">
        <v>0</v>
      </c>
      <c r="G58" s="3">
        <v>2784</v>
      </c>
      <c r="H58" s="3">
        <f t="shared" si="0"/>
        <v>21959</v>
      </c>
      <c r="I58" s="8"/>
      <c r="J58" s="6"/>
    </row>
    <row r="59" spans="1:10" x14ac:dyDescent="0.2">
      <c r="A59" s="6" t="s">
        <v>15</v>
      </c>
      <c r="B59" s="3">
        <v>105104</v>
      </c>
      <c r="C59" s="3">
        <v>15066</v>
      </c>
      <c r="D59" s="3">
        <v>0</v>
      </c>
      <c r="E59" s="3">
        <v>0</v>
      </c>
      <c r="F59" s="3">
        <v>0</v>
      </c>
      <c r="G59" s="3">
        <v>12914</v>
      </c>
      <c r="H59" s="3">
        <f t="shared" si="0"/>
        <v>133084</v>
      </c>
      <c r="I59" s="8"/>
      <c r="J59" s="6"/>
    </row>
    <row r="60" spans="1:10" x14ac:dyDescent="0.2">
      <c r="A60" s="6" t="s">
        <v>81</v>
      </c>
      <c r="B60" s="3">
        <v>816814</v>
      </c>
      <c r="C60" s="3">
        <v>19560</v>
      </c>
      <c r="D60" s="3">
        <v>1087</v>
      </c>
      <c r="E60" s="3">
        <v>724</v>
      </c>
      <c r="F60" s="3">
        <v>0</v>
      </c>
      <c r="G60" s="3">
        <v>103958</v>
      </c>
      <c r="H60" s="3">
        <f t="shared" si="0"/>
        <v>942143</v>
      </c>
      <c r="I60" s="8"/>
      <c r="J60" s="6"/>
    </row>
    <row r="61" spans="1:10" x14ac:dyDescent="0.2">
      <c r="A61" s="6" t="s">
        <v>132</v>
      </c>
      <c r="B61" s="3">
        <v>10024</v>
      </c>
      <c r="C61" s="3">
        <v>627</v>
      </c>
      <c r="D61" s="3">
        <v>0</v>
      </c>
      <c r="E61" s="3">
        <v>0</v>
      </c>
      <c r="F61" s="3">
        <v>0</v>
      </c>
      <c r="G61" s="3">
        <v>627</v>
      </c>
      <c r="H61" s="3">
        <f t="shared" si="0"/>
        <v>11278</v>
      </c>
      <c r="I61" s="8"/>
      <c r="J61" s="6"/>
    </row>
    <row r="62" spans="1:10" x14ac:dyDescent="0.2">
      <c r="A62" s="6" t="s">
        <v>83</v>
      </c>
      <c r="B62" s="3">
        <v>71277</v>
      </c>
      <c r="C62" s="3">
        <v>287</v>
      </c>
      <c r="D62" s="3">
        <v>0</v>
      </c>
      <c r="E62" s="3">
        <v>0</v>
      </c>
      <c r="F62" s="3">
        <v>0</v>
      </c>
      <c r="G62" s="3">
        <v>7185</v>
      </c>
      <c r="H62" s="3">
        <f t="shared" si="0"/>
        <v>78749</v>
      </c>
      <c r="I62" s="8"/>
      <c r="J62" s="6"/>
    </row>
    <row r="63" spans="1:10" x14ac:dyDescent="0.2">
      <c r="A63" s="6" t="s">
        <v>153</v>
      </c>
      <c r="B63" s="3">
        <v>222672</v>
      </c>
      <c r="C63" s="3">
        <v>55111</v>
      </c>
      <c r="D63" s="3">
        <v>319</v>
      </c>
      <c r="E63" s="3">
        <v>6371</v>
      </c>
      <c r="F63" s="3">
        <v>0</v>
      </c>
      <c r="G63" s="3">
        <v>32174</v>
      </c>
      <c r="H63" s="3">
        <f t="shared" si="0"/>
        <v>316647</v>
      </c>
      <c r="I63" s="8"/>
      <c r="J63" s="6"/>
    </row>
    <row r="64" spans="1:10" x14ac:dyDescent="0.2">
      <c r="A64" s="6" t="s">
        <v>159</v>
      </c>
      <c r="B64" s="3">
        <v>41906</v>
      </c>
      <c r="C64" s="3">
        <v>892</v>
      </c>
      <c r="D64" s="3">
        <v>0</v>
      </c>
      <c r="E64" s="3">
        <v>0</v>
      </c>
      <c r="F64" s="3">
        <v>0</v>
      </c>
      <c r="G64" s="3">
        <v>1337</v>
      </c>
      <c r="H64" s="3">
        <f t="shared" si="0"/>
        <v>44135</v>
      </c>
      <c r="I64" s="8"/>
      <c r="J64" s="6"/>
    </row>
    <row r="65" spans="1:10" x14ac:dyDescent="0.2">
      <c r="A65" s="6" t="s">
        <v>57</v>
      </c>
      <c r="B65" s="3">
        <v>164</v>
      </c>
      <c r="C65" s="3">
        <v>0</v>
      </c>
      <c r="D65" s="3">
        <v>0</v>
      </c>
      <c r="E65" s="3">
        <v>0</v>
      </c>
      <c r="F65" s="3">
        <v>0</v>
      </c>
      <c r="G65" s="3">
        <v>0</v>
      </c>
      <c r="H65" s="3">
        <f t="shared" si="0"/>
        <v>164</v>
      </c>
      <c r="I65" s="8"/>
      <c r="J65" s="6"/>
    </row>
    <row r="66" spans="1:10" x14ac:dyDescent="0.2">
      <c r="A66" s="6" t="s">
        <v>157</v>
      </c>
      <c r="B66" s="3">
        <v>21287</v>
      </c>
      <c r="C66" s="3">
        <v>2737</v>
      </c>
      <c r="D66" s="3">
        <v>0</v>
      </c>
      <c r="E66" s="3">
        <v>0</v>
      </c>
      <c r="F66" s="3">
        <v>0</v>
      </c>
      <c r="G66" s="3">
        <v>1825</v>
      </c>
      <c r="H66" s="3">
        <f t="shared" ref="H66:H129" si="1">SUM(B66:G66)</f>
        <v>25849</v>
      </c>
      <c r="I66" s="8"/>
      <c r="J66" s="6"/>
    </row>
    <row r="67" spans="1:10" x14ac:dyDescent="0.2">
      <c r="A67" s="6" t="s">
        <v>110</v>
      </c>
      <c r="B67" s="3">
        <v>67377</v>
      </c>
      <c r="C67" s="3">
        <v>9908</v>
      </c>
      <c r="D67" s="3">
        <v>0</v>
      </c>
      <c r="E67" s="3">
        <v>0</v>
      </c>
      <c r="F67" s="3">
        <v>0</v>
      </c>
      <c r="G67" s="3">
        <v>1585</v>
      </c>
      <c r="H67" s="3">
        <f t="shared" si="1"/>
        <v>78870</v>
      </c>
      <c r="I67" s="8"/>
      <c r="J67" s="6"/>
    </row>
    <row r="68" spans="1:10" x14ac:dyDescent="0.2">
      <c r="A68" s="6" t="s">
        <v>16</v>
      </c>
      <c r="B68" s="3">
        <v>78686</v>
      </c>
      <c r="C68" s="3">
        <v>11820</v>
      </c>
      <c r="D68" s="3">
        <v>0</v>
      </c>
      <c r="E68" s="3">
        <v>0</v>
      </c>
      <c r="F68" s="3">
        <v>0</v>
      </c>
      <c r="G68" s="3">
        <v>8780</v>
      </c>
      <c r="H68" s="3">
        <f t="shared" si="1"/>
        <v>99286</v>
      </c>
      <c r="I68" s="8"/>
      <c r="J68" s="6"/>
    </row>
    <row r="69" spans="1:10" x14ac:dyDescent="0.2">
      <c r="A69" s="6" t="s">
        <v>40</v>
      </c>
      <c r="B69" s="3">
        <v>13994</v>
      </c>
      <c r="C69" s="3">
        <v>913</v>
      </c>
      <c r="D69" s="3">
        <v>0</v>
      </c>
      <c r="E69" s="3">
        <v>0</v>
      </c>
      <c r="F69" s="3">
        <v>0</v>
      </c>
      <c r="G69" s="3">
        <v>1217</v>
      </c>
      <c r="H69" s="3">
        <f t="shared" si="1"/>
        <v>16124</v>
      </c>
      <c r="I69" s="8"/>
      <c r="J69" s="6"/>
    </row>
    <row r="70" spans="1:10" x14ac:dyDescent="0.2">
      <c r="A70" s="6" t="s">
        <v>34</v>
      </c>
      <c r="B70" s="3">
        <v>39297</v>
      </c>
      <c r="C70" s="3">
        <v>4912</v>
      </c>
      <c r="D70" s="3">
        <v>0</v>
      </c>
      <c r="E70" s="3">
        <v>0</v>
      </c>
      <c r="F70" s="3">
        <v>0</v>
      </c>
      <c r="G70" s="3">
        <v>2865</v>
      </c>
      <c r="H70" s="3">
        <f t="shared" si="1"/>
        <v>47074</v>
      </c>
      <c r="I70" s="8"/>
      <c r="J70" s="6"/>
    </row>
    <row r="71" spans="1:10" x14ac:dyDescent="0.2">
      <c r="A71" s="6" t="s">
        <v>73</v>
      </c>
      <c r="B71" s="3">
        <v>256130</v>
      </c>
      <c r="C71" s="3">
        <v>56132</v>
      </c>
      <c r="D71" s="3">
        <v>0</v>
      </c>
      <c r="E71" s="3">
        <v>3742</v>
      </c>
      <c r="F71" s="3">
        <v>0</v>
      </c>
      <c r="G71" s="3">
        <v>33264</v>
      </c>
      <c r="H71" s="3">
        <f t="shared" si="1"/>
        <v>349268</v>
      </c>
      <c r="I71" s="8"/>
      <c r="J71" s="6"/>
    </row>
    <row r="72" spans="1:10" x14ac:dyDescent="0.2">
      <c r="A72" s="6" t="s">
        <v>218</v>
      </c>
      <c r="B72" s="3">
        <v>370872</v>
      </c>
      <c r="C72" s="3">
        <v>73014</v>
      </c>
      <c r="D72" s="3">
        <v>1365</v>
      </c>
      <c r="E72" s="3">
        <v>0</v>
      </c>
      <c r="F72" s="3">
        <v>0</v>
      </c>
      <c r="G72" s="3">
        <v>39919</v>
      </c>
      <c r="H72" s="3">
        <f t="shared" si="1"/>
        <v>485170</v>
      </c>
      <c r="I72" s="8"/>
      <c r="J72" s="6"/>
    </row>
    <row r="73" spans="1:10" x14ac:dyDescent="0.2">
      <c r="A73" s="6" t="s">
        <v>124</v>
      </c>
      <c r="B73" s="3">
        <v>448306</v>
      </c>
      <c r="C73" s="3">
        <v>100633</v>
      </c>
      <c r="D73" s="3">
        <v>0</v>
      </c>
      <c r="E73" s="3">
        <v>0</v>
      </c>
      <c r="F73" s="3">
        <v>0</v>
      </c>
      <c r="G73" s="3">
        <v>63577</v>
      </c>
      <c r="H73" s="3">
        <f t="shared" si="1"/>
        <v>612516</v>
      </c>
      <c r="I73" s="8"/>
      <c r="J73" s="6"/>
    </row>
    <row r="74" spans="1:10" x14ac:dyDescent="0.2">
      <c r="A74" s="6" t="s">
        <v>51</v>
      </c>
      <c r="B74" s="3">
        <v>30201</v>
      </c>
      <c r="C74" s="3">
        <v>3855</v>
      </c>
      <c r="D74" s="3">
        <v>0</v>
      </c>
      <c r="E74" s="3">
        <v>0</v>
      </c>
      <c r="F74" s="3">
        <v>0</v>
      </c>
      <c r="G74" s="3">
        <v>8032</v>
      </c>
      <c r="H74" s="3">
        <f t="shared" si="1"/>
        <v>42088</v>
      </c>
      <c r="I74" s="8"/>
      <c r="J74" s="6"/>
    </row>
    <row r="75" spans="1:10" x14ac:dyDescent="0.2">
      <c r="A75" s="6" t="s">
        <v>52</v>
      </c>
      <c r="B75" s="3">
        <v>23493</v>
      </c>
      <c r="C75" s="3">
        <v>3186</v>
      </c>
      <c r="D75" s="3">
        <v>0</v>
      </c>
      <c r="E75" s="3">
        <v>0</v>
      </c>
      <c r="F75" s="3">
        <v>0</v>
      </c>
      <c r="G75" s="3">
        <v>0</v>
      </c>
      <c r="H75" s="3">
        <f t="shared" si="1"/>
        <v>26679</v>
      </c>
      <c r="I75" s="8"/>
      <c r="J75" s="6"/>
    </row>
    <row r="76" spans="1:10" x14ac:dyDescent="0.2">
      <c r="A76" s="6" t="s">
        <v>219</v>
      </c>
      <c r="B76" s="3">
        <v>24454</v>
      </c>
      <c r="C76" s="3">
        <v>4967</v>
      </c>
      <c r="D76" s="3">
        <v>0</v>
      </c>
      <c r="E76" s="3">
        <v>0</v>
      </c>
      <c r="F76" s="3">
        <v>0</v>
      </c>
      <c r="G76" s="3">
        <v>0</v>
      </c>
      <c r="H76" s="3">
        <f t="shared" si="1"/>
        <v>29421</v>
      </c>
      <c r="I76" s="8"/>
      <c r="J76" s="6"/>
    </row>
    <row r="77" spans="1:10" x14ac:dyDescent="0.2">
      <c r="A77" s="6" t="s">
        <v>107</v>
      </c>
      <c r="B77" s="3">
        <v>5908</v>
      </c>
      <c r="C77" s="3">
        <v>0</v>
      </c>
      <c r="D77" s="3">
        <v>0</v>
      </c>
      <c r="E77" s="3">
        <v>0</v>
      </c>
      <c r="F77" s="3">
        <v>0</v>
      </c>
      <c r="G77" s="3">
        <v>0</v>
      </c>
      <c r="H77" s="3">
        <f t="shared" si="1"/>
        <v>5908</v>
      </c>
      <c r="I77" s="8"/>
      <c r="J77" s="6"/>
    </row>
    <row r="78" spans="1:10" x14ac:dyDescent="0.2">
      <c r="A78" s="6" t="s">
        <v>95</v>
      </c>
      <c r="B78" s="3">
        <v>37248</v>
      </c>
      <c r="C78" s="3">
        <v>7036</v>
      </c>
      <c r="D78" s="3">
        <v>0</v>
      </c>
      <c r="E78" s="3">
        <v>0</v>
      </c>
      <c r="F78" s="3">
        <v>0</v>
      </c>
      <c r="G78" s="3">
        <v>1656</v>
      </c>
      <c r="H78" s="3">
        <f t="shared" si="1"/>
        <v>45940</v>
      </c>
      <c r="I78" s="8"/>
      <c r="J78" s="6"/>
    </row>
    <row r="79" spans="1:10" x14ac:dyDescent="0.2">
      <c r="A79" s="6" t="s">
        <v>136</v>
      </c>
      <c r="B79" s="3">
        <v>6918</v>
      </c>
      <c r="C79" s="3">
        <v>432</v>
      </c>
      <c r="D79" s="3">
        <v>0</v>
      </c>
      <c r="E79" s="3">
        <v>0</v>
      </c>
      <c r="F79" s="3">
        <v>0</v>
      </c>
      <c r="G79" s="3">
        <v>865</v>
      </c>
      <c r="H79" s="3">
        <f t="shared" si="1"/>
        <v>8215</v>
      </c>
      <c r="I79" s="8"/>
      <c r="J79" s="6"/>
    </row>
    <row r="80" spans="1:10" x14ac:dyDescent="0.2">
      <c r="A80" s="6" t="s">
        <v>220</v>
      </c>
      <c r="B80" s="3">
        <v>215727</v>
      </c>
      <c r="C80" s="3">
        <v>45975</v>
      </c>
      <c r="D80" s="3">
        <v>0</v>
      </c>
      <c r="E80" s="3">
        <v>0</v>
      </c>
      <c r="F80" s="3">
        <v>0</v>
      </c>
      <c r="G80" s="3">
        <v>33007</v>
      </c>
      <c r="H80" s="3">
        <f t="shared" si="1"/>
        <v>294709</v>
      </c>
      <c r="I80" s="8"/>
      <c r="J80" s="6"/>
    </row>
    <row r="81" spans="1:10" x14ac:dyDescent="0.2">
      <c r="A81" s="6" t="s">
        <v>151</v>
      </c>
      <c r="B81" s="3">
        <v>753497</v>
      </c>
      <c r="C81" s="3">
        <v>156916</v>
      </c>
      <c r="D81" s="3">
        <v>1494</v>
      </c>
      <c r="E81" s="3">
        <v>0</v>
      </c>
      <c r="F81" s="3">
        <v>0</v>
      </c>
      <c r="G81" s="3">
        <v>100725</v>
      </c>
      <c r="H81" s="3">
        <f t="shared" si="1"/>
        <v>1012632</v>
      </c>
      <c r="I81" s="8"/>
      <c r="J81" s="6"/>
    </row>
    <row r="82" spans="1:10" x14ac:dyDescent="0.2">
      <c r="A82" s="6" t="s">
        <v>221</v>
      </c>
      <c r="B82" s="3">
        <v>158830</v>
      </c>
      <c r="C82" s="3">
        <v>20343</v>
      </c>
      <c r="D82" s="3">
        <v>0</v>
      </c>
      <c r="E82" s="3">
        <v>391</v>
      </c>
      <c r="F82" s="3">
        <v>0</v>
      </c>
      <c r="G82" s="3">
        <v>28167</v>
      </c>
      <c r="H82" s="3">
        <f t="shared" si="1"/>
        <v>207731</v>
      </c>
      <c r="I82" s="8"/>
      <c r="J82" s="6"/>
    </row>
    <row r="83" spans="1:10" x14ac:dyDescent="0.2">
      <c r="A83" s="6" t="s">
        <v>2</v>
      </c>
      <c r="B83" s="3">
        <v>3288</v>
      </c>
      <c r="C83" s="3">
        <v>0</v>
      </c>
      <c r="D83" s="3">
        <v>0</v>
      </c>
      <c r="E83" s="3">
        <v>0</v>
      </c>
      <c r="F83" s="3">
        <v>0</v>
      </c>
      <c r="G83" s="3">
        <v>1644</v>
      </c>
      <c r="H83" s="3">
        <f t="shared" si="1"/>
        <v>4932</v>
      </c>
      <c r="I83" s="8"/>
      <c r="J83" s="6"/>
    </row>
    <row r="84" spans="1:10" x14ac:dyDescent="0.2">
      <c r="A84" s="6" t="s">
        <v>143</v>
      </c>
      <c r="B84" s="3">
        <v>11235</v>
      </c>
      <c r="C84" s="3">
        <v>1498</v>
      </c>
      <c r="D84" s="3">
        <v>0</v>
      </c>
      <c r="E84" s="3">
        <v>0</v>
      </c>
      <c r="F84" s="3">
        <v>0</v>
      </c>
      <c r="G84" s="3">
        <v>375</v>
      </c>
      <c r="H84" s="3">
        <f t="shared" si="1"/>
        <v>13108</v>
      </c>
      <c r="I84" s="8"/>
      <c r="J84" s="6"/>
    </row>
    <row r="85" spans="1:10" x14ac:dyDescent="0.2">
      <c r="A85" s="6" t="s">
        <v>222</v>
      </c>
      <c r="B85" s="3">
        <v>6603</v>
      </c>
      <c r="C85" s="3">
        <v>1436</v>
      </c>
      <c r="D85" s="3">
        <v>0</v>
      </c>
      <c r="E85" s="3">
        <v>0</v>
      </c>
      <c r="F85" s="3">
        <v>0</v>
      </c>
      <c r="G85" s="3">
        <v>0</v>
      </c>
      <c r="H85" s="3">
        <f t="shared" si="1"/>
        <v>8039</v>
      </c>
      <c r="I85" s="8"/>
      <c r="J85" s="6"/>
    </row>
    <row r="86" spans="1:10" x14ac:dyDescent="0.2">
      <c r="A86" s="6" t="s">
        <v>72</v>
      </c>
      <c r="B86" s="3">
        <v>128606</v>
      </c>
      <c r="C86" s="3">
        <v>13264</v>
      </c>
      <c r="D86" s="3">
        <v>577</v>
      </c>
      <c r="E86" s="3">
        <v>0</v>
      </c>
      <c r="F86" s="3">
        <v>0</v>
      </c>
      <c r="G86" s="3">
        <v>17013</v>
      </c>
      <c r="H86" s="3">
        <f t="shared" si="1"/>
        <v>159460</v>
      </c>
      <c r="I86" s="8"/>
      <c r="J86" s="6"/>
    </row>
    <row r="87" spans="1:10" x14ac:dyDescent="0.2">
      <c r="A87" s="6" t="s">
        <v>113</v>
      </c>
      <c r="B87" s="3">
        <v>27494</v>
      </c>
      <c r="C87" s="3">
        <v>8965</v>
      </c>
      <c r="D87" s="3">
        <v>299</v>
      </c>
      <c r="E87" s="3">
        <v>0</v>
      </c>
      <c r="F87" s="3">
        <v>0</v>
      </c>
      <c r="G87" s="3">
        <v>1494</v>
      </c>
      <c r="H87" s="3">
        <f t="shared" si="1"/>
        <v>38252</v>
      </c>
      <c r="I87" s="8"/>
      <c r="J87" s="6"/>
    </row>
    <row r="88" spans="1:10" x14ac:dyDescent="0.2">
      <c r="A88" s="6" t="s">
        <v>17</v>
      </c>
      <c r="B88" s="3">
        <v>6967</v>
      </c>
      <c r="C88" s="3">
        <v>1161</v>
      </c>
      <c r="D88" s="3">
        <v>0</v>
      </c>
      <c r="E88" s="3">
        <v>0</v>
      </c>
      <c r="F88" s="3">
        <v>0</v>
      </c>
      <c r="G88" s="3">
        <v>774</v>
      </c>
      <c r="H88" s="3">
        <f t="shared" si="1"/>
        <v>8902</v>
      </c>
      <c r="I88" s="8"/>
      <c r="J88" s="6"/>
    </row>
    <row r="89" spans="1:10" x14ac:dyDescent="0.2">
      <c r="A89" s="6" t="s">
        <v>46</v>
      </c>
      <c r="B89" s="3">
        <v>26548</v>
      </c>
      <c r="C89" s="3">
        <v>3360</v>
      </c>
      <c r="D89" s="3">
        <v>0</v>
      </c>
      <c r="E89" s="3">
        <v>0</v>
      </c>
      <c r="F89" s="3">
        <v>0</v>
      </c>
      <c r="G89" s="3">
        <v>2016</v>
      </c>
      <c r="H89" s="3">
        <f t="shared" si="1"/>
        <v>31924</v>
      </c>
      <c r="I89" s="8"/>
      <c r="J89" s="6"/>
    </row>
    <row r="90" spans="1:10" x14ac:dyDescent="0.2">
      <c r="A90" s="6" t="s">
        <v>101</v>
      </c>
      <c r="B90" s="3">
        <v>2474</v>
      </c>
      <c r="C90" s="3">
        <v>0</v>
      </c>
      <c r="D90" s="3">
        <v>0</v>
      </c>
      <c r="E90" s="3">
        <v>0</v>
      </c>
      <c r="F90" s="3">
        <v>0</v>
      </c>
      <c r="G90" s="3">
        <v>619</v>
      </c>
      <c r="H90" s="3">
        <f t="shared" si="1"/>
        <v>3093</v>
      </c>
      <c r="I90" s="8"/>
      <c r="J90" s="6"/>
    </row>
    <row r="91" spans="1:10" x14ac:dyDescent="0.2">
      <c r="A91" s="6" t="s">
        <v>146</v>
      </c>
      <c r="B91" s="3">
        <v>10893</v>
      </c>
      <c r="C91" s="3">
        <v>751</v>
      </c>
      <c r="D91" s="3">
        <v>0</v>
      </c>
      <c r="E91" s="3">
        <v>0</v>
      </c>
      <c r="F91" s="3">
        <v>0</v>
      </c>
      <c r="G91" s="3">
        <v>751</v>
      </c>
      <c r="H91" s="3">
        <f t="shared" si="1"/>
        <v>12395</v>
      </c>
      <c r="I91" s="8"/>
      <c r="J91" s="6"/>
    </row>
    <row r="92" spans="1:10" x14ac:dyDescent="0.2">
      <c r="A92" s="6" t="s">
        <v>88</v>
      </c>
      <c r="B92" s="3">
        <v>66036</v>
      </c>
      <c r="C92" s="3">
        <v>7804</v>
      </c>
      <c r="D92" s="3">
        <v>0</v>
      </c>
      <c r="E92" s="3">
        <v>0</v>
      </c>
      <c r="F92" s="3">
        <v>0</v>
      </c>
      <c r="G92" s="3">
        <v>11106</v>
      </c>
      <c r="H92" s="3">
        <f t="shared" si="1"/>
        <v>84946</v>
      </c>
      <c r="I92" s="8"/>
      <c r="J92" s="6"/>
    </row>
    <row r="93" spans="1:10" x14ac:dyDescent="0.2">
      <c r="A93" s="6" t="s">
        <v>102</v>
      </c>
      <c r="B93" s="3">
        <v>108</v>
      </c>
      <c r="C93" s="3">
        <v>0</v>
      </c>
      <c r="D93" s="3">
        <v>0</v>
      </c>
      <c r="E93" s="3">
        <v>0</v>
      </c>
      <c r="F93" s="3">
        <v>0</v>
      </c>
      <c r="G93" s="3">
        <v>0</v>
      </c>
      <c r="H93" s="3">
        <f t="shared" si="1"/>
        <v>108</v>
      </c>
      <c r="I93" s="8"/>
      <c r="J93" s="6"/>
    </row>
    <row r="94" spans="1:10" x14ac:dyDescent="0.2">
      <c r="A94" s="6" t="s">
        <v>74</v>
      </c>
      <c r="B94" s="3">
        <v>329577</v>
      </c>
      <c r="C94" s="3">
        <v>38774</v>
      </c>
      <c r="D94" s="3">
        <v>0</v>
      </c>
      <c r="E94" s="3">
        <v>0</v>
      </c>
      <c r="F94" s="3">
        <v>0</v>
      </c>
      <c r="G94" s="3">
        <v>30572</v>
      </c>
      <c r="H94" s="3">
        <f t="shared" si="1"/>
        <v>398923</v>
      </c>
      <c r="I94" s="8"/>
      <c r="J94" s="6"/>
    </row>
    <row r="95" spans="1:10" x14ac:dyDescent="0.2">
      <c r="A95" s="6" t="s">
        <v>223</v>
      </c>
      <c r="B95" s="3">
        <v>128103</v>
      </c>
      <c r="C95" s="3">
        <v>23106</v>
      </c>
      <c r="D95" s="3">
        <v>0</v>
      </c>
      <c r="E95" s="3">
        <v>4417</v>
      </c>
      <c r="F95" s="3">
        <v>0</v>
      </c>
      <c r="G95" s="3">
        <v>20728</v>
      </c>
      <c r="H95" s="3">
        <f t="shared" si="1"/>
        <v>176354</v>
      </c>
      <c r="I95" s="8"/>
      <c r="J95" s="6"/>
    </row>
    <row r="96" spans="1:10" x14ac:dyDescent="0.2">
      <c r="A96" s="6" t="s">
        <v>167</v>
      </c>
      <c r="B96" s="3">
        <v>18415</v>
      </c>
      <c r="C96" s="3">
        <v>3192</v>
      </c>
      <c r="D96" s="3">
        <v>0</v>
      </c>
      <c r="E96" s="3">
        <v>0</v>
      </c>
      <c r="F96" s="3">
        <v>0</v>
      </c>
      <c r="G96" s="3">
        <v>1964</v>
      </c>
      <c r="H96" s="3">
        <f t="shared" si="1"/>
        <v>23571</v>
      </c>
      <c r="I96" s="8"/>
      <c r="J96" s="6"/>
    </row>
    <row r="97" spans="1:10" x14ac:dyDescent="0.2">
      <c r="A97" s="6" t="s">
        <v>140</v>
      </c>
      <c r="B97" s="3">
        <v>108045</v>
      </c>
      <c r="C97" s="3">
        <v>13308</v>
      </c>
      <c r="D97" s="3">
        <v>0</v>
      </c>
      <c r="E97" s="3">
        <v>5070</v>
      </c>
      <c r="F97" s="3">
        <v>0</v>
      </c>
      <c r="G97" s="3">
        <v>9822</v>
      </c>
      <c r="H97" s="3">
        <f t="shared" si="1"/>
        <v>136245</v>
      </c>
      <c r="I97" s="8"/>
      <c r="J97" s="6"/>
    </row>
    <row r="98" spans="1:10" x14ac:dyDescent="0.2">
      <c r="A98" s="6" t="s">
        <v>75</v>
      </c>
      <c r="B98" s="3">
        <v>34678</v>
      </c>
      <c r="C98" s="3">
        <v>4729</v>
      </c>
      <c r="D98" s="3">
        <v>0</v>
      </c>
      <c r="E98" s="3">
        <v>0</v>
      </c>
      <c r="F98" s="3">
        <v>0</v>
      </c>
      <c r="G98" s="3">
        <v>1970</v>
      </c>
      <c r="H98" s="3">
        <f t="shared" si="1"/>
        <v>41377</v>
      </c>
      <c r="I98" s="8"/>
      <c r="J98" s="6"/>
    </row>
    <row r="99" spans="1:10" x14ac:dyDescent="0.2">
      <c r="A99" s="6" t="s">
        <v>8</v>
      </c>
      <c r="B99" s="3">
        <v>265603</v>
      </c>
      <c r="C99" s="3">
        <v>85174</v>
      </c>
      <c r="D99" s="3">
        <v>0</v>
      </c>
      <c r="E99" s="3">
        <v>0</v>
      </c>
      <c r="F99" s="3">
        <v>0</v>
      </c>
      <c r="G99" s="3">
        <v>19152</v>
      </c>
      <c r="H99" s="3">
        <f t="shared" si="1"/>
        <v>369929</v>
      </c>
      <c r="I99" s="8"/>
      <c r="J99" s="6"/>
    </row>
    <row r="100" spans="1:10" x14ac:dyDescent="0.2">
      <c r="A100" s="6" t="s">
        <v>96</v>
      </c>
      <c r="B100" s="3">
        <v>186330</v>
      </c>
      <c r="C100" s="3">
        <v>24682</v>
      </c>
      <c r="D100" s="3">
        <v>695</v>
      </c>
      <c r="E100" s="3">
        <v>0</v>
      </c>
      <c r="F100" s="3">
        <v>0</v>
      </c>
      <c r="G100" s="3">
        <v>21901</v>
      </c>
      <c r="H100" s="3">
        <f t="shared" si="1"/>
        <v>233608</v>
      </c>
      <c r="I100" s="8"/>
      <c r="J100" s="6"/>
    </row>
    <row r="101" spans="1:10" x14ac:dyDescent="0.2">
      <c r="A101" s="6" t="s">
        <v>94</v>
      </c>
      <c r="B101" s="3">
        <v>228158</v>
      </c>
      <c r="C101" s="3">
        <v>56756</v>
      </c>
      <c r="D101" s="3">
        <v>757</v>
      </c>
      <c r="E101" s="3">
        <v>757</v>
      </c>
      <c r="F101" s="3">
        <v>0</v>
      </c>
      <c r="G101" s="3">
        <v>23081</v>
      </c>
      <c r="H101" s="3">
        <f t="shared" si="1"/>
        <v>309509</v>
      </c>
      <c r="I101" s="8"/>
      <c r="J101" s="6"/>
    </row>
    <row r="102" spans="1:10" x14ac:dyDescent="0.2">
      <c r="A102" s="6" t="s">
        <v>50</v>
      </c>
      <c r="B102" s="3">
        <v>1930</v>
      </c>
      <c r="C102" s="3">
        <v>0</v>
      </c>
      <c r="D102" s="3">
        <v>0</v>
      </c>
      <c r="E102" s="3">
        <v>0</v>
      </c>
      <c r="F102" s="3">
        <v>0</v>
      </c>
      <c r="G102" s="3">
        <v>643</v>
      </c>
      <c r="H102" s="3">
        <f t="shared" si="1"/>
        <v>2573</v>
      </c>
      <c r="I102" s="8"/>
      <c r="J102" s="6"/>
    </row>
    <row r="103" spans="1:10" x14ac:dyDescent="0.2">
      <c r="A103" s="6" t="s">
        <v>89</v>
      </c>
      <c r="B103" s="3">
        <v>40520</v>
      </c>
      <c r="C103" s="3">
        <v>957</v>
      </c>
      <c r="D103" s="3">
        <v>0</v>
      </c>
      <c r="E103" s="3">
        <v>2233</v>
      </c>
      <c r="F103" s="3">
        <v>0</v>
      </c>
      <c r="G103" s="3">
        <v>1595</v>
      </c>
      <c r="H103" s="3">
        <f t="shared" si="1"/>
        <v>45305</v>
      </c>
      <c r="I103" s="8"/>
      <c r="J103" s="6"/>
    </row>
    <row r="104" spans="1:10" x14ac:dyDescent="0.2">
      <c r="A104" s="6" t="s">
        <v>105</v>
      </c>
      <c r="B104" s="3">
        <v>173</v>
      </c>
      <c r="C104" s="3">
        <v>0</v>
      </c>
      <c r="D104" s="3">
        <v>0</v>
      </c>
      <c r="E104" s="3">
        <v>0</v>
      </c>
      <c r="F104" s="3">
        <v>0</v>
      </c>
      <c r="G104" s="3">
        <v>0</v>
      </c>
      <c r="H104" s="3">
        <f t="shared" si="1"/>
        <v>173</v>
      </c>
      <c r="I104" s="8"/>
      <c r="J104" s="6"/>
    </row>
    <row r="105" spans="1:10" x14ac:dyDescent="0.2">
      <c r="A105" s="6" t="s">
        <v>84</v>
      </c>
      <c r="B105" s="3">
        <v>7306</v>
      </c>
      <c r="C105" s="3">
        <v>0</v>
      </c>
      <c r="D105" s="3">
        <v>0</v>
      </c>
      <c r="E105" s="3">
        <v>0</v>
      </c>
      <c r="F105" s="3">
        <v>0</v>
      </c>
      <c r="G105" s="3">
        <v>562</v>
      </c>
      <c r="H105" s="3">
        <f t="shared" si="1"/>
        <v>7868</v>
      </c>
      <c r="I105" s="8"/>
      <c r="J105" s="6"/>
    </row>
    <row r="106" spans="1:10" x14ac:dyDescent="0.2">
      <c r="A106" s="6" t="s">
        <v>91</v>
      </c>
      <c r="B106" s="3">
        <v>26439</v>
      </c>
      <c r="C106" s="3">
        <v>1184</v>
      </c>
      <c r="D106" s="3">
        <v>0</v>
      </c>
      <c r="E106" s="3">
        <v>0</v>
      </c>
      <c r="F106" s="3">
        <v>0</v>
      </c>
      <c r="G106" s="3">
        <v>789</v>
      </c>
      <c r="H106" s="3">
        <f t="shared" si="1"/>
        <v>28412</v>
      </c>
      <c r="I106" s="8"/>
      <c r="J106" s="6"/>
    </row>
    <row r="107" spans="1:10" x14ac:dyDescent="0.2">
      <c r="A107" s="6" t="s">
        <v>87</v>
      </c>
      <c r="B107" s="3">
        <v>9667</v>
      </c>
      <c r="C107" s="3">
        <v>604</v>
      </c>
      <c r="D107" s="3">
        <v>0</v>
      </c>
      <c r="E107" s="3">
        <v>0</v>
      </c>
      <c r="F107" s="3">
        <v>0</v>
      </c>
      <c r="G107" s="3">
        <v>906</v>
      </c>
      <c r="H107" s="3">
        <f t="shared" si="1"/>
        <v>11177</v>
      </c>
      <c r="I107" s="8"/>
      <c r="J107" s="6"/>
    </row>
    <row r="108" spans="1:10" x14ac:dyDescent="0.2">
      <c r="A108" s="6" t="s">
        <v>165</v>
      </c>
      <c r="B108" s="3">
        <v>270758</v>
      </c>
      <c r="C108" s="3">
        <v>33220</v>
      </c>
      <c r="D108" s="3">
        <v>0</v>
      </c>
      <c r="E108" s="3">
        <v>0</v>
      </c>
      <c r="F108" s="3">
        <v>0</v>
      </c>
      <c r="G108" s="3">
        <v>23932</v>
      </c>
      <c r="H108" s="3">
        <f t="shared" si="1"/>
        <v>327910</v>
      </c>
      <c r="I108" s="8"/>
      <c r="J108" s="6"/>
    </row>
    <row r="109" spans="1:10" x14ac:dyDescent="0.2">
      <c r="A109" s="6" t="s">
        <v>68</v>
      </c>
      <c r="B109" s="3">
        <v>568342</v>
      </c>
      <c r="C109" s="3">
        <v>178069</v>
      </c>
      <c r="D109" s="3">
        <v>704</v>
      </c>
      <c r="E109" s="3">
        <v>1408</v>
      </c>
      <c r="F109" s="3">
        <v>0</v>
      </c>
      <c r="G109" s="3">
        <v>60529</v>
      </c>
      <c r="H109" s="3">
        <f t="shared" si="1"/>
        <v>809052</v>
      </c>
      <c r="I109" s="8"/>
      <c r="J109" s="6"/>
    </row>
    <row r="110" spans="1:10" x14ac:dyDescent="0.2">
      <c r="A110" s="6" t="s">
        <v>224</v>
      </c>
      <c r="B110" s="3">
        <v>65013</v>
      </c>
      <c r="C110" s="3">
        <v>13802</v>
      </c>
      <c r="D110" s="3">
        <v>0</v>
      </c>
      <c r="E110" s="3">
        <v>0</v>
      </c>
      <c r="F110" s="3">
        <v>0</v>
      </c>
      <c r="G110" s="3">
        <v>10896</v>
      </c>
      <c r="H110" s="3">
        <f t="shared" si="1"/>
        <v>89711</v>
      </c>
      <c r="I110" s="8"/>
      <c r="J110" s="6"/>
    </row>
    <row r="111" spans="1:10" x14ac:dyDescent="0.2">
      <c r="A111" s="6" t="s">
        <v>160</v>
      </c>
      <c r="B111" s="3">
        <v>18968</v>
      </c>
      <c r="C111" s="3">
        <v>3838</v>
      </c>
      <c r="D111" s="3">
        <v>0</v>
      </c>
      <c r="E111" s="3">
        <v>0</v>
      </c>
      <c r="F111" s="3">
        <v>0</v>
      </c>
      <c r="G111" s="3">
        <v>0</v>
      </c>
      <c r="H111" s="3">
        <f t="shared" si="1"/>
        <v>22806</v>
      </c>
      <c r="I111" s="8"/>
      <c r="J111" s="6"/>
    </row>
    <row r="112" spans="1:10" x14ac:dyDescent="0.2">
      <c r="A112" s="6" t="s">
        <v>10</v>
      </c>
      <c r="B112" s="3">
        <v>113737</v>
      </c>
      <c r="C112" s="3">
        <v>17111</v>
      </c>
      <c r="D112" s="3">
        <v>0</v>
      </c>
      <c r="E112" s="3">
        <v>0</v>
      </c>
      <c r="F112" s="3">
        <v>0</v>
      </c>
      <c r="G112" s="3">
        <v>11743</v>
      </c>
      <c r="H112" s="3">
        <f t="shared" si="1"/>
        <v>142591</v>
      </c>
      <c r="I112" s="8"/>
      <c r="J112" s="6"/>
    </row>
    <row r="113" spans="1:10" x14ac:dyDescent="0.2">
      <c r="A113" s="6" t="s">
        <v>4</v>
      </c>
      <c r="B113" s="3">
        <v>15125</v>
      </c>
      <c r="C113" s="3">
        <v>2647</v>
      </c>
      <c r="D113" s="3">
        <v>0</v>
      </c>
      <c r="E113" s="3">
        <v>0</v>
      </c>
      <c r="F113" s="3">
        <v>0</v>
      </c>
      <c r="G113" s="3">
        <v>1512</v>
      </c>
      <c r="H113" s="3">
        <f t="shared" si="1"/>
        <v>19284</v>
      </c>
      <c r="I113" s="8"/>
      <c r="J113" s="6"/>
    </row>
    <row r="114" spans="1:10" x14ac:dyDescent="0.2">
      <c r="A114" s="6" t="s">
        <v>48</v>
      </c>
      <c r="B114" s="3">
        <v>1844</v>
      </c>
      <c r="C114" s="3">
        <v>737</v>
      </c>
      <c r="D114" s="3">
        <v>0</v>
      </c>
      <c r="E114" s="3">
        <v>0</v>
      </c>
      <c r="F114" s="3">
        <v>0</v>
      </c>
      <c r="G114" s="3">
        <v>0</v>
      </c>
      <c r="H114" s="3">
        <f t="shared" si="1"/>
        <v>2581</v>
      </c>
      <c r="I114" s="8"/>
      <c r="J114" s="6"/>
    </row>
    <row r="115" spans="1:10" x14ac:dyDescent="0.2">
      <c r="A115" s="6" t="s">
        <v>120</v>
      </c>
      <c r="B115" s="3">
        <v>93344</v>
      </c>
      <c r="C115" s="3">
        <v>10205</v>
      </c>
      <c r="D115" s="3">
        <v>0</v>
      </c>
      <c r="E115" s="3">
        <v>0</v>
      </c>
      <c r="F115" s="3">
        <v>0</v>
      </c>
      <c r="G115" s="3">
        <v>11105</v>
      </c>
      <c r="H115" s="3">
        <f t="shared" si="1"/>
        <v>114654</v>
      </c>
      <c r="I115" s="8"/>
      <c r="J115" s="6"/>
    </row>
    <row r="116" spans="1:10" x14ac:dyDescent="0.2">
      <c r="A116" s="6" t="s">
        <v>118</v>
      </c>
      <c r="B116" s="3">
        <v>28898</v>
      </c>
      <c r="C116" s="3">
        <v>2922</v>
      </c>
      <c r="D116" s="3">
        <v>0</v>
      </c>
      <c r="E116" s="3">
        <v>0</v>
      </c>
      <c r="F116" s="3">
        <v>0</v>
      </c>
      <c r="G116" s="3">
        <v>1299</v>
      </c>
      <c r="H116" s="3">
        <f t="shared" si="1"/>
        <v>33119</v>
      </c>
      <c r="I116" s="8"/>
      <c r="J116" s="6"/>
    </row>
    <row r="117" spans="1:10" x14ac:dyDescent="0.2">
      <c r="A117" s="6" t="s">
        <v>28</v>
      </c>
      <c r="B117" s="3">
        <v>21963</v>
      </c>
      <c r="C117" s="3">
        <v>969</v>
      </c>
      <c r="D117" s="3">
        <v>0</v>
      </c>
      <c r="E117" s="3">
        <v>0</v>
      </c>
      <c r="F117" s="3">
        <v>0</v>
      </c>
      <c r="G117" s="3">
        <v>3876</v>
      </c>
      <c r="H117" s="3">
        <f t="shared" si="1"/>
        <v>26808</v>
      </c>
      <c r="I117" s="8"/>
      <c r="J117" s="6"/>
    </row>
    <row r="118" spans="1:10" x14ac:dyDescent="0.2">
      <c r="A118" s="6" t="s">
        <v>134</v>
      </c>
      <c r="B118" s="3">
        <v>30759</v>
      </c>
      <c r="C118" s="3">
        <v>7975</v>
      </c>
      <c r="D118" s="3">
        <v>0</v>
      </c>
      <c r="E118" s="3">
        <v>0</v>
      </c>
      <c r="F118" s="3">
        <v>0</v>
      </c>
      <c r="G118" s="3">
        <v>1899</v>
      </c>
      <c r="H118" s="3">
        <f t="shared" si="1"/>
        <v>40633</v>
      </c>
      <c r="I118" s="8"/>
      <c r="J118" s="6"/>
    </row>
    <row r="119" spans="1:10" x14ac:dyDescent="0.2">
      <c r="A119" s="6" t="s">
        <v>135</v>
      </c>
      <c r="B119" s="3">
        <v>19306</v>
      </c>
      <c r="C119" s="3">
        <v>3218</v>
      </c>
      <c r="D119" s="3">
        <v>268</v>
      </c>
      <c r="E119" s="3">
        <v>0</v>
      </c>
      <c r="F119" s="3">
        <v>0</v>
      </c>
      <c r="G119" s="3">
        <v>2145</v>
      </c>
      <c r="H119" s="3">
        <f t="shared" si="1"/>
        <v>24937</v>
      </c>
      <c r="I119" s="8"/>
      <c r="J119" s="6"/>
    </row>
    <row r="120" spans="1:10" x14ac:dyDescent="0.2">
      <c r="A120" s="6" t="s">
        <v>163</v>
      </c>
      <c r="B120" s="3">
        <v>185588</v>
      </c>
      <c r="C120" s="3">
        <v>44304</v>
      </c>
      <c r="D120" s="3">
        <v>349</v>
      </c>
      <c r="E120" s="3">
        <v>0</v>
      </c>
      <c r="F120" s="3">
        <v>0</v>
      </c>
      <c r="G120" s="3">
        <v>18838</v>
      </c>
      <c r="H120" s="3">
        <f t="shared" si="1"/>
        <v>249079</v>
      </c>
      <c r="I120" s="8"/>
      <c r="J120" s="6"/>
    </row>
    <row r="121" spans="1:10" x14ac:dyDescent="0.2">
      <c r="A121" s="6" t="s">
        <v>26</v>
      </c>
      <c r="B121" s="3">
        <v>161148</v>
      </c>
      <c r="C121" s="3">
        <v>29077</v>
      </c>
      <c r="D121" s="3">
        <v>0</v>
      </c>
      <c r="E121" s="3">
        <v>1359</v>
      </c>
      <c r="F121" s="3">
        <v>0</v>
      </c>
      <c r="G121" s="3">
        <v>8968</v>
      </c>
      <c r="H121" s="3">
        <f t="shared" si="1"/>
        <v>200552</v>
      </c>
      <c r="I121" s="8"/>
      <c r="J121" s="6"/>
    </row>
    <row r="122" spans="1:10" x14ac:dyDescent="0.2">
      <c r="A122" s="6" t="s">
        <v>9</v>
      </c>
      <c r="B122" s="3">
        <v>668214</v>
      </c>
      <c r="C122" s="3">
        <v>126665</v>
      </c>
      <c r="D122" s="3">
        <v>586</v>
      </c>
      <c r="E122" s="3">
        <v>0</v>
      </c>
      <c r="F122" s="3">
        <v>0</v>
      </c>
      <c r="G122" s="3">
        <v>75647</v>
      </c>
      <c r="H122" s="3">
        <f t="shared" si="1"/>
        <v>871112</v>
      </c>
      <c r="I122" s="8"/>
      <c r="J122" s="6"/>
    </row>
    <row r="123" spans="1:10" x14ac:dyDescent="0.2">
      <c r="A123" s="6" t="s">
        <v>36</v>
      </c>
      <c r="B123" s="3">
        <v>12369</v>
      </c>
      <c r="C123" s="3">
        <v>1819</v>
      </c>
      <c r="D123" s="3">
        <v>0</v>
      </c>
      <c r="E123" s="3">
        <v>0</v>
      </c>
      <c r="F123" s="3">
        <v>0</v>
      </c>
      <c r="G123" s="3">
        <v>1091</v>
      </c>
      <c r="H123" s="3">
        <f t="shared" si="1"/>
        <v>15279</v>
      </c>
      <c r="I123" s="8"/>
      <c r="J123" s="6"/>
    </row>
    <row r="124" spans="1:10" x14ac:dyDescent="0.2">
      <c r="A124" s="6" t="s">
        <v>77</v>
      </c>
      <c r="B124" s="3">
        <v>10903</v>
      </c>
      <c r="C124" s="3">
        <v>1392</v>
      </c>
      <c r="D124" s="3">
        <v>0</v>
      </c>
      <c r="E124" s="3">
        <v>0</v>
      </c>
      <c r="F124" s="3">
        <v>0</v>
      </c>
      <c r="G124" s="3">
        <v>464</v>
      </c>
      <c r="H124" s="3">
        <f t="shared" si="1"/>
        <v>12759</v>
      </c>
      <c r="I124" s="8"/>
      <c r="J124" s="6"/>
    </row>
    <row r="125" spans="1:10" x14ac:dyDescent="0.2">
      <c r="A125" s="6" t="s">
        <v>114</v>
      </c>
      <c r="B125" s="3">
        <v>64978</v>
      </c>
      <c r="C125" s="3">
        <v>17025</v>
      </c>
      <c r="D125" s="3">
        <v>567</v>
      </c>
      <c r="E125" s="3">
        <v>0</v>
      </c>
      <c r="F125" s="3">
        <v>0</v>
      </c>
      <c r="G125" s="3">
        <v>5391</v>
      </c>
      <c r="H125" s="3">
        <f t="shared" si="1"/>
        <v>87961</v>
      </c>
      <c r="I125" s="8"/>
      <c r="J125" s="6"/>
    </row>
    <row r="126" spans="1:10" x14ac:dyDescent="0.2">
      <c r="A126" s="6" t="s">
        <v>142</v>
      </c>
      <c r="B126" s="3">
        <v>10938</v>
      </c>
      <c r="C126" s="3">
        <v>2026</v>
      </c>
      <c r="D126" s="3">
        <v>0</v>
      </c>
      <c r="E126" s="3">
        <v>0</v>
      </c>
      <c r="F126" s="3">
        <v>0</v>
      </c>
      <c r="G126" s="3">
        <v>1215</v>
      </c>
      <c r="H126" s="3">
        <f t="shared" si="1"/>
        <v>14179</v>
      </c>
      <c r="I126" s="8"/>
      <c r="J126" s="6"/>
    </row>
    <row r="127" spans="1:10" x14ac:dyDescent="0.2">
      <c r="A127" s="6" t="s">
        <v>116</v>
      </c>
      <c r="B127" s="3">
        <v>117314</v>
      </c>
      <c r="C127" s="3">
        <v>12349</v>
      </c>
      <c r="D127" s="3">
        <v>0</v>
      </c>
      <c r="E127" s="3">
        <v>0</v>
      </c>
      <c r="F127" s="3">
        <v>0</v>
      </c>
      <c r="G127" s="3">
        <v>2906</v>
      </c>
      <c r="H127" s="3">
        <f t="shared" si="1"/>
        <v>132569</v>
      </c>
      <c r="I127" s="8"/>
      <c r="J127" s="6"/>
    </row>
    <row r="128" spans="1:10" x14ac:dyDescent="0.2">
      <c r="A128" s="6" t="s">
        <v>225</v>
      </c>
      <c r="B128" s="3">
        <v>124602</v>
      </c>
      <c r="C128" s="3">
        <v>16821</v>
      </c>
      <c r="D128" s="3">
        <v>0</v>
      </c>
      <c r="E128" s="3">
        <v>1558</v>
      </c>
      <c r="F128" s="3">
        <v>0</v>
      </c>
      <c r="G128" s="3">
        <v>19625</v>
      </c>
      <c r="H128" s="3">
        <f t="shared" si="1"/>
        <v>162606</v>
      </c>
      <c r="I128" s="8"/>
      <c r="J128" s="6"/>
    </row>
    <row r="129" spans="1:10" x14ac:dyDescent="0.2">
      <c r="A129" s="6" t="s">
        <v>103</v>
      </c>
      <c r="B129" s="3">
        <v>56511</v>
      </c>
      <c r="C129" s="3">
        <v>725</v>
      </c>
      <c r="D129" s="3">
        <v>0</v>
      </c>
      <c r="E129" s="3">
        <v>0</v>
      </c>
      <c r="F129" s="3">
        <v>0</v>
      </c>
      <c r="G129" s="3">
        <v>8694</v>
      </c>
      <c r="H129" s="3">
        <f t="shared" si="1"/>
        <v>65930</v>
      </c>
      <c r="I129" s="8"/>
      <c r="J129" s="6"/>
    </row>
    <row r="130" spans="1:10" x14ac:dyDescent="0.2">
      <c r="A130" s="6" t="s">
        <v>33</v>
      </c>
      <c r="B130" s="3">
        <v>26107</v>
      </c>
      <c r="C130" s="3">
        <v>3507</v>
      </c>
      <c r="D130" s="3">
        <v>0</v>
      </c>
      <c r="E130" s="3">
        <v>0</v>
      </c>
      <c r="F130" s="3">
        <v>0</v>
      </c>
      <c r="G130" s="3">
        <v>2338</v>
      </c>
      <c r="H130" s="3">
        <f t="shared" ref="H130:H193" si="2">SUM(B130:G130)</f>
        <v>31952</v>
      </c>
      <c r="I130" s="8"/>
      <c r="J130" s="6"/>
    </row>
    <row r="131" spans="1:10" x14ac:dyDescent="0.2">
      <c r="A131" s="6" t="s">
        <v>90</v>
      </c>
      <c r="B131" s="3">
        <v>27498</v>
      </c>
      <c r="C131" s="3">
        <v>2957</v>
      </c>
      <c r="D131" s="3">
        <v>0</v>
      </c>
      <c r="E131" s="3">
        <v>0</v>
      </c>
      <c r="F131" s="3">
        <v>0</v>
      </c>
      <c r="G131" s="3">
        <v>5027</v>
      </c>
      <c r="H131" s="3">
        <f t="shared" si="2"/>
        <v>35482</v>
      </c>
      <c r="I131" s="8"/>
      <c r="J131" s="6"/>
    </row>
    <row r="132" spans="1:10" x14ac:dyDescent="0.2">
      <c r="A132" s="6" t="s">
        <v>226</v>
      </c>
      <c r="B132" s="3">
        <v>133741</v>
      </c>
      <c r="C132" s="3">
        <v>3959</v>
      </c>
      <c r="D132" s="3">
        <v>0</v>
      </c>
      <c r="E132" s="3">
        <v>0</v>
      </c>
      <c r="F132" s="3">
        <v>0</v>
      </c>
      <c r="G132" s="3">
        <v>20237</v>
      </c>
      <c r="H132" s="3">
        <f t="shared" si="2"/>
        <v>157937</v>
      </c>
      <c r="I132" s="8"/>
      <c r="J132" s="6"/>
    </row>
    <row r="133" spans="1:10" x14ac:dyDescent="0.2">
      <c r="A133" s="6" t="s">
        <v>13</v>
      </c>
      <c r="B133" s="3">
        <v>308617</v>
      </c>
      <c r="C133" s="3">
        <v>51790</v>
      </c>
      <c r="D133" s="3">
        <v>0</v>
      </c>
      <c r="E133" s="3">
        <v>0</v>
      </c>
      <c r="F133" s="3">
        <v>1211</v>
      </c>
      <c r="G133" s="3">
        <v>32104</v>
      </c>
      <c r="H133" s="3">
        <f t="shared" si="2"/>
        <v>393722</v>
      </c>
      <c r="I133" s="8"/>
      <c r="J133" s="6"/>
    </row>
    <row r="134" spans="1:10" x14ac:dyDescent="0.2">
      <c r="A134" s="6" t="s">
        <v>11</v>
      </c>
      <c r="B134" s="3">
        <v>162624</v>
      </c>
      <c r="C134" s="3">
        <v>32196</v>
      </c>
      <c r="D134" s="3">
        <v>329</v>
      </c>
      <c r="E134" s="3">
        <v>0</v>
      </c>
      <c r="F134" s="3">
        <v>0</v>
      </c>
      <c r="G134" s="3">
        <v>19055</v>
      </c>
      <c r="H134" s="3">
        <f t="shared" si="2"/>
        <v>214204</v>
      </c>
      <c r="I134" s="8"/>
      <c r="J134" s="6"/>
    </row>
    <row r="135" spans="1:10" x14ac:dyDescent="0.2">
      <c r="A135" s="6" t="s">
        <v>76</v>
      </c>
      <c r="B135" s="3">
        <v>8944</v>
      </c>
      <c r="C135" s="3">
        <v>331</v>
      </c>
      <c r="D135" s="3">
        <v>0</v>
      </c>
      <c r="E135" s="3">
        <v>0</v>
      </c>
      <c r="F135" s="3">
        <v>0</v>
      </c>
      <c r="G135" s="3">
        <v>0</v>
      </c>
      <c r="H135" s="3">
        <f t="shared" si="2"/>
        <v>9275</v>
      </c>
      <c r="I135" s="8"/>
      <c r="J135" s="6"/>
    </row>
    <row r="136" spans="1:10" x14ac:dyDescent="0.2">
      <c r="A136" s="6" t="s">
        <v>122</v>
      </c>
      <c r="B136" s="3">
        <v>132556</v>
      </c>
      <c r="C136" s="3">
        <v>32634</v>
      </c>
      <c r="D136" s="3">
        <v>0</v>
      </c>
      <c r="E136" s="3">
        <v>1682</v>
      </c>
      <c r="F136" s="3">
        <v>0</v>
      </c>
      <c r="G136" s="3">
        <v>10430</v>
      </c>
      <c r="H136" s="3">
        <f t="shared" si="2"/>
        <v>177302</v>
      </c>
      <c r="I136" s="8"/>
      <c r="J136" s="6"/>
    </row>
    <row r="137" spans="1:10" x14ac:dyDescent="0.2">
      <c r="A137" s="6" t="s">
        <v>227</v>
      </c>
      <c r="B137" s="3">
        <v>121143</v>
      </c>
      <c r="C137" s="3">
        <v>19335</v>
      </c>
      <c r="D137" s="3">
        <v>604</v>
      </c>
      <c r="E137" s="3">
        <v>4229</v>
      </c>
      <c r="F137" s="3">
        <v>0</v>
      </c>
      <c r="G137" s="3">
        <v>15407</v>
      </c>
      <c r="H137" s="3">
        <f t="shared" si="2"/>
        <v>160718</v>
      </c>
      <c r="I137" s="8"/>
      <c r="J137" s="6"/>
    </row>
    <row r="138" spans="1:10" x14ac:dyDescent="0.2">
      <c r="A138" s="6" t="s">
        <v>131</v>
      </c>
      <c r="B138" s="3">
        <v>11107</v>
      </c>
      <c r="C138" s="3">
        <v>3291</v>
      </c>
      <c r="D138" s="3">
        <v>0</v>
      </c>
      <c r="E138" s="3">
        <v>0</v>
      </c>
      <c r="F138" s="3">
        <v>0</v>
      </c>
      <c r="G138" s="3">
        <v>0</v>
      </c>
      <c r="H138" s="3">
        <f t="shared" si="2"/>
        <v>14398</v>
      </c>
      <c r="I138" s="8"/>
      <c r="J138" s="6"/>
    </row>
    <row r="139" spans="1:10" x14ac:dyDescent="0.2">
      <c r="A139" s="6" t="s">
        <v>6</v>
      </c>
      <c r="B139" s="3">
        <v>55970</v>
      </c>
      <c r="C139" s="3">
        <v>13526</v>
      </c>
      <c r="D139" s="3">
        <v>466</v>
      </c>
      <c r="E139" s="3">
        <v>0</v>
      </c>
      <c r="F139" s="3">
        <v>0</v>
      </c>
      <c r="G139" s="3">
        <v>7463</v>
      </c>
      <c r="H139" s="3">
        <f t="shared" si="2"/>
        <v>77425</v>
      </c>
      <c r="I139" s="8"/>
      <c r="J139" s="6"/>
    </row>
    <row r="140" spans="1:10" x14ac:dyDescent="0.2">
      <c r="A140" s="6" t="s">
        <v>60</v>
      </c>
      <c r="B140" s="3">
        <v>142920</v>
      </c>
      <c r="C140" s="3">
        <v>11283</v>
      </c>
      <c r="D140" s="3">
        <v>0</v>
      </c>
      <c r="E140" s="3">
        <v>0</v>
      </c>
      <c r="F140" s="3">
        <v>0</v>
      </c>
      <c r="G140" s="3">
        <v>10865</v>
      </c>
      <c r="H140" s="3">
        <f t="shared" si="2"/>
        <v>165068</v>
      </c>
      <c r="I140" s="8"/>
      <c r="J140" s="6"/>
    </row>
    <row r="141" spans="1:10" x14ac:dyDescent="0.2">
      <c r="A141" s="6" t="s">
        <v>137</v>
      </c>
      <c r="B141" s="3">
        <v>12173</v>
      </c>
      <c r="C141" s="3">
        <v>761</v>
      </c>
      <c r="D141" s="3">
        <v>0</v>
      </c>
      <c r="E141" s="3">
        <v>0</v>
      </c>
      <c r="F141" s="3">
        <v>0</v>
      </c>
      <c r="G141" s="3">
        <v>1522</v>
      </c>
      <c r="H141" s="3">
        <f t="shared" si="2"/>
        <v>14456</v>
      </c>
      <c r="I141" s="8"/>
      <c r="J141" s="6"/>
    </row>
    <row r="142" spans="1:10" x14ac:dyDescent="0.2">
      <c r="A142" s="6" t="s">
        <v>53</v>
      </c>
      <c r="B142" s="3">
        <v>273</v>
      </c>
      <c r="C142" s="3">
        <v>0</v>
      </c>
      <c r="D142" s="3">
        <v>0</v>
      </c>
      <c r="E142" s="3">
        <v>0</v>
      </c>
      <c r="F142" s="3">
        <v>0</v>
      </c>
      <c r="G142" s="3">
        <v>0</v>
      </c>
      <c r="H142" s="3">
        <f t="shared" si="2"/>
        <v>273</v>
      </c>
      <c r="I142" s="8"/>
      <c r="J142" s="6"/>
    </row>
    <row r="143" spans="1:10" x14ac:dyDescent="0.2">
      <c r="A143" s="6" t="s">
        <v>228</v>
      </c>
      <c r="B143" s="3">
        <v>9978</v>
      </c>
      <c r="C143" s="3">
        <v>798</v>
      </c>
      <c r="D143" s="3">
        <v>0</v>
      </c>
      <c r="E143" s="3">
        <v>0</v>
      </c>
      <c r="F143" s="3">
        <v>0</v>
      </c>
      <c r="G143" s="3">
        <v>1197</v>
      </c>
      <c r="H143" s="3">
        <f t="shared" si="2"/>
        <v>11973</v>
      </c>
      <c r="I143" s="8"/>
      <c r="J143" s="6"/>
    </row>
    <row r="144" spans="1:10" x14ac:dyDescent="0.2">
      <c r="A144" s="6" t="s">
        <v>67</v>
      </c>
      <c r="B144" s="3">
        <v>757</v>
      </c>
      <c r="C144" s="3">
        <v>0</v>
      </c>
      <c r="D144" s="3">
        <v>0</v>
      </c>
      <c r="E144" s="3">
        <v>0</v>
      </c>
      <c r="F144" s="3">
        <v>0</v>
      </c>
      <c r="G144" s="3">
        <v>0</v>
      </c>
      <c r="H144" s="3">
        <f t="shared" si="2"/>
        <v>757</v>
      </c>
      <c r="I144" s="8"/>
      <c r="J144" s="6"/>
    </row>
    <row r="145" spans="1:10" x14ac:dyDescent="0.2">
      <c r="A145" s="6" t="s">
        <v>80</v>
      </c>
      <c r="B145" s="3">
        <v>46375</v>
      </c>
      <c r="C145" s="3">
        <v>2859</v>
      </c>
      <c r="D145" s="3">
        <v>0</v>
      </c>
      <c r="E145" s="3">
        <v>0</v>
      </c>
      <c r="F145" s="3">
        <v>0</v>
      </c>
      <c r="G145" s="3">
        <v>3812</v>
      </c>
      <c r="H145" s="3">
        <f t="shared" si="2"/>
        <v>53046</v>
      </c>
      <c r="I145" s="8"/>
      <c r="J145" s="6"/>
    </row>
    <row r="146" spans="1:10" x14ac:dyDescent="0.2">
      <c r="A146" s="6" t="s">
        <v>78</v>
      </c>
      <c r="B146" s="3">
        <v>402</v>
      </c>
      <c r="C146" s="3">
        <v>134</v>
      </c>
      <c r="D146" s="3">
        <v>0</v>
      </c>
      <c r="E146" s="3">
        <v>0</v>
      </c>
      <c r="F146" s="3">
        <v>0</v>
      </c>
      <c r="G146" s="3">
        <v>0</v>
      </c>
      <c r="H146" s="3">
        <f t="shared" si="2"/>
        <v>536</v>
      </c>
      <c r="I146" s="8"/>
      <c r="J146" s="6"/>
    </row>
    <row r="147" spans="1:10" x14ac:dyDescent="0.2">
      <c r="A147" s="6" t="s">
        <v>229</v>
      </c>
      <c r="B147" s="3">
        <v>11115</v>
      </c>
      <c r="C147" s="3">
        <v>1170</v>
      </c>
      <c r="D147" s="3">
        <v>0</v>
      </c>
      <c r="E147" s="3">
        <v>0</v>
      </c>
      <c r="F147" s="3">
        <v>0</v>
      </c>
      <c r="G147" s="3">
        <v>1755</v>
      </c>
      <c r="H147" s="3">
        <f t="shared" si="2"/>
        <v>14040</v>
      </c>
      <c r="I147" s="8"/>
      <c r="J147" s="6"/>
    </row>
    <row r="148" spans="1:10" x14ac:dyDescent="0.2">
      <c r="A148" s="6" t="s">
        <v>121</v>
      </c>
      <c r="B148" s="3">
        <v>2040682</v>
      </c>
      <c r="C148" s="3">
        <v>400107</v>
      </c>
      <c r="D148" s="3">
        <v>1731</v>
      </c>
      <c r="E148" s="3">
        <v>11422</v>
      </c>
      <c r="F148" s="3">
        <v>1384</v>
      </c>
      <c r="G148" s="3">
        <v>229127</v>
      </c>
      <c r="H148" s="3">
        <f t="shared" si="2"/>
        <v>2684453</v>
      </c>
      <c r="I148" s="8"/>
      <c r="J148" s="6"/>
    </row>
    <row r="149" spans="1:10" x14ac:dyDescent="0.2">
      <c r="A149" s="6" t="s">
        <v>27</v>
      </c>
      <c r="B149" s="3">
        <v>6249</v>
      </c>
      <c r="C149" s="3">
        <v>312</v>
      </c>
      <c r="D149" s="3">
        <v>0</v>
      </c>
      <c r="E149" s="3">
        <v>0</v>
      </c>
      <c r="F149" s="3">
        <v>0</v>
      </c>
      <c r="G149" s="3">
        <v>313</v>
      </c>
      <c r="H149" s="3">
        <f t="shared" si="2"/>
        <v>6874</v>
      </c>
      <c r="I149" s="8"/>
      <c r="J149" s="6"/>
    </row>
    <row r="150" spans="1:10" x14ac:dyDescent="0.2">
      <c r="A150" s="6" t="s">
        <v>47</v>
      </c>
      <c r="B150" s="3">
        <v>8484</v>
      </c>
      <c r="C150" s="3">
        <v>585</v>
      </c>
      <c r="D150" s="3">
        <v>0</v>
      </c>
      <c r="E150" s="3">
        <v>0</v>
      </c>
      <c r="F150" s="3">
        <v>0</v>
      </c>
      <c r="G150" s="3">
        <v>585</v>
      </c>
      <c r="H150" s="3">
        <f t="shared" si="2"/>
        <v>9654</v>
      </c>
      <c r="I150" s="8"/>
      <c r="J150" s="6"/>
    </row>
    <row r="151" spans="1:10" x14ac:dyDescent="0.2">
      <c r="A151" s="6" t="s">
        <v>65</v>
      </c>
      <c r="B151" s="3">
        <v>10449</v>
      </c>
      <c r="C151" s="3">
        <v>373</v>
      </c>
      <c r="D151" s="3">
        <v>0</v>
      </c>
      <c r="E151" s="3">
        <v>0</v>
      </c>
      <c r="F151" s="3">
        <v>0</v>
      </c>
      <c r="G151" s="3">
        <v>0</v>
      </c>
      <c r="H151" s="3">
        <f t="shared" si="2"/>
        <v>10822</v>
      </c>
      <c r="I151" s="8"/>
      <c r="J151" s="6"/>
    </row>
    <row r="152" spans="1:10" x14ac:dyDescent="0.2">
      <c r="A152" s="6" t="s">
        <v>21</v>
      </c>
      <c r="B152" s="3">
        <v>38752</v>
      </c>
      <c r="C152" s="3">
        <v>1115</v>
      </c>
      <c r="D152" s="3">
        <v>0</v>
      </c>
      <c r="E152" s="3">
        <v>0</v>
      </c>
      <c r="F152" s="3">
        <v>0</v>
      </c>
      <c r="G152" s="3">
        <v>4740</v>
      </c>
      <c r="H152" s="3">
        <f t="shared" si="2"/>
        <v>44607</v>
      </c>
      <c r="I152" s="8"/>
      <c r="J152" s="6"/>
    </row>
    <row r="153" spans="1:10" x14ac:dyDescent="0.2">
      <c r="A153" s="6" t="s">
        <v>31</v>
      </c>
      <c r="B153" s="3">
        <v>297844</v>
      </c>
      <c r="C153" s="3">
        <v>53870</v>
      </c>
      <c r="D153" s="3">
        <v>390</v>
      </c>
      <c r="E153" s="3">
        <v>781</v>
      </c>
      <c r="F153" s="3">
        <v>0</v>
      </c>
      <c r="G153" s="3">
        <v>34352</v>
      </c>
      <c r="H153" s="3">
        <f t="shared" si="2"/>
        <v>387237</v>
      </c>
      <c r="I153" s="8"/>
      <c r="J153" s="6"/>
    </row>
    <row r="154" spans="1:10" x14ac:dyDescent="0.2">
      <c r="A154" s="6" t="s">
        <v>41</v>
      </c>
      <c r="B154" s="3">
        <v>24513</v>
      </c>
      <c r="C154" s="3">
        <v>4508</v>
      </c>
      <c r="D154" s="3">
        <v>0</v>
      </c>
      <c r="E154" s="3">
        <v>0</v>
      </c>
      <c r="F154" s="3">
        <v>0</v>
      </c>
      <c r="G154" s="3">
        <v>3945</v>
      </c>
      <c r="H154" s="3">
        <f t="shared" si="2"/>
        <v>32966</v>
      </c>
      <c r="I154" s="8"/>
      <c r="J154" s="6"/>
    </row>
    <row r="155" spans="1:10" x14ac:dyDescent="0.2">
      <c r="A155" s="6" t="s">
        <v>123</v>
      </c>
      <c r="B155" s="3">
        <v>431417</v>
      </c>
      <c r="C155" s="3">
        <v>89384</v>
      </c>
      <c r="D155" s="3">
        <v>0</v>
      </c>
      <c r="E155" s="3">
        <v>1319</v>
      </c>
      <c r="F155" s="3">
        <v>0</v>
      </c>
      <c r="G155" s="3">
        <v>64647</v>
      </c>
      <c r="H155" s="3">
        <f t="shared" si="2"/>
        <v>586767</v>
      </c>
      <c r="I155" s="8"/>
      <c r="J155" s="6"/>
    </row>
    <row r="156" spans="1:10" x14ac:dyDescent="0.2">
      <c r="A156" s="6" t="s">
        <v>39</v>
      </c>
      <c r="B156" s="3">
        <v>18721</v>
      </c>
      <c r="C156" s="3">
        <v>3020</v>
      </c>
      <c r="D156" s="3">
        <v>0</v>
      </c>
      <c r="E156" s="3">
        <v>0</v>
      </c>
      <c r="F156" s="3">
        <v>0</v>
      </c>
      <c r="G156" s="3">
        <v>1208</v>
      </c>
      <c r="H156" s="3">
        <f t="shared" si="2"/>
        <v>22949</v>
      </c>
      <c r="I156" s="8"/>
      <c r="J156" s="6"/>
    </row>
    <row r="157" spans="1:10" x14ac:dyDescent="0.2">
      <c r="A157" s="6" t="s">
        <v>128</v>
      </c>
      <c r="B157" s="3">
        <v>22910</v>
      </c>
      <c r="C157" s="3">
        <v>2695</v>
      </c>
      <c r="D157" s="3">
        <v>0</v>
      </c>
      <c r="E157" s="3">
        <v>0</v>
      </c>
      <c r="F157" s="3">
        <v>0</v>
      </c>
      <c r="G157" s="3">
        <v>449</v>
      </c>
      <c r="H157" s="3">
        <f t="shared" si="2"/>
        <v>26054</v>
      </c>
      <c r="I157" s="8"/>
      <c r="J157" s="6"/>
    </row>
    <row r="158" spans="1:10" x14ac:dyDescent="0.2">
      <c r="A158" s="6" t="s">
        <v>64</v>
      </c>
      <c r="B158" s="3">
        <v>46945</v>
      </c>
      <c r="C158" s="3">
        <v>8306</v>
      </c>
      <c r="D158" s="3">
        <v>0</v>
      </c>
      <c r="E158" s="3">
        <v>0</v>
      </c>
      <c r="F158" s="3">
        <v>0</v>
      </c>
      <c r="G158" s="3">
        <v>3250</v>
      </c>
      <c r="H158" s="3">
        <f t="shared" si="2"/>
        <v>58501</v>
      </c>
      <c r="I158" s="8"/>
      <c r="J158" s="6"/>
    </row>
    <row r="159" spans="1:10" x14ac:dyDescent="0.2">
      <c r="A159" s="6" t="s">
        <v>115</v>
      </c>
      <c r="B159" s="3">
        <v>2008977</v>
      </c>
      <c r="C159" s="3">
        <v>63218</v>
      </c>
      <c r="D159" s="3">
        <v>7474</v>
      </c>
      <c r="E159" s="3">
        <v>1557</v>
      </c>
      <c r="F159" s="3">
        <v>623</v>
      </c>
      <c r="G159" s="3">
        <v>117717</v>
      </c>
      <c r="H159" s="3">
        <f t="shared" si="2"/>
        <v>2199566</v>
      </c>
      <c r="I159" s="8"/>
      <c r="J159" s="6"/>
    </row>
    <row r="160" spans="1:10" x14ac:dyDescent="0.2">
      <c r="A160" s="6" t="s">
        <v>99</v>
      </c>
      <c r="B160" s="3">
        <v>170456</v>
      </c>
      <c r="C160" s="3">
        <v>21793</v>
      </c>
      <c r="D160" s="3">
        <v>0</v>
      </c>
      <c r="E160" s="3">
        <v>0</v>
      </c>
      <c r="F160" s="3">
        <v>0</v>
      </c>
      <c r="G160" s="3">
        <v>259</v>
      </c>
      <c r="H160" s="3">
        <f t="shared" si="2"/>
        <v>192508</v>
      </c>
      <c r="I160" s="8"/>
      <c r="J160" s="6"/>
    </row>
    <row r="161" spans="1:10" x14ac:dyDescent="0.2">
      <c r="A161" s="6" t="s">
        <v>19</v>
      </c>
      <c r="B161" s="3">
        <v>91552</v>
      </c>
      <c r="C161" s="3">
        <v>13881</v>
      </c>
      <c r="D161" s="3">
        <v>331</v>
      </c>
      <c r="E161" s="3">
        <v>0</v>
      </c>
      <c r="F161" s="3">
        <v>0</v>
      </c>
      <c r="G161" s="3">
        <v>11237</v>
      </c>
      <c r="H161" s="3">
        <f t="shared" si="2"/>
        <v>117001</v>
      </c>
      <c r="I161" s="8"/>
      <c r="J161" s="6"/>
    </row>
    <row r="162" spans="1:10" x14ac:dyDescent="0.2">
      <c r="A162" s="6" t="s">
        <v>98</v>
      </c>
      <c r="B162" s="3">
        <v>41240</v>
      </c>
      <c r="C162" s="3">
        <v>1772</v>
      </c>
      <c r="D162" s="3">
        <v>0</v>
      </c>
      <c r="E162" s="3">
        <v>0</v>
      </c>
      <c r="F162" s="3">
        <v>0</v>
      </c>
      <c r="G162" s="3">
        <v>806</v>
      </c>
      <c r="H162" s="3">
        <f t="shared" si="2"/>
        <v>43818</v>
      </c>
      <c r="I162" s="8"/>
      <c r="J162" s="6"/>
    </row>
    <row r="163" spans="1:10" x14ac:dyDescent="0.2">
      <c r="A163" s="6" t="s">
        <v>18</v>
      </c>
      <c r="B163" s="3">
        <v>67923</v>
      </c>
      <c r="C163" s="3">
        <v>4985</v>
      </c>
      <c r="D163" s="3">
        <v>0</v>
      </c>
      <c r="E163" s="3">
        <v>0</v>
      </c>
      <c r="F163" s="3">
        <v>0</v>
      </c>
      <c r="G163" s="3">
        <v>8101</v>
      </c>
      <c r="H163" s="3">
        <f t="shared" si="2"/>
        <v>81009</v>
      </c>
      <c r="I163" s="8"/>
      <c r="J163" s="6"/>
    </row>
    <row r="164" spans="1:10" x14ac:dyDescent="0.2">
      <c r="A164" s="6" t="s">
        <v>166</v>
      </c>
      <c r="B164" s="3">
        <v>34736</v>
      </c>
      <c r="C164" s="3">
        <v>8016</v>
      </c>
      <c r="D164" s="3">
        <v>0</v>
      </c>
      <c r="E164" s="3">
        <v>0</v>
      </c>
      <c r="F164" s="3">
        <v>0</v>
      </c>
      <c r="G164" s="3">
        <v>2338</v>
      </c>
      <c r="H164" s="3">
        <f t="shared" si="2"/>
        <v>45090</v>
      </c>
      <c r="I164" s="8"/>
      <c r="J164" s="6"/>
    </row>
    <row r="165" spans="1:10" x14ac:dyDescent="0.2">
      <c r="A165" s="6" t="s">
        <v>230</v>
      </c>
      <c r="B165" s="3">
        <v>8486</v>
      </c>
      <c r="C165" s="3">
        <v>2652</v>
      </c>
      <c r="D165" s="3">
        <v>0</v>
      </c>
      <c r="E165" s="3">
        <v>0</v>
      </c>
      <c r="F165" s="3">
        <v>0</v>
      </c>
      <c r="G165" s="3">
        <v>2652</v>
      </c>
      <c r="H165" s="3">
        <f t="shared" si="2"/>
        <v>13790</v>
      </c>
      <c r="I165" s="8"/>
      <c r="J165" s="6"/>
    </row>
    <row r="166" spans="1:10" x14ac:dyDescent="0.2">
      <c r="A166" s="6" t="s">
        <v>156</v>
      </c>
      <c r="B166" s="3">
        <v>194332</v>
      </c>
      <c r="C166" s="3">
        <v>39595</v>
      </c>
      <c r="D166" s="3">
        <v>455</v>
      </c>
      <c r="E166" s="3">
        <v>0</v>
      </c>
      <c r="F166" s="3">
        <v>0</v>
      </c>
      <c r="G166" s="3">
        <v>18660</v>
      </c>
      <c r="H166" s="3">
        <f t="shared" si="2"/>
        <v>253042</v>
      </c>
      <c r="I166" s="8"/>
      <c r="J166" s="6"/>
    </row>
    <row r="167" spans="1:10" x14ac:dyDescent="0.2">
      <c r="A167" s="6" t="s">
        <v>111</v>
      </c>
      <c r="B167" s="3">
        <v>155918</v>
      </c>
      <c r="C167" s="3">
        <v>21313</v>
      </c>
      <c r="D167" s="3">
        <v>0</v>
      </c>
      <c r="E167" s="3">
        <v>0</v>
      </c>
      <c r="F167" s="3">
        <v>0</v>
      </c>
      <c r="G167" s="3">
        <v>4861</v>
      </c>
      <c r="H167" s="3">
        <f t="shared" si="2"/>
        <v>182092</v>
      </c>
      <c r="I167" s="8"/>
      <c r="J167" s="6"/>
    </row>
    <row r="168" spans="1:10" x14ac:dyDescent="0.2">
      <c r="A168" s="6" t="s">
        <v>32</v>
      </c>
      <c r="B168" s="3">
        <v>41812</v>
      </c>
      <c r="C168" s="3">
        <v>5329</v>
      </c>
      <c r="D168" s="3">
        <v>0</v>
      </c>
      <c r="E168" s="3">
        <v>0</v>
      </c>
      <c r="F168" s="3">
        <v>0</v>
      </c>
      <c r="G168" s="3">
        <v>4099</v>
      </c>
      <c r="H168" s="3">
        <f t="shared" si="2"/>
        <v>51240</v>
      </c>
      <c r="I168" s="8"/>
      <c r="J168" s="6"/>
    </row>
    <row r="169" spans="1:10" x14ac:dyDescent="0.2">
      <c r="A169" s="6" t="s">
        <v>93</v>
      </c>
      <c r="B169" s="3">
        <v>66695</v>
      </c>
      <c r="C169" s="3">
        <v>359</v>
      </c>
      <c r="D169" s="3">
        <v>0</v>
      </c>
      <c r="E169" s="3">
        <v>0</v>
      </c>
      <c r="F169" s="3">
        <v>0</v>
      </c>
      <c r="G169" s="3">
        <v>5737</v>
      </c>
      <c r="H169" s="3">
        <f t="shared" si="2"/>
        <v>72791</v>
      </c>
      <c r="I169" s="8"/>
      <c r="J169" s="6"/>
    </row>
    <row r="170" spans="1:10" x14ac:dyDescent="0.2">
      <c r="A170" s="6" t="s">
        <v>59</v>
      </c>
      <c r="B170" s="3">
        <v>662</v>
      </c>
      <c r="C170" s="3">
        <v>0</v>
      </c>
      <c r="D170" s="3">
        <v>0</v>
      </c>
      <c r="E170" s="3">
        <v>0</v>
      </c>
      <c r="F170" s="3">
        <v>0</v>
      </c>
      <c r="G170" s="3">
        <v>0</v>
      </c>
      <c r="H170" s="3">
        <f t="shared" si="2"/>
        <v>662</v>
      </c>
      <c r="I170" s="8"/>
      <c r="J170" s="6"/>
    </row>
    <row r="171" spans="1:10" x14ac:dyDescent="0.2">
      <c r="A171" s="6" t="s">
        <v>231</v>
      </c>
      <c r="B171" s="3">
        <v>125703</v>
      </c>
      <c r="C171" s="3">
        <v>759</v>
      </c>
      <c r="D171" s="3">
        <v>0</v>
      </c>
      <c r="E171" s="3">
        <v>0</v>
      </c>
      <c r="F171" s="3">
        <v>0</v>
      </c>
      <c r="G171" s="3">
        <v>12393</v>
      </c>
      <c r="H171" s="3">
        <f t="shared" si="2"/>
        <v>138855</v>
      </c>
      <c r="I171" s="8"/>
      <c r="J171" s="6"/>
    </row>
    <row r="172" spans="1:10" x14ac:dyDescent="0.2">
      <c r="A172" s="6" t="s">
        <v>35</v>
      </c>
      <c r="B172" s="3">
        <v>66864</v>
      </c>
      <c r="C172" s="3">
        <v>5764</v>
      </c>
      <c r="D172" s="3">
        <v>0</v>
      </c>
      <c r="E172" s="3">
        <v>0</v>
      </c>
      <c r="F172" s="3">
        <v>0</v>
      </c>
      <c r="G172" s="3">
        <v>8358</v>
      </c>
      <c r="H172" s="3">
        <f t="shared" si="2"/>
        <v>80986</v>
      </c>
      <c r="I172" s="8"/>
      <c r="J172" s="6"/>
    </row>
    <row r="173" spans="1:10" x14ac:dyDescent="0.2">
      <c r="A173" s="6" t="s">
        <v>232</v>
      </c>
      <c r="B173" s="3">
        <v>9499</v>
      </c>
      <c r="C173" s="3">
        <v>1439</v>
      </c>
      <c r="D173" s="3">
        <v>0</v>
      </c>
      <c r="E173" s="3">
        <v>0</v>
      </c>
      <c r="F173" s="3">
        <v>0</v>
      </c>
      <c r="G173" s="3">
        <v>864</v>
      </c>
      <c r="H173" s="3">
        <f t="shared" si="2"/>
        <v>11802</v>
      </c>
      <c r="I173" s="8"/>
      <c r="J173" s="6"/>
    </row>
    <row r="174" spans="1:10" x14ac:dyDescent="0.2">
      <c r="A174" s="6" t="s">
        <v>158</v>
      </c>
      <c r="B174" s="3">
        <v>2059</v>
      </c>
      <c r="C174" s="3">
        <v>412</v>
      </c>
      <c r="D174" s="3">
        <v>0</v>
      </c>
      <c r="E174" s="3">
        <v>0</v>
      </c>
      <c r="F174" s="3">
        <v>0</v>
      </c>
      <c r="G174" s="3">
        <v>412</v>
      </c>
      <c r="H174" s="3">
        <f t="shared" si="2"/>
        <v>2883</v>
      </c>
      <c r="I174" s="8"/>
      <c r="J174" s="6"/>
    </row>
    <row r="175" spans="1:10" x14ac:dyDescent="0.2">
      <c r="A175" s="6" t="s">
        <v>82</v>
      </c>
      <c r="B175" s="3">
        <v>447868</v>
      </c>
      <c r="C175" s="3">
        <v>3322</v>
      </c>
      <c r="D175" s="3">
        <v>1661</v>
      </c>
      <c r="E175" s="3">
        <v>11626</v>
      </c>
      <c r="F175" s="3">
        <v>0</v>
      </c>
      <c r="G175" s="3">
        <v>67540</v>
      </c>
      <c r="H175" s="3">
        <f t="shared" si="2"/>
        <v>532017</v>
      </c>
      <c r="I175" s="8"/>
      <c r="J175" s="6"/>
    </row>
    <row r="176" spans="1:10" x14ac:dyDescent="0.2">
      <c r="A176" s="6" t="s">
        <v>23</v>
      </c>
      <c r="B176" s="3">
        <v>106453</v>
      </c>
      <c r="C176" s="3">
        <v>17886</v>
      </c>
      <c r="D176" s="3">
        <v>288</v>
      </c>
      <c r="E176" s="3">
        <v>0</v>
      </c>
      <c r="F176" s="3">
        <v>0</v>
      </c>
      <c r="G176" s="3">
        <v>17886</v>
      </c>
      <c r="H176" s="3">
        <f t="shared" si="2"/>
        <v>142513</v>
      </c>
      <c r="I176" s="8"/>
      <c r="J176" s="6"/>
    </row>
    <row r="177" spans="1:10" x14ac:dyDescent="0.2">
      <c r="A177" s="6" t="s">
        <v>117</v>
      </c>
      <c r="B177" s="3">
        <v>12770</v>
      </c>
      <c r="C177" s="3">
        <v>1596</v>
      </c>
      <c r="D177" s="3">
        <v>0</v>
      </c>
      <c r="E177" s="3">
        <v>0</v>
      </c>
      <c r="F177" s="3">
        <v>0</v>
      </c>
      <c r="G177" s="3">
        <v>1596</v>
      </c>
      <c r="H177" s="3">
        <f t="shared" si="2"/>
        <v>15962</v>
      </c>
      <c r="I177" s="8"/>
      <c r="J177" s="6"/>
    </row>
    <row r="178" spans="1:10" x14ac:dyDescent="0.2">
      <c r="A178" s="6" t="s">
        <v>139</v>
      </c>
      <c r="B178" s="3">
        <v>21501</v>
      </c>
      <c r="C178" s="3">
        <v>2730</v>
      </c>
      <c r="D178" s="3">
        <v>0</v>
      </c>
      <c r="E178" s="3">
        <v>0</v>
      </c>
      <c r="F178" s="3">
        <v>0</v>
      </c>
      <c r="G178" s="3">
        <v>1365</v>
      </c>
      <c r="H178" s="3">
        <f t="shared" si="2"/>
        <v>25596</v>
      </c>
      <c r="I178" s="8"/>
      <c r="J178" s="6"/>
    </row>
    <row r="179" spans="1:10" x14ac:dyDescent="0.2">
      <c r="A179" s="6" t="s">
        <v>55</v>
      </c>
      <c r="B179" s="3">
        <v>184</v>
      </c>
      <c r="C179" s="3">
        <v>0</v>
      </c>
      <c r="D179" s="3">
        <v>0</v>
      </c>
      <c r="E179" s="3">
        <v>0</v>
      </c>
      <c r="F179" s="3">
        <v>0</v>
      </c>
      <c r="G179" s="3">
        <v>0</v>
      </c>
      <c r="H179" s="3">
        <f t="shared" si="2"/>
        <v>184</v>
      </c>
      <c r="I179" s="8"/>
      <c r="J179" s="6"/>
    </row>
    <row r="180" spans="1:10" x14ac:dyDescent="0.2">
      <c r="A180" s="6" t="s">
        <v>43</v>
      </c>
      <c r="B180" s="3">
        <v>52351</v>
      </c>
      <c r="C180" s="3">
        <v>6958</v>
      </c>
      <c r="D180" s="3">
        <v>331</v>
      </c>
      <c r="E180" s="3">
        <v>3313</v>
      </c>
      <c r="F180" s="3">
        <v>0</v>
      </c>
      <c r="G180" s="3">
        <v>9940</v>
      </c>
      <c r="H180" s="3">
        <f t="shared" si="2"/>
        <v>72893</v>
      </c>
      <c r="I180" s="8"/>
      <c r="J180" s="6"/>
    </row>
    <row r="181" spans="1:10" x14ac:dyDescent="0.2">
      <c r="A181" s="6" t="s">
        <v>97</v>
      </c>
      <c r="B181" s="3">
        <v>94795</v>
      </c>
      <c r="C181" s="3">
        <v>15512</v>
      </c>
      <c r="D181" s="3">
        <v>0</v>
      </c>
      <c r="E181" s="3">
        <v>0</v>
      </c>
      <c r="F181" s="3">
        <v>0</v>
      </c>
      <c r="G181" s="3">
        <v>8905</v>
      </c>
      <c r="H181" s="3">
        <f t="shared" si="2"/>
        <v>119212</v>
      </c>
      <c r="I181" s="8"/>
      <c r="J181" s="6"/>
    </row>
    <row r="182" spans="1:10" x14ac:dyDescent="0.2">
      <c r="A182" s="6" t="s">
        <v>233</v>
      </c>
      <c r="B182" s="3">
        <v>205705</v>
      </c>
      <c r="C182" s="3">
        <v>49426</v>
      </c>
      <c r="D182" s="3">
        <v>471</v>
      </c>
      <c r="E182" s="3">
        <v>0</v>
      </c>
      <c r="F182" s="3">
        <v>0</v>
      </c>
      <c r="G182" s="3">
        <v>29185</v>
      </c>
      <c r="H182" s="3">
        <f t="shared" si="2"/>
        <v>284787</v>
      </c>
      <c r="I182" s="8"/>
      <c r="J182" s="6"/>
    </row>
    <row r="183" spans="1:10" x14ac:dyDescent="0.2">
      <c r="A183" s="6" t="s">
        <v>154</v>
      </c>
      <c r="B183" s="3">
        <v>444149</v>
      </c>
      <c r="C183" s="3">
        <v>102880</v>
      </c>
      <c r="D183" s="3">
        <v>768</v>
      </c>
      <c r="E183" s="3">
        <v>3455</v>
      </c>
      <c r="F183" s="3">
        <v>0</v>
      </c>
      <c r="G183" s="3">
        <v>62572</v>
      </c>
      <c r="H183" s="3">
        <f t="shared" si="2"/>
        <v>613824</v>
      </c>
      <c r="I183" s="8"/>
      <c r="J183" s="6"/>
    </row>
    <row r="184" spans="1:10" x14ac:dyDescent="0.2">
      <c r="A184" s="6" t="s">
        <v>133</v>
      </c>
      <c r="B184" s="3">
        <v>89899</v>
      </c>
      <c r="C184" s="3">
        <v>18417</v>
      </c>
      <c r="D184" s="3">
        <v>0</v>
      </c>
      <c r="E184" s="3">
        <v>0</v>
      </c>
      <c r="F184" s="3">
        <v>0</v>
      </c>
      <c r="G184" s="3">
        <v>9364</v>
      </c>
      <c r="H184" s="3">
        <f t="shared" si="2"/>
        <v>117680</v>
      </c>
      <c r="I184" s="8"/>
      <c r="J184" s="6"/>
    </row>
    <row r="185" spans="1:10" x14ac:dyDescent="0.2">
      <c r="A185" s="6" t="s">
        <v>149</v>
      </c>
      <c r="B185" s="3">
        <v>71</v>
      </c>
      <c r="C185" s="3">
        <v>0</v>
      </c>
      <c r="D185" s="3">
        <v>0</v>
      </c>
      <c r="E185" s="3">
        <v>0</v>
      </c>
      <c r="F185" s="3">
        <v>0</v>
      </c>
      <c r="G185" s="3">
        <v>0</v>
      </c>
      <c r="H185" s="3">
        <f t="shared" si="2"/>
        <v>71</v>
      </c>
      <c r="I185" s="8"/>
      <c r="J185" s="6"/>
    </row>
    <row r="186" spans="1:10" x14ac:dyDescent="0.2">
      <c r="A186" s="6" t="s">
        <v>234</v>
      </c>
      <c r="B186" s="3">
        <v>1285</v>
      </c>
      <c r="C186" s="3">
        <v>0</v>
      </c>
      <c r="D186" s="3">
        <v>0</v>
      </c>
      <c r="E186" s="3">
        <v>0</v>
      </c>
      <c r="F186" s="3">
        <v>0</v>
      </c>
      <c r="G186" s="3">
        <v>0</v>
      </c>
      <c r="H186" s="3">
        <f t="shared" si="2"/>
        <v>1285</v>
      </c>
      <c r="I186" s="8"/>
      <c r="J186" s="6"/>
    </row>
    <row r="187" spans="1:10" x14ac:dyDescent="0.2">
      <c r="A187" s="6" t="s">
        <v>235</v>
      </c>
      <c r="B187" s="3">
        <v>52678</v>
      </c>
      <c r="C187" s="3">
        <v>13418</v>
      </c>
      <c r="D187" s="3">
        <v>0</v>
      </c>
      <c r="E187" s="3">
        <v>0</v>
      </c>
      <c r="F187" s="3">
        <v>0</v>
      </c>
      <c r="G187" s="3">
        <v>10436</v>
      </c>
      <c r="H187" s="3">
        <f t="shared" si="2"/>
        <v>76532</v>
      </c>
      <c r="I187" s="8"/>
      <c r="J187" s="6"/>
    </row>
    <row r="188" spans="1:10" x14ac:dyDescent="0.2">
      <c r="A188" s="6" t="s">
        <v>141</v>
      </c>
      <c r="B188" s="3">
        <v>14721</v>
      </c>
      <c r="C188" s="3">
        <v>1887</v>
      </c>
      <c r="D188" s="3">
        <v>0</v>
      </c>
      <c r="E188" s="3">
        <v>0</v>
      </c>
      <c r="F188" s="3">
        <v>0</v>
      </c>
      <c r="G188" s="3">
        <v>1132</v>
      </c>
      <c r="H188" s="3">
        <f t="shared" si="2"/>
        <v>17740</v>
      </c>
      <c r="I188" s="8"/>
      <c r="J188" s="6"/>
    </row>
    <row r="189" spans="1:10" x14ac:dyDescent="0.2">
      <c r="A189" s="6" t="s">
        <v>109</v>
      </c>
      <c r="B189" s="3">
        <v>42981</v>
      </c>
      <c r="C189" s="3">
        <v>1264</v>
      </c>
      <c r="D189" s="3">
        <v>0</v>
      </c>
      <c r="E189" s="3">
        <v>0</v>
      </c>
      <c r="F189" s="3">
        <v>0</v>
      </c>
      <c r="G189" s="3">
        <v>4635</v>
      </c>
      <c r="H189" s="3">
        <f t="shared" si="2"/>
        <v>48880</v>
      </c>
      <c r="I189" s="8"/>
      <c r="J189" s="6"/>
    </row>
    <row r="190" spans="1:10" x14ac:dyDescent="0.2">
      <c r="A190" s="6" t="s">
        <v>22</v>
      </c>
      <c r="B190" s="3">
        <v>21316</v>
      </c>
      <c r="C190" s="3">
        <v>3654</v>
      </c>
      <c r="D190" s="3">
        <v>0</v>
      </c>
      <c r="E190" s="3">
        <v>0</v>
      </c>
      <c r="F190" s="3">
        <v>0</v>
      </c>
      <c r="G190" s="3">
        <v>3654</v>
      </c>
      <c r="H190" s="3">
        <f t="shared" si="2"/>
        <v>28624</v>
      </c>
      <c r="I190" s="8"/>
      <c r="J190" s="6"/>
    </row>
    <row r="191" spans="1:10" x14ac:dyDescent="0.2">
      <c r="A191" s="6" t="s">
        <v>147</v>
      </c>
      <c r="B191" s="3">
        <v>9723</v>
      </c>
      <c r="C191" s="3">
        <v>0</v>
      </c>
      <c r="D191" s="3">
        <v>0</v>
      </c>
      <c r="E191" s="3">
        <v>0</v>
      </c>
      <c r="F191" s="3">
        <v>0</v>
      </c>
      <c r="G191" s="3">
        <v>671</v>
      </c>
      <c r="H191" s="3">
        <f t="shared" si="2"/>
        <v>10394</v>
      </c>
      <c r="I191" s="8"/>
      <c r="J191" s="6"/>
    </row>
    <row r="192" spans="1:10" x14ac:dyDescent="0.2">
      <c r="A192" s="6" t="s">
        <v>236</v>
      </c>
      <c r="B192" s="3">
        <v>35957</v>
      </c>
      <c r="C192" s="3">
        <v>8369</v>
      </c>
      <c r="D192" s="3">
        <v>0</v>
      </c>
      <c r="E192" s="3">
        <v>0</v>
      </c>
      <c r="F192" s="3">
        <v>0</v>
      </c>
      <c r="G192" s="3">
        <v>8989</v>
      </c>
      <c r="H192" s="3">
        <f t="shared" si="2"/>
        <v>53315</v>
      </c>
      <c r="I192" s="8"/>
      <c r="J192" s="6"/>
    </row>
    <row r="193" spans="1:10" x14ac:dyDescent="0.2">
      <c r="A193" s="6" t="s">
        <v>237</v>
      </c>
      <c r="B193" s="3">
        <v>350076</v>
      </c>
      <c r="C193" s="3">
        <v>73319</v>
      </c>
      <c r="D193" s="3">
        <v>0</v>
      </c>
      <c r="E193" s="3">
        <v>0</v>
      </c>
      <c r="F193" s="3">
        <v>0</v>
      </c>
      <c r="G193" s="3">
        <v>28199</v>
      </c>
      <c r="H193" s="3">
        <f t="shared" si="2"/>
        <v>451594</v>
      </c>
      <c r="I193" s="8"/>
      <c r="J193" s="6"/>
    </row>
    <row r="194" spans="1:10" x14ac:dyDescent="0.2">
      <c r="A194" s="6" t="s">
        <v>164</v>
      </c>
      <c r="B194" s="3">
        <v>49261</v>
      </c>
      <c r="C194" s="3">
        <v>6864</v>
      </c>
      <c r="D194" s="3">
        <v>0</v>
      </c>
      <c r="E194" s="3">
        <v>0</v>
      </c>
      <c r="F194" s="3">
        <v>0</v>
      </c>
      <c r="G194" s="3">
        <v>2019</v>
      </c>
      <c r="H194" s="3">
        <f t="shared" ref="H194:H202" si="3">SUM(B194:G194)</f>
        <v>58144</v>
      </c>
      <c r="I194" s="8"/>
      <c r="J194" s="6"/>
    </row>
    <row r="195" spans="1:10" x14ac:dyDescent="0.2">
      <c r="A195" s="6" t="s">
        <v>42</v>
      </c>
      <c r="B195" s="3">
        <v>56221</v>
      </c>
      <c r="C195" s="3">
        <v>4764</v>
      </c>
      <c r="D195" s="3">
        <v>0</v>
      </c>
      <c r="E195" s="3">
        <v>0</v>
      </c>
      <c r="F195" s="3">
        <v>0</v>
      </c>
      <c r="G195" s="3">
        <v>8894</v>
      </c>
      <c r="H195" s="3">
        <f t="shared" si="3"/>
        <v>69879</v>
      </c>
      <c r="I195" s="8"/>
      <c r="J195" s="6"/>
    </row>
    <row r="196" spans="1:10" x14ac:dyDescent="0.2">
      <c r="A196" s="6" t="s">
        <v>119</v>
      </c>
      <c r="B196" s="3">
        <v>247551</v>
      </c>
      <c r="C196" s="3">
        <v>39105</v>
      </c>
      <c r="D196" s="3">
        <v>1047</v>
      </c>
      <c r="E196" s="3">
        <v>0</v>
      </c>
      <c r="F196" s="3">
        <v>0</v>
      </c>
      <c r="G196" s="3">
        <v>16410</v>
      </c>
      <c r="H196" s="3">
        <f t="shared" si="3"/>
        <v>304113</v>
      </c>
      <c r="I196" s="8"/>
      <c r="J196" s="6"/>
    </row>
    <row r="197" spans="1:10" x14ac:dyDescent="0.2">
      <c r="A197" s="6" t="s">
        <v>238</v>
      </c>
      <c r="B197" s="3">
        <v>39347</v>
      </c>
      <c r="C197" s="3">
        <v>5962</v>
      </c>
      <c r="D197" s="3">
        <v>0</v>
      </c>
      <c r="E197" s="3">
        <v>0</v>
      </c>
      <c r="F197" s="3">
        <v>0</v>
      </c>
      <c r="G197" s="3">
        <v>2385</v>
      </c>
      <c r="H197" s="3">
        <f t="shared" si="3"/>
        <v>47694</v>
      </c>
      <c r="I197" s="8"/>
      <c r="J197" s="6"/>
    </row>
    <row r="198" spans="1:10" x14ac:dyDescent="0.2">
      <c r="A198" s="6" t="s">
        <v>37</v>
      </c>
      <c r="B198" s="3">
        <v>10978</v>
      </c>
      <c r="C198" s="3">
        <v>1029</v>
      </c>
      <c r="D198" s="3">
        <v>0</v>
      </c>
      <c r="E198" s="3">
        <v>0</v>
      </c>
      <c r="F198" s="3">
        <v>0</v>
      </c>
      <c r="G198" s="3">
        <v>1372</v>
      </c>
      <c r="H198" s="3">
        <f t="shared" si="3"/>
        <v>13379</v>
      </c>
      <c r="I198" s="8"/>
      <c r="J198" s="6"/>
    </row>
    <row r="199" spans="1:10" x14ac:dyDescent="0.2">
      <c r="A199" s="6" t="s">
        <v>239</v>
      </c>
      <c r="B199" s="3">
        <v>15210</v>
      </c>
      <c r="C199" s="3">
        <v>0</v>
      </c>
      <c r="D199" s="3">
        <v>0</v>
      </c>
      <c r="E199" s="3">
        <v>0</v>
      </c>
      <c r="F199" s="3">
        <v>0</v>
      </c>
      <c r="G199" s="3">
        <v>0</v>
      </c>
      <c r="H199" s="3">
        <f t="shared" si="3"/>
        <v>15210</v>
      </c>
      <c r="I199" s="8"/>
      <c r="J199" s="6"/>
    </row>
    <row r="200" spans="1:10" x14ac:dyDescent="0.2">
      <c r="A200" s="6" t="s">
        <v>240</v>
      </c>
      <c r="B200" s="3">
        <v>31496</v>
      </c>
      <c r="C200" s="3">
        <v>0</v>
      </c>
      <c r="D200" s="3">
        <v>0</v>
      </c>
      <c r="E200" s="3">
        <v>0</v>
      </c>
      <c r="F200" s="3">
        <v>0</v>
      </c>
      <c r="G200" s="3">
        <v>0</v>
      </c>
      <c r="H200" s="3">
        <f t="shared" si="3"/>
        <v>31496</v>
      </c>
      <c r="I200" s="8"/>
      <c r="J200" s="6"/>
    </row>
    <row r="201" spans="1:10" x14ac:dyDescent="0.2">
      <c r="A201" s="6" t="s">
        <v>241</v>
      </c>
      <c r="B201" s="3">
        <v>16182</v>
      </c>
      <c r="C201" s="3">
        <v>0</v>
      </c>
      <c r="D201" s="3">
        <v>0</v>
      </c>
      <c r="E201" s="3">
        <v>0</v>
      </c>
      <c r="F201" s="3">
        <v>0</v>
      </c>
      <c r="G201" s="3">
        <v>0</v>
      </c>
      <c r="H201" s="3">
        <f t="shared" si="3"/>
        <v>16182</v>
      </c>
      <c r="I201" s="8"/>
      <c r="J201" s="6"/>
    </row>
    <row r="202" spans="1:10" x14ac:dyDescent="0.2">
      <c r="A202" s="6" t="s">
        <v>182</v>
      </c>
      <c r="B202" s="3">
        <v>856</v>
      </c>
      <c r="C202" s="3">
        <v>0</v>
      </c>
      <c r="D202" s="3">
        <v>0</v>
      </c>
      <c r="E202" s="3">
        <v>0</v>
      </c>
      <c r="F202" s="3">
        <v>0</v>
      </c>
      <c r="G202" s="3">
        <v>0</v>
      </c>
      <c r="H202" s="3">
        <f t="shared" si="3"/>
        <v>856</v>
      </c>
      <c r="I202" s="8"/>
      <c r="J202" s="6"/>
    </row>
    <row r="203" spans="1:10" s="8" customFormat="1" x14ac:dyDescent="0.2">
      <c r="A203" s="6" t="s">
        <v>184</v>
      </c>
      <c r="B203" s="4">
        <f>SUBTOTAL(109,Sect611Arp[District])</f>
        <v>23985769</v>
      </c>
      <c r="C203" s="4">
        <f>SUBTOTAL(109,Sect611Arp[Regional])</f>
        <v>3882708</v>
      </c>
      <c r="D203" s="4">
        <f>SUBTOTAL(109,Sect611Arp[OSD])</f>
        <v>32814</v>
      </c>
      <c r="E203" s="4">
        <f>SUBTOTAL(109,Sect611Arp[LTCT])</f>
        <v>99839</v>
      </c>
      <c r="F203" s="4">
        <f>SUBTOTAL(109,Sect611Arp[Hospital])</f>
        <v>3218</v>
      </c>
      <c r="G203" s="4">
        <f>SUBTOTAL(109,Sect611Arp[ECSE])</f>
        <v>2550587</v>
      </c>
      <c r="H203" s="4">
        <f>SUBTOTAL(109,Sect611Arp[Gross Total])</f>
        <v>30554935</v>
      </c>
    </row>
    <row r="204" spans="1:10" hidden="1" x14ac:dyDescent="0.2">
      <c r="A204" s="8"/>
      <c r="B204" s="8"/>
      <c r="C204" s="8"/>
      <c r="D204" s="8"/>
      <c r="E204" s="8"/>
      <c r="F204" s="8"/>
      <c r="G204" s="8"/>
      <c r="H204" s="8"/>
    </row>
  </sheetData>
  <pageMargins left="0.7" right="0.7" top="0.75" bottom="0.75" header="0.3" footer="0.3"/>
  <pageSetup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4"/>
  <sheetViews>
    <sheetView workbookViewId="0">
      <pane ySplit="1" topLeftCell="A2" activePane="bottomLeft" state="frozen"/>
      <selection pane="bottomLeft" activeCell="B2" sqref="B2"/>
    </sheetView>
  </sheetViews>
  <sheetFormatPr defaultColWidth="0" defaultRowHeight="12.75" zeroHeight="1" x14ac:dyDescent="0.2"/>
  <cols>
    <col min="1" max="1" width="30.28515625" style="6" customWidth="1"/>
    <col min="2" max="9" width="16.28515625" style="6" customWidth="1"/>
    <col min="10" max="10" width="9.28515625" style="8" customWidth="1"/>
    <col min="11" max="16384" width="7.28515625" style="6" hidden="1"/>
  </cols>
  <sheetData>
    <row r="1" spans="1:10" x14ac:dyDescent="0.2">
      <c r="A1" s="6" t="s">
        <v>0</v>
      </c>
      <c r="B1" s="7" t="s">
        <v>174</v>
      </c>
      <c r="C1" s="7" t="s">
        <v>175</v>
      </c>
      <c r="D1" s="7" t="s">
        <v>170</v>
      </c>
      <c r="E1" s="7" t="s">
        <v>171</v>
      </c>
      <c r="F1" s="7" t="s">
        <v>176</v>
      </c>
      <c r="G1" s="7" t="s">
        <v>177</v>
      </c>
      <c r="H1" s="7" t="s">
        <v>178</v>
      </c>
      <c r="I1" s="8"/>
      <c r="J1" s="6"/>
    </row>
    <row r="2" spans="1:10" x14ac:dyDescent="0.2">
      <c r="A2" s="6" t="s">
        <v>79</v>
      </c>
      <c r="B2" s="3">
        <v>40</v>
      </c>
      <c r="C2" s="3">
        <v>0</v>
      </c>
      <c r="D2" s="3">
        <v>0</v>
      </c>
      <c r="E2" s="3">
        <v>0</v>
      </c>
      <c r="F2" s="3">
        <v>0</v>
      </c>
      <c r="G2" s="3">
        <v>0</v>
      </c>
      <c r="H2" s="3">
        <f t="shared" ref="H2:H65" si="0">SUM(B2:G2)</f>
        <v>40</v>
      </c>
      <c r="I2" s="8"/>
      <c r="J2" s="6"/>
    </row>
    <row r="3" spans="1:10" x14ac:dyDescent="0.2">
      <c r="A3" s="6" t="s">
        <v>106</v>
      </c>
      <c r="B3" s="3">
        <v>0</v>
      </c>
      <c r="C3" s="3">
        <v>0</v>
      </c>
      <c r="D3" s="3">
        <v>0</v>
      </c>
      <c r="E3" s="3">
        <v>0</v>
      </c>
      <c r="F3" s="3">
        <v>0</v>
      </c>
      <c r="G3" s="3">
        <v>1034</v>
      </c>
      <c r="H3" s="3">
        <f t="shared" si="0"/>
        <v>1034</v>
      </c>
      <c r="I3" s="8"/>
      <c r="J3" s="6"/>
    </row>
    <row r="4" spans="1:10" x14ac:dyDescent="0.2">
      <c r="A4" s="6" t="s">
        <v>5</v>
      </c>
      <c r="B4" s="3">
        <v>849</v>
      </c>
      <c r="C4" s="3">
        <v>0</v>
      </c>
      <c r="D4" s="3">
        <v>0</v>
      </c>
      <c r="E4" s="3">
        <v>0</v>
      </c>
      <c r="F4" s="3">
        <v>0</v>
      </c>
      <c r="G4" s="3">
        <v>0</v>
      </c>
      <c r="H4" s="3">
        <f t="shared" si="0"/>
        <v>849</v>
      </c>
      <c r="I4" s="8"/>
      <c r="J4" s="6"/>
    </row>
    <row r="5" spans="1:10" x14ac:dyDescent="0.2">
      <c r="A5" s="6" t="s">
        <v>161</v>
      </c>
      <c r="B5" s="3">
        <v>466</v>
      </c>
      <c r="C5" s="3">
        <v>0</v>
      </c>
      <c r="D5" s="3">
        <v>0</v>
      </c>
      <c r="E5" s="3">
        <v>0</v>
      </c>
      <c r="F5" s="3">
        <v>0</v>
      </c>
      <c r="G5" s="3">
        <v>2330</v>
      </c>
      <c r="H5" s="3">
        <f t="shared" si="0"/>
        <v>2796</v>
      </c>
      <c r="I5" s="8"/>
      <c r="J5" s="6"/>
    </row>
    <row r="6" spans="1:10" x14ac:dyDescent="0.2">
      <c r="A6" s="6" t="s">
        <v>104</v>
      </c>
      <c r="B6" s="3">
        <v>333</v>
      </c>
      <c r="C6" s="3">
        <v>0</v>
      </c>
      <c r="D6" s="3">
        <v>0</v>
      </c>
      <c r="E6" s="3">
        <v>0</v>
      </c>
      <c r="F6" s="3">
        <v>0</v>
      </c>
      <c r="G6" s="3">
        <v>0</v>
      </c>
      <c r="H6" s="3">
        <f t="shared" si="0"/>
        <v>333</v>
      </c>
      <c r="I6" s="8"/>
      <c r="J6" s="6"/>
    </row>
    <row r="7" spans="1:10" x14ac:dyDescent="0.2">
      <c r="A7" s="6" t="s">
        <v>44</v>
      </c>
      <c r="B7" s="3">
        <v>0</v>
      </c>
      <c r="C7" s="3">
        <v>0</v>
      </c>
      <c r="D7" s="3">
        <v>0</v>
      </c>
      <c r="E7" s="3">
        <v>0</v>
      </c>
      <c r="F7" s="3">
        <v>0</v>
      </c>
      <c r="G7" s="3">
        <v>620</v>
      </c>
      <c r="H7" s="3">
        <f t="shared" si="0"/>
        <v>620</v>
      </c>
      <c r="I7" s="8"/>
      <c r="J7" s="6"/>
    </row>
    <row r="8" spans="1:10" x14ac:dyDescent="0.2">
      <c r="A8" s="6" t="s">
        <v>108</v>
      </c>
      <c r="B8" s="3">
        <v>71</v>
      </c>
      <c r="C8" s="3">
        <v>0</v>
      </c>
      <c r="D8" s="3">
        <v>0</v>
      </c>
      <c r="E8" s="3">
        <v>0</v>
      </c>
      <c r="F8" s="3">
        <v>0</v>
      </c>
      <c r="G8" s="3">
        <v>0</v>
      </c>
      <c r="H8" s="3">
        <f t="shared" si="0"/>
        <v>71</v>
      </c>
      <c r="I8" s="8"/>
      <c r="J8" s="6"/>
    </row>
    <row r="9" spans="1:10" x14ac:dyDescent="0.2">
      <c r="A9" s="6" t="s">
        <v>61</v>
      </c>
      <c r="B9" s="3">
        <v>1643</v>
      </c>
      <c r="C9" s="3">
        <v>548</v>
      </c>
      <c r="D9" s="3">
        <v>0</v>
      </c>
      <c r="E9" s="3">
        <v>0</v>
      </c>
      <c r="F9" s="3">
        <v>0</v>
      </c>
      <c r="G9" s="3">
        <v>8764</v>
      </c>
      <c r="H9" s="3">
        <f t="shared" si="0"/>
        <v>10955</v>
      </c>
      <c r="I9" s="8"/>
      <c r="J9" s="6"/>
    </row>
    <row r="10" spans="1:10" x14ac:dyDescent="0.2">
      <c r="A10" s="6" t="s">
        <v>70</v>
      </c>
      <c r="B10" s="3">
        <v>29</v>
      </c>
      <c r="C10" s="3">
        <v>0</v>
      </c>
      <c r="D10" s="3">
        <v>0</v>
      </c>
      <c r="E10" s="3">
        <v>0</v>
      </c>
      <c r="F10" s="3">
        <v>0</v>
      </c>
      <c r="G10" s="3">
        <v>0</v>
      </c>
      <c r="H10" s="3">
        <f t="shared" si="0"/>
        <v>29</v>
      </c>
      <c r="I10" s="8"/>
      <c r="J10" s="6"/>
    </row>
    <row r="11" spans="1:10" x14ac:dyDescent="0.2">
      <c r="A11" s="6" t="s">
        <v>209</v>
      </c>
      <c r="B11" s="3">
        <v>1444</v>
      </c>
      <c r="C11" s="3">
        <v>0</v>
      </c>
      <c r="D11" s="3">
        <v>0</v>
      </c>
      <c r="E11" s="3">
        <v>0</v>
      </c>
      <c r="F11" s="3">
        <v>0</v>
      </c>
      <c r="G11" s="3">
        <v>5052</v>
      </c>
      <c r="H11" s="3">
        <f t="shared" si="0"/>
        <v>6496</v>
      </c>
      <c r="I11" s="8"/>
      <c r="J11" s="6"/>
    </row>
    <row r="12" spans="1:10" x14ac:dyDescent="0.2">
      <c r="A12" s="6" t="s">
        <v>210</v>
      </c>
      <c r="B12" s="3">
        <v>465</v>
      </c>
      <c r="C12" s="3">
        <v>621</v>
      </c>
      <c r="D12" s="3">
        <v>0</v>
      </c>
      <c r="E12" s="3">
        <v>0</v>
      </c>
      <c r="F12" s="3">
        <v>0</v>
      </c>
      <c r="G12" s="3">
        <v>776</v>
      </c>
      <c r="H12" s="3">
        <f t="shared" si="0"/>
        <v>1862</v>
      </c>
      <c r="I12" s="8"/>
      <c r="J12" s="6"/>
    </row>
    <row r="13" spans="1:10" x14ac:dyDescent="0.2">
      <c r="A13" s="6" t="s">
        <v>1</v>
      </c>
      <c r="B13" s="3">
        <v>4971</v>
      </c>
      <c r="C13" s="3">
        <v>1808</v>
      </c>
      <c r="D13" s="3">
        <v>0</v>
      </c>
      <c r="E13" s="3">
        <v>0</v>
      </c>
      <c r="F13" s="3">
        <v>0</v>
      </c>
      <c r="G13" s="3">
        <v>7231</v>
      </c>
      <c r="H13" s="3">
        <f t="shared" si="0"/>
        <v>14010</v>
      </c>
      <c r="I13" s="8"/>
      <c r="J13" s="6"/>
    </row>
    <row r="14" spans="1:10" x14ac:dyDescent="0.2">
      <c r="A14" s="6" t="s">
        <v>29</v>
      </c>
      <c r="B14" s="3">
        <v>591</v>
      </c>
      <c r="C14" s="3">
        <v>0</v>
      </c>
      <c r="D14" s="3">
        <v>0</v>
      </c>
      <c r="E14" s="3">
        <v>0</v>
      </c>
      <c r="F14" s="3">
        <v>0</v>
      </c>
      <c r="G14" s="3">
        <v>1772</v>
      </c>
      <c r="H14" s="3">
        <f t="shared" si="0"/>
        <v>2363</v>
      </c>
      <c r="I14" s="8"/>
      <c r="J14" s="6"/>
    </row>
    <row r="15" spans="1:10" x14ac:dyDescent="0.2">
      <c r="A15" s="6" t="s">
        <v>152</v>
      </c>
      <c r="B15" s="3">
        <v>1840</v>
      </c>
      <c r="C15" s="3">
        <v>230</v>
      </c>
      <c r="D15" s="3">
        <v>0</v>
      </c>
      <c r="E15" s="3">
        <v>0</v>
      </c>
      <c r="F15" s="3">
        <v>0</v>
      </c>
      <c r="G15" s="3">
        <v>1840</v>
      </c>
      <c r="H15" s="3">
        <f t="shared" si="0"/>
        <v>3910</v>
      </c>
      <c r="I15" s="8"/>
      <c r="J15" s="6"/>
    </row>
    <row r="16" spans="1:10" x14ac:dyDescent="0.2">
      <c r="A16" s="6" t="s">
        <v>155</v>
      </c>
      <c r="B16" s="3">
        <v>33518</v>
      </c>
      <c r="C16" s="3">
        <v>5872</v>
      </c>
      <c r="D16" s="3">
        <v>0</v>
      </c>
      <c r="E16" s="3">
        <v>0</v>
      </c>
      <c r="F16" s="3">
        <v>0</v>
      </c>
      <c r="G16" s="3">
        <v>115721</v>
      </c>
      <c r="H16" s="3">
        <f t="shared" si="0"/>
        <v>155111</v>
      </c>
      <c r="I16" s="8"/>
      <c r="J16" s="6"/>
    </row>
    <row r="17" spans="1:10" x14ac:dyDescent="0.2">
      <c r="A17" s="6" t="s">
        <v>211</v>
      </c>
      <c r="B17" s="3">
        <v>16472</v>
      </c>
      <c r="C17" s="3">
        <v>2804</v>
      </c>
      <c r="D17" s="3">
        <v>0</v>
      </c>
      <c r="E17" s="3">
        <v>0</v>
      </c>
      <c r="F17" s="3">
        <v>0</v>
      </c>
      <c r="G17" s="3">
        <v>48363</v>
      </c>
      <c r="H17" s="3">
        <f t="shared" si="0"/>
        <v>67639</v>
      </c>
      <c r="I17" s="8"/>
      <c r="J17" s="6"/>
    </row>
    <row r="18" spans="1:10" x14ac:dyDescent="0.2">
      <c r="A18" s="6" t="s">
        <v>86</v>
      </c>
      <c r="B18" s="3">
        <v>4693</v>
      </c>
      <c r="C18" s="3">
        <v>313</v>
      </c>
      <c r="D18" s="3">
        <v>0</v>
      </c>
      <c r="E18" s="3">
        <v>0</v>
      </c>
      <c r="F18" s="3">
        <v>0</v>
      </c>
      <c r="G18" s="3">
        <v>13973</v>
      </c>
      <c r="H18" s="3">
        <f t="shared" si="0"/>
        <v>18979</v>
      </c>
      <c r="I18" s="8"/>
      <c r="J18" s="6"/>
    </row>
    <row r="19" spans="1:10" x14ac:dyDescent="0.2">
      <c r="A19" s="6" t="s">
        <v>92</v>
      </c>
      <c r="B19" s="3">
        <v>242</v>
      </c>
      <c r="C19" s="3">
        <v>0</v>
      </c>
      <c r="D19" s="3">
        <v>0</v>
      </c>
      <c r="E19" s="3">
        <v>0</v>
      </c>
      <c r="F19" s="3">
        <v>0</v>
      </c>
      <c r="G19" s="3">
        <v>485</v>
      </c>
      <c r="H19" s="3">
        <f t="shared" si="0"/>
        <v>727</v>
      </c>
      <c r="I19" s="8"/>
      <c r="J19" s="6"/>
    </row>
    <row r="20" spans="1:10" x14ac:dyDescent="0.2">
      <c r="A20" s="6" t="s">
        <v>71</v>
      </c>
      <c r="B20" s="3">
        <v>85</v>
      </c>
      <c r="C20" s="3">
        <v>0</v>
      </c>
      <c r="D20" s="3">
        <v>0</v>
      </c>
      <c r="E20" s="3">
        <v>0</v>
      </c>
      <c r="F20" s="3">
        <v>0</v>
      </c>
      <c r="G20" s="3">
        <v>0</v>
      </c>
      <c r="H20" s="3">
        <f t="shared" si="0"/>
        <v>85</v>
      </c>
      <c r="I20" s="8"/>
      <c r="J20" s="6"/>
    </row>
    <row r="21" spans="1:10" x14ac:dyDescent="0.2">
      <c r="A21" s="6" t="s">
        <v>212</v>
      </c>
      <c r="B21" s="3">
        <v>1141</v>
      </c>
      <c r="C21" s="3">
        <v>570</v>
      </c>
      <c r="D21" s="3">
        <v>0</v>
      </c>
      <c r="E21" s="3">
        <v>0</v>
      </c>
      <c r="F21" s="3">
        <v>0</v>
      </c>
      <c r="G21" s="3">
        <v>4279</v>
      </c>
      <c r="H21" s="3">
        <f t="shared" si="0"/>
        <v>5990</v>
      </c>
      <c r="I21" s="8"/>
      <c r="J21" s="6"/>
    </row>
    <row r="22" spans="1:10" x14ac:dyDescent="0.2">
      <c r="A22" s="6" t="s">
        <v>3</v>
      </c>
      <c r="B22" s="3">
        <v>136</v>
      </c>
      <c r="C22" s="3">
        <v>0</v>
      </c>
      <c r="D22" s="3">
        <v>0</v>
      </c>
      <c r="E22" s="3">
        <v>0</v>
      </c>
      <c r="F22" s="3">
        <v>0</v>
      </c>
      <c r="G22" s="3">
        <v>0</v>
      </c>
      <c r="H22" s="3">
        <f t="shared" si="0"/>
        <v>136</v>
      </c>
      <c r="I22" s="8"/>
      <c r="J22" s="6"/>
    </row>
    <row r="23" spans="1:10" x14ac:dyDescent="0.2">
      <c r="A23" s="6" t="s">
        <v>66</v>
      </c>
      <c r="B23" s="3">
        <v>0</v>
      </c>
      <c r="C23" s="3">
        <v>0</v>
      </c>
      <c r="D23" s="3">
        <v>0</v>
      </c>
      <c r="E23" s="3">
        <v>0</v>
      </c>
      <c r="F23" s="3">
        <v>0</v>
      </c>
      <c r="G23" s="3">
        <v>778</v>
      </c>
      <c r="H23" s="3">
        <f t="shared" si="0"/>
        <v>778</v>
      </c>
      <c r="I23" s="8"/>
      <c r="J23" s="6"/>
    </row>
    <row r="24" spans="1:10" x14ac:dyDescent="0.2">
      <c r="A24" s="6" t="s">
        <v>213</v>
      </c>
      <c r="B24" s="3">
        <v>349</v>
      </c>
      <c r="C24" s="3">
        <v>0</v>
      </c>
      <c r="D24" s="3">
        <v>0</v>
      </c>
      <c r="E24" s="3">
        <v>0</v>
      </c>
      <c r="F24" s="3">
        <v>0</v>
      </c>
      <c r="G24" s="3">
        <v>348</v>
      </c>
      <c r="H24" s="3">
        <f t="shared" si="0"/>
        <v>697</v>
      </c>
      <c r="I24" s="8"/>
      <c r="J24" s="6"/>
    </row>
    <row r="25" spans="1:10" x14ac:dyDescent="0.2">
      <c r="A25" s="6" t="s">
        <v>14</v>
      </c>
      <c r="B25" s="3">
        <v>4886</v>
      </c>
      <c r="C25" s="3">
        <v>257</v>
      </c>
      <c r="D25" s="3">
        <v>0</v>
      </c>
      <c r="E25" s="3">
        <v>0</v>
      </c>
      <c r="F25" s="3">
        <v>0</v>
      </c>
      <c r="G25" s="3">
        <v>11316</v>
      </c>
      <c r="H25" s="3">
        <f t="shared" si="0"/>
        <v>16459</v>
      </c>
      <c r="I25" s="8"/>
      <c r="J25" s="6"/>
    </row>
    <row r="26" spans="1:10" x14ac:dyDescent="0.2">
      <c r="A26" s="6" t="s">
        <v>112</v>
      </c>
      <c r="B26" s="3">
        <v>4537</v>
      </c>
      <c r="C26" s="3">
        <v>1296</v>
      </c>
      <c r="D26" s="3">
        <v>0</v>
      </c>
      <c r="E26" s="3">
        <v>0</v>
      </c>
      <c r="F26" s="3">
        <v>0</v>
      </c>
      <c r="G26" s="3">
        <v>4213</v>
      </c>
      <c r="H26" s="3">
        <f t="shared" si="0"/>
        <v>10046</v>
      </c>
      <c r="I26" s="8"/>
      <c r="J26" s="6"/>
    </row>
    <row r="27" spans="1:10" x14ac:dyDescent="0.2">
      <c r="A27" s="6" t="s">
        <v>125</v>
      </c>
      <c r="B27" s="3">
        <v>5235</v>
      </c>
      <c r="C27" s="3">
        <v>1745</v>
      </c>
      <c r="D27" s="3">
        <v>0</v>
      </c>
      <c r="E27" s="3">
        <v>0</v>
      </c>
      <c r="F27" s="3">
        <v>0</v>
      </c>
      <c r="G27" s="3">
        <v>17014</v>
      </c>
      <c r="H27" s="3">
        <f t="shared" si="0"/>
        <v>23994</v>
      </c>
      <c r="I27" s="8"/>
      <c r="J27" s="6"/>
    </row>
    <row r="28" spans="1:10" x14ac:dyDescent="0.2">
      <c r="A28" s="6" t="s">
        <v>30</v>
      </c>
      <c r="B28" s="3">
        <v>293</v>
      </c>
      <c r="C28" s="3">
        <v>0</v>
      </c>
      <c r="D28" s="3">
        <v>0</v>
      </c>
      <c r="E28" s="3">
        <v>0</v>
      </c>
      <c r="F28" s="3">
        <v>0</v>
      </c>
      <c r="G28" s="3">
        <v>1320</v>
      </c>
      <c r="H28" s="3">
        <f t="shared" si="0"/>
        <v>1613</v>
      </c>
      <c r="I28" s="8"/>
      <c r="J28" s="6"/>
    </row>
    <row r="29" spans="1:10" x14ac:dyDescent="0.2">
      <c r="A29" s="6" t="s">
        <v>100</v>
      </c>
      <c r="B29" s="3">
        <v>293</v>
      </c>
      <c r="C29" s="3">
        <v>293</v>
      </c>
      <c r="D29" s="3">
        <v>0</v>
      </c>
      <c r="E29" s="3">
        <v>0</v>
      </c>
      <c r="F29" s="3">
        <v>0</v>
      </c>
      <c r="G29" s="3">
        <v>2048</v>
      </c>
      <c r="H29" s="3">
        <f t="shared" si="0"/>
        <v>2634</v>
      </c>
      <c r="I29" s="8"/>
      <c r="J29" s="6"/>
    </row>
    <row r="30" spans="1:10" x14ac:dyDescent="0.2">
      <c r="A30" s="6" t="s">
        <v>62</v>
      </c>
      <c r="B30" s="3">
        <v>6508</v>
      </c>
      <c r="C30" s="3">
        <v>210</v>
      </c>
      <c r="D30" s="3">
        <v>0</v>
      </c>
      <c r="E30" s="3">
        <v>0</v>
      </c>
      <c r="F30" s="3">
        <v>0</v>
      </c>
      <c r="G30" s="3">
        <v>10497</v>
      </c>
      <c r="H30" s="3">
        <f t="shared" si="0"/>
        <v>17215</v>
      </c>
      <c r="I30" s="8"/>
      <c r="J30" s="6"/>
    </row>
    <row r="31" spans="1:10" x14ac:dyDescent="0.2">
      <c r="A31" s="6" t="s">
        <v>130</v>
      </c>
      <c r="B31" s="3">
        <v>2912</v>
      </c>
      <c r="C31" s="3">
        <v>971</v>
      </c>
      <c r="D31" s="3">
        <v>0</v>
      </c>
      <c r="E31" s="3">
        <v>0</v>
      </c>
      <c r="F31" s="3">
        <v>0</v>
      </c>
      <c r="G31" s="3">
        <v>7522</v>
      </c>
      <c r="H31" s="3">
        <f t="shared" si="0"/>
        <v>11405</v>
      </c>
      <c r="I31" s="8"/>
      <c r="J31" s="6"/>
    </row>
    <row r="32" spans="1:10" x14ac:dyDescent="0.2">
      <c r="A32" s="6" t="s">
        <v>20</v>
      </c>
      <c r="B32" s="3">
        <v>1155</v>
      </c>
      <c r="C32" s="3">
        <v>89</v>
      </c>
      <c r="D32" s="3">
        <v>0</v>
      </c>
      <c r="E32" s="3">
        <v>0</v>
      </c>
      <c r="F32" s="3">
        <v>0</v>
      </c>
      <c r="G32" s="3">
        <v>1332</v>
      </c>
      <c r="H32" s="3">
        <f t="shared" si="0"/>
        <v>2576</v>
      </c>
      <c r="I32" s="8"/>
      <c r="J32" s="6"/>
    </row>
    <row r="33" spans="1:10" x14ac:dyDescent="0.2">
      <c r="A33" s="6" t="s">
        <v>12</v>
      </c>
      <c r="B33" s="3">
        <v>263</v>
      </c>
      <c r="C33" s="3">
        <v>0</v>
      </c>
      <c r="D33" s="3">
        <v>0</v>
      </c>
      <c r="E33" s="3">
        <v>0</v>
      </c>
      <c r="F33" s="3">
        <v>0</v>
      </c>
      <c r="G33" s="3">
        <v>1576</v>
      </c>
      <c r="H33" s="3">
        <f t="shared" si="0"/>
        <v>1839</v>
      </c>
      <c r="I33" s="8"/>
      <c r="J33" s="6"/>
    </row>
    <row r="34" spans="1:10" x14ac:dyDescent="0.2">
      <c r="A34" s="6" t="s">
        <v>45</v>
      </c>
      <c r="B34" s="3">
        <v>73</v>
      </c>
      <c r="C34" s="3">
        <v>0</v>
      </c>
      <c r="D34" s="3">
        <v>0</v>
      </c>
      <c r="E34" s="3">
        <v>0</v>
      </c>
      <c r="F34" s="3">
        <v>0</v>
      </c>
      <c r="G34" s="3">
        <v>365</v>
      </c>
      <c r="H34" s="3">
        <f t="shared" si="0"/>
        <v>438</v>
      </c>
      <c r="I34" s="8"/>
      <c r="J34" s="6"/>
    </row>
    <row r="35" spans="1:10" x14ac:dyDescent="0.2">
      <c r="A35" s="6" t="s">
        <v>25</v>
      </c>
      <c r="B35" s="3">
        <v>3504</v>
      </c>
      <c r="C35" s="3">
        <v>350</v>
      </c>
      <c r="D35" s="3">
        <v>0</v>
      </c>
      <c r="E35" s="3">
        <v>0</v>
      </c>
      <c r="F35" s="3">
        <v>0</v>
      </c>
      <c r="G35" s="3">
        <v>8759</v>
      </c>
      <c r="H35" s="3">
        <f t="shared" si="0"/>
        <v>12613</v>
      </c>
      <c r="I35" s="8"/>
      <c r="J35" s="6"/>
    </row>
    <row r="36" spans="1:10" x14ac:dyDescent="0.2">
      <c r="A36" s="6" t="s">
        <v>24</v>
      </c>
      <c r="B36" s="3">
        <v>1105</v>
      </c>
      <c r="C36" s="3">
        <v>221</v>
      </c>
      <c r="D36" s="3">
        <v>0</v>
      </c>
      <c r="E36" s="3">
        <v>0</v>
      </c>
      <c r="F36" s="3">
        <v>0</v>
      </c>
      <c r="G36" s="3">
        <v>3094</v>
      </c>
      <c r="H36" s="3">
        <f t="shared" si="0"/>
        <v>4420</v>
      </c>
      <c r="I36" s="8"/>
      <c r="J36" s="6"/>
    </row>
    <row r="37" spans="1:10" x14ac:dyDescent="0.2">
      <c r="A37" s="6" t="s">
        <v>126</v>
      </c>
      <c r="B37" s="3">
        <v>1534</v>
      </c>
      <c r="C37" s="3">
        <v>0</v>
      </c>
      <c r="D37" s="3">
        <v>0</v>
      </c>
      <c r="E37" s="3">
        <v>0</v>
      </c>
      <c r="F37" s="3">
        <v>0</v>
      </c>
      <c r="G37" s="3">
        <v>2045</v>
      </c>
      <c r="H37" s="3">
        <f t="shared" si="0"/>
        <v>3579</v>
      </c>
      <c r="I37" s="8"/>
      <c r="J37" s="6"/>
    </row>
    <row r="38" spans="1:10" x14ac:dyDescent="0.2">
      <c r="A38" s="6" t="s">
        <v>7</v>
      </c>
      <c r="B38" s="3">
        <v>9577</v>
      </c>
      <c r="C38" s="3">
        <v>927</v>
      </c>
      <c r="D38" s="3">
        <v>0</v>
      </c>
      <c r="E38" s="3">
        <v>0</v>
      </c>
      <c r="F38" s="3">
        <v>0</v>
      </c>
      <c r="G38" s="3">
        <v>15447</v>
      </c>
      <c r="H38" s="3">
        <f t="shared" si="0"/>
        <v>25951</v>
      </c>
      <c r="I38" s="8"/>
      <c r="J38" s="6"/>
    </row>
    <row r="39" spans="1:10" x14ac:dyDescent="0.2">
      <c r="A39" s="6" t="s">
        <v>144</v>
      </c>
      <c r="B39" s="3">
        <v>0</v>
      </c>
      <c r="C39" s="3">
        <v>0</v>
      </c>
      <c r="D39" s="3">
        <v>0</v>
      </c>
      <c r="E39" s="3">
        <v>0</v>
      </c>
      <c r="F39" s="3">
        <v>0</v>
      </c>
      <c r="G39" s="3">
        <v>1013</v>
      </c>
      <c r="H39" s="3">
        <f t="shared" si="0"/>
        <v>1013</v>
      </c>
      <c r="I39" s="8"/>
      <c r="J39" s="6"/>
    </row>
    <row r="40" spans="1:10" x14ac:dyDescent="0.2">
      <c r="A40" s="6" t="s">
        <v>85</v>
      </c>
      <c r="B40" s="3">
        <v>1306</v>
      </c>
      <c r="C40" s="3">
        <v>163</v>
      </c>
      <c r="D40" s="3">
        <v>0</v>
      </c>
      <c r="E40" s="3">
        <v>0</v>
      </c>
      <c r="F40" s="3">
        <v>0</v>
      </c>
      <c r="G40" s="3">
        <v>3101</v>
      </c>
      <c r="H40" s="3">
        <f t="shared" si="0"/>
        <v>4570</v>
      </c>
      <c r="I40" s="8"/>
      <c r="J40" s="6"/>
    </row>
    <row r="41" spans="1:10" x14ac:dyDescent="0.2">
      <c r="A41" s="6" t="s">
        <v>214</v>
      </c>
      <c r="B41" s="3">
        <v>2645</v>
      </c>
      <c r="C41" s="3">
        <v>756</v>
      </c>
      <c r="D41" s="3">
        <v>0</v>
      </c>
      <c r="E41" s="3">
        <v>0</v>
      </c>
      <c r="F41" s="3">
        <v>0</v>
      </c>
      <c r="G41" s="3">
        <v>7747</v>
      </c>
      <c r="H41" s="3">
        <f t="shared" si="0"/>
        <v>11148</v>
      </c>
      <c r="I41" s="8"/>
      <c r="J41" s="6"/>
    </row>
    <row r="42" spans="1:10" x14ac:dyDescent="0.2">
      <c r="A42" s="6" t="s">
        <v>215</v>
      </c>
      <c r="B42" s="3">
        <v>0</v>
      </c>
      <c r="C42" s="3">
        <v>0</v>
      </c>
      <c r="D42" s="3">
        <v>0</v>
      </c>
      <c r="E42" s="3">
        <v>0</v>
      </c>
      <c r="F42" s="3">
        <v>0</v>
      </c>
      <c r="G42" s="3">
        <v>820</v>
      </c>
      <c r="H42" s="3">
        <f t="shared" si="0"/>
        <v>820</v>
      </c>
      <c r="I42" s="8"/>
      <c r="J42" s="6"/>
    </row>
    <row r="43" spans="1:10" x14ac:dyDescent="0.2">
      <c r="A43" s="6" t="s">
        <v>69</v>
      </c>
      <c r="B43" s="3">
        <v>1644</v>
      </c>
      <c r="C43" s="3">
        <v>0</v>
      </c>
      <c r="D43" s="3">
        <v>0</v>
      </c>
      <c r="E43" s="3">
        <v>0</v>
      </c>
      <c r="F43" s="3">
        <v>0</v>
      </c>
      <c r="G43" s="3">
        <v>822</v>
      </c>
      <c r="H43" s="3">
        <f t="shared" si="0"/>
        <v>2466</v>
      </c>
      <c r="I43" s="8"/>
      <c r="J43" s="6"/>
    </row>
    <row r="44" spans="1:10" x14ac:dyDescent="0.2">
      <c r="A44" s="6" t="s">
        <v>129</v>
      </c>
      <c r="B44" s="3">
        <v>4266</v>
      </c>
      <c r="C44" s="3">
        <v>356</v>
      </c>
      <c r="D44" s="3">
        <v>0</v>
      </c>
      <c r="E44" s="3">
        <v>0</v>
      </c>
      <c r="F44" s="3">
        <v>0</v>
      </c>
      <c r="G44" s="3">
        <v>6755</v>
      </c>
      <c r="H44" s="3">
        <f t="shared" si="0"/>
        <v>11377</v>
      </c>
      <c r="I44" s="8"/>
      <c r="J44" s="6"/>
    </row>
    <row r="45" spans="1:10" x14ac:dyDescent="0.2">
      <c r="A45" s="6" t="s">
        <v>127</v>
      </c>
      <c r="B45" s="3">
        <v>11860</v>
      </c>
      <c r="C45" s="3">
        <v>1277</v>
      </c>
      <c r="D45" s="3">
        <v>0</v>
      </c>
      <c r="E45" s="3">
        <v>0</v>
      </c>
      <c r="F45" s="3">
        <v>0</v>
      </c>
      <c r="G45" s="3">
        <v>25363</v>
      </c>
      <c r="H45" s="3">
        <f t="shared" si="0"/>
        <v>38500</v>
      </c>
      <c r="I45" s="8"/>
      <c r="J45" s="6"/>
    </row>
    <row r="46" spans="1:10" x14ac:dyDescent="0.2">
      <c r="A46" s="6" t="s">
        <v>162</v>
      </c>
      <c r="B46" s="3">
        <v>1606</v>
      </c>
      <c r="C46" s="3">
        <v>535</v>
      </c>
      <c r="D46" s="3">
        <v>0</v>
      </c>
      <c r="E46" s="3">
        <v>0</v>
      </c>
      <c r="F46" s="3">
        <v>0</v>
      </c>
      <c r="G46" s="3">
        <v>1071</v>
      </c>
      <c r="H46" s="3">
        <f t="shared" si="0"/>
        <v>3212</v>
      </c>
      <c r="I46" s="8"/>
      <c r="J46" s="6"/>
    </row>
    <row r="47" spans="1:10" x14ac:dyDescent="0.2">
      <c r="A47" s="6" t="s">
        <v>49</v>
      </c>
      <c r="B47" s="3">
        <v>198</v>
      </c>
      <c r="C47" s="3">
        <v>0</v>
      </c>
      <c r="D47" s="3">
        <v>0</v>
      </c>
      <c r="E47" s="3">
        <v>0</v>
      </c>
      <c r="F47" s="3">
        <v>0</v>
      </c>
      <c r="G47" s="3">
        <v>0</v>
      </c>
      <c r="H47" s="3">
        <f t="shared" si="0"/>
        <v>198</v>
      </c>
      <c r="I47" s="8"/>
      <c r="J47" s="6"/>
    </row>
    <row r="48" spans="1:10" x14ac:dyDescent="0.2">
      <c r="A48" s="6" t="s">
        <v>54</v>
      </c>
      <c r="B48" s="3">
        <v>14</v>
      </c>
      <c r="C48" s="3">
        <v>0</v>
      </c>
      <c r="D48" s="3">
        <v>0</v>
      </c>
      <c r="E48" s="3">
        <v>0</v>
      </c>
      <c r="F48" s="3">
        <v>0</v>
      </c>
      <c r="G48" s="3">
        <v>0</v>
      </c>
      <c r="H48" s="3">
        <f t="shared" si="0"/>
        <v>14</v>
      </c>
      <c r="I48" s="8"/>
      <c r="J48" s="6"/>
    </row>
    <row r="49" spans="1:10" x14ac:dyDescent="0.2">
      <c r="A49" s="6" t="s">
        <v>58</v>
      </c>
      <c r="B49" s="3">
        <v>24</v>
      </c>
      <c r="C49" s="3">
        <v>0</v>
      </c>
      <c r="D49" s="3">
        <v>0</v>
      </c>
      <c r="E49" s="3">
        <v>0</v>
      </c>
      <c r="F49" s="3">
        <v>0</v>
      </c>
      <c r="G49" s="3">
        <v>0</v>
      </c>
      <c r="H49" s="3">
        <f t="shared" si="0"/>
        <v>24</v>
      </c>
      <c r="I49" s="8"/>
      <c r="J49" s="6"/>
    </row>
    <row r="50" spans="1:10" x14ac:dyDescent="0.2">
      <c r="A50" s="6" t="s">
        <v>216</v>
      </c>
      <c r="B50" s="3">
        <v>206</v>
      </c>
      <c r="C50" s="3">
        <v>0</v>
      </c>
      <c r="D50" s="3">
        <v>0</v>
      </c>
      <c r="E50" s="3">
        <v>0</v>
      </c>
      <c r="F50" s="3">
        <v>0</v>
      </c>
      <c r="G50" s="3">
        <v>824</v>
      </c>
      <c r="H50" s="3">
        <f t="shared" si="0"/>
        <v>1030</v>
      </c>
      <c r="I50" s="8"/>
      <c r="J50" s="6"/>
    </row>
    <row r="51" spans="1:10" x14ac:dyDescent="0.2">
      <c r="A51" s="6" t="s">
        <v>217</v>
      </c>
      <c r="B51" s="3">
        <v>4462</v>
      </c>
      <c r="C51" s="3">
        <v>270</v>
      </c>
      <c r="D51" s="3">
        <v>0</v>
      </c>
      <c r="E51" s="3">
        <v>0</v>
      </c>
      <c r="F51" s="3">
        <v>0</v>
      </c>
      <c r="G51" s="3">
        <v>16633</v>
      </c>
      <c r="H51" s="3">
        <f t="shared" si="0"/>
        <v>21365</v>
      </c>
      <c r="I51" s="8"/>
      <c r="J51" s="6"/>
    </row>
    <row r="52" spans="1:10" x14ac:dyDescent="0.2">
      <c r="A52" s="6" t="s">
        <v>56</v>
      </c>
      <c r="B52" s="3">
        <v>18</v>
      </c>
      <c r="C52" s="3">
        <v>0</v>
      </c>
      <c r="D52" s="3">
        <v>0</v>
      </c>
      <c r="E52" s="3">
        <v>0</v>
      </c>
      <c r="F52" s="3">
        <v>0</v>
      </c>
      <c r="G52" s="3">
        <v>0</v>
      </c>
      <c r="H52" s="3">
        <f t="shared" si="0"/>
        <v>18</v>
      </c>
      <c r="I52" s="8"/>
      <c r="J52" s="6"/>
    </row>
    <row r="53" spans="1:10" x14ac:dyDescent="0.2">
      <c r="A53" s="6" t="s">
        <v>150</v>
      </c>
      <c r="B53" s="3">
        <v>0</v>
      </c>
      <c r="C53" s="3">
        <v>147</v>
      </c>
      <c r="D53" s="3">
        <v>0</v>
      </c>
      <c r="E53" s="3">
        <v>0</v>
      </c>
      <c r="F53" s="3">
        <v>0</v>
      </c>
      <c r="G53" s="3">
        <v>1027</v>
      </c>
      <c r="H53" s="3">
        <f t="shared" si="0"/>
        <v>1174</v>
      </c>
      <c r="I53" s="8"/>
      <c r="J53" s="6"/>
    </row>
    <row r="54" spans="1:10" x14ac:dyDescent="0.2">
      <c r="A54" s="6" t="s">
        <v>63</v>
      </c>
      <c r="B54" s="3">
        <v>3537</v>
      </c>
      <c r="C54" s="3">
        <v>884</v>
      </c>
      <c r="D54" s="3">
        <v>0</v>
      </c>
      <c r="E54" s="3">
        <v>0</v>
      </c>
      <c r="F54" s="3">
        <v>0</v>
      </c>
      <c r="G54" s="3">
        <v>10435</v>
      </c>
      <c r="H54" s="3">
        <f t="shared" si="0"/>
        <v>14856</v>
      </c>
      <c r="I54" s="8"/>
      <c r="J54" s="6"/>
    </row>
    <row r="55" spans="1:10" x14ac:dyDescent="0.2">
      <c r="A55" s="6" t="s">
        <v>138</v>
      </c>
      <c r="B55" s="3">
        <v>0</v>
      </c>
      <c r="C55" s="3">
        <v>0</v>
      </c>
      <c r="D55" s="3">
        <v>0</v>
      </c>
      <c r="E55" s="3">
        <v>0</v>
      </c>
      <c r="F55" s="3">
        <v>0</v>
      </c>
      <c r="G55" s="3">
        <v>892</v>
      </c>
      <c r="H55" s="3">
        <f t="shared" si="0"/>
        <v>892</v>
      </c>
      <c r="I55" s="8"/>
      <c r="J55" s="6"/>
    </row>
    <row r="56" spans="1:10" x14ac:dyDescent="0.2">
      <c r="A56" s="6" t="s">
        <v>145</v>
      </c>
      <c r="B56" s="3">
        <v>145</v>
      </c>
      <c r="C56" s="3">
        <v>0</v>
      </c>
      <c r="D56" s="3">
        <v>0</v>
      </c>
      <c r="E56" s="3">
        <v>0</v>
      </c>
      <c r="F56" s="3">
        <v>0</v>
      </c>
      <c r="G56" s="3">
        <v>1308</v>
      </c>
      <c r="H56" s="3">
        <f t="shared" si="0"/>
        <v>1453</v>
      </c>
      <c r="I56" s="8"/>
      <c r="J56" s="6"/>
    </row>
    <row r="57" spans="1:10" x14ac:dyDescent="0.2">
      <c r="A57" s="6" t="s">
        <v>38</v>
      </c>
      <c r="B57" s="3">
        <v>777</v>
      </c>
      <c r="C57" s="3">
        <v>0</v>
      </c>
      <c r="D57" s="3">
        <v>0</v>
      </c>
      <c r="E57" s="3">
        <v>0</v>
      </c>
      <c r="F57" s="3">
        <v>0</v>
      </c>
      <c r="G57" s="3">
        <v>0</v>
      </c>
      <c r="H57" s="3">
        <f t="shared" si="0"/>
        <v>777</v>
      </c>
      <c r="I57" s="8"/>
      <c r="J57" s="6"/>
    </row>
    <row r="58" spans="1:10" x14ac:dyDescent="0.2">
      <c r="A58" s="6" t="s">
        <v>148</v>
      </c>
      <c r="B58" s="3">
        <v>431</v>
      </c>
      <c r="C58" s="3">
        <v>108</v>
      </c>
      <c r="D58" s="3">
        <v>0</v>
      </c>
      <c r="E58" s="3">
        <v>0</v>
      </c>
      <c r="F58" s="3">
        <v>0</v>
      </c>
      <c r="G58" s="3">
        <v>969</v>
      </c>
      <c r="H58" s="3">
        <f t="shared" si="0"/>
        <v>1508</v>
      </c>
      <c r="I58" s="8"/>
      <c r="J58" s="6"/>
    </row>
    <row r="59" spans="1:10" x14ac:dyDescent="0.2">
      <c r="A59" s="6" t="s">
        <v>15</v>
      </c>
      <c r="B59" s="3">
        <v>2374</v>
      </c>
      <c r="C59" s="3">
        <v>183</v>
      </c>
      <c r="D59" s="3">
        <v>0</v>
      </c>
      <c r="E59" s="3">
        <v>0</v>
      </c>
      <c r="F59" s="3">
        <v>0</v>
      </c>
      <c r="G59" s="3">
        <v>6574</v>
      </c>
      <c r="H59" s="3">
        <f t="shared" si="0"/>
        <v>9131</v>
      </c>
      <c r="I59" s="8"/>
      <c r="J59" s="6"/>
    </row>
    <row r="60" spans="1:10" x14ac:dyDescent="0.2">
      <c r="A60" s="6" t="s">
        <v>81</v>
      </c>
      <c r="B60" s="3">
        <v>22193</v>
      </c>
      <c r="C60" s="3">
        <v>294</v>
      </c>
      <c r="D60" s="3">
        <v>0</v>
      </c>
      <c r="E60" s="3">
        <v>0</v>
      </c>
      <c r="F60" s="3">
        <v>0</v>
      </c>
      <c r="G60" s="3">
        <v>42181</v>
      </c>
      <c r="H60" s="3">
        <f t="shared" si="0"/>
        <v>64668</v>
      </c>
      <c r="I60" s="8"/>
      <c r="J60" s="6"/>
    </row>
    <row r="61" spans="1:10" x14ac:dyDescent="0.2">
      <c r="A61" s="6" t="s">
        <v>132</v>
      </c>
      <c r="B61" s="3">
        <v>258</v>
      </c>
      <c r="C61" s="3">
        <v>0</v>
      </c>
      <c r="D61" s="3">
        <v>0</v>
      </c>
      <c r="E61" s="3">
        <v>0</v>
      </c>
      <c r="F61" s="3">
        <v>0</v>
      </c>
      <c r="G61" s="3">
        <v>517</v>
      </c>
      <c r="H61" s="3">
        <f t="shared" si="0"/>
        <v>775</v>
      </c>
      <c r="I61" s="8"/>
      <c r="J61" s="6"/>
    </row>
    <row r="62" spans="1:10" x14ac:dyDescent="0.2">
      <c r="A62" s="6" t="s">
        <v>83</v>
      </c>
      <c r="B62" s="3">
        <v>1310</v>
      </c>
      <c r="C62" s="3">
        <v>0</v>
      </c>
      <c r="D62" s="3">
        <v>0</v>
      </c>
      <c r="E62" s="3">
        <v>0</v>
      </c>
      <c r="F62" s="3">
        <v>0</v>
      </c>
      <c r="G62" s="3">
        <v>4095</v>
      </c>
      <c r="H62" s="3">
        <f t="shared" si="0"/>
        <v>5405</v>
      </c>
      <c r="I62" s="8"/>
      <c r="J62" s="6"/>
    </row>
    <row r="63" spans="1:10" x14ac:dyDescent="0.2">
      <c r="A63" s="6" t="s">
        <v>153</v>
      </c>
      <c r="B63" s="3">
        <v>5835</v>
      </c>
      <c r="C63" s="3">
        <v>1167</v>
      </c>
      <c r="D63" s="3">
        <v>0</v>
      </c>
      <c r="E63" s="3">
        <v>0</v>
      </c>
      <c r="F63" s="3">
        <v>0</v>
      </c>
      <c r="G63" s="3">
        <v>14733</v>
      </c>
      <c r="H63" s="3">
        <f t="shared" si="0"/>
        <v>21735</v>
      </c>
      <c r="I63" s="8"/>
      <c r="J63" s="6"/>
    </row>
    <row r="64" spans="1:10" x14ac:dyDescent="0.2">
      <c r="A64" s="6" t="s">
        <v>159</v>
      </c>
      <c r="B64" s="3">
        <v>2018</v>
      </c>
      <c r="C64" s="3">
        <v>0</v>
      </c>
      <c r="D64" s="3">
        <v>0</v>
      </c>
      <c r="E64" s="3">
        <v>0</v>
      </c>
      <c r="F64" s="3">
        <v>0</v>
      </c>
      <c r="G64" s="3">
        <v>1009</v>
      </c>
      <c r="H64" s="3">
        <f t="shared" si="0"/>
        <v>3027</v>
      </c>
      <c r="I64" s="8"/>
      <c r="J64" s="6"/>
    </row>
    <row r="65" spans="1:10" x14ac:dyDescent="0.2">
      <c r="A65" s="6" t="s">
        <v>57</v>
      </c>
      <c r="B65" s="3">
        <v>11</v>
      </c>
      <c r="C65" s="3">
        <v>0</v>
      </c>
      <c r="D65" s="3">
        <v>0</v>
      </c>
      <c r="E65" s="3">
        <v>0</v>
      </c>
      <c r="F65" s="3">
        <v>0</v>
      </c>
      <c r="G65" s="3">
        <v>0</v>
      </c>
      <c r="H65" s="3">
        <f t="shared" si="0"/>
        <v>11</v>
      </c>
      <c r="I65" s="8"/>
      <c r="J65" s="6"/>
    </row>
    <row r="66" spans="1:10" x14ac:dyDescent="0.2">
      <c r="A66" s="6" t="s">
        <v>157</v>
      </c>
      <c r="B66" s="3">
        <v>887</v>
      </c>
      <c r="C66" s="3">
        <v>0</v>
      </c>
      <c r="D66" s="3">
        <v>0</v>
      </c>
      <c r="E66" s="3">
        <v>0</v>
      </c>
      <c r="F66" s="3">
        <v>0</v>
      </c>
      <c r="G66" s="3">
        <v>887</v>
      </c>
      <c r="H66" s="3">
        <f t="shared" ref="H66:H129" si="1">SUM(B66:G66)</f>
        <v>1774</v>
      </c>
      <c r="I66" s="8"/>
      <c r="J66" s="6"/>
    </row>
    <row r="67" spans="1:10" x14ac:dyDescent="0.2">
      <c r="A67" s="6" t="s">
        <v>110</v>
      </c>
      <c r="B67" s="3">
        <v>3820</v>
      </c>
      <c r="C67" s="3">
        <v>318</v>
      </c>
      <c r="D67" s="3">
        <v>0</v>
      </c>
      <c r="E67" s="3">
        <v>0</v>
      </c>
      <c r="F67" s="3">
        <v>0</v>
      </c>
      <c r="G67" s="3">
        <v>1273</v>
      </c>
      <c r="H67" s="3">
        <f t="shared" si="1"/>
        <v>5411</v>
      </c>
      <c r="I67" s="8"/>
      <c r="J67" s="6"/>
    </row>
    <row r="68" spans="1:10" x14ac:dyDescent="0.2">
      <c r="A68" s="6" t="s">
        <v>16</v>
      </c>
      <c r="B68" s="3">
        <v>2536</v>
      </c>
      <c r="C68" s="3">
        <v>158</v>
      </c>
      <c r="D68" s="3">
        <v>0</v>
      </c>
      <c r="E68" s="3">
        <v>0</v>
      </c>
      <c r="F68" s="3">
        <v>0</v>
      </c>
      <c r="G68" s="3">
        <v>4121</v>
      </c>
      <c r="H68" s="3">
        <f t="shared" si="1"/>
        <v>6815</v>
      </c>
      <c r="I68" s="8"/>
      <c r="J68" s="6"/>
    </row>
    <row r="69" spans="1:10" x14ac:dyDescent="0.2">
      <c r="A69" s="6" t="s">
        <v>40</v>
      </c>
      <c r="B69" s="3">
        <v>369</v>
      </c>
      <c r="C69" s="3">
        <v>0</v>
      </c>
      <c r="D69" s="3">
        <v>0</v>
      </c>
      <c r="E69" s="3">
        <v>0</v>
      </c>
      <c r="F69" s="3">
        <v>0</v>
      </c>
      <c r="G69" s="3">
        <v>738</v>
      </c>
      <c r="H69" s="3">
        <f t="shared" si="1"/>
        <v>1107</v>
      </c>
      <c r="I69" s="8"/>
      <c r="J69" s="6"/>
    </row>
    <row r="70" spans="1:10" x14ac:dyDescent="0.2">
      <c r="A70" s="6" t="s">
        <v>34</v>
      </c>
      <c r="B70" s="3">
        <v>2042</v>
      </c>
      <c r="C70" s="3">
        <v>0</v>
      </c>
      <c r="D70" s="3">
        <v>0</v>
      </c>
      <c r="E70" s="3">
        <v>0</v>
      </c>
      <c r="F70" s="3">
        <v>0</v>
      </c>
      <c r="G70" s="3">
        <v>1191</v>
      </c>
      <c r="H70" s="3">
        <f t="shared" si="1"/>
        <v>3233</v>
      </c>
      <c r="I70" s="8"/>
      <c r="J70" s="6"/>
    </row>
    <row r="71" spans="1:10" x14ac:dyDescent="0.2">
      <c r="A71" s="6" t="s">
        <v>73</v>
      </c>
      <c r="B71" s="3">
        <v>4657</v>
      </c>
      <c r="C71" s="3">
        <v>698</v>
      </c>
      <c r="D71" s="3">
        <v>0</v>
      </c>
      <c r="E71" s="3">
        <v>0</v>
      </c>
      <c r="F71" s="3">
        <v>0</v>
      </c>
      <c r="G71" s="3">
        <v>18626</v>
      </c>
      <c r="H71" s="3">
        <f t="shared" si="1"/>
        <v>23981</v>
      </c>
      <c r="I71" s="8"/>
      <c r="J71" s="6"/>
    </row>
    <row r="72" spans="1:10" x14ac:dyDescent="0.2">
      <c r="A72" s="6" t="s">
        <v>218</v>
      </c>
      <c r="B72" s="3">
        <v>9796</v>
      </c>
      <c r="C72" s="3">
        <v>2672</v>
      </c>
      <c r="D72" s="3">
        <v>0</v>
      </c>
      <c r="E72" s="3">
        <v>0</v>
      </c>
      <c r="F72" s="3">
        <v>0</v>
      </c>
      <c r="G72" s="3">
        <v>20838</v>
      </c>
      <c r="H72" s="3">
        <f t="shared" si="1"/>
        <v>33306</v>
      </c>
      <c r="I72" s="8"/>
      <c r="J72" s="6"/>
    </row>
    <row r="73" spans="1:10" x14ac:dyDescent="0.2">
      <c r="A73" s="6" t="s">
        <v>124</v>
      </c>
      <c r="B73" s="3">
        <v>10676</v>
      </c>
      <c r="C73" s="3">
        <v>2628</v>
      </c>
      <c r="D73" s="3">
        <v>0</v>
      </c>
      <c r="E73" s="3">
        <v>0</v>
      </c>
      <c r="F73" s="3">
        <v>0</v>
      </c>
      <c r="G73" s="3">
        <v>28742</v>
      </c>
      <c r="H73" s="3">
        <f t="shared" si="1"/>
        <v>42046</v>
      </c>
      <c r="I73" s="8"/>
      <c r="J73" s="6"/>
    </row>
    <row r="74" spans="1:10" x14ac:dyDescent="0.2">
      <c r="A74" s="6" t="s">
        <v>51</v>
      </c>
      <c r="B74" s="3">
        <v>701</v>
      </c>
      <c r="C74" s="3">
        <v>0</v>
      </c>
      <c r="D74" s="3">
        <v>0</v>
      </c>
      <c r="E74" s="3">
        <v>0</v>
      </c>
      <c r="F74" s="3">
        <v>0</v>
      </c>
      <c r="G74" s="3">
        <v>2189</v>
      </c>
      <c r="H74" s="3">
        <f t="shared" si="1"/>
        <v>2890</v>
      </c>
      <c r="I74" s="8"/>
      <c r="J74" s="6"/>
    </row>
    <row r="75" spans="1:10" x14ac:dyDescent="0.2">
      <c r="A75" s="6" t="s">
        <v>52</v>
      </c>
      <c r="B75" s="3">
        <v>1830</v>
      </c>
      <c r="C75" s="3">
        <v>0</v>
      </c>
      <c r="D75" s="3">
        <v>0</v>
      </c>
      <c r="E75" s="3">
        <v>0</v>
      </c>
      <c r="F75" s="3">
        <v>0</v>
      </c>
      <c r="G75" s="3">
        <v>0</v>
      </c>
      <c r="H75" s="3">
        <f t="shared" si="1"/>
        <v>1830</v>
      </c>
      <c r="I75" s="8"/>
      <c r="J75" s="6"/>
    </row>
    <row r="76" spans="1:10" x14ac:dyDescent="0.2">
      <c r="A76" s="6" t="s">
        <v>219</v>
      </c>
      <c r="B76" s="3">
        <v>0</v>
      </c>
      <c r="C76" s="3">
        <v>0</v>
      </c>
      <c r="D76" s="3">
        <v>0</v>
      </c>
      <c r="E76" s="3">
        <v>0</v>
      </c>
      <c r="F76" s="3">
        <v>0</v>
      </c>
      <c r="G76" s="3">
        <v>0</v>
      </c>
      <c r="H76" s="3">
        <f t="shared" si="1"/>
        <v>0</v>
      </c>
      <c r="I76" s="8"/>
      <c r="J76" s="6"/>
    </row>
    <row r="77" spans="1:10" x14ac:dyDescent="0.2">
      <c r="A77" s="6" t="s">
        <v>107</v>
      </c>
      <c r="B77" s="3">
        <v>406</v>
      </c>
      <c r="C77" s="3">
        <v>0</v>
      </c>
      <c r="D77" s="3">
        <v>0</v>
      </c>
      <c r="E77" s="3">
        <v>0</v>
      </c>
      <c r="F77" s="3">
        <v>0</v>
      </c>
      <c r="G77" s="3">
        <v>0</v>
      </c>
      <c r="H77" s="3">
        <f t="shared" si="1"/>
        <v>406</v>
      </c>
      <c r="I77" s="8"/>
      <c r="J77" s="6"/>
    </row>
    <row r="78" spans="1:10" x14ac:dyDescent="0.2">
      <c r="A78" s="6" t="s">
        <v>95</v>
      </c>
      <c r="B78" s="3">
        <v>631</v>
      </c>
      <c r="C78" s="3">
        <v>0</v>
      </c>
      <c r="D78" s="3">
        <v>0</v>
      </c>
      <c r="E78" s="3">
        <v>0</v>
      </c>
      <c r="F78" s="3">
        <v>0</v>
      </c>
      <c r="G78" s="3">
        <v>2524</v>
      </c>
      <c r="H78" s="3">
        <f t="shared" si="1"/>
        <v>3155</v>
      </c>
      <c r="I78" s="8"/>
      <c r="J78" s="6"/>
    </row>
    <row r="79" spans="1:10" x14ac:dyDescent="0.2">
      <c r="A79" s="6" t="s">
        <v>136</v>
      </c>
      <c r="B79" s="3">
        <v>0</v>
      </c>
      <c r="C79" s="3">
        <v>0</v>
      </c>
      <c r="D79" s="3">
        <v>0</v>
      </c>
      <c r="E79" s="3">
        <v>0</v>
      </c>
      <c r="F79" s="3">
        <v>0</v>
      </c>
      <c r="G79" s="3">
        <v>564</v>
      </c>
      <c r="H79" s="3">
        <f t="shared" si="1"/>
        <v>564</v>
      </c>
      <c r="I79" s="8"/>
      <c r="J79" s="6"/>
    </row>
    <row r="80" spans="1:10" x14ac:dyDescent="0.2">
      <c r="A80" s="6" t="s">
        <v>220</v>
      </c>
      <c r="B80" s="3">
        <v>3463</v>
      </c>
      <c r="C80" s="3">
        <v>1458</v>
      </c>
      <c r="D80" s="3">
        <v>0</v>
      </c>
      <c r="E80" s="3">
        <v>0</v>
      </c>
      <c r="F80" s="3">
        <v>0</v>
      </c>
      <c r="G80" s="3">
        <v>15312</v>
      </c>
      <c r="H80" s="3">
        <f t="shared" si="1"/>
        <v>20233</v>
      </c>
      <c r="I80" s="8"/>
      <c r="J80" s="6"/>
    </row>
    <row r="81" spans="1:10" x14ac:dyDescent="0.2">
      <c r="A81" s="6" t="s">
        <v>151</v>
      </c>
      <c r="B81" s="3">
        <v>15526</v>
      </c>
      <c r="C81" s="3">
        <v>4140</v>
      </c>
      <c r="D81" s="3">
        <v>0</v>
      </c>
      <c r="E81" s="3">
        <v>0</v>
      </c>
      <c r="F81" s="3">
        <v>0</v>
      </c>
      <c r="G81" s="3">
        <v>49832</v>
      </c>
      <c r="H81" s="3">
        <f t="shared" si="1"/>
        <v>69498</v>
      </c>
      <c r="I81" s="8"/>
      <c r="J81" s="6"/>
    </row>
    <row r="82" spans="1:10" x14ac:dyDescent="0.2">
      <c r="A82" s="6" t="s">
        <v>221</v>
      </c>
      <c r="B82" s="3">
        <v>3914</v>
      </c>
      <c r="C82" s="3">
        <v>280</v>
      </c>
      <c r="D82" s="3">
        <v>0</v>
      </c>
      <c r="E82" s="3">
        <v>0</v>
      </c>
      <c r="F82" s="3">
        <v>0</v>
      </c>
      <c r="G82" s="3">
        <v>10065</v>
      </c>
      <c r="H82" s="3">
        <f t="shared" si="1"/>
        <v>14259</v>
      </c>
      <c r="I82" s="8"/>
      <c r="J82" s="6"/>
    </row>
    <row r="83" spans="1:10" x14ac:dyDescent="0.2">
      <c r="A83" s="6" t="s">
        <v>2</v>
      </c>
      <c r="B83" s="3">
        <v>0</v>
      </c>
      <c r="C83" s="3">
        <v>0</v>
      </c>
      <c r="D83" s="3">
        <v>0</v>
      </c>
      <c r="E83" s="3">
        <v>0</v>
      </c>
      <c r="F83" s="3">
        <v>0</v>
      </c>
      <c r="G83" s="3">
        <v>339</v>
      </c>
      <c r="H83" s="3">
        <f t="shared" si="1"/>
        <v>339</v>
      </c>
      <c r="I83" s="8"/>
      <c r="J83" s="6"/>
    </row>
    <row r="84" spans="1:10" x14ac:dyDescent="0.2">
      <c r="A84" s="6" t="s">
        <v>143</v>
      </c>
      <c r="B84" s="3">
        <v>450</v>
      </c>
      <c r="C84" s="3">
        <v>0</v>
      </c>
      <c r="D84" s="3">
        <v>0</v>
      </c>
      <c r="E84" s="3">
        <v>0</v>
      </c>
      <c r="F84" s="3">
        <v>0</v>
      </c>
      <c r="G84" s="3">
        <v>450</v>
      </c>
      <c r="H84" s="3">
        <f t="shared" si="1"/>
        <v>900</v>
      </c>
      <c r="I84" s="8"/>
      <c r="J84" s="6"/>
    </row>
    <row r="85" spans="1:10" x14ac:dyDescent="0.2">
      <c r="A85" s="6" t="s">
        <v>222</v>
      </c>
      <c r="B85" s="3">
        <v>276</v>
      </c>
      <c r="C85" s="3">
        <v>276</v>
      </c>
      <c r="D85" s="3">
        <v>0</v>
      </c>
      <c r="E85" s="3">
        <v>0</v>
      </c>
      <c r="F85" s="3">
        <v>0</v>
      </c>
      <c r="G85" s="3">
        <v>0</v>
      </c>
      <c r="H85" s="3">
        <f t="shared" si="1"/>
        <v>552</v>
      </c>
      <c r="I85" s="8"/>
      <c r="J85" s="6"/>
    </row>
    <row r="86" spans="1:10" x14ac:dyDescent="0.2">
      <c r="A86" s="6" t="s">
        <v>72</v>
      </c>
      <c r="B86" s="3">
        <v>2964</v>
      </c>
      <c r="C86" s="3">
        <v>387</v>
      </c>
      <c r="D86" s="3">
        <v>0</v>
      </c>
      <c r="E86" s="3">
        <v>0</v>
      </c>
      <c r="F86" s="3">
        <v>0</v>
      </c>
      <c r="G86" s="3">
        <v>7603</v>
      </c>
      <c r="H86" s="3">
        <f t="shared" si="1"/>
        <v>10954</v>
      </c>
      <c r="I86" s="8"/>
      <c r="J86" s="6"/>
    </row>
    <row r="87" spans="1:10" x14ac:dyDescent="0.2">
      <c r="A87" s="6" t="s">
        <v>113</v>
      </c>
      <c r="B87" s="3">
        <v>437</v>
      </c>
      <c r="C87" s="3">
        <v>0</v>
      </c>
      <c r="D87" s="3">
        <v>0</v>
      </c>
      <c r="E87" s="3">
        <v>0</v>
      </c>
      <c r="F87" s="3">
        <v>0</v>
      </c>
      <c r="G87" s="3">
        <v>2187</v>
      </c>
      <c r="H87" s="3">
        <f t="shared" si="1"/>
        <v>2624</v>
      </c>
      <c r="I87" s="8"/>
      <c r="J87" s="6"/>
    </row>
    <row r="88" spans="1:10" x14ac:dyDescent="0.2">
      <c r="A88" s="6" t="s">
        <v>17</v>
      </c>
      <c r="B88" s="3">
        <v>153</v>
      </c>
      <c r="C88" s="3">
        <v>153</v>
      </c>
      <c r="D88" s="3">
        <v>0</v>
      </c>
      <c r="E88" s="3">
        <v>0</v>
      </c>
      <c r="F88" s="3">
        <v>0</v>
      </c>
      <c r="G88" s="3">
        <v>306</v>
      </c>
      <c r="H88" s="3">
        <f t="shared" si="1"/>
        <v>612</v>
      </c>
      <c r="I88" s="8"/>
      <c r="J88" s="6"/>
    </row>
    <row r="89" spans="1:10" x14ac:dyDescent="0.2">
      <c r="A89" s="6" t="s">
        <v>46</v>
      </c>
      <c r="B89" s="3">
        <v>1180</v>
      </c>
      <c r="C89" s="3">
        <v>0</v>
      </c>
      <c r="D89" s="3">
        <v>0</v>
      </c>
      <c r="E89" s="3">
        <v>0</v>
      </c>
      <c r="F89" s="3">
        <v>0</v>
      </c>
      <c r="G89" s="3">
        <v>1012</v>
      </c>
      <c r="H89" s="3">
        <f t="shared" si="1"/>
        <v>2192</v>
      </c>
      <c r="I89" s="8"/>
      <c r="J89" s="6"/>
    </row>
    <row r="90" spans="1:10" x14ac:dyDescent="0.2">
      <c r="A90" s="6" t="s">
        <v>101</v>
      </c>
      <c r="B90" s="3">
        <v>0</v>
      </c>
      <c r="C90" s="3">
        <v>0</v>
      </c>
      <c r="D90" s="3">
        <v>0</v>
      </c>
      <c r="E90" s="3">
        <v>0</v>
      </c>
      <c r="F90" s="3">
        <v>0</v>
      </c>
      <c r="G90" s="3">
        <v>212</v>
      </c>
      <c r="H90" s="3">
        <f t="shared" si="1"/>
        <v>212</v>
      </c>
      <c r="I90" s="8"/>
      <c r="J90" s="6"/>
    </row>
    <row r="91" spans="1:10" x14ac:dyDescent="0.2">
      <c r="A91" s="6" t="s">
        <v>146</v>
      </c>
      <c r="B91" s="3">
        <v>0</v>
      </c>
      <c r="C91" s="3">
        <v>0</v>
      </c>
      <c r="D91" s="3">
        <v>0</v>
      </c>
      <c r="E91" s="3">
        <v>0</v>
      </c>
      <c r="F91" s="3">
        <v>0</v>
      </c>
      <c r="G91" s="3">
        <v>851</v>
      </c>
      <c r="H91" s="3">
        <f t="shared" si="1"/>
        <v>851</v>
      </c>
      <c r="I91" s="8"/>
      <c r="J91" s="6"/>
    </row>
    <row r="92" spans="1:10" x14ac:dyDescent="0.2">
      <c r="A92" s="6" t="s">
        <v>88</v>
      </c>
      <c r="B92" s="3">
        <v>1141</v>
      </c>
      <c r="C92" s="3">
        <v>0</v>
      </c>
      <c r="D92" s="3">
        <v>0</v>
      </c>
      <c r="E92" s="3">
        <v>0</v>
      </c>
      <c r="F92" s="3">
        <v>0</v>
      </c>
      <c r="G92" s="3">
        <v>4690</v>
      </c>
      <c r="H92" s="3">
        <f t="shared" si="1"/>
        <v>5831</v>
      </c>
      <c r="I92" s="8"/>
      <c r="J92" s="6"/>
    </row>
    <row r="93" spans="1:10" x14ac:dyDescent="0.2">
      <c r="A93" s="6" t="s">
        <v>102</v>
      </c>
      <c r="B93" s="3">
        <v>7</v>
      </c>
      <c r="C93" s="3">
        <v>0</v>
      </c>
      <c r="D93" s="3">
        <v>0</v>
      </c>
      <c r="E93" s="3">
        <v>0</v>
      </c>
      <c r="F93" s="3">
        <v>0</v>
      </c>
      <c r="G93" s="3">
        <v>0</v>
      </c>
      <c r="H93" s="3">
        <f t="shared" si="1"/>
        <v>7</v>
      </c>
      <c r="I93" s="8"/>
      <c r="J93" s="6"/>
    </row>
    <row r="94" spans="1:10" x14ac:dyDescent="0.2">
      <c r="A94" s="6" t="s">
        <v>74</v>
      </c>
      <c r="B94" s="3">
        <v>10551</v>
      </c>
      <c r="C94" s="3">
        <v>1666</v>
      </c>
      <c r="D94" s="3">
        <v>0</v>
      </c>
      <c r="E94" s="3">
        <v>0</v>
      </c>
      <c r="F94" s="3">
        <v>0</v>
      </c>
      <c r="G94" s="3">
        <v>15179</v>
      </c>
      <c r="H94" s="3">
        <f t="shared" si="1"/>
        <v>27396</v>
      </c>
      <c r="I94" s="8"/>
      <c r="J94" s="6"/>
    </row>
    <row r="95" spans="1:10" x14ac:dyDescent="0.2">
      <c r="A95" s="6" t="s">
        <v>223</v>
      </c>
      <c r="B95" s="3">
        <v>2072</v>
      </c>
      <c r="C95" s="3">
        <v>319</v>
      </c>
      <c r="D95" s="3">
        <v>0</v>
      </c>
      <c r="E95" s="3">
        <v>0</v>
      </c>
      <c r="F95" s="3">
        <v>0</v>
      </c>
      <c r="G95" s="3">
        <v>9724</v>
      </c>
      <c r="H95" s="3">
        <f t="shared" si="1"/>
        <v>12115</v>
      </c>
      <c r="I95" s="8"/>
      <c r="J95" s="6"/>
    </row>
    <row r="96" spans="1:10" x14ac:dyDescent="0.2">
      <c r="A96" s="6" t="s">
        <v>167</v>
      </c>
      <c r="B96" s="3">
        <v>180</v>
      </c>
      <c r="C96" s="3">
        <v>0</v>
      </c>
      <c r="D96" s="3">
        <v>0</v>
      </c>
      <c r="E96" s="3">
        <v>0</v>
      </c>
      <c r="F96" s="3">
        <v>0</v>
      </c>
      <c r="G96" s="3">
        <v>1438</v>
      </c>
      <c r="H96" s="3">
        <f t="shared" si="1"/>
        <v>1618</v>
      </c>
      <c r="I96" s="8"/>
      <c r="J96" s="6"/>
    </row>
    <row r="97" spans="1:10" x14ac:dyDescent="0.2">
      <c r="A97" s="6" t="s">
        <v>140</v>
      </c>
      <c r="B97" s="3">
        <v>2227</v>
      </c>
      <c r="C97" s="3">
        <v>223</v>
      </c>
      <c r="D97" s="3">
        <v>0</v>
      </c>
      <c r="E97" s="3">
        <v>0</v>
      </c>
      <c r="F97" s="3">
        <v>0</v>
      </c>
      <c r="G97" s="3">
        <v>6905</v>
      </c>
      <c r="H97" s="3">
        <f t="shared" si="1"/>
        <v>9355</v>
      </c>
      <c r="I97" s="8"/>
      <c r="J97" s="6"/>
    </row>
    <row r="98" spans="1:10" x14ac:dyDescent="0.2">
      <c r="A98" s="6" t="s">
        <v>75</v>
      </c>
      <c r="B98" s="3">
        <v>1263</v>
      </c>
      <c r="C98" s="3">
        <v>0</v>
      </c>
      <c r="D98" s="3">
        <v>0</v>
      </c>
      <c r="E98" s="3">
        <v>0</v>
      </c>
      <c r="F98" s="3">
        <v>0</v>
      </c>
      <c r="G98" s="3">
        <v>1579</v>
      </c>
      <c r="H98" s="3">
        <f t="shared" si="1"/>
        <v>2842</v>
      </c>
      <c r="I98" s="8"/>
      <c r="J98" s="6"/>
    </row>
    <row r="99" spans="1:10" x14ac:dyDescent="0.2">
      <c r="A99" s="6" t="s">
        <v>8</v>
      </c>
      <c r="B99" s="3">
        <v>8319</v>
      </c>
      <c r="C99" s="3">
        <v>1248</v>
      </c>
      <c r="D99" s="3">
        <v>0</v>
      </c>
      <c r="E99" s="3">
        <v>0</v>
      </c>
      <c r="F99" s="3">
        <v>0</v>
      </c>
      <c r="G99" s="3">
        <v>15806</v>
      </c>
      <c r="H99" s="3">
        <f t="shared" si="1"/>
        <v>25373</v>
      </c>
      <c r="I99" s="8"/>
      <c r="J99" s="6"/>
    </row>
    <row r="100" spans="1:10" x14ac:dyDescent="0.2">
      <c r="A100" s="6" t="s">
        <v>96</v>
      </c>
      <c r="B100" s="3">
        <v>4845</v>
      </c>
      <c r="C100" s="3">
        <v>668</v>
      </c>
      <c r="D100" s="3">
        <v>0</v>
      </c>
      <c r="E100" s="3">
        <v>0</v>
      </c>
      <c r="F100" s="3">
        <v>0</v>
      </c>
      <c r="G100" s="3">
        <v>10526</v>
      </c>
      <c r="H100" s="3">
        <f t="shared" si="1"/>
        <v>16039</v>
      </c>
      <c r="I100" s="8"/>
      <c r="J100" s="6"/>
    </row>
    <row r="101" spans="1:10" x14ac:dyDescent="0.2">
      <c r="A101" s="6" t="s">
        <v>94</v>
      </c>
      <c r="B101" s="3">
        <v>5493</v>
      </c>
      <c r="C101" s="3">
        <v>1194</v>
      </c>
      <c r="D101" s="3">
        <v>0</v>
      </c>
      <c r="E101" s="3">
        <v>0</v>
      </c>
      <c r="F101" s="3">
        <v>0</v>
      </c>
      <c r="G101" s="3">
        <v>14568</v>
      </c>
      <c r="H101" s="3">
        <f t="shared" si="1"/>
        <v>21255</v>
      </c>
      <c r="I101" s="8"/>
      <c r="J101" s="6"/>
    </row>
    <row r="102" spans="1:10" x14ac:dyDescent="0.2">
      <c r="A102" s="6" t="s">
        <v>50</v>
      </c>
      <c r="B102" s="3">
        <v>0</v>
      </c>
      <c r="C102" s="3">
        <v>0</v>
      </c>
      <c r="D102" s="3">
        <v>0</v>
      </c>
      <c r="E102" s="3">
        <v>0</v>
      </c>
      <c r="F102" s="3">
        <v>0</v>
      </c>
      <c r="G102" s="3">
        <v>177</v>
      </c>
      <c r="H102" s="3">
        <f t="shared" si="1"/>
        <v>177</v>
      </c>
      <c r="I102" s="8"/>
      <c r="J102" s="6"/>
    </row>
    <row r="103" spans="1:10" x14ac:dyDescent="0.2">
      <c r="A103" s="6" t="s">
        <v>89</v>
      </c>
      <c r="B103" s="3">
        <v>2137</v>
      </c>
      <c r="C103" s="3">
        <v>0</v>
      </c>
      <c r="D103" s="3">
        <v>0</v>
      </c>
      <c r="E103" s="3">
        <v>0</v>
      </c>
      <c r="F103" s="3">
        <v>0</v>
      </c>
      <c r="G103" s="3">
        <v>971</v>
      </c>
      <c r="H103" s="3">
        <f t="shared" si="1"/>
        <v>3108</v>
      </c>
      <c r="I103" s="8"/>
      <c r="J103" s="6"/>
    </row>
    <row r="104" spans="1:10" x14ac:dyDescent="0.2">
      <c r="A104" s="6" t="s">
        <v>105</v>
      </c>
      <c r="B104" s="3">
        <v>12</v>
      </c>
      <c r="C104" s="3">
        <v>0</v>
      </c>
      <c r="D104" s="3">
        <v>0</v>
      </c>
      <c r="E104" s="3">
        <v>0</v>
      </c>
      <c r="F104" s="3">
        <v>0</v>
      </c>
      <c r="G104" s="3">
        <v>0</v>
      </c>
      <c r="H104" s="3">
        <f t="shared" si="1"/>
        <v>12</v>
      </c>
      <c r="I104" s="8"/>
      <c r="J104" s="6"/>
    </row>
    <row r="105" spans="1:10" x14ac:dyDescent="0.2">
      <c r="A105" s="6" t="s">
        <v>84</v>
      </c>
      <c r="B105" s="3">
        <v>324</v>
      </c>
      <c r="C105" s="3">
        <v>0</v>
      </c>
      <c r="D105" s="3">
        <v>0</v>
      </c>
      <c r="E105" s="3">
        <v>0</v>
      </c>
      <c r="F105" s="3">
        <v>0</v>
      </c>
      <c r="G105" s="3">
        <v>216</v>
      </c>
      <c r="H105" s="3">
        <f t="shared" si="1"/>
        <v>540</v>
      </c>
      <c r="I105" s="8"/>
      <c r="J105" s="6"/>
    </row>
    <row r="106" spans="1:10" x14ac:dyDescent="0.2">
      <c r="A106" s="6" t="s">
        <v>91</v>
      </c>
      <c r="B106" s="3">
        <v>0</v>
      </c>
      <c r="C106" s="3">
        <v>0</v>
      </c>
      <c r="D106" s="3">
        <v>0</v>
      </c>
      <c r="E106" s="3">
        <v>0</v>
      </c>
      <c r="F106" s="3">
        <v>0</v>
      </c>
      <c r="G106" s="3">
        <v>1949</v>
      </c>
      <c r="H106" s="3">
        <f t="shared" si="1"/>
        <v>1949</v>
      </c>
      <c r="I106" s="8"/>
      <c r="J106" s="6"/>
    </row>
    <row r="107" spans="1:10" x14ac:dyDescent="0.2">
      <c r="A107" s="6" t="s">
        <v>87</v>
      </c>
      <c r="B107" s="3">
        <v>0</v>
      </c>
      <c r="C107" s="3">
        <v>0</v>
      </c>
      <c r="D107" s="3">
        <v>0</v>
      </c>
      <c r="E107" s="3">
        <v>0</v>
      </c>
      <c r="F107" s="3">
        <v>0</v>
      </c>
      <c r="G107" s="3">
        <v>767</v>
      </c>
      <c r="H107" s="3">
        <f t="shared" si="1"/>
        <v>767</v>
      </c>
      <c r="I107" s="8"/>
      <c r="J107" s="6"/>
    </row>
    <row r="108" spans="1:10" x14ac:dyDescent="0.2">
      <c r="A108" s="6" t="s">
        <v>165</v>
      </c>
      <c r="B108" s="3">
        <v>6565</v>
      </c>
      <c r="C108" s="3">
        <v>234</v>
      </c>
      <c r="D108" s="3">
        <v>0</v>
      </c>
      <c r="E108" s="3">
        <v>0</v>
      </c>
      <c r="F108" s="3">
        <v>0</v>
      </c>
      <c r="G108" s="3">
        <v>15709</v>
      </c>
      <c r="H108" s="3">
        <f t="shared" si="1"/>
        <v>22508</v>
      </c>
      <c r="I108" s="8"/>
      <c r="J108" s="6"/>
    </row>
    <row r="109" spans="1:10" x14ac:dyDescent="0.2">
      <c r="A109" s="6" t="s">
        <v>68</v>
      </c>
      <c r="B109" s="3">
        <v>12871</v>
      </c>
      <c r="C109" s="3">
        <v>3839</v>
      </c>
      <c r="D109" s="3">
        <v>0</v>
      </c>
      <c r="E109" s="3">
        <v>0</v>
      </c>
      <c r="F109" s="3">
        <v>0</v>
      </c>
      <c r="G109" s="3">
        <v>38840</v>
      </c>
      <c r="H109" s="3">
        <f t="shared" si="1"/>
        <v>55550</v>
      </c>
      <c r="I109" s="8"/>
      <c r="J109" s="6"/>
    </row>
    <row r="110" spans="1:10" x14ac:dyDescent="0.2">
      <c r="A110" s="6" t="s">
        <v>224</v>
      </c>
      <c r="B110" s="3">
        <v>1320</v>
      </c>
      <c r="C110" s="3">
        <v>440</v>
      </c>
      <c r="D110" s="3">
        <v>0</v>
      </c>
      <c r="E110" s="3">
        <v>0</v>
      </c>
      <c r="F110" s="3">
        <v>0</v>
      </c>
      <c r="G110" s="3">
        <v>4400</v>
      </c>
      <c r="H110" s="3">
        <f t="shared" si="1"/>
        <v>6160</v>
      </c>
      <c r="I110" s="8"/>
      <c r="J110" s="6"/>
    </row>
    <row r="111" spans="1:10" x14ac:dyDescent="0.2">
      <c r="A111" s="6" t="s">
        <v>160</v>
      </c>
      <c r="B111" s="3">
        <v>1173</v>
      </c>
      <c r="C111" s="3">
        <v>391</v>
      </c>
      <c r="D111" s="3">
        <v>0</v>
      </c>
      <c r="E111" s="3">
        <v>0</v>
      </c>
      <c r="F111" s="3">
        <v>0</v>
      </c>
      <c r="G111" s="3">
        <v>0</v>
      </c>
      <c r="H111" s="3">
        <f t="shared" si="1"/>
        <v>1564</v>
      </c>
      <c r="I111" s="8"/>
      <c r="J111" s="6"/>
    </row>
    <row r="112" spans="1:10" x14ac:dyDescent="0.2">
      <c r="A112" s="6" t="s">
        <v>10</v>
      </c>
      <c r="B112" s="3">
        <v>2002</v>
      </c>
      <c r="C112" s="3">
        <v>0</v>
      </c>
      <c r="D112" s="3">
        <v>0</v>
      </c>
      <c r="E112" s="3">
        <v>0</v>
      </c>
      <c r="F112" s="3">
        <v>0</v>
      </c>
      <c r="G112" s="3">
        <v>7784</v>
      </c>
      <c r="H112" s="3">
        <f t="shared" si="1"/>
        <v>9786</v>
      </c>
      <c r="I112" s="8"/>
      <c r="J112" s="6"/>
    </row>
    <row r="113" spans="1:10" x14ac:dyDescent="0.2">
      <c r="A113" s="6" t="s">
        <v>4</v>
      </c>
      <c r="B113" s="3">
        <v>265</v>
      </c>
      <c r="C113" s="3">
        <v>0</v>
      </c>
      <c r="D113" s="3">
        <v>0</v>
      </c>
      <c r="E113" s="3">
        <v>0</v>
      </c>
      <c r="F113" s="3">
        <v>0</v>
      </c>
      <c r="G113" s="3">
        <v>1060</v>
      </c>
      <c r="H113" s="3">
        <f t="shared" si="1"/>
        <v>1325</v>
      </c>
      <c r="I113" s="8"/>
      <c r="J113" s="6"/>
    </row>
    <row r="114" spans="1:10" x14ac:dyDescent="0.2">
      <c r="A114" s="6" t="s">
        <v>48</v>
      </c>
      <c r="B114" s="3">
        <v>177</v>
      </c>
      <c r="C114" s="3">
        <v>0</v>
      </c>
      <c r="D114" s="3">
        <v>0</v>
      </c>
      <c r="E114" s="3">
        <v>0</v>
      </c>
      <c r="F114" s="3">
        <v>0</v>
      </c>
      <c r="G114" s="3">
        <v>0</v>
      </c>
      <c r="H114" s="3">
        <f t="shared" si="1"/>
        <v>177</v>
      </c>
      <c r="I114" s="8"/>
      <c r="J114" s="6"/>
    </row>
    <row r="115" spans="1:10" x14ac:dyDescent="0.2">
      <c r="A115" s="6" t="s">
        <v>120</v>
      </c>
      <c r="B115" s="3">
        <v>1928</v>
      </c>
      <c r="C115" s="3">
        <v>0</v>
      </c>
      <c r="D115" s="3">
        <v>0</v>
      </c>
      <c r="E115" s="3">
        <v>0</v>
      </c>
      <c r="F115" s="3">
        <v>0</v>
      </c>
      <c r="G115" s="3">
        <v>5944</v>
      </c>
      <c r="H115" s="3">
        <f t="shared" si="1"/>
        <v>7872</v>
      </c>
      <c r="I115" s="8"/>
      <c r="J115" s="6"/>
    </row>
    <row r="116" spans="1:10" x14ac:dyDescent="0.2">
      <c r="A116" s="6" t="s">
        <v>118</v>
      </c>
      <c r="B116" s="3">
        <v>758</v>
      </c>
      <c r="C116" s="3">
        <v>0</v>
      </c>
      <c r="D116" s="3">
        <v>0</v>
      </c>
      <c r="E116" s="3">
        <v>0</v>
      </c>
      <c r="F116" s="3">
        <v>0</v>
      </c>
      <c r="G116" s="3">
        <v>1515</v>
      </c>
      <c r="H116" s="3">
        <f t="shared" si="1"/>
        <v>2273</v>
      </c>
      <c r="I116" s="8"/>
      <c r="J116" s="6"/>
    </row>
    <row r="117" spans="1:10" x14ac:dyDescent="0.2">
      <c r="A117" s="6" t="s">
        <v>28</v>
      </c>
      <c r="B117" s="3">
        <v>460</v>
      </c>
      <c r="C117" s="3">
        <v>0</v>
      </c>
      <c r="D117" s="3">
        <v>0</v>
      </c>
      <c r="E117" s="3">
        <v>0</v>
      </c>
      <c r="F117" s="3">
        <v>0</v>
      </c>
      <c r="G117" s="3">
        <v>1381</v>
      </c>
      <c r="H117" s="3">
        <f t="shared" si="1"/>
        <v>1841</v>
      </c>
      <c r="I117" s="8"/>
      <c r="J117" s="6"/>
    </row>
    <row r="118" spans="1:10" x14ac:dyDescent="0.2">
      <c r="A118" s="6" t="s">
        <v>134</v>
      </c>
      <c r="B118" s="3">
        <v>1046</v>
      </c>
      <c r="C118" s="3">
        <v>0</v>
      </c>
      <c r="D118" s="3">
        <v>0</v>
      </c>
      <c r="E118" s="3">
        <v>0</v>
      </c>
      <c r="F118" s="3">
        <v>0</v>
      </c>
      <c r="G118" s="3">
        <v>1744</v>
      </c>
      <c r="H118" s="3">
        <f t="shared" si="1"/>
        <v>2790</v>
      </c>
      <c r="I118" s="8"/>
      <c r="J118" s="6"/>
    </row>
    <row r="119" spans="1:10" x14ac:dyDescent="0.2">
      <c r="A119" s="6" t="s">
        <v>135</v>
      </c>
      <c r="B119" s="3">
        <v>342</v>
      </c>
      <c r="C119" s="3">
        <v>0</v>
      </c>
      <c r="D119" s="3">
        <v>0</v>
      </c>
      <c r="E119" s="3">
        <v>0</v>
      </c>
      <c r="F119" s="3">
        <v>0</v>
      </c>
      <c r="G119" s="3">
        <v>1370</v>
      </c>
      <c r="H119" s="3">
        <f t="shared" si="1"/>
        <v>1712</v>
      </c>
      <c r="I119" s="8"/>
      <c r="J119" s="6"/>
    </row>
    <row r="120" spans="1:10" x14ac:dyDescent="0.2">
      <c r="A120" s="6" t="s">
        <v>163</v>
      </c>
      <c r="B120" s="3">
        <v>6012</v>
      </c>
      <c r="C120" s="3">
        <v>939</v>
      </c>
      <c r="D120" s="3">
        <v>0</v>
      </c>
      <c r="E120" s="3">
        <v>0</v>
      </c>
      <c r="F120" s="3">
        <v>0</v>
      </c>
      <c r="G120" s="3">
        <v>10144</v>
      </c>
      <c r="H120" s="3">
        <f t="shared" si="1"/>
        <v>17095</v>
      </c>
      <c r="I120" s="8"/>
      <c r="J120" s="6"/>
    </row>
    <row r="121" spans="1:10" x14ac:dyDescent="0.2">
      <c r="A121" s="6" t="s">
        <v>26</v>
      </c>
      <c r="B121" s="3">
        <v>4504</v>
      </c>
      <c r="C121" s="3">
        <v>1001</v>
      </c>
      <c r="D121" s="3">
        <v>0</v>
      </c>
      <c r="E121" s="3">
        <v>0</v>
      </c>
      <c r="F121" s="3">
        <v>0</v>
      </c>
      <c r="G121" s="3">
        <v>8258</v>
      </c>
      <c r="H121" s="3">
        <f t="shared" si="1"/>
        <v>13763</v>
      </c>
      <c r="I121" s="8"/>
      <c r="J121" s="6"/>
    </row>
    <row r="122" spans="1:10" x14ac:dyDescent="0.2">
      <c r="A122" s="6" t="s">
        <v>9</v>
      </c>
      <c r="B122" s="3">
        <v>14583</v>
      </c>
      <c r="C122" s="3">
        <v>3846</v>
      </c>
      <c r="D122" s="3">
        <v>0</v>
      </c>
      <c r="E122" s="3">
        <v>0</v>
      </c>
      <c r="F122" s="3">
        <v>0</v>
      </c>
      <c r="G122" s="3">
        <v>41346</v>
      </c>
      <c r="H122" s="3">
        <f t="shared" si="1"/>
        <v>59775</v>
      </c>
      <c r="I122" s="8"/>
      <c r="J122" s="6"/>
    </row>
    <row r="123" spans="1:10" x14ac:dyDescent="0.2">
      <c r="A123" s="6" t="s">
        <v>36</v>
      </c>
      <c r="B123" s="3">
        <v>419</v>
      </c>
      <c r="C123" s="3">
        <v>0</v>
      </c>
      <c r="D123" s="3">
        <v>0</v>
      </c>
      <c r="E123" s="3">
        <v>0</v>
      </c>
      <c r="F123" s="3">
        <v>0</v>
      </c>
      <c r="G123" s="3">
        <v>629</v>
      </c>
      <c r="H123" s="3">
        <f t="shared" si="1"/>
        <v>1048</v>
      </c>
      <c r="I123" s="8"/>
      <c r="J123" s="6"/>
    </row>
    <row r="124" spans="1:10" x14ac:dyDescent="0.2">
      <c r="A124" s="6" t="s">
        <v>77</v>
      </c>
      <c r="B124" s="3">
        <v>292</v>
      </c>
      <c r="C124" s="3">
        <v>0</v>
      </c>
      <c r="D124" s="3">
        <v>0</v>
      </c>
      <c r="E124" s="3">
        <v>0</v>
      </c>
      <c r="F124" s="3">
        <v>0</v>
      </c>
      <c r="G124" s="3">
        <v>584</v>
      </c>
      <c r="H124" s="3">
        <f t="shared" si="1"/>
        <v>876</v>
      </c>
      <c r="I124" s="8"/>
      <c r="J124" s="6"/>
    </row>
    <row r="125" spans="1:10" x14ac:dyDescent="0.2">
      <c r="A125" s="6" t="s">
        <v>114</v>
      </c>
      <c r="B125" s="3">
        <v>1449</v>
      </c>
      <c r="C125" s="3">
        <v>0</v>
      </c>
      <c r="D125" s="3">
        <v>0</v>
      </c>
      <c r="E125" s="3">
        <v>0</v>
      </c>
      <c r="F125" s="3">
        <v>0</v>
      </c>
      <c r="G125" s="3">
        <v>4588</v>
      </c>
      <c r="H125" s="3">
        <f t="shared" si="1"/>
        <v>6037</v>
      </c>
      <c r="I125" s="8"/>
      <c r="J125" s="6"/>
    </row>
    <row r="126" spans="1:10" x14ac:dyDescent="0.2">
      <c r="A126" s="6" t="s">
        <v>142</v>
      </c>
      <c r="B126" s="3">
        <v>0</v>
      </c>
      <c r="C126" s="3">
        <v>0</v>
      </c>
      <c r="D126" s="3">
        <v>0</v>
      </c>
      <c r="E126" s="3">
        <v>0</v>
      </c>
      <c r="F126" s="3">
        <v>0</v>
      </c>
      <c r="G126" s="3">
        <v>974</v>
      </c>
      <c r="H126" s="3">
        <f t="shared" si="1"/>
        <v>974</v>
      </c>
      <c r="I126" s="8"/>
      <c r="J126" s="6"/>
    </row>
    <row r="127" spans="1:10" x14ac:dyDescent="0.2">
      <c r="A127" s="6" t="s">
        <v>116</v>
      </c>
      <c r="B127" s="3">
        <v>6672</v>
      </c>
      <c r="C127" s="3">
        <v>0</v>
      </c>
      <c r="D127" s="3">
        <v>0</v>
      </c>
      <c r="E127" s="3">
        <v>0</v>
      </c>
      <c r="F127" s="3">
        <v>0</v>
      </c>
      <c r="G127" s="3">
        <v>2426</v>
      </c>
      <c r="H127" s="3">
        <f t="shared" si="1"/>
        <v>9098</v>
      </c>
      <c r="I127" s="8"/>
      <c r="J127" s="6"/>
    </row>
    <row r="128" spans="1:10" x14ac:dyDescent="0.2">
      <c r="A128" s="6" t="s">
        <v>225</v>
      </c>
      <c r="B128" s="3">
        <v>3383</v>
      </c>
      <c r="C128" s="3">
        <v>677</v>
      </c>
      <c r="D128" s="3">
        <v>0</v>
      </c>
      <c r="E128" s="3">
        <v>0</v>
      </c>
      <c r="F128" s="3">
        <v>0</v>
      </c>
      <c r="G128" s="3">
        <v>7105</v>
      </c>
      <c r="H128" s="3">
        <f t="shared" si="1"/>
        <v>11165</v>
      </c>
      <c r="I128" s="8"/>
      <c r="J128" s="6"/>
    </row>
    <row r="129" spans="1:10" x14ac:dyDescent="0.2">
      <c r="A129" s="6" t="s">
        <v>103</v>
      </c>
      <c r="B129" s="3">
        <v>1509</v>
      </c>
      <c r="C129" s="3">
        <v>0</v>
      </c>
      <c r="D129" s="3">
        <v>0</v>
      </c>
      <c r="E129" s="3">
        <v>0</v>
      </c>
      <c r="F129" s="3">
        <v>0</v>
      </c>
      <c r="G129" s="3">
        <v>3019</v>
      </c>
      <c r="H129" s="3">
        <f t="shared" si="1"/>
        <v>4528</v>
      </c>
      <c r="I129" s="8"/>
      <c r="J129" s="6"/>
    </row>
    <row r="130" spans="1:10" x14ac:dyDescent="0.2">
      <c r="A130" s="6" t="s">
        <v>33</v>
      </c>
      <c r="B130" s="3">
        <v>313</v>
      </c>
      <c r="C130" s="3">
        <v>0</v>
      </c>
      <c r="D130" s="3">
        <v>0</v>
      </c>
      <c r="E130" s="3">
        <v>0</v>
      </c>
      <c r="F130" s="3">
        <v>0</v>
      </c>
      <c r="G130" s="3">
        <v>1880</v>
      </c>
      <c r="H130" s="3">
        <f t="shared" ref="H130:H193" si="2">SUM(B130:G130)</f>
        <v>2193</v>
      </c>
      <c r="I130" s="8"/>
      <c r="J130" s="6"/>
    </row>
    <row r="131" spans="1:10" x14ac:dyDescent="0.2">
      <c r="A131" s="6" t="s">
        <v>90</v>
      </c>
      <c r="B131" s="3">
        <v>257</v>
      </c>
      <c r="C131" s="3">
        <v>0</v>
      </c>
      <c r="D131" s="3">
        <v>0</v>
      </c>
      <c r="E131" s="3">
        <v>0</v>
      </c>
      <c r="F131" s="3">
        <v>0</v>
      </c>
      <c r="G131" s="3">
        <v>2182</v>
      </c>
      <c r="H131" s="3">
        <f t="shared" si="2"/>
        <v>2439</v>
      </c>
      <c r="I131" s="8"/>
      <c r="J131" s="6"/>
    </row>
    <row r="132" spans="1:10" x14ac:dyDescent="0.2">
      <c r="A132" s="6" t="s">
        <v>226</v>
      </c>
      <c r="B132" s="3">
        <v>3239</v>
      </c>
      <c r="C132" s="3">
        <v>162</v>
      </c>
      <c r="D132" s="3">
        <v>0</v>
      </c>
      <c r="E132" s="3">
        <v>0</v>
      </c>
      <c r="F132" s="3">
        <v>0</v>
      </c>
      <c r="G132" s="3">
        <v>7449</v>
      </c>
      <c r="H132" s="3">
        <f t="shared" si="2"/>
        <v>10850</v>
      </c>
      <c r="I132" s="8"/>
      <c r="J132" s="6"/>
    </row>
    <row r="133" spans="1:10" x14ac:dyDescent="0.2">
      <c r="A133" s="6" t="s">
        <v>13</v>
      </c>
      <c r="B133" s="3">
        <v>7669</v>
      </c>
      <c r="C133" s="3">
        <v>871</v>
      </c>
      <c r="D133" s="3">
        <v>0</v>
      </c>
      <c r="E133" s="3">
        <v>0</v>
      </c>
      <c r="F133" s="3">
        <v>0</v>
      </c>
      <c r="G133" s="3">
        <v>18474</v>
      </c>
      <c r="H133" s="3">
        <f t="shared" si="2"/>
        <v>27014</v>
      </c>
      <c r="I133" s="8"/>
      <c r="J133" s="6"/>
    </row>
    <row r="134" spans="1:10" x14ac:dyDescent="0.2">
      <c r="A134" s="6" t="s">
        <v>11</v>
      </c>
      <c r="B134" s="3">
        <v>3849</v>
      </c>
      <c r="C134" s="3">
        <v>700</v>
      </c>
      <c r="D134" s="3">
        <v>0</v>
      </c>
      <c r="E134" s="3">
        <v>0</v>
      </c>
      <c r="F134" s="3">
        <v>0</v>
      </c>
      <c r="G134" s="3">
        <v>10148</v>
      </c>
      <c r="H134" s="3">
        <f t="shared" si="2"/>
        <v>14697</v>
      </c>
      <c r="I134" s="8"/>
      <c r="J134" s="6"/>
    </row>
    <row r="135" spans="1:10" x14ac:dyDescent="0.2">
      <c r="A135" s="6" t="s">
        <v>76</v>
      </c>
      <c r="B135" s="3">
        <v>636</v>
      </c>
      <c r="C135" s="3">
        <v>0</v>
      </c>
      <c r="D135" s="3">
        <v>0</v>
      </c>
      <c r="E135" s="3">
        <v>0</v>
      </c>
      <c r="F135" s="3">
        <v>0</v>
      </c>
      <c r="G135" s="3">
        <v>0</v>
      </c>
      <c r="H135" s="3">
        <f t="shared" si="2"/>
        <v>636</v>
      </c>
      <c r="I135" s="8"/>
      <c r="J135" s="6"/>
    </row>
    <row r="136" spans="1:10" x14ac:dyDescent="0.2">
      <c r="A136" s="6" t="s">
        <v>122</v>
      </c>
      <c r="B136" s="3">
        <v>2435</v>
      </c>
      <c r="C136" s="3">
        <v>2191</v>
      </c>
      <c r="D136" s="3">
        <v>0</v>
      </c>
      <c r="E136" s="3">
        <v>0</v>
      </c>
      <c r="F136" s="3">
        <v>0</v>
      </c>
      <c r="G136" s="3">
        <v>7547</v>
      </c>
      <c r="H136" s="3">
        <f t="shared" si="2"/>
        <v>12173</v>
      </c>
      <c r="I136" s="8"/>
      <c r="J136" s="6"/>
    </row>
    <row r="137" spans="1:10" x14ac:dyDescent="0.2">
      <c r="A137" s="6" t="s">
        <v>227</v>
      </c>
      <c r="B137" s="3">
        <v>2942</v>
      </c>
      <c r="C137" s="3">
        <v>588</v>
      </c>
      <c r="D137" s="3">
        <v>0</v>
      </c>
      <c r="E137" s="3">
        <v>0</v>
      </c>
      <c r="F137" s="3">
        <v>0</v>
      </c>
      <c r="G137" s="3">
        <v>7503</v>
      </c>
      <c r="H137" s="3">
        <f t="shared" si="2"/>
        <v>11033</v>
      </c>
      <c r="I137" s="8"/>
      <c r="J137" s="6"/>
    </row>
    <row r="138" spans="1:10" x14ac:dyDescent="0.2">
      <c r="A138" s="6" t="s">
        <v>131</v>
      </c>
      <c r="B138" s="3">
        <v>988</v>
      </c>
      <c r="C138" s="3">
        <v>0</v>
      </c>
      <c r="D138" s="3">
        <v>0</v>
      </c>
      <c r="E138" s="3">
        <v>0</v>
      </c>
      <c r="F138" s="3">
        <v>0</v>
      </c>
      <c r="G138" s="3">
        <v>0</v>
      </c>
      <c r="H138" s="3">
        <f t="shared" si="2"/>
        <v>988</v>
      </c>
      <c r="I138" s="8"/>
      <c r="J138" s="6"/>
    </row>
    <row r="139" spans="1:10" x14ac:dyDescent="0.2">
      <c r="A139" s="6" t="s">
        <v>6</v>
      </c>
      <c r="B139" s="3">
        <v>313</v>
      </c>
      <c r="C139" s="3">
        <v>0</v>
      </c>
      <c r="D139" s="3">
        <v>0</v>
      </c>
      <c r="E139" s="3">
        <v>0</v>
      </c>
      <c r="F139" s="3">
        <v>0</v>
      </c>
      <c r="G139" s="3">
        <v>5001</v>
      </c>
      <c r="H139" s="3">
        <f t="shared" si="2"/>
        <v>5314</v>
      </c>
      <c r="I139" s="8"/>
      <c r="J139" s="6"/>
    </row>
    <row r="140" spans="1:10" x14ac:dyDescent="0.2">
      <c r="A140" s="6" t="s">
        <v>60</v>
      </c>
      <c r="B140" s="3">
        <v>3117</v>
      </c>
      <c r="C140" s="3">
        <v>850</v>
      </c>
      <c r="D140" s="3">
        <v>0</v>
      </c>
      <c r="E140" s="3">
        <v>0</v>
      </c>
      <c r="F140" s="3">
        <v>0</v>
      </c>
      <c r="G140" s="3">
        <v>7368</v>
      </c>
      <c r="H140" s="3">
        <f t="shared" si="2"/>
        <v>11335</v>
      </c>
      <c r="I140" s="8"/>
      <c r="J140" s="6"/>
    </row>
    <row r="141" spans="1:10" x14ac:dyDescent="0.2">
      <c r="A141" s="6" t="s">
        <v>137</v>
      </c>
      <c r="B141" s="3">
        <v>331</v>
      </c>
      <c r="C141" s="3">
        <v>0</v>
      </c>
      <c r="D141" s="3">
        <v>0</v>
      </c>
      <c r="E141" s="3">
        <v>0</v>
      </c>
      <c r="F141" s="3">
        <v>0</v>
      </c>
      <c r="G141" s="3">
        <v>662</v>
      </c>
      <c r="H141" s="3">
        <f t="shared" si="2"/>
        <v>993</v>
      </c>
      <c r="I141" s="8"/>
      <c r="J141" s="6"/>
    </row>
    <row r="142" spans="1:10" x14ac:dyDescent="0.2">
      <c r="A142" s="6" t="s">
        <v>53</v>
      </c>
      <c r="B142" s="3">
        <v>19</v>
      </c>
      <c r="C142" s="3">
        <v>0</v>
      </c>
      <c r="D142" s="3">
        <v>0</v>
      </c>
      <c r="E142" s="3">
        <v>0</v>
      </c>
      <c r="F142" s="3">
        <v>0</v>
      </c>
      <c r="G142" s="3">
        <v>0</v>
      </c>
      <c r="H142" s="3">
        <f t="shared" si="2"/>
        <v>19</v>
      </c>
      <c r="I142" s="8"/>
      <c r="J142" s="6"/>
    </row>
    <row r="143" spans="1:10" x14ac:dyDescent="0.2">
      <c r="A143" s="6" t="s">
        <v>228</v>
      </c>
      <c r="B143" s="3">
        <v>0</v>
      </c>
      <c r="C143" s="3">
        <v>0</v>
      </c>
      <c r="D143" s="3">
        <v>0</v>
      </c>
      <c r="E143" s="3">
        <v>0</v>
      </c>
      <c r="F143" s="3">
        <v>0</v>
      </c>
      <c r="G143" s="3">
        <v>822</v>
      </c>
      <c r="H143" s="3">
        <f t="shared" si="2"/>
        <v>822</v>
      </c>
      <c r="I143" s="8"/>
      <c r="J143" s="6"/>
    </row>
    <row r="144" spans="1:10" x14ac:dyDescent="0.2">
      <c r="A144" s="6" t="s">
        <v>67</v>
      </c>
      <c r="B144" s="3">
        <v>52</v>
      </c>
      <c r="C144" s="3">
        <v>0</v>
      </c>
      <c r="D144" s="3">
        <v>0</v>
      </c>
      <c r="E144" s="3">
        <v>0</v>
      </c>
      <c r="F144" s="3">
        <v>0</v>
      </c>
      <c r="G144" s="3">
        <v>0</v>
      </c>
      <c r="H144" s="3">
        <f t="shared" si="2"/>
        <v>52</v>
      </c>
      <c r="I144" s="8"/>
      <c r="J144" s="6"/>
    </row>
    <row r="145" spans="1:10" x14ac:dyDescent="0.2">
      <c r="A145" s="6" t="s">
        <v>80</v>
      </c>
      <c r="B145" s="3">
        <v>1341</v>
      </c>
      <c r="C145" s="3">
        <v>0</v>
      </c>
      <c r="D145" s="3">
        <v>0</v>
      </c>
      <c r="E145" s="3">
        <v>0</v>
      </c>
      <c r="F145" s="3">
        <v>0</v>
      </c>
      <c r="G145" s="3">
        <v>2299</v>
      </c>
      <c r="H145" s="3">
        <f t="shared" si="2"/>
        <v>3640</v>
      </c>
      <c r="I145" s="8"/>
      <c r="J145" s="6"/>
    </row>
    <row r="146" spans="1:10" x14ac:dyDescent="0.2">
      <c r="A146" s="6" t="s">
        <v>78</v>
      </c>
      <c r="B146" s="3">
        <v>37</v>
      </c>
      <c r="C146" s="3">
        <v>0</v>
      </c>
      <c r="D146" s="3">
        <v>0</v>
      </c>
      <c r="E146" s="3">
        <v>0</v>
      </c>
      <c r="F146" s="3">
        <v>0</v>
      </c>
      <c r="G146" s="3">
        <v>0</v>
      </c>
      <c r="H146" s="3">
        <f t="shared" si="2"/>
        <v>37</v>
      </c>
      <c r="I146" s="8"/>
      <c r="J146" s="6"/>
    </row>
    <row r="147" spans="1:10" x14ac:dyDescent="0.2">
      <c r="A147" s="6" t="s">
        <v>229</v>
      </c>
      <c r="B147" s="3">
        <v>193</v>
      </c>
      <c r="C147" s="3">
        <v>193</v>
      </c>
      <c r="D147" s="3">
        <v>0</v>
      </c>
      <c r="E147" s="3">
        <v>0</v>
      </c>
      <c r="F147" s="3">
        <v>0</v>
      </c>
      <c r="G147" s="3">
        <v>579</v>
      </c>
      <c r="H147" s="3">
        <f t="shared" si="2"/>
        <v>965</v>
      </c>
      <c r="I147" s="8"/>
      <c r="J147" s="6"/>
    </row>
    <row r="148" spans="1:10" x14ac:dyDescent="0.2">
      <c r="A148" s="6" t="s">
        <v>121</v>
      </c>
      <c r="B148" s="3">
        <v>50179</v>
      </c>
      <c r="C148" s="3">
        <v>7278</v>
      </c>
      <c r="D148" s="3">
        <v>0</v>
      </c>
      <c r="E148" s="3">
        <v>0</v>
      </c>
      <c r="F148" s="3">
        <v>0</v>
      </c>
      <c r="G148" s="3">
        <v>126788</v>
      </c>
      <c r="H148" s="3">
        <f t="shared" si="2"/>
        <v>184245</v>
      </c>
      <c r="I148" s="8"/>
      <c r="J148" s="6"/>
    </row>
    <row r="149" spans="1:10" x14ac:dyDescent="0.2">
      <c r="A149" s="6" t="s">
        <v>27</v>
      </c>
      <c r="B149" s="3">
        <v>0</v>
      </c>
      <c r="C149" s="3">
        <v>0</v>
      </c>
      <c r="D149" s="3">
        <v>0</v>
      </c>
      <c r="E149" s="3">
        <v>0</v>
      </c>
      <c r="F149" s="3">
        <v>0</v>
      </c>
      <c r="G149" s="3">
        <v>472</v>
      </c>
      <c r="H149" s="3">
        <f t="shared" si="2"/>
        <v>472</v>
      </c>
      <c r="I149" s="8"/>
      <c r="J149" s="6"/>
    </row>
    <row r="150" spans="1:10" x14ac:dyDescent="0.2">
      <c r="A150" s="6" t="s">
        <v>47</v>
      </c>
      <c r="B150" s="3">
        <v>221</v>
      </c>
      <c r="C150" s="3">
        <v>0</v>
      </c>
      <c r="D150" s="3">
        <v>0</v>
      </c>
      <c r="E150" s="3">
        <v>0</v>
      </c>
      <c r="F150" s="3">
        <v>0</v>
      </c>
      <c r="G150" s="3">
        <v>442</v>
      </c>
      <c r="H150" s="3">
        <f t="shared" si="2"/>
        <v>663</v>
      </c>
      <c r="I150" s="8"/>
      <c r="J150" s="6"/>
    </row>
    <row r="151" spans="1:10" x14ac:dyDescent="0.2">
      <c r="A151" s="6" t="s">
        <v>65</v>
      </c>
      <c r="B151" s="3">
        <v>743</v>
      </c>
      <c r="C151" s="3">
        <v>0</v>
      </c>
      <c r="D151" s="3">
        <v>0</v>
      </c>
      <c r="E151" s="3">
        <v>0</v>
      </c>
      <c r="F151" s="3">
        <v>0</v>
      </c>
      <c r="G151" s="3">
        <v>0</v>
      </c>
      <c r="H151" s="3">
        <f t="shared" si="2"/>
        <v>743</v>
      </c>
      <c r="I151" s="8"/>
      <c r="J151" s="6"/>
    </row>
    <row r="152" spans="1:10" x14ac:dyDescent="0.2">
      <c r="A152" s="6" t="s">
        <v>21</v>
      </c>
      <c r="B152" s="3">
        <v>893</v>
      </c>
      <c r="C152" s="3">
        <v>0</v>
      </c>
      <c r="D152" s="3">
        <v>0</v>
      </c>
      <c r="E152" s="3">
        <v>0</v>
      </c>
      <c r="F152" s="3">
        <v>0</v>
      </c>
      <c r="G152" s="3">
        <v>2169</v>
      </c>
      <c r="H152" s="3">
        <f t="shared" si="2"/>
        <v>3062</v>
      </c>
      <c r="I152" s="8"/>
      <c r="J152" s="6"/>
    </row>
    <row r="153" spans="1:10" x14ac:dyDescent="0.2">
      <c r="A153" s="6" t="s">
        <v>31</v>
      </c>
      <c r="B153" s="3">
        <v>7325</v>
      </c>
      <c r="C153" s="3">
        <v>837</v>
      </c>
      <c r="D153" s="3">
        <v>0</v>
      </c>
      <c r="E153" s="3">
        <v>0</v>
      </c>
      <c r="F153" s="3">
        <v>0</v>
      </c>
      <c r="G153" s="3">
        <v>18418</v>
      </c>
      <c r="H153" s="3">
        <f t="shared" si="2"/>
        <v>26580</v>
      </c>
      <c r="I153" s="8"/>
      <c r="J153" s="6"/>
    </row>
    <row r="154" spans="1:10" x14ac:dyDescent="0.2">
      <c r="A154" s="6" t="s">
        <v>41</v>
      </c>
      <c r="B154" s="3">
        <v>477</v>
      </c>
      <c r="C154" s="3">
        <v>119</v>
      </c>
      <c r="D154" s="3">
        <v>0</v>
      </c>
      <c r="E154" s="3">
        <v>0</v>
      </c>
      <c r="F154" s="3">
        <v>0</v>
      </c>
      <c r="G154" s="3">
        <v>1668</v>
      </c>
      <c r="H154" s="3">
        <f t="shared" si="2"/>
        <v>2264</v>
      </c>
      <c r="I154" s="8"/>
      <c r="J154" s="6"/>
    </row>
    <row r="155" spans="1:10" x14ac:dyDescent="0.2">
      <c r="A155" s="6" t="s">
        <v>123</v>
      </c>
      <c r="B155" s="3">
        <v>8747</v>
      </c>
      <c r="C155" s="3">
        <v>937</v>
      </c>
      <c r="D155" s="3">
        <v>0</v>
      </c>
      <c r="E155" s="3">
        <v>0</v>
      </c>
      <c r="F155" s="3">
        <v>0</v>
      </c>
      <c r="G155" s="3">
        <v>30614</v>
      </c>
      <c r="H155" s="3">
        <f t="shared" si="2"/>
        <v>40298</v>
      </c>
      <c r="I155" s="8"/>
      <c r="J155" s="6"/>
    </row>
    <row r="156" spans="1:10" x14ac:dyDescent="0.2">
      <c r="A156" s="6" t="s">
        <v>39</v>
      </c>
      <c r="B156" s="3">
        <v>525</v>
      </c>
      <c r="C156" s="3">
        <v>0</v>
      </c>
      <c r="D156" s="3">
        <v>0</v>
      </c>
      <c r="E156" s="3">
        <v>0</v>
      </c>
      <c r="F156" s="3">
        <v>0</v>
      </c>
      <c r="G156" s="3">
        <v>1051</v>
      </c>
      <c r="H156" s="3">
        <f t="shared" si="2"/>
        <v>1576</v>
      </c>
      <c r="I156" s="8"/>
      <c r="J156" s="6"/>
    </row>
    <row r="157" spans="1:10" x14ac:dyDescent="0.2">
      <c r="A157" s="6" t="s">
        <v>128</v>
      </c>
      <c r="B157" s="3">
        <v>1192</v>
      </c>
      <c r="C157" s="3">
        <v>0</v>
      </c>
      <c r="D157" s="3">
        <v>0</v>
      </c>
      <c r="E157" s="3">
        <v>0</v>
      </c>
      <c r="F157" s="3">
        <v>0</v>
      </c>
      <c r="G157" s="3">
        <v>596</v>
      </c>
      <c r="H157" s="3">
        <f t="shared" si="2"/>
        <v>1788</v>
      </c>
      <c r="I157" s="8"/>
      <c r="J157" s="6"/>
    </row>
    <row r="158" spans="1:10" x14ac:dyDescent="0.2">
      <c r="A158" s="6" t="s">
        <v>64</v>
      </c>
      <c r="B158" s="3">
        <v>1148</v>
      </c>
      <c r="C158" s="3">
        <v>287</v>
      </c>
      <c r="D158" s="3">
        <v>0</v>
      </c>
      <c r="E158" s="3">
        <v>0</v>
      </c>
      <c r="F158" s="3">
        <v>0</v>
      </c>
      <c r="G158" s="3">
        <v>2582</v>
      </c>
      <c r="H158" s="3">
        <f t="shared" si="2"/>
        <v>4017</v>
      </c>
      <c r="I158" s="8"/>
      <c r="J158" s="6"/>
    </row>
    <row r="159" spans="1:10" x14ac:dyDescent="0.2">
      <c r="A159" s="6" t="s">
        <v>115</v>
      </c>
      <c r="B159" s="3">
        <v>54301</v>
      </c>
      <c r="C159" s="3">
        <v>2975</v>
      </c>
      <c r="D159" s="3">
        <v>0</v>
      </c>
      <c r="E159" s="3">
        <v>0</v>
      </c>
      <c r="F159" s="3">
        <v>0</v>
      </c>
      <c r="G159" s="3">
        <v>93726</v>
      </c>
      <c r="H159" s="3">
        <f t="shared" si="2"/>
        <v>151002</v>
      </c>
      <c r="I159" s="8"/>
      <c r="J159" s="6"/>
    </row>
    <row r="160" spans="1:10" x14ac:dyDescent="0.2">
      <c r="A160" s="6" t="s">
        <v>99</v>
      </c>
      <c r="B160" s="3">
        <v>11553</v>
      </c>
      <c r="C160" s="3">
        <v>0</v>
      </c>
      <c r="D160" s="3">
        <v>0</v>
      </c>
      <c r="E160" s="3">
        <v>0</v>
      </c>
      <c r="F160" s="3">
        <v>0</v>
      </c>
      <c r="G160" s="3">
        <v>1650</v>
      </c>
      <c r="H160" s="3">
        <f t="shared" si="2"/>
        <v>13203</v>
      </c>
      <c r="I160" s="8"/>
      <c r="J160" s="6"/>
    </row>
    <row r="161" spans="1:10" x14ac:dyDescent="0.2">
      <c r="A161" s="6" t="s">
        <v>19</v>
      </c>
      <c r="B161" s="3">
        <v>2973</v>
      </c>
      <c r="C161" s="3">
        <v>0</v>
      </c>
      <c r="D161" s="3">
        <v>0</v>
      </c>
      <c r="E161" s="3">
        <v>0</v>
      </c>
      <c r="F161" s="3">
        <v>0</v>
      </c>
      <c r="G161" s="3">
        <v>5055</v>
      </c>
      <c r="H161" s="3">
        <f t="shared" si="2"/>
        <v>8028</v>
      </c>
      <c r="I161" s="8"/>
      <c r="J161" s="6"/>
    </row>
    <row r="162" spans="1:10" x14ac:dyDescent="0.2">
      <c r="A162" s="6" t="s">
        <v>98</v>
      </c>
      <c r="B162" s="3">
        <v>1754</v>
      </c>
      <c r="C162" s="3">
        <v>0</v>
      </c>
      <c r="D162" s="3">
        <v>0</v>
      </c>
      <c r="E162" s="3">
        <v>0</v>
      </c>
      <c r="F162" s="3">
        <v>0</v>
      </c>
      <c r="G162" s="3">
        <v>1253</v>
      </c>
      <c r="H162" s="3">
        <f t="shared" si="2"/>
        <v>3007</v>
      </c>
      <c r="I162" s="8"/>
      <c r="J162" s="6"/>
    </row>
    <row r="163" spans="1:10" x14ac:dyDescent="0.2">
      <c r="A163" s="6" t="s">
        <v>18</v>
      </c>
      <c r="B163" s="3">
        <v>1653</v>
      </c>
      <c r="C163" s="3">
        <v>0</v>
      </c>
      <c r="D163" s="3">
        <v>0</v>
      </c>
      <c r="E163" s="3">
        <v>0</v>
      </c>
      <c r="F163" s="3">
        <v>0</v>
      </c>
      <c r="G163" s="3">
        <v>3908</v>
      </c>
      <c r="H163" s="3">
        <f t="shared" si="2"/>
        <v>5561</v>
      </c>
      <c r="I163" s="8"/>
      <c r="J163" s="6"/>
    </row>
    <row r="164" spans="1:10" x14ac:dyDescent="0.2">
      <c r="A164" s="6" t="s">
        <v>166</v>
      </c>
      <c r="B164" s="3">
        <v>1290</v>
      </c>
      <c r="C164" s="3">
        <v>0</v>
      </c>
      <c r="D164" s="3">
        <v>0</v>
      </c>
      <c r="E164" s="3">
        <v>0</v>
      </c>
      <c r="F164" s="3">
        <v>0</v>
      </c>
      <c r="G164" s="3">
        <v>1806</v>
      </c>
      <c r="H164" s="3">
        <f t="shared" si="2"/>
        <v>3096</v>
      </c>
      <c r="I164" s="8"/>
      <c r="J164" s="6"/>
    </row>
    <row r="165" spans="1:10" x14ac:dyDescent="0.2">
      <c r="A165" s="6" t="s">
        <v>230</v>
      </c>
      <c r="B165" s="3">
        <v>158</v>
      </c>
      <c r="C165" s="3">
        <v>0</v>
      </c>
      <c r="D165" s="3">
        <v>0</v>
      </c>
      <c r="E165" s="3">
        <v>0</v>
      </c>
      <c r="F165" s="3">
        <v>0</v>
      </c>
      <c r="G165" s="3">
        <v>789</v>
      </c>
      <c r="H165" s="3">
        <f t="shared" si="2"/>
        <v>947</v>
      </c>
      <c r="I165" s="8"/>
      <c r="J165" s="6"/>
    </row>
    <row r="166" spans="1:10" x14ac:dyDescent="0.2">
      <c r="A166" s="6" t="s">
        <v>156</v>
      </c>
      <c r="B166" s="3">
        <v>5074</v>
      </c>
      <c r="C166" s="3">
        <v>1335</v>
      </c>
      <c r="D166" s="3">
        <v>0</v>
      </c>
      <c r="E166" s="3">
        <v>0</v>
      </c>
      <c r="F166" s="3">
        <v>0</v>
      </c>
      <c r="G166" s="3">
        <v>10949</v>
      </c>
      <c r="H166" s="3">
        <f t="shared" si="2"/>
        <v>17358</v>
      </c>
      <c r="I166" s="8"/>
      <c r="J166" s="6"/>
    </row>
    <row r="167" spans="1:10" x14ac:dyDescent="0.2">
      <c r="A167" s="6" t="s">
        <v>111</v>
      </c>
      <c r="B167" s="3">
        <v>3288</v>
      </c>
      <c r="C167" s="3">
        <v>658</v>
      </c>
      <c r="D167" s="3">
        <v>0</v>
      </c>
      <c r="E167" s="3">
        <v>0</v>
      </c>
      <c r="F167" s="3">
        <v>0</v>
      </c>
      <c r="G167" s="3">
        <v>8549</v>
      </c>
      <c r="H167" s="3">
        <f t="shared" si="2"/>
        <v>12495</v>
      </c>
      <c r="I167" s="8"/>
      <c r="J167" s="6"/>
    </row>
    <row r="168" spans="1:10" x14ac:dyDescent="0.2">
      <c r="A168" s="6" t="s">
        <v>32</v>
      </c>
      <c r="B168" s="3">
        <v>320</v>
      </c>
      <c r="C168" s="3">
        <v>0</v>
      </c>
      <c r="D168" s="3">
        <v>0</v>
      </c>
      <c r="E168" s="3">
        <v>0</v>
      </c>
      <c r="F168" s="3">
        <v>0</v>
      </c>
      <c r="G168" s="3">
        <v>3196</v>
      </c>
      <c r="H168" s="3">
        <f t="shared" si="2"/>
        <v>3516</v>
      </c>
      <c r="I168" s="8"/>
      <c r="J168" s="6"/>
    </row>
    <row r="169" spans="1:10" x14ac:dyDescent="0.2">
      <c r="A169" s="6" t="s">
        <v>93</v>
      </c>
      <c r="B169" s="3">
        <v>1923</v>
      </c>
      <c r="C169" s="3">
        <v>0</v>
      </c>
      <c r="D169" s="3">
        <v>0</v>
      </c>
      <c r="E169" s="3">
        <v>0</v>
      </c>
      <c r="F169" s="3">
        <v>0</v>
      </c>
      <c r="G169" s="3">
        <v>3076</v>
      </c>
      <c r="H169" s="3">
        <f t="shared" si="2"/>
        <v>4999</v>
      </c>
      <c r="I169" s="8"/>
      <c r="J169" s="6"/>
    </row>
    <row r="170" spans="1:10" x14ac:dyDescent="0.2">
      <c r="A170" s="6" t="s">
        <v>59</v>
      </c>
      <c r="B170" s="3">
        <v>45</v>
      </c>
      <c r="C170" s="3">
        <v>0</v>
      </c>
      <c r="D170" s="3">
        <v>0</v>
      </c>
      <c r="E170" s="3">
        <v>0</v>
      </c>
      <c r="F170" s="3">
        <v>0</v>
      </c>
      <c r="G170" s="3">
        <v>0</v>
      </c>
      <c r="H170" s="3">
        <f t="shared" si="2"/>
        <v>45</v>
      </c>
      <c r="I170" s="8"/>
      <c r="J170" s="6"/>
    </row>
    <row r="171" spans="1:10" x14ac:dyDescent="0.2">
      <c r="A171" s="6" t="s">
        <v>231</v>
      </c>
      <c r="B171" s="3">
        <v>3544</v>
      </c>
      <c r="C171" s="3">
        <v>0</v>
      </c>
      <c r="D171" s="3">
        <v>0</v>
      </c>
      <c r="E171" s="3">
        <v>0</v>
      </c>
      <c r="F171" s="3">
        <v>0</v>
      </c>
      <c r="G171" s="3">
        <v>5988</v>
      </c>
      <c r="H171" s="3">
        <f t="shared" si="2"/>
        <v>9532</v>
      </c>
      <c r="I171" s="8"/>
      <c r="J171" s="6"/>
    </row>
    <row r="172" spans="1:10" x14ac:dyDescent="0.2">
      <c r="A172" s="6" t="s">
        <v>35</v>
      </c>
      <c r="B172" s="3">
        <v>1317</v>
      </c>
      <c r="C172" s="3">
        <v>0</v>
      </c>
      <c r="D172" s="3">
        <v>0</v>
      </c>
      <c r="E172" s="3">
        <v>0</v>
      </c>
      <c r="F172" s="3">
        <v>0</v>
      </c>
      <c r="G172" s="3">
        <v>4244</v>
      </c>
      <c r="H172" s="3">
        <f t="shared" si="2"/>
        <v>5561</v>
      </c>
      <c r="I172" s="8"/>
      <c r="J172" s="6"/>
    </row>
    <row r="173" spans="1:10" x14ac:dyDescent="0.2">
      <c r="A173" s="6" t="s">
        <v>232</v>
      </c>
      <c r="B173" s="3">
        <v>203</v>
      </c>
      <c r="C173" s="3">
        <v>0</v>
      </c>
      <c r="D173" s="3">
        <v>0</v>
      </c>
      <c r="E173" s="3">
        <v>0</v>
      </c>
      <c r="F173" s="3">
        <v>0</v>
      </c>
      <c r="G173" s="3">
        <v>608</v>
      </c>
      <c r="H173" s="3">
        <f t="shared" si="2"/>
        <v>811</v>
      </c>
      <c r="I173" s="8"/>
      <c r="J173" s="6"/>
    </row>
    <row r="174" spans="1:10" x14ac:dyDescent="0.2">
      <c r="A174" s="6" t="s">
        <v>158</v>
      </c>
      <c r="B174" s="3">
        <v>0</v>
      </c>
      <c r="C174" s="3">
        <v>0</v>
      </c>
      <c r="D174" s="3">
        <v>0</v>
      </c>
      <c r="E174" s="3">
        <v>0</v>
      </c>
      <c r="F174" s="3">
        <v>0</v>
      </c>
      <c r="G174" s="3">
        <v>198</v>
      </c>
      <c r="H174" s="3">
        <f t="shared" si="2"/>
        <v>198</v>
      </c>
      <c r="I174" s="8"/>
      <c r="J174" s="6"/>
    </row>
    <row r="175" spans="1:10" x14ac:dyDescent="0.2">
      <c r="A175" s="6" t="s">
        <v>82</v>
      </c>
      <c r="B175" s="3">
        <v>9971</v>
      </c>
      <c r="C175" s="3">
        <v>108</v>
      </c>
      <c r="D175" s="3">
        <v>0</v>
      </c>
      <c r="E175" s="3">
        <v>0</v>
      </c>
      <c r="F175" s="3">
        <v>0</v>
      </c>
      <c r="G175" s="3">
        <v>26445</v>
      </c>
      <c r="H175" s="3">
        <f t="shared" si="2"/>
        <v>36524</v>
      </c>
      <c r="I175" s="8"/>
      <c r="J175" s="6"/>
    </row>
    <row r="176" spans="1:10" x14ac:dyDescent="0.2">
      <c r="A176" s="6" t="s">
        <v>23</v>
      </c>
      <c r="B176" s="3">
        <v>2586</v>
      </c>
      <c r="C176" s="3">
        <v>225</v>
      </c>
      <c r="D176" s="3">
        <v>0</v>
      </c>
      <c r="E176" s="3">
        <v>0</v>
      </c>
      <c r="F176" s="3">
        <v>0</v>
      </c>
      <c r="G176" s="3">
        <v>6971</v>
      </c>
      <c r="H176" s="3">
        <f t="shared" si="2"/>
        <v>9782</v>
      </c>
      <c r="I176" s="8"/>
      <c r="J176" s="6"/>
    </row>
    <row r="177" spans="1:10" x14ac:dyDescent="0.2">
      <c r="A177" s="6" t="s">
        <v>117</v>
      </c>
      <c r="B177" s="3">
        <v>822</v>
      </c>
      <c r="C177" s="3">
        <v>0</v>
      </c>
      <c r="D177" s="3">
        <v>0</v>
      </c>
      <c r="E177" s="3">
        <v>0</v>
      </c>
      <c r="F177" s="3">
        <v>0</v>
      </c>
      <c r="G177" s="3">
        <v>274</v>
      </c>
      <c r="H177" s="3">
        <f t="shared" si="2"/>
        <v>1096</v>
      </c>
      <c r="I177" s="8"/>
      <c r="J177" s="6"/>
    </row>
    <row r="178" spans="1:10" x14ac:dyDescent="0.2">
      <c r="A178" s="6" t="s">
        <v>139</v>
      </c>
      <c r="B178" s="3">
        <v>659</v>
      </c>
      <c r="C178" s="3">
        <v>220</v>
      </c>
      <c r="D178" s="3">
        <v>0</v>
      </c>
      <c r="E178" s="3">
        <v>0</v>
      </c>
      <c r="F178" s="3">
        <v>0</v>
      </c>
      <c r="G178" s="3">
        <v>878</v>
      </c>
      <c r="H178" s="3">
        <f t="shared" si="2"/>
        <v>1757</v>
      </c>
      <c r="I178" s="8"/>
      <c r="J178" s="6"/>
    </row>
    <row r="179" spans="1:10" x14ac:dyDescent="0.2">
      <c r="A179" s="6" t="s">
        <v>55</v>
      </c>
      <c r="B179" s="3">
        <v>13</v>
      </c>
      <c r="C179" s="3">
        <v>0</v>
      </c>
      <c r="D179" s="3">
        <v>0</v>
      </c>
      <c r="E179" s="3">
        <v>0</v>
      </c>
      <c r="F179" s="3">
        <v>0</v>
      </c>
      <c r="G179" s="3">
        <v>0</v>
      </c>
      <c r="H179" s="3">
        <f t="shared" si="2"/>
        <v>13</v>
      </c>
      <c r="I179" s="8"/>
      <c r="J179" s="6"/>
    </row>
    <row r="180" spans="1:10" x14ac:dyDescent="0.2">
      <c r="A180" s="6" t="s">
        <v>43</v>
      </c>
      <c r="B180" s="3">
        <v>1192</v>
      </c>
      <c r="C180" s="3">
        <v>238</v>
      </c>
      <c r="D180" s="3">
        <v>0</v>
      </c>
      <c r="E180" s="3">
        <v>0</v>
      </c>
      <c r="F180" s="3">
        <v>0</v>
      </c>
      <c r="G180" s="3">
        <v>3575</v>
      </c>
      <c r="H180" s="3">
        <f t="shared" si="2"/>
        <v>5005</v>
      </c>
      <c r="I180" s="8"/>
      <c r="J180" s="6"/>
    </row>
    <row r="181" spans="1:10" x14ac:dyDescent="0.2">
      <c r="A181" s="6" t="s">
        <v>97</v>
      </c>
      <c r="B181" s="3">
        <v>1597</v>
      </c>
      <c r="C181" s="3">
        <v>399</v>
      </c>
      <c r="D181" s="3">
        <v>0</v>
      </c>
      <c r="E181" s="3">
        <v>0</v>
      </c>
      <c r="F181" s="3">
        <v>0</v>
      </c>
      <c r="G181" s="3">
        <v>6189</v>
      </c>
      <c r="H181" s="3">
        <f t="shared" si="2"/>
        <v>8185</v>
      </c>
      <c r="I181" s="8"/>
      <c r="J181" s="6"/>
    </row>
    <row r="182" spans="1:10" x14ac:dyDescent="0.2">
      <c r="A182" s="6" t="s">
        <v>233</v>
      </c>
      <c r="B182" s="3">
        <v>4192</v>
      </c>
      <c r="C182" s="3">
        <v>932</v>
      </c>
      <c r="D182" s="3">
        <v>0</v>
      </c>
      <c r="E182" s="3">
        <v>0</v>
      </c>
      <c r="F182" s="3">
        <v>0</v>
      </c>
      <c r="G182" s="3">
        <v>14439</v>
      </c>
      <c r="H182" s="3">
        <f t="shared" si="2"/>
        <v>19563</v>
      </c>
      <c r="I182" s="8"/>
      <c r="J182" s="6"/>
    </row>
    <row r="183" spans="1:10" x14ac:dyDescent="0.2">
      <c r="A183" s="6" t="s">
        <v>154</v>
      </c>
      <c r="B183" s="3">
        <v>13404</v>
      </c>
      <c r="C183" s="3">
        <v>348</v>
      </c>
      <c r="D183" s="3">
        <v>0</v>
      </c>
      <c r="E183" s="3">
        <v>0</v>
      </c>
      <c r="F183" s="3">
        <v>0</v>
      </c>
      <c r="G183" s="3">
        <v>28374</v>
      </c>
      <c r="H183" s="3">
        <f t="shared" si="2"/>
        <v>42126</v>
      </c>
      <c r="I183" s="8"/>
      <c r="J183" s="6"/>
    </row>
    <row r="184" spans="1:10" x14ac:dyDescent="0.2">
      <c r="A184" s="6" t="s">
        <v>133</v>
      </c>
      <c r="B184" s="3">
        <v>2750</v>
      </c>
      <c r="C184" s="3">
        <v>172</v>
      </c>
      <c r="D184" s="3">
        <v>0</v>
      </c>
      <c r="E184" s="3">
        <v>0</v>
      </c>
      <c r="F184" s="3">
        <v>0</v>
      </c>
      <c r="G184" s="3">
        <v>5157</v>
      </c>
      <c r="H184" s="3">
        <f t="shared" si="2"/>
        <v>8079</v>
      </c>
      <c r="I184" s="8"/>
      <c r="J184" s="6"/>
    </row>
    <row r="185" spans="1:10" x14ac:dyDescent="0.2">
      <c r="A185" s="6" t="s">
        <v>149</v>
      </c>
      <c r="B185" s="3">
        <v>5</v>
      </c>
      <c r="C185" s="3">
        <v>0</v>
      </c>
      <c r="D185" s="3">
        <v>0</v>
      </c>
      <c r="E185" s="3">
        <v>0</v>
      </c>
      <c r="F185" s="3">
        <v>0</v>
      </c>
      <c r="G185" s="3">
        <v>0</v>
      </c>
      <c r="H185" s="3">
        <f t="shared" si="2"/>
        <v>5</v>
      </c>
      <c r="I185" s="8"/>
      <c r="J185" s="6"/>
    </row>
    <row r="186" spans="1:10" x14ac:dyDescent="0.2">
      <c r="A186" s="6" t="s">
        <v>234</v>
      </c>
      <c r="B186" s="3">
        <v>88</v>
      </c>
      <c r="C186" s="3">
        <v>0</v>
      </c>
      <c r="D186" s="3">
        <v>0</v>
      </c>
      <c r="E186" s="3">
        <v>0</v>
      </c>
      <c r="F186" s="3">
        <v>0</v>
      </c>
      <c r="G186" s="3">
        <v>0</v>
      </c>
      <c r="H186" s="3">
        <f t="shared" si="2"/>
        <v>88</v>
      </c>
      <c r="I186" s="8"/>
      <c r="J186" s="6"/>
    </row>
    <row r="187" spans="1:10" x14ac:dyDescent="0.2">
      <c r="A187" s="6" t="s">
        <v>235</v>
      </c>
      <c r="B187" s="3">
        <v>1643</v>
      </c>
      <c r="C187" s="3">
        <v>164</v>
      </c>
      <c r="D187" s="3">
        <v>0</v>
      </c>
      <c r="E187" s="3">
        <v>0</v>
      </c>
      <c r="F187" s="3">
        <v>0</v>
      </c>
      <c r="G187" s="3">
        <v>3450</v>
      </c>
      <c r="H187" s="3">
        <f t="shared" si="2"/>
        <v>5257</v>
      </c>
      <c r="I187" s="8"/>
      <c r="J187" s="6"/>
    </row>
    <row r="188" spans="1:10" x14ac:dyDescent="0.2">
      <c r="A188" s="6" t="s">
        <v>141</v>
      </c>
      <c r="B188" s="3">
        <v>0</v>
      </c>
      <c r="C188" s="3">
        <v>0</v>
      </c>
      <c r="D188" s="3">
        <v>0</v>
      </c>
      <c r="E188" s="3">
        <v>0</v>
      </c>
      <c r="F188" s="3">
        <v>0</v>
      </c>
      <c r="G188" s="3">
        <v>1217</v>
      </c>
      <c r="H188" s="3">
        <f t="shared" si="2"/>
        <v>1217</v>
      </c>
      <c r="I188" s="8"/>
      <c r="J188" s="6"/>
    </row>
    <row r="189" spans="1:10" x14ac:dyDescent="0.2">
      <c r="A189" s="6" t="s">
        <v>109</v>
      </c>
      <c r="B189" s="3">
        <v>895</v>
      </c>
      <c r="C189" s="3">
        <v>0</v>
      </c>
      <c r="D189" s="3">
        <v>0</v>
      </c>
      <c r="E189" s="3">
        <v>0</v>
      </c>
      <c r="F189" s="3">
        <v>0</v>
      </c>
      <c r="G189" s="3">
        <v>2462</v>
      </c>
      <c r="H189" s="3">
        <f t="shared" si="2"/>
        <v>3357</v>
      </c>
      <c r="I189" s="8"/>
      <c r="J189" s="6"/>
    </row>
    <row r="190" spans="1:10" x14ac:dyDescent="0.2">
      <c r="A190" s="6" t="s">
        <v>22</v>
      </c>
      <c r="B190" s="3">
        <v>491</v>
      </c>
      <c r="C190" s="3">
        <v>0</v>
      </c>
      <c r="D190" s="3">
        <v>0</v>
      </c>
      <c r="E190" s="3">
        <v>0</v>
      </c>
      <c r="F190" s="3">
        <v>0</v>
      </c>
      <c r="G190" s="3">
        <v>1474</v>
      </c>
      <c r="H190" s="3">
        <f t="shared" si="2"/>
        <v>1965</v>
      </c>
      <c r="I190" s="8"/>
      <c r="J190" s="6"/>
    </row>
    <row r="191" spans="1:10" x14ac:dyDescent="0.2">
      <c r="A191" s="6" t="s">
        <v>147</v>
      </c>
      <c r="B191" s="3">
        <v>0</v>
      </c>
      <c r="C191" s="3">
        <v>0</v>
      </c>
      <c r="D191" s="3">
        <v>0</v>
      </c>
      <c r="E191" s="3">
        <v>0</v>
      </c>
      <c r="F191" s="3">
        <v>0</v>
      </c>
      <c r="G191" s="3">
        <v>714</v>
      </c>
      <c r="H191" s="3">
        <f t="shared" si="2"/>
        <v>714</v>
      </c>
      <c r="I191" s="8"/>
      <c r="J191" s="6"/>
    </row>
    <row r="192" spans="1:10" x14ac:dyDescent="0.2">
      <c r="A192" s="6" t="s">
        <v>236</v>
      </c>
      <c r="B192" s="3">
        <v>692</v>
      </c>
      <c r="C192" s="3">
        <v>99</v>
      </c>
      <c r="D192" s="3">
        <v>0</v>
      </c>
      <c r="E192" s="3">
        <v>0</v>
      </c>
      <c r="F192" s="3">
        <v>0</v>
      </c>
      <c r="G192" s="3">
        <v>2868</v>
      </c>
      <c r="H192" s="3">
        <f t="shared" si="2"/>
        <v>3659</v>
      </c>
      <c r="I192" s="8"/>
      <c r="J192" s="6"/>
    </row>
    <row r="193" spans="1:10" x14ac:dyDescent="0.2">
      <c r="A193" s="6" t="s">
        <v>237</v>
      </c>
      <c r="B193" s="3">
        <v>8588</v>
      </c>
      <c r="C193" s="3">
        <v>920</v>
      </c>
      <c r="D193" s="3">
        <v>0</v>
      </c>
      <c r="E193" s="3">
        <v>0</v>
      </c>
      <c r="F193" s="3">
        <v>0</v>
      </c>
      <c r="G193" s="3">
        <v>21470</v>
      </c>
      <c r="H193" s="3">
        <f t="shared" si="2"/>
        <v>30978</v>
      </c>
      <c r="I193" s="8"/>
      <c r="J193" s="6"/>
    </row>
    <row r="194" spans="1:10" x14ac:dyDescent="0.2">
      <c r="A194" s="6" t="s">
        <v>164</v>
      </c>
      <c r="B194" s="3">
        <v>2457</v>
      </c>
      <c r="C194" s="3">
        <v>0</v>
      </c>
      <c r="D194" s="3">
        <v>0</v>
      </c>
      <c r="E194" s="3">
        <v>0</v>
      </c>
      <c r="F194" s="3">
        <v>0</v>
      </c>
      <c r="G194" s="3">
        <v>1535</v>
      </c>
      <c r="H194" s="3">
        <f t="shared" ref="H194:H202" si="3">SUM(B194:G194)</f>
        <v>3992</v>
      </c>
      <c r="I194" s="8"/>
      <c r="J194" s="6"/>
    </row>
    <row r="195" spans="1:10" x14ac:dyDescent="0.2">
      <c r="A195" s="6" t="s">
        <v>42</v>
      </c>
      <c r="B195" s="3">
        <v>1339</v>
      </c>
      <c r="C195" s="3">
        <v>335</v>
      </c>
      <c r="D195" s="3">
        <v>0</v>
      </c>
      <c r="E195" s="3">
        <v>0</v>
      </c>
      <c r="F195" s="3">
        <v>0</v>
      </c>
      <c r="G195" s="3">
        <v>3124</v>
      </c>
      <c r="H195" s="3">
        <f t="shared" si="3"/>
        <v>4798</v>
      </c>
      <c r="I195" s="8"/>
      <c r="J195" s="6"/>
    </row>
    <row r="196" spans="1:10" x14ac:dyDescent="0.2">
      <c r="A196" s="6" t="s">
        <v>119</v>
      </c>
      <c r="B196" s="3">
        <v>9018</v>
      </c>
      <c r="C196" s="3">
        <v>712</v>
      </c>
      <c r="D196" s="3">
        <v>0</v>
      </c>
      <c r="E196" s="3">
        <v>0</v>
      </c>
      <c r="F196" s="3">
        <v>0</v>
      </c>
      <c r="G196" s="3">
        <v>11154</v>
      </c>
      <c r="H196" s="3">
        <f t="shared" si="3"/>
        <v>20884</v>
      </c>
      <c r="I196" s="8"/>
      <c r="J196" s="6"/>
    </row>
    <row r="197" spans="1:10" x14ac:dyDescent="0.2">
      <c r="A197" s="6" t="s">
        <v>238</v>
      </c>
      <c r="B197" s="3">
        <v>1091</v>
      </c>
      <c r="C197" s="3">
        <v>0</v>
      </c>
      <c r="D197" s="3">
        <v>0</v>
      </c>
      <c r="E197" s="3">
        <v>0</v>
      </c>
      <c r="F197" s="3">
        <v>0</v>
      </c>
      <c r="G197" s="3">
        <v>2182</v>
      </c>
      <c r="H197" s="3">
        <f t="shared" si="3"/>
        <v>3273</v>
      </c>
      <c r="I197" s="8"/>
      <c r="J197" s="6"/>
    </row>
    <row r="198" spans="1:10" x14ac:dyDescent="0.2">
      <c r="A198" s="6" t="s">
        <v>37</v>
      </c>
      <c r="B198" s="3">
        <v>184</v>
      </c>
      <c r="C198" s="3">
        <v>0</v>
      </c>
      <c r="D198" s="3">
        <v>0</v>
      </c>
      <c r="E198" s="3">
        <v>0</v>
      </c>
      <c r="F198" s="3">
        <v>0</v>
      </c>
      <c r="G198" s="3">
        <v>735</v>
      </c>
      <c r="H198" s="3">
        <f t="shared" si="3"/>
        <v>919</v>
      </c>
      <c r="I198" s="8"/>
      <c r="J198" s="6"/>
    </row>
    <row r="199" spans="1:10" x14ac:dyDescent="0.2">
      <c r="A199" s="6" t="s">
        <v>239</v>
      </c>
      <c r="B199" s="3">
        <v>0</v>
      </c>
      <c r="C199" s="3">
        <v>0</v>
      </c>
      <c r="D199" s="3">
        <v>0</v>
      </c>
      <c r="E199" s="3">
        <v>0</v>
      </c>
      <c r="F199" s="3">
        <v>0</v>
      </c>
      <c r="G199" s="3">
        <v>0</v>
      </c>
      <c r="H199" s="3">
        <f t="shared" si="3"/>
        <v>0</v>
      </c>
      <c r="I199" s="8"/>
      <c r="J199" s="6"/>
    </row>
    <row r="200" spans="1:10" x14ac:dyDescent="0.2">
      <c r="A200" s="6" t="s">
        <v>240</v>
      </c>
      <c r="B200" s="3">
        <v>0</v>
      </c>
      <c r="C200" s="3">
        <v>0</v>
      </c>
      <c r="D200" s="3">
        <v>0</v>
      </c>
      <c r="E200" s="3">
        <v>0</v>
      </c>
      <c r="F200" s="3">
        <v>0</v>
      </c>
      <c r="G200" s="3">
        <v>0</v>
      </c>
      <c r="H200" s="3">
        <f t="shared" si="3"/>
        <v>0</v>
      </c>
      <c r="I200" s="8"/>
      <c r="J200" s="6"/>
    </row>
    <row r="201" spans="1:10" x14ac:dyDescent="0.2">
      <c r="A201" s="6" t="s">
        <v>241</v>
      </c>
      <c r="B201" s="3">
        <v>0</v>
      </c>
      <c r="C201" s="3">
        <v>0</v>
      </c>
      <c r="D201" s="3">
        <v>0</v>
      </c>
      <c r="E201" s="3">
        <v>0</v>
      </c>
      <c r="F201" s="3">
        <v>0</v>
      </c>
      <c r="G201" s="3">
        <v>0</v>
      </c>
      <c r="H201" s="3">
        <f t="shared" si="3"/>
        <v>0</v>
      </c>
      <c r="I201" s="8"/>
      <c r="J201" s="6"/>
    </row>
    <row r="202" spans="1:10" x14ac:dyDescent="0.2">
      <c r="A202" s="6" t="s">
        <v>182</v>
      </c>
      <c r="B202" s="3">
        <v>59</v>
      </c>
      <c r="C202" s="3">
        <v>0</v>
      </c>
      <c r="D202" s="3">
        <v>0</v>
      </c>
      <c r="E202" s="3">
        <v>0</v>
      </c>
      <c r="F202" s="3">
        <v>0</v>
      </c>
      <c r="G202" s="3">
        <v>0</v>
      </c>
      <c r="H202" s="3">
        <f t="shared" si="3"/>
        <v>59</v>
      </c>
      <c r="I202" s="8"/>
      <c r="J202" s="6"/>
    </row>
    <row r="203" spans="1:10" s="8" customFormat="1" x14ac:dyDescent="0.2">
      <c r="A203" s="6" t="s">
        <v>184</v>
      </c>
      <c r="B203" s="4">
        <f>SUBTOTAL(109,Sect619Arp[District])</f>
        <v>603719</v>
      </c>
      <c r="C203" s="4">
        <f>SUBTOTAL(109,Sect619Arp[Regional])</f>
        <v>79971</v>
      </c>
      <c r="D203" s="4">
        <f>SUBTOTAL(109,Sect619Arp[OSD])</f>
        <v>0</v>
      </c>
      <c r="E203" s="4">
        <f>SUBTOTAL(109,Sect619Arp[LTCT])</f>
        <v>0</v>
      </c>
      <c r="F203" s="4">
        <f>SUBTOTAL(109,Sect619Arp[Hospital])</f>
        <v>0</v>
      </c>
      <c r="G203" s="4">
        <f>SUBTOTAL(109,Sect619Arp[ECSE])</f>
        <v>1407376</v>
      </c>
      <c r="H203" s="4">
        <f>SUBTOTAL(109,Sect619Arp[Gross Total])</f>
        <v>2091066</v>
      </c>
      <c r="I203" s="5"/>
    </row>
    <row r="204" spans="1:10" hidden="1" x14ac:dyDescent="0.2">
      <c r="A204" s="8"/>
      <c r="B204" s="5"/>
      <c r="C204" s="5"/>
      <c r="D204" s="5"/>
      <c r="E204" s="5"/>
      <c r="F204" s="5"/>
      <c r="G204" s="5"/>
      <c r="H204" s="5"/>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pane ySplit="1" topLeftCell="A2" activePane="bottomLeft" state="frozen"/>
      <selection pane="bottomLeft" activeCell="B7" sqref="B7"/>
    </sheetView>
  </sheetViews>
  <sheetFormatPr defaultColWidth="0" defaultRowHeight="12.75" zeroHeight="1" x14ac:dyDescent="0.2"/>
  <cols>
    <col min="1" max="1" width="30.28515625" style="6" customWidth="1"/>
    <col min="2" max="3" width="21.140625" style="6" bestFit="1" customWidth="1"/>
    <col min="4" max="5" width="21.140625" style="6" customWidth="1"/>
    <col min="6" max="6" width="16.140625" style="6" customWidth="1"/>
    <col min="7" max="7" width="9.28515625" style="6" customWidth="1"/>
    <col min="8" max="16384" width="7.28515625" style="6" hidden="1"/>
  </cols>
  <sheetData>
    <row r="1" spans="1:6" x14ac:dyDescent="0.2">
      <c r="A1" s="6" t="s">
        <v>180</v>
      </c>
      <c r="B1" s="7" t="s">
        <v>252</v>
      </c>
      <c r="C1" s="7" t="s">
        <v>253</v>
      </c>
      <c r="D1" s="7" t="s">
        <v>254</v>
      </c>
      <c r="E1" s="7" t="s">
        <v>255</v>
      </c>
      <c r="F1" s="7" t="s">
        <v>184</v>
      </c>
    </row>
    <row r="2" spans="1:6" x14ac:dyDescent="0.2">
      <c r="A2" s="6" t="s">
        <v>169</v>
      </c>
      <c r="B2" s="3">
        <f>Sect611[[#Totals],[Regional]]</f>
        <v>15793175</v>
      </c>
      <c r="C2" s="3">
        <f>Sect619[[#Totals],[Regional]]</f>
        <v>116148</v>
      </c>
      <c r="D2" s="3">
        <f>Sect611Arp[[#Totals],[Regional]]</f>
        <v>3882708</v>
      </c>
      <c r="E2" s="3">
        <f>Sect619Arp[[#Totals],[Regional]]</f>
        <v>79971</v>
      </c>
      <c r="F2" s="4">
        <f>Programs[[#This Row],[Section 611 Regular]]+Programs[[#This Row],[Section 619 Regular]]+Programs[[#This Row],[Section 611 ARP]]+Programs[[#This Row],[Section 619 ARP]]</f>
        <v>19872002</v>
      </c>
    </row>
    <row r="3" spans="1:6" x14ac:dyDescent="0.2">
      <c r="A3" s="6" t="s">
        <v>179</v>
      </c>
      <c r="B3" s="3">
        <f>Sect611[[#Totals],[OSD]]</f>
        <v>133515</v>
      </c>
      <c r="C3" s="3">
        <f>Sect619[[#Totals],[OSD]]</f>
        <v>0</v>
      </c>
      <c r="D3" s="3">
        <f>Sect611Arp[[#Totals],[OSD]]</f>
        <v>32814</v>
      </c>
      <c r="E3" s="3">
        <f>Sect619Arp[[#Totals],[OSD]]</f>
        <v>0</v>
      </c>
      <c r="F3" s="4">
        <f>Programs[[#This Row],[Section 611 Regular]]+Programs[[#This Row],[Section 619 Regular]]+Programs[[#This Row],[Section 611 ARP]]+Programs[[#This Row],[Section 619 ARP]]</f>
        <v>166329</v>
      </c>
    </row>
    <row r="4" spans="1:6" x14ac:dyDescent="0.2">
      <c r="A4" s="6" t="s">
        <v>181</v>
      </c>
      <c r="B4" s="3">
        <f>Sect611[[#Totals],[LTCT]]</f>
        <v>418429</v>
      </c>
      <c r="C4" s="3">
        <f>Sect619[[#Totals],[LTCT]]</f>
        <v>0</v>
      </c>
      <c r="D4" s="3">
        <f>Sect611Arp[[#Totals],[LTCT]]</f>
        <v>99839</v>
      </c>
      <c r="E4" s="3">
        <f>Sect619Arp[[#Totals],[LTCT]]</f>
        <v>0</v>
      </c>
      <c r="F4" s="4">
        <f>Programs[[#This Row],[Section 611 Regular]]+Programs[[#This Row],[Section 619 Regular]]+Programs[[#This Row],[Section 611 ARP]]+Programs[[#This Row],[Section 619 ARP]]</f>
        <v>518268</v>
      </c>
    </row>
    <row r="5" spans="1:6" x14ac:dyDescent="0.2">
      <c r="A5" s="6" t="s">
        <v>172</v>
      </c>
      <c r="B5" s="3">
        <f>Sect611[[#Totals],[Hospital]]</f>
        <v>13400</v>
      </c>
      <c r="C5" s="3">
        <f>Sect619[[#Totals],[Hospital]]</f>
        <v>0</v>
      </c>
      <c r="D5" s="3">
        <f>Sect611Arp[[#Totals],[Hospital]]</f>
        <v>3218</v>
      </c>
      <c r="E5" s="3">
        <f>Sect619Arp[[#Totals],[Hospital]]</f>
        <v>0</v>
      </c>
      <c r="F5" s="4">
        <f>Programs[[#This Row],[Section 611 Regular]]+Programs[[#This Row],[Section 619 Regular]]+Programs[[#This Row],[Section 611 ARP]]+Programs[[#This Row],[Section 619 ARP]]</f>
        <v>16618</v>
      </c>
    </row>
    <row r="6" spans="1:6" x14ac:dyDescent="0.2">
      <c r="A6" s="6" t="s">
        <v>182</v>
      </c>
      <c r="B6" s="3">
        <f>INDEX(Sect611[],MATCH(Programs[[#This Row],[Program Name]],Sect611[LEA Name],0),8)</f>
        <v>19911</v>
      </c>
      <c r="C6" s="3">
        <f>INDEX(Sect619[],MATCH(Programs[[#This Row],[Program Name]],Sect619[LEA Name],0),8)</f>
        <v>353</v>
      </c>
      <c r="D6" s="3">
        <f>INDEX(Sect611Arp[],MATCH(Programs[[#This Row],[Program Name]],Sect611Arp[LEA Name],0),8)</f>
        <v>856</v>
      </c>
      <c r="E6" s="3">
        <f>INDEX(Sect619Arp[],MATCH(Programs[[#This Row],[Program Name]],Sect619Arp[LEA Name],0),8)</f>
        <v>59</v>
      </c>
      <c r="F6" s="4">
        <f>Programs[[#This Row],[Section 611 Regular]]+Programs[[#This Row],[Section 619 Regular]]+Programs[[#This Row],[Section 611 ARP]]+Programs[[#This Row],[Section 619 ARP]]</f>
        <v>21179</v>
      </c>
    </row>
    <row r="7" spans="1:6" x14ac:dyDescent="0.2">
      <c r="A7" s="6" t="s">
        <v>173</v>
      </c>
      <c r="B7" s="3">
        <f>Sect611[[#Totals],[ECSE]]</f>
        <v>10531210</v>
      </c>
      <c r="C7" s="3">
        <f>Sect619[[#Totals],[ECSE]]</f>
        <v>2091298</v>
      </c>
      <c r="D7" s="3">
        <f>Sect611Arp[[#Totals],[ECSE]]</f>
        <v>2550587</v>
      </c>
      <c r="E7" s="3">
        <f>Sect619Arp[[#Totals],[ECSE]]</f>
        <v>1407376</v>
      </c>
      <c r="F7" s="4">
        <f>Programs[[#This Row],[Section 611 Regular]]+Programs[[#This Row],[Section 619 Regular]]+Programs[[#This Row],[Section 611 ARP]]+Programs[[#This Row],[Section 619 ARP]]</f>
        <v>16580471</v>
      </c>
    </row>
    <row r="8" spans="1:6" x14ac:dyDescent="0.2">
      <c r="A8" s="6" t="s">
        <v>184</v>
      </c>
      <c r="B8" s="4">
        <f>SUBTOTAL(109,Programs[Section 611 Regular])</f>
        <v>26909640</v>
      </c>
      <c r="C8" s="4">
        <f>SUBTOTAL(109,Programs[Section 619 Regular])</f>
        <v>2207799</v>
      </c>
      <c r="D8" s="4">
        <f>SUBTOTAL(109,Programs[Section 611 ARP])</f>
        <v>6570022</v>
      </c>
      <c r="E8" s="4">
        <f>SUBTOTAL(109,Programs[Section 619 ARP])</f>
        <v>1487406</v>
      </c>
      <c r="F8" s="4">
        <f>SUBTOTAL(109,Programs[Total])</f>
        <v>37174867</v>
      </c>
    </row>
    <row r="9" spans="1:6" x14ac:dyDescent="0.2">
      <c r="B9" s="3"/>
      <c r="C9" s="3"/>
      <c r="D9" s="3"/>
      <c r="E9" s="3"/>
      <c r="F9" s="4"/>
    </row>
    <row r="10" spans="1:6" hidden="1" x14ac:dyDescent="0.2"/>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workbookViewId="0">
      <pane ySplit="1" topLeftCell="A2" activePane="bottomLeft" state="frozen"/>
      <selection activeCell="B2" sqref="B2"/>
      <selection pane="bottomLeft" activeCell="D2" sqref="D2"/>
    </sheetView>
  </sheetViews>
  <sheetFormatPr defaultColWidth="0" defaultRowHeight="12.75" zeroHeight="1" x14ac:dyDescent="0.2"/>
  <cols>
    <col min="1" max="1" width="26.7109375" style="6" customWidth="1"/>
    <col min="2" max="3" width="21.5703125" style="6" bestFit="1" customWidth="1"/>
    <col min="4" max="4" width="21.5703125" style="6" customWidth="1"/>
    <col min="5" max="5" width="24.85546875" style="6" bestFit="1" customWidth="1"/>
    <col min="6" max="6" width="9.28515625" style="8" customWidth="1"/>
    <col min="7" max="16384" width="7.28515625" style="6" hidden="1"/>
  </cols>
  <sheetData>
    <row r="1" spans="1:5" x14ac:dyDescent="0.2">
      <c r="A1" s="6" t="s">
        <v>0</v>
      </c>
      <c r="B1" s="7" t="s">
        <v>256</v>
      </c>
      <c r="C1" s="7" t="s">
        <v>257</v>
      </c>
      <c r="D1" s="7" t="s">
        <v>258</v>
      </c>
      <c r="E1" s="7" t="s">
        <v>259</v>
      </c>
    </row>
    <row r="2" spans="1:5" x14ac:dyDescent="0.2">
      <c r="A2" s="6" t="s">
        <v>79</v>
      </c>
      <c r="B2" s="3">
        <v>0</v>
      </c>
      <c r="C2" s="3">
        <v>0</v>
      </c>
      <c r="D2" s="3">
        <f>ROUND(SUM(Sect611[[#This Row],[Gross Total]],Sect619[[#This Row],[Gross Total]])*0.15,0)</f>
        <v>505</v>
      </c>
      <c r="E2" s="3">
        <f>ROUND(SUM(Sect611Arp[[#This Row],[Gross Total]],Sect619Arp[[#This Row],[Gross Total]])*0.15,0)</f>
        <v>94</v>
      </c>
    </row>
    <row r="3" spans="1:5" x14ac:dyDescent="0.2">
      <c r="A3" s="6" t="s">
        <v>106</v>
      </c>
      <c r="B3" s="3">
        <v>0</v>
      </c>
      <c r="C3" s="3">
        <v>0</v>
      </c>
      <c r="D3" s="3">
        <f>ROUND(SUM(Sect611[[#This Row],[Gross Total]],Sect619[[#This Row],[Gross Total]])*0.15,0)</f>
        <v>9518</v>
      </c>
      <c r="E3" s="3">
        <f>ROUND(SUM(Sect611Arp[[#This Row],[Gross Total]],Sect619Arp[[#This Row],[Gross Total]])*0.15,0)</f>
        <v>2413</v>
      </c>
    </row>
    <row r="4" spans="1:5" x14ac:dyDescent="0.2">
      <c r="A4" s="6" t="s">
        <v>5</v>
      </c>
      <c r="B4" s="3">
        <v>0</v>
      </c>
      <c r="C4" s="3">
        <v>0</v>
      </c>
      <c r="D4" s="3">
        <f>ROUND(SUM(Sect611[[#This Row],[Gross Total]],Sect619[[#This Row],[Gross Total]])*0.15,0)</f>
        <v>7743</v>
      </c>
      <c r="E4" s="3">
        <f>ROUND(SUM(Sect611Arp[[#This Row],[Gross Total]],Sect619Arp[[#This Row],[Gross Total]])*0.15,0)</f>
        <v>1982</v>
      </c>
    </row>
    <row r="5" spans="1:5" x14ac:dyDescent="0.2">
      <c r="A5" s="6" t="s">
        <v>161</v>
      </c>
      <c r="B5" s="3">
        <v>0</v>
      </c>
      <c r="C5" s="3">
        <v>0</v>
      </c>
      <c r="D5" s="3">
        <f>ROUND(SUM(Sect611[[#This Row],[Gross Total]],Sect619[[#This Row],[Gross Total]])*0.15,0)</f>
        <v>30215</v>
      </c>
      <c r="E5" s="3">
        <f>ROUND(SUM(Sect611Arp[[#This Row],[Gross Total]],Sect619Arp[[#This Row],[Gross Total]])*0.15,0)</f>
        <v>6528</v>
      </c>
    </row>
    <row r="6" spans="1:5" x14ac:dyDescent="0.2">
      <c r="A6" s="6" t="s">
        <v>104</v>
      </c>
      <c r="B6" s="3">
        <v>0</v>
      </c>
      <c r="C6" s="3">
        <v>0</v>
      </c>
      <c r="D6" s="3">
        <f>ROUND(SUM(Sect611[[#This Row],[Gross Total]],Sect619[[#This Row],[Gross Total]])*0.15,0)</f>
        <v>3719</v>
      </c>
      <c r="E6" s="3">
        <f>ROUND(SUM(Sect611Arp[[#This Row],[Gross Total]],Sect619Arp[[#This Row],[Gross Total]])*0.15,0)</f>
        <v>777</v>
      </c>
    </row>
    <row r="7" spans="1:5" x14ac:dyDescent="0.2">
      <c r="A7" s="6" t="s">
        <v>44</v>
      </c>
      <c r="B7" s="3">
        <v>0</v>
      </c>
      <c r="C7" s="3">
        <v>0</v>
      </c>
      <c r="D7" s="3">
        <f>ROUND(SUM(Sect611[[#This Row],[Gross Total]],Sect619[[#This Row],[Gross Total]])*0.15,0)</f>
        <v>5573</v>
      </c>
      <c r="E7" s="3">
        <f>ROUND(SUM(Sect611Arp[[#This Row],[Gross Total]],Sect619Arp[[#This Row],[Gross Total]])*0.15,0)</f>
        <v>1447</v>
      </c>
    </row>
    <row r="8" spans="1:5" x14ac:dyDescent="0.2">
      <c r="A8" s="6" t="s">
        <v>108</v>
      </c>
      <c r="B8" s="3">
        <v>0</v>
      </c>
      <c r="C8" s="3">
        <v>0</v>
      </c>
      <c r="D8" s="3">
        <f>ROUND(SUM(Sect611[[#This Row],[Gross Total]],Sect619[[#This Row],[Gross Total]])*0.15,0)</f>
        <v>686</v>
      </c>
      <c r="E8" s="3">
        <f>ROUND(SUM(Sect611Arp[[#This Row],[Gross Total]],Sect619Arp[[#This Row],[Gross Total]])*0.15,0)</f>
        <v>165</v>
      </c>
    </row>
    <row r="9" spans="1:5" x14ac:dyDescent="0.2">
      <c r="A9" s="6" t="s">
        <v>61</v>
      </c>
      <c r="B9" s="3">
        <v>0</v>
      </c>
      <c r="C9" s="3">
        <v>0</v>
      </c>
      <c r="D9" s="3">
        <f>ROUND(SUM(Sect611[[#This Row],[Gross Total]],Sect619[[#This Row],[Gross Total]])*0.15,0)</f>
        <v>102330</v>
      </c>
      <c r="E9" s="3">
        <f>ROUND(SUM(Sect611Arp[[#This Row],[Gross Total]],Sect619Arp[[#This Row],[Gross Total]])*0.15,0)</f>
        <v>25573</v>
      </c>
    </row>
    <row r="10" spans="1:5" x14ac:dyDescent="0.2">
      <c r="A10" s="6" t="s">
        <v>70</v>
      </c>
      <c r="B10" s="3">
        <v>0</v>
      </c>
      <c r="C10" s="3">
        <v>0</v>
      </c>
      <c r="D10" s="3">
        <f>ROUND(SUM(Sect611[[#This Row],[Gross Total]],Sect619[[#This Row],[Gross Total]])*0.15,0)</f>
        <v>186</v>
      </c>
      <c r="E10" s="3">
        <f>ROUND(SUM(Sect611Arp[[#This Row],[Gross Total]],Sect619Arp[[#This Row],[Gross Total]])*0.15,0)</f>
        <v>68</v>
      </c>
    </row>
    <row r="11" spans="1:5" x14ac:dyDescent="0.2">
      <c r="A11" s="6" t="s">
        <v>209</v>
      </c>
      <c r="B11" s="3">
        <v>0</v>
      </c>
      <c r="C11" s="3">
        <v>0</v>
      </c>
      <c r="D11" s="3">
        <f>ROUND(SUM(Sect611[[#This Row],[Gross Total]],Sect619[[#This Row],[Gross Total]])*0.15,0)</f>
        <v>62822</v>
      </c>
      <c r="E11" s="3">
        <f>ROUND(SUM(Sect611Arp[[#This Row],[Gross Total]],Sect619Arp[[#This Row],[Gross Total]])*0.15,0)</f>
        <v>15167</v>
      </c>
    </row>
    <row r="12" spans="1:5" x14ac:dyDescent="0.2">
      <c r="A12" s="6" t="s">
        <v>210</v>
      </c>
      <c r="B12" s="3">
        <v>0</v>
      </c>
      <c r="C12" s="3">
        <v>0</v>
      </c>
      <c r="D12" s="3">
        <f>ROUND(SUM(Sect611[[#This Row],[Gross Total]],Sect619[[#This Row],[Gross Total]])*0.15,0)</f>
        <v>18470</v>
      </c>
      <c r="E12" s="3">
        <f>ROUND(SUM(Sect611Arp[[#This Row],[Gross Total]],Sect619Arp[[#This Row],[Gross Total]])*0.15,0)</f>
        <v>4349</v>
      </c>
    </row>
    <row r="13" spans="1:5" x14ac:dyDescent="0.2">
      <c r="A13" s="6" t="s">
        <v>1</v>
      </c>
      <c r="B13" s="3">
        <v>0</v>
      </c>
      <c r="C13" s="3">
        <v>0</v>
      </c>
      <c r="D13" s="3">
        <f>ROUND(SUM(Sect611[[#This Row],[Gross Total]],Sect619[[#This Row],[Gross Total]])*0.15,0)</f>
        <v>116031</v>
      </c>
      <c r="E13" s="3">
        <f>ROUND(SUM(Sect611Arp[[#This Row],[Gross Total]],Sect619Arp[[#This Row],[Gross Total]])*0.15,0)</f>
        <v>32719</v>
      </c>
    </row>
    <row r="14" spans="1:5" x14ac:dyDescent="0.2">
      <c r="A14" s="6" t="s">
        <v>29</v>
      </c>
      <c r="B14" s="3">
        <v>0</v>
      </c>
      <c r="C14" s="3">
        <v>0</v>
      </c>
      <c r="D14" s="3">
        <f>ROUND(SUM(Sect611[[#This Row],[Gross Total]],Sect619[[#This Row],[Gross Total]])*0.15,0)</f>
        <v>25928</v>
      </c>
      <c r="E14" s="3">
        <f>ROUND(SUM(Sect611Arp[[#This Row],[Gross Total]],Sect619Arp[[#This Row],[Gross Total]])*0.15,0)</f>
        <v>5516</v>
      </c>
    </row>
    <row r="15" spans="1:5" x14ac:dyDescent="0.2">
      <c r="A15" s="6" t="s">
        <v>152</v>
      </c>
      <c r="B15" s="3">
        <v>5702.504409748004</v>
      </c>
      <c r="C15" s="3">
        <v>0</v>
      </c>
      <c r="D15" s="3">
        <f>ROUND(SUM(Sect611[[#This Row],[Gross Total]],Sect619[[#This Row],[Gross Total]])*0.15,0)</f>
        <v>35107</v>
      </c>
      <c r="E15" s="3">
        <f>ROUND(SUM(Sect611Arp[[#This Row],[Gross Total]],Sect619Arp[[#This Row],[Gross Total]])*0.15,0)</f>
        <v>9133</v>
      </c>
    </row>
    <row r="16" spans="1:5" x14ac:dyDescent="0.2">
      <c r="A16" s="6" t="s">
        <v>155</v>
      </c>
      <c r="B16" s="3">
        <v>36187.172912060712</v>
      </c>
      <c r="C16" s="3">
        <v>0</v>
      </c>
      <c r="D16" s="3">
        <f>ROUND(SUM(Sect611[[#This Row],[Gross Total]],Sect619[[#This Row],[Gross Total]])*0.15,0)</f>
        <v>1299884</v>
      </c>
      <c r="E16" s="3">
        <f>ROUND(SUM(Sect611Arp[[#This Row],[Gross Total]],Sect619Arp[[#This Row],[Gross Total]])*0.15,0)</f>
        <v>362319</v>
      </c>
    </row>
    <row r="17" spans="1:5" x14ac:dyDescent="0.2">
      <c r="A17" s="6" t="s">
        <v>211</v>
      </c>
      <c r="B17" s="3">
        <v>46335.069173793541</v>
      </c>
      <c r="C17" s="3">
        <v>2191.518022945811</v>
      </c>
      <c r="D17" s="3">
        <f>ROUND(SUM(Sect611[[#This Row],[Gross Total]],Sect619[[#This Row],[Gross Total]])*0.15,0)</f>
        <v>575437</v>
      </c>
      <c r="E17" s="3">
        <f>ROUND(SUM(Sect611Arp[[#This Row],[Gross Total]],Sect619Arp[[#This Row],[Gross Total]])*0.15,0)</f>
        <v>157968</v>
      </c>
    </row>
    <row r="18" spans="1:5" x14ac:dyDescent="0.2">
      <c r="A18" s="6" t="s">
        <v>86</v>
      </c>
      <c r="B18" s="3">
        <v>0</v>
      </c>
      <c r="C18" s="3">
        <v>0</v>
      </c>
      <c r="D18" s="3">
        <f>ROUND(SUM(Sect611[[#This Row],[Gross Total]],Sect619[[#This Row],[Gross Total]])*0.15,0)</f>
        <v>186779</v>
      </c>
      <c r="E18" s="3">
        <f>ROUND(SUM(Sect611Arp[[#This Row],[Gross Total]],Sect619Arp[[#This Row],[Gross Total]])*0.15,0)</f>
        <v>44311</v>
      </c>
    </row>
    <row r="19" spans="1:5" x14ac:dyDescent="0.2">
      <c r="A19" s="6" t="s">
        <v>92</v>
      </c>
      <c r="B19" s="3">
        <v>0</v>
      </c>
      <c r="C19" s="3">
        <v>0</v>
      </c>
      <c r="D19" s="3">
        <f>ROUND(SUM(Sect611[[#This Row],[Gross Total]],Sect619[[#This Row],[Gross Total]])*0.15,0)</f>
        <v>8488</v>
      </c>
      <c r="E19" s="3">
        <f>ROUND(SUM(Sect611Arp[[#This Row],[Gross Total]],Sect619Arp[[#This Row],[Gross Total]])*0.15,0)</f>
        <v>1698</v>
      </c>
    </row>
    <row r="20" spans="1:5" x14ac:dyDescent="0.2">
      <c r="A20" s="6" t="s">
        <v>71</v>
      </c>
      <c r="B20" s="3">
        <v>0</v>
      </c>
      <c r="C20" s="3">
        <v>0</v>
      </c>
      <c r="D20" s="3">
        <f>ROUND(SUM(Sect611[[#This Row],[Gross Total]],Sect619[[#This Row],[Gross Total]])*0.15,0)</f>
        <v>605</v>
      </c>
      <c r="E20" s="3">
        <f>ROUND(SUM(Sect611Arp[[#This Row],[Gross Total]],Sect619Arp[[#This Row],[Gross Total]])*0.15,0)</f>
        <v>199</v>
      </c>
    </row>
    <row r="21" spans="1:5" x14ac:dyDescent="0.2">
      <c r="A21" s="6" t="s">
        <v>212</v>
      </c>
      <c r="B21" s="3">
        <v>0</v>
      </c>
      <c r="C21" s="3">
        <v>0</v>
      </c>
      <c r="D21" s="3">
        <f>ROUND(SUM(Sect611[[#This Row],[Gross Total]],Sect619[[#This Row],[Gross Total]])*0.15,0)</f>
        <v>57238</v>
      </c>
      <c r="E21" s="3">
        <f>ROUND(SUM(Sect611Arp[[#This Row],[Gross Total]],Sect619Arp[[#This Row],[Gross Total]])*0.15,0)</f>
        <v>13982</v>
      </c>
    </row>
    <row r="22" spans="1:5" x14ac:dyDescent="0.2">
      <c r="A22" s="6" t="s">
        <v>3</v>
      </c>
      <c r="B22" s="3">
        <v>0</v>
      </c>
      <c r="C22" s="3">
        <v>0</v>
      </c>
      <c r="D22" s="3">
        <f>ROUND(SUM(Sect611[[#This Row],[Gross Total]],Sect619[[#This Row],[Gross Total]])*0.15,0)</f>
        <v>2390</v>
      </c>
      <c r="E22" s="3">
        <f>ROUND(SUM(Sect611Arp[[#This Row],[Gross Total]],Sect619Arp[[#This Row],[Gross Total]])*0.15,0)</f>
        <v>319</v>
      </c>
    </row>
    <row r="23" spans="1:5" x14ac:dyDescent="0.2">
      <c r="A23" s="6" t="s">
        <v>66</v>
      </c>
      <c r="B23" s="3">
        <v>0</v>
      </c>
      <c r="C23" s="3">
        <v>0</v>
      </c>
      <c r="D23" s="3">
        <f>ROUND(SUM(Sect611[[#This Row],[Gross Total]],Sect619[[#This Row],[Gross Total]])*0.15,0)</f>
        <v>6641</v>
      </c>
      <c r="E23" s="3">
        <f>ROUND(SUM(Sect611Arp[[#This Row],[Gross Total]],Sect619Arp[[#This Row],[Gross Total]])*0.15,0)</f>
        <v>1817</v>
      </c>
    </row>
    <row r="24" spans="1:5" x14ac:dyDescent="0.2">
      <c r="A24" s="6" t="s">
        <v>213</v>
      </c>
      <c r="B24" s="3">
        <v>0</v>
      </c>
      <c r="C24" s="3">
        <v>0</v>
      </c>
      <c r="D24" s="3">
        <f>ROUND(SUM(Sect611[[#This Row],[Gross Total]],Sect619[[#This Row],[Gross Total]])*0.15,0)</f>
        <v>7969</v>
      </c>
      <c r="E24" s="3">
        <f>ROUND(SUM(Sect611Arp[[#This Row],[Gross Total]],Sect619Arp[[#This Row],[Gross Total]])*0.15,0)</f>
        <v>1628</v>
      </c>
    </row>
    <row r="25" spans="1:5" x14ac:dyDescent="0.2">
      <c r="A25" s="6" t="s">
        <v>14</v>
      </c>
      <c r="B25" s="3">
        <v>0</v>
      </c>
      <c r="C25" s="3">
        <v>0</v>
      </c>
      <c r="D25" s="3">
        <f>ROUND(SUM(Sect611[[#This Row],[Gross Total]],Sect619[[#This Row],[Gross Total]])*0.15,0)</f>
        <v>156395</v>
      </c>
      <c r="E25" s="3">
        <f>ROUND(SUM(Sect611Arp[[#This Row],[Gross Total]],Sect619Arp[[#This Row],[Gross Total]])*0.15,0)</f>
        <v>38449</v>
      </c>
    </row>
    <row r="26" spans="1:5" x14ac:dyDescent="0.2">
      <c r="A26" s="6" t="s">
        <v>112</v>
      </c>
      <c r="B26" s="3">
        <v>16788.512187712324</v>
      </c>
      <c r="C26" s="3">
        <v>0</v>
      </c>
      <c r="D26" s="3">
        <f>ROUND(SUM(Sect611[[#This Row],[Gross Total]],Sect619[[#This Row],[Gross Total]])*0.15,0)</f>
        <v>90842</v>
      </c>
      <c r="E26" s="3">
        <f>ROUND(SUM(Sect611Arp[[#This Row],[Gross Total]],Sect619Arp[[#This Row],[Gross Total]])*0.15,0)</f>
        <v>23461</v>
      </c>
    </row>
    <row r="27" spans="1:5" x14ac:dyDescent="0.2">
      <c r="A27" s="6" t="s">
        <v>125</v>
      </c>
      <c r="B27" s="3">
        <v>0</v>
      </c>
      <c r="C27" s="3">
        <v>0</v>
      </c>
      <c r="D27" s="3">
        <f>ROUND(SUM(Sect611[[#This Row],[Gross Total]],Sect619[[#This Row],[Gross Total]])*0.15,0)</f>
        <v>217937</v>
      </c>
      <c r="E27" s="3">
        <f>ROUND(SUM(Sect611Arp[[#This Row],[Gross Total]],Sect619Arp[[#This Row],[Gross Total]])*0.15,0)</f>
        <v>56005</v>
      </c>
    </row>
    <row r="28" spans="1:5" x14ac:dyDescent="0.2">
      <c r="A28" s="6" t="s">
        <v>30</v>
      </c>
      <c r="B28" s="3">
        <v>0</v>
      </c>
      <c r="C28" s="3">
        <v>0</v>
      </c>
      <c r="D28" s="3">
        <f>ROUND(SUM(Sect611[[#This Row],[Gross Total]],Sect619[[#This Row],[Gross Total]])*0.15,0)</f>
        <v>20536</v>
      </c>
      <c r="E28" s="3">
        <f>ROUND(SUM(Sect611Arp[[#This Row],[Gross Total]],Sect619Arp[[#This Row],[Gross Total]])*0.15,0)</f>
        <v>3768</v>
      </c>
    </row>
    <row r="29" spans="1:5" x14ac:dyDescent="0.2">
      <c r="A29" s="6" t="s">
        <v>100</v>
      </c>
      <c r="B29" s="3">
        <v>0</v>
      </c>
      <c r="C29" s="3">
        <v>0</v>
      </c>
      <c r="D29" s="3">
        <f>ROUND(SUM(Sect611[[#This Row],[Gross Total]],Sect619[[#This Row],[Gross Total]])*0.15,0)</f>
        <v>23552</v>
      </c>
      <c r="E29" s="3">
        <f>ROUND(SUM(Sect611Arp[[#This Row],[Gross Total]],Sect619Arp[[#This Row],[Gross Total]])*0.15,0)</f>
        <v>6149</v>
      </c>
    </row>
    <row r="30" spans="1:5" x14ac:dyDescent="0.2">
      <c r="A30" s="6" t="s">
        <v>62</v>
      </c>
      <c r="B30" s="3">
        <v>0</v>
      </c>
      <c r="C30" s="3">
        <v>0</v>
      </c>
      <c r="D30" s="3">
        <f>ROUND(SUM(Sect611[[#This Row],[Gross Total]],Sect619[[#This Row],[Gross Total]])*0.15,0)</f>
        <v>153469</v>
      </c>
      <c r="E30" s="3">
        <f>ROUND(SUM(Sect611Arp[[#This Row],[Gross Total]],Sect619Arp[[#This Row],[Gross Total]])*0.15,0)</f>
        <v>40193</v>
      </c>
    </row>
    <row r="31" spans="1:5" x14ac:dyDescent="0.2">
      <c r="A31" s="6" t="s">
        <v>130</v>
      </c>
      <c r="B31" s="3">
        <v>0</v>
      </c>
      <c r="C31" s="3">
        <v>0</v>
      </c>
      <c r="D31" s="3">
        <f>ROUND(SUM(Sect611[[#This Row],[Gross Total]],Sect619[[#This Row],[Gross Total]])*0.15,0)</f>
        <v>104187</v>
      </c>
      <c r="E31" s="3">
        <f>ROUND(SUM(Sect611Arp[[#This Row],[Gross Total]],Sect619Arp[[#This Row],[Gross Total]])*0.15,0)</f>
        <v>26628</v>
      </c>
    </row>
    <row r="32" spans="1:5" x14ac:dyDescent="0.2">
      <c r="A32" s="6" t="s">
        <v>20</v>
      </c>
      <c r="B32" s="3">
        <v>0</v>
      </c>
      <c r="C32" s="3">
        <v>0</v>
      </c>
      <c r="D32" s="3">
        <f>ROUND(SUM(Sect611[[#This Row],[Gross Total]],Sect619[[#This Row],[Gross Total]])*0.15,0)</f>
        <v>27484</v>
      </c>
      <c r="E32" s="3">
        <f>ROUND(SUM(Sect611Arp[[#This Row],[Gross Total]],Sect619Arp[[#This Row],[Gross Total]])*0.15,0)</f>
        <v>6013</v>
      </c>
    </row>
    <row r="33" spans="1:5" x14ac:dyDescent="0.2">
      <c r="A33" s="6" t="s">
        <v>12</v>
      </c>
      <c r="B33" s="3">
        <v>0</v>
      </c>
      <c r="C33" s="3">
        <v>0</v>
      </c>
      <c r="D33" s="3">
        <f>ROUND(SUM(Sect611[[#This Row],[Gross Total]],Sect619[[#This Row],[Gross Total]])*0.15,0)</f>
        <v>23328</v>
      </c>
      <c r="E33" s="3">
        <f>ROUND(SUM(Sect611Arp[[#This Row],[Gross Total]],Sect619Arp[[#This Row],[Gross Total]])*0.15,0)</f>
        <v>4296</v>
      </c>
    </row>
    <row r="34" spans="1:5" x14ac:dyDescent="0.2">
      <c r="A34" s="6" t="s">
        <v>45</v>
      </c>
      <c r="B34" s="3">
        <v>0</v>
      </c>
      <c r="C34" s="3">
        <v>0</v>
      </c>
      <c r="D34" s="3">
        <f>ROUND(SUM(Sect611[[#This Row],[Gross Total]],Sect619[[#This Row],[Gross Total]])*0.15,0)</f>
        <v>4784</v>
      </c>
      <c r="E34" s="3">
        <f>ROUND(SUM(Sect611Arp[[#This Row],[Gross Total]],Sect619Arp[[#This Row],[Gross Total]])*0.15,0)</f>
        <v>1023</v>
      </c>
    </row>
    <row r="35" spans="1:5" x14ac:dyDescent="0.2">
      <c r="A35" s="6" t="s">
        <v>25</v>
      </c>
      <c r="B35" s="3">
        <v>0</v>
      </c>
      <c r="C35" s="3">
        <v>0</v>
      </c>
      <c r="D35" s="3">
        <f>ROUND(SUM(Sect611[[#This Row],[Gross Total]],Sect619[[#This Row],[Gross Total]])*0.15,0)</f>
        <v>140834</v>
      </c>
      <c r="E35" s="3">
        <f>ROUND(SUM(Sect611Arp[[#This Row],[Gross Total]],Sect619Arp[[#This Row],[Gross Total]])*0.15,0)</f>
        <v>29436</v>
      </c>
    </row>
    <row r="36" spans="1:5" x14ac:dyDescent="0.2">
      <c r="A36" s="6" t="s">
        <v>24</v>
      </c>
      <c r="B36" s="3">
        <v>0</v>
      </c>
      <c r="C36" s="3">
        <v>0</v>
      </c>
      <c r="D36" s="3">
        <f>ROUND(SUM(Sect611[[#This Row],[Gross Total]],Sect619[[#This Row],[Gross Total]])*0.15,0)</f>
        <v>41681</v>
      </c>
      <c r="E36" s="3">
        <f>ROUND(SUM(Sect611Arp[[#This Row],[Gross Total]],Sect619Arp[[#This Row],[Gross Total]])*0.15,0)</f>
        <v>10320</v>
      </c>
    </row>
    <row r="37" spans="1:5" x14ac:dyDescent="0.2">
      <c r="A37" s="6" t="s">
        <v>126</v>
      </c>
      <c r="B37" s="3">
        <v>0</v>
      </c>
      <c r="C37" s="3">
        <v>0</v>
      </c>
      <c r="D37" s="3">
        <f>ROUND(SUM(Sect611[[#This Row],[Gross Total]],Sect619[[#This Row],[Gross Total]])*0.15,0)</f>
        <v>30374</v>
      </c>
      <c r="E37" s="3">
        <f>ROUND(SUM(Sect611Arp[[#This Row],[Gross Total]],Sect619Arp[[#This Row],[Gross Total]])*0.15,0)</f>
        <v>8363</v>
      </c>
    </row>
    <row r="38" spans="1:5" x14ac:dyDescent="0.2">
      <c r="A38" s="6" t="s">
        <v>7</v>
      </c>
      <c r="B38" s="3">
        <v>38081.615195952771</v>
      </c>
      <c r="C38" s="3">
        <v>0</v>
      </c>
      <c r="D38" s="3">
        <f>ROUND(SUM(Sect611[[#This Row],[Gross Total]],Sect619[[#This Row],[Gross Total]])*0.15,0)</f>
        <v>245963</v>
      </c>
      <c r="E38" s="3">
        <f>ROUND(SUM(Sect611Arp[[#This Row],[Gross Total]],Sect619Arp[[#This Row],[Gross Total]])*0.15,0)</f>
        <v>60601</v>
      </c>
    </row>
    <row r="39" spans="1:5" x14ac:dyDescent="0.2">
      <c r="A39" s="6" t="s">
        <v>144</v>
      </c>
      <c r="B39" s="3">
        <v>0</v>
      </c>
      <c r="C39" s="3">
        <v>0</v>
      </c>
      <c r="D39" s="3">
        <f>ROUND(SUM(Sect611[[#This Row],[Gross Total]],Sect619[[#This Row],[Gross Total]])*0.15,0)</f>
        <v>9506</v>
      </c>
      <c r="E39" s="3">
        <f>ROUND(SUM(Sect611Arp[[#This Row],[Gross Total]],Sect619Arp[[#This Row],[Gross Total]])*0.15,0)</f>
        <v>2364</v>
      </c>
    </row>
    <row r="40" spans="1:5" x14ac:dyDescent="0.2">
      <c r="A40" s="6" t="s">
        <v>85</v>
      </c>
      <c r="B40" s="3">
        <v>0</v>
      </c>
      <c r="C40" s="3">
        <v>0</v>
      </c>
      <c r="D40" s="3">
        <f>ROUND(SUM(Sect611[[#This Row],[Gross Total]],Sect619[[#This Row],[Gross Total]])*0.15,0)</f>
        <v>48649</v>
      </c>
      <c r="E40" s="3">
        <f>ROUND(SUM(Sect611Arp[[#This Row],[Gross Total]],Sect619Arp[[#This Row],[Gross Total]])*0.15,0)</f>
        <v>10672</v>
      </c>
    </row>
    <row r="41" spans="1:5" x14ac:dyDescent="0.2">
      <c r="A41" s="6" t="s">
        <v>214</v>
      </c>
      <c r="B41" s="3">
        <v>0</v>
      </c>
      <c r="C41" s="3">
        <v>0</v>
      </c>
      <c r="D41" s="3">
        <f>ROUND(SUM(Sect611[[#This Row],[Gross Total]],Sect619[[#This Row],[Gross Total]])*0.15,0)</f>
        <v>109227</v>
      </c>
      <c r="E41" s="3">
        <f>ROUND(SUM(Sect611Arp[[#This Row],[Gross Total]],Sect619Arp[[#This Row],[Gross Total]])*0.15,0)</f>
        <v>26028</v>
      </c>
    </row>
    <row r="42" spans="1:5" x14ac:dyDescent="0.2">
      <c r="A42" s="6" t="s">
        <v>215</v>
      </c>
      <c r="B42" s="3">
        <v>0</v>
      </c>
      <c r="C42" s="3">
        <v>0</v>
      </c>
      <c r="D42" s="3">
        <f>ROUND(SUM(Sect611[[#This Row],[Gross Total]],Sect619[[#This Row],[Gross Total]])*0.15,0)</f>
        <v>11217</v>
      </c>
      <c r="E42" s="3">
        <f>ROUND(SUM(Sect611Arp[[#This Row],[Gross Total]],Sect619Arp[[#This Row],[Gross Total]])*0.15,0)</f>
        <v>1916</v>
      </c>
    </row>
    <row r="43" spans="1:5" x14ac:dyDescent="0.2">
      <c r="A43" s="6" t="s">
        <v>69</v>
      </c>
      <c r="B43" s="3">
        <v>0</v>
      </c>
      <c r="C43" s="3">
        <v>0</v>
      </c>
      <c r="D43" s="3">
        <f>ROUND(SUM(Sect611[[#This Row],[Gross Total]],Sect619[[#This Row],[Gross Total]])*0.15,0)</f>
        <v>22383</v>
      </c>
      <c r="E43" s="3">
        <f>ROUND(SUM(Sect611Arp[[#This Row],[Gross Total]],Sect619Arp[[#This Row],[Gross Total]])*0.15,0)</f>
        <v>5756</v>
      </c>
    </row>
    <row r="44" spans="1:5" x14ac:dyDescent="0.2">
      <c r="A44" s="6" t="s">
        <v>129</v>
      </c>
      <c r="B44" s="3">
        <v>3271.8509921331811</v>
      </c>
      <c r="C44" s="3">
        <v>1177.2173542547516</v>
      </c>
      <c r="D44" s="3">
        <f>ROUND(SUM(Sect611[[#This Row],[Gross Total]],Sect619[[#This Row],[Gross Total]])*0.15,0)</f>
        <v>114359</v>
      </c>
      <c r="E44" s="3">
        <f>ROUND(SUM(Sect611Arp[[#This Row],[Gross Total]],Sect619Arp[[#This Row],[Gross Total]])*0.15,0)</f>
        <v>26570</v>
      </c>
    </row>
    <row r="45" spans="1:5" x14ac:dyDescent="0.2">
      <c r="A45" s="6" t="s">
        <v>127</v>
      </c>
      <c r="B45" s="3">
        <v>20314.746135824545</v>
      </c>
      <c r="C45" s="3">
        <v>447.26768670568754</v>
      </c>
      <c r="D45" s="3">
        <f>ROUND(SUM(Sect611[[#This Row],[Gross Total]],Sect619[[#This Row],[Gross Total]])*0.15,0)</f>
        <v>328368</v>
      </c>
      <c r="E45" s="3">
        <f>ROUND(SUM(Sect611Arp[[#This Row],[Gross Total]],Sect619Arp[[#This Row],[Gross Total]])*0.15,0)</f>
        <v>89854</v>
      </c>
    </row>
    <row r="46" spans="1:5" x14ac:dyDescent="0.2">
      <c r="A46" s="6" t="s">
        <v>162</v>
      </c>
      <c r="B46" s="3">
        <v>0</v>
      </c>
      <c r="C46" s="3">
        <v>0</v>
      </c>
      <c r="D46" s="3">
        <f>ROUND(SUM(Sect611[[#This Row],[Gross Total]],Sect619[[#This Row],[Gross Total]])*0.15,0)</f>
        <v>32079</v>
      </c>
      <c r="E46" s="3">
        <f>ROUND(SUM(Sect611Arp[[#This Row],[Gross Total]],Sect619Arp[[#This Row],[Gross Total]])*0.15,0)</f>
        <v>7505</v>
      </c>
    </row>
    <row r="47" spans="1:5" x14ac:dyDescent="0.2">
      <c r="A47" s="6" t="s">
        <v>49</v>
      </c>
      <c r="B47" s="3">
        <v>0</v>
      </c>
      <c r="C47" s="3">
        <v>0</v>
      </c>
      <c r="D47" s="3">
        <f>ROUND(SUM(Sect611[[#This Row],[Gross Total]],Sect619[[#This Row],[Gross Total]])*0.15,0)</f>
        <v>2022</v>
      </c>
      <c r="E47" s="3">
        <f>ROUND(SUM(Sect611Arp[[#This Row],[Gross Total]],Sect619Arp[[#This Row],[Gross Total]])*0.15,0)</f>
        <v>462</v>
      </c>
    </row>
    <row r="48" spans="1:5" x14ac:dyDescent="0.2">
      <c r="A48" s="6" t="s">
        <v>54</v>
      </c>
      <c r="B48" s="3">
        <v>0</v>
      </c>
      <c r="C48" s="3">
        <v>0</v>
      </c>
      <c r="D48" s="3">
        <f>ROUND(SUM(Sect611[[#This Row],[Gross Total]],Sect619[[#This Row],[Gross Total]])*0.15,0)</f>
        <v>329</v>
      </c>
      <c r="E48" s="3">
        <f>ROUND(SUM(Sect611Arp[[#This Row],[Gross Total]],Sect619Arp[[#This Row],[Gross Total]])*0.15,0)</f>
        <v>32</v>
      </c>
    </row>
    <row r="49" spans="1:5" x14ac:dyDescent="0.2">
      <c r="A49" s="6" t="s">
        <v>58</v>
      </c>
      <c r="B49" s="3">
        <v>0</v>
      </c>
      <c r="C49" s="3">
        <v>0</v>
      </c>
      <c r="D49" s="3">
        <f>ROUND(SUM(Sect611[[#This Row],[Gross Total]],Sect619[[#This Row],[Gross Total]])*0.15,0)</f>
        <v>267</v>
      </c>
      <c r="E49" s="3">
        <f>ROUND(SUM(Sect611Arp[[#This Row],[Gross Total]],Sect619Arp[[#This Row],[Gross Total]])*0.15,0)</f>
        <v>57</v>
      </c>
    </row>
    <row r="50" spans="1:5" x14ac:dyDescent="0.2">
      <c r="A50" s="6" t="s">
        <v>216</v>
      </c>
      <c r="B50" s="3">
        <v>0</v>
      </c>
      <c r="C50" s="3">
        <v>0</v>
      </c>
      <c r="D50" s="3">
        <f>ROUND(SUM(Sect611[[#This Row],[Gross Total]],Sect619[[#This Row],[Gross Total]])*0.15,0)</f>
        <v>9916</v>
      </c>
      <c r="E50" s="3">
        <f>ROUND(SUM(Sect611Arp[[#This Row],[Gross Total]],Sect619Arp[[#This Row],[Gross Total]])*0.15,0)</f>
        <v>2405</v>
      </c>
    </row>
    <row r="51" spans="1:5" x14ac:dyDescent="0.2">
      <c r="A51" s="6" t="s">
        <v>217</v>
      </c>
      <c r="B51" s="3">
        <v>6208.2371892641131</v>
      </c>
      <c r="C51" s="3">
        <v>835.15078303592679</v>
      </c>
      <c r="D51" s="3">
        <f>ROUND(SUM(Sect611[[#This Row],[Gross Total]],Sect619[[#This Row],[Gross Total]])*0.15,0)</f>
        <v>211379</v>
      </c>
      <c r="E51" s="3">
        <f>ROUND(SUM(Sect611Arp[[#This Row],[Gross Total]],Sect619Arp[[#This Row],[Gross Total]])*0.15,0)</f>
        <v>49888</v>
      </c>
    </row>
    <row r="52" spans="1:5" x14ac:dyDescent="0.2">
      <c r="A52" s="6" t="s">
        <v>56</v>
      </c>
      <c r="B52" s="3">
        <v>0</v>
      </c>
      <c r="C52" s="3">
        <v>0</v>
      </c>
      <c r="D52" s="3">
        <f>ROUND(SUM(Sect611[[#This Row],[Gross Total]],Sect619[[#This Row],[Gross Total]])*0.15,0)</f>
        <v>218</v>
      </c>
      <c r="E52" s="3">
        <f>ROUND(SUM(Sect611Arp[[#This Row],[Gross Total]],Sect619Arp[[#This Row],[Gross Total]])*0.15,0)</f>
        <v>42</v>
      </c>
    </row>
    <row r="53" spans="1:5" x14ac:dyDescent="0.2">
      <c r="A53" s="6" t="s">
        <v>150</v>
      </c>
      <c r="B53" s="3">
        <v>0</v>
      </c>
      <c r="C53" s="3">
        <v>0</v>
      </c>
      <c r="D53" s="3">
        <f>ROUND(SUM(Sect611[[#This Row],[Gross Total]],Sect619[[#This Row],[Gross Total]])*0.15,0)</f>
        <v>9584</v>
      </c>
      <c r="E53" s="3">
        <f>ROUND(SUM(Sect611Arp[[#This Row],[Gross Total]],Sect619Arp[[#This Row],[Gross Total]])*0.15,0)</f>
        <v>2740</v>
      </c>
    </row>
    <row r="54" spans="1:5" x14ac:dyDescent="0.2">
      <c r="A54" s="6" t="s">
        <v>63</v>
      </c>
      <c r="B54" s="3">
        <v>0</v>
      </c>
      <c r="C54" s="3">
        <v>0</v>
      </c>
      <c r="D54" s="3">
        <f>ROUND(SUM(Sect611[[#This Row],[Gross Total]],Sect619[[#This Row],[Gross Total]])*0.15,0)</f>
        <v>144678</v>
      </c>
      <c r="E54" s="3">
        <f>ROUND(SUM(Sect611Arp[[#This Row],[Gross Total]],Sect619Arp[[#This Row],[Gross Total]])*0.15,0)</f>
        <v>34682</v>
      </c>
    </row>
    <row r="55" spans="1:5" x14ac:dyDescent="0.2">
      <c r="A55" s="6" t="s">
        <v>138</v>
      </c>
      <c r="B55" s="3">
        <v>0</v>
      </c>
      <c r="C55" s="3">
        <v>0</v>
      </c>
      <c r="D55" s="3">
        <f>ROUND(SUM(Sect611[[#This Row],[Gross Total]],Sect619[[#This Row],[Gross Total]])*0.15,0)</f>
        <v>7718</v>
      </c>
      <c r="E55" s="3">
        <f>ROUND(SUM(Sect611Arp[[#This Row],[Gross Total]],Sect619Arp[[#This Row],[Gross Total]])*0.15,0)</f>
        <v>2083</v>
      </c>
    </row>
    <row r="56" spans="1:5" x14ac:dyDescent="0.2">
      <c r="A56" s="6" t="s">
        <v>145</v>
      </c>
      <c r="B56" s="3">
        <v>0</v>
      </c>
      <c r="C56" s="3">
        <v>0</v>
      </c>
      <c r="D56" s="3">
        <f>ROUND(SUM(Sect611[[#This Row],[Gross Total]],Sect619[[#This Row],[Gross Total]])*0.15,0)</f>
        <v>14560</v>
      </c>
      <c r="E56" s="3">
        <f>ROUND(SUM(Sect611Arp[[#This Row],[Gross Total]],Sect619Arp[[#This Row],[Gross Total]])*0.15,0)</f>
        <v>3392</v>
      </c>
    </row>
    <row r="57" spans="1:5" x14ac:dyDescent="0.2">
      <c r="A57" s="6" t="s">
        <v>38</v>
      </c>
      <c r="B57" s="3">
        <v>0</v>
      </c>
      <c r="C57" s="3">
        <v>0</v>
      </c>
      <c r="D57" s="3">
        <f>ROUND(SUM(Sect611[[#This Row],[Gross Total]],Sect619[[#This Row],[Gross Total]])*0.15,0)</f>
        <v>7577</v>
      </c>
      <c r="E57" s="3">
        <f>ROUND(SUM(Sect611Arp[[#This Row],[Gross Total]],Sect619Arp[[#This Row],[Gross Total]])*0.15,0)</f>
        <v>1814</v>
      </c>
    </row>
    <row r="58" spans="1:5" x14ac:dyDescent="0.2">
      <c r="A58" s="6" t="s">
        <v>148</v>
      </c>
      <c r="B58" s="3">
        <v>1843.6590349414766</v>
      </c>
      <c r="C58" s="3">
        <v>0</v>
      </c>
      <c r="D58" s="3">
        <f>ROUND(SUM(Sect611[[#This Row],[Gross Total]],Sect619[[#This Row],[Gross Total]])*0.15,0)</f>
        <v>16742</v>
      </c>
      <c r="E58" s="3">
        <f>ROUND(SUM(Sect611Arp[[#This Row],[Gross Total]],Sect619Arp[[#This Row],[Gross Total]])*0.15,0)</f>
        <v>3520</v>
      </c>
    </row>
    <row r="59" spans="1:5" x14ac:dyDescent="0.2">
      <c r="A59" s="6" t="s">
        <v>15</v>
      </c>
      <c r="B59" s="3">
        <v>0</v>
      </c>
      <c r="C59" s="3">
        <v>0</v>
      </c>
      <c r="D59" s="3">
        <f>ROUND(SUM(Sect611[[#This Row],[Gross Total]],Sect619[[#This Row],[Gross Total]])*0.15,0)</f>
        <v>89215</v>
      </c>
      <c r="E59" s="3">
        <f>ROUND(SUM(Sect611Arp[[#This Row],[Gross Total]],Sect619Arp[[#This Row],[Gross Total]])*0.15,0)</f>
        <v>21332</v>
      </c>
    </row>
    <row r="60" spans="1:5" x14ac:dyDescent="0.2">
      <c r="A60" s="6" t="s">
        <v>81</v>
      </c>
      <c r="B60" s="3">
        <v>53812.045235346988</v>
      </c>
      <c r="C60" s="3">
        <v>3031.5506729015792</v>
      </c>
      <c r="D60" s="3">
        <f>ROUND(SUM(Sect611[[#This Row],[Gross Total]],Sect619[[#This Row],[Gross Total]])*0.15,0)</f>
        <v>601120</v>
      </c>
      <c r="E60" s="3">
        <f>ROUND(SUM(Sect611Arp[[#This Row],[Gross Total]],Sect619Arp[[#This Row],[Gross Total]])*0.15,0)</f>
        <v>151022</v>
      </c>
    </row>
    <row r="61" spans="1:5" x14ac:dyDescent="0.2">
      <c r="A61" s="6" t="s">
        <v>132</v>
      </c>
      <c r="B61" s="3">
        <v>0</v>
      </c>
      <c r="C61" s="3">
        <v>0</v>
      </c>
      <c r="D61" s="3">
        <f>ROUND(SUM(Sect611[[#This Row],[Gross Total]],Sect619[[#This Row],[Gross Total]])*0.15,0)</f>
        <v>8981</v>
      </c>
      <c r="E61" s="3">
        <f>ROUND(SUM(Sect611Arp[[#This Row],[Gross Total]],Sect619Arp[[#This Row],[Gross Total]])*0.15,0)</f>
        <v>1808</v>
      </c>
    </row>
    <row r="62" spans="1:5" x14ac:dyDescent="0.2">
      <c r="A62" s="6" t="s">
        <v>83</v>
      </c>
      <c r="B62" s="3">
        <v>0</v>
      </c>
      <c r="C62" s="3">
        <v>0</v>
      </c>
      <c r="D62" s="3">
        <f>ROUND(SUM(Sect611[[#This Row],[Gross Total]],Sect619[[#This Row],[Gross Total]])*0.15,0)</f>
        <v>60705</v>
      </c>
      <c r="E62" s="3">
        <f>ROUND(SUM(Sect611Arp[[#This Row],[Gross Total]],Sect619Arp[[#This Row],[Gross Total]])*0.15,0)</f>
        <v>12623</v>
      </c>
    </row>
    <row r="63" spans="1:5" x14ac:dyDescent="0.2">
      <c r="A63" s="6" t="s">
        <v>153</v>
      </c>
      <c r="B63" s="3">
        <v>22750.729344576343</v>
      </c>
      <c r="C63" s="3">
        <v>339.18110190281618</v>
      </c>
      <c r="D63" s="3">
        <f>ROUND(SUM(Sect611[[#This Row],[Gross Total]],Sect619[[#This Row],[Gross Total]])*0.15,0)</f>
        <v>198457</v>
      </c>
      <c r="E63" s="3">
        <f>ROUND(SUM(Sect611Arp[[#This Row],[Gross Total]],Sect619Arp[[#This Row],[Gross Total]])*0.15,0)</f>
        <v>50757</v>
      </c>
    </row>
    <row r="64" spans="1:5" x14ac:dyDescent="0.2">
      <c r="A64" s="6" t="s">
        <v>159</v>
      </c>
      <c r="B64" s="3">
        <v>0</v>
      </c>
      <c r="C64" s="3">
        <v>0</v>
      </c>
      <c r="D64" s="3">
        <f>ROUND(SUM(Sect611[[#This Row],[Gross Total]],Sect619[[#This Row],[Gross Total]])*0.15,0)</f>
        <v>20618</v>
      </c>
      <c r="E64" s="3">
        <f>ROUND(SUM(Sect611Arp[[#This Row],[Gross Total]],Sect619Arp[[#This Row],[Gross Total]])*0.15,0)</f>
        <v>7074</v>
      </c>
    </row>
    <row r="65" spans="1:5" x14ac:dyDescent="0.2">
      <c r="A65" s="6" t="s">
        <v>57</v>
      </c>
      <c r="B65" s="3">
        <v>0</v>
      </c>
      <c r="C65" s="3">
        <v>0</v>
      </c>
      <c r="D65" s="3">
        <f>ROUND(SUM(Sect611[[#This Row],[Gross Total]],Sect619[[#This Row],[Gross Total]])*0.15,0)</f>
        <v>274</v>
      </c>
      <c r="E65" s="3">
        <f>ROUND(SUM(Sect611Arp[[#This Row],[Gross Total]],Sect619Arp[[#This Row],[Gross Total]])*0.15,0)</f>
        <v>26</v>
      </c>
    </row>
    <row r="66" spans="1:5" x14ac:dyDescent="0.2">
      <c r="A66" s="6" t="s">
        <v>157</v>
      </c>
      <c r="B66" s="3">
        <v>0</v>
      </c>
      <c r="C66" s="3">
        <v>0</v>
      </c>
      <c r="D66" s="3">
        <f>ROUND(SUM(Sect611[[#This Row],[Gross Total]],Sect619[[#This Row],[Gross Total]])*0.15,0)</f>
        <v>18082</v>
      </c>
      <c r="E66" s="3">
        <f>ROUND(SUM(Sect611Arp[[#This Row],[Gross Total]],Sect619Arp[[#This Row],[Gross Total]])*0.15,0)</f>
        <v>4143</v>
      </c>
    </row>
    <row r="67" spans="1:5" x14ac:dyDescent="0.2">
      <c r="A67" s="6" t="s">
        <v>110</v>
      </c>
      <c r="B67" s="3">
        <v>13400.776643541232</v>
      </c>
      <c r="C67" s="3">
        <v>0</v>
      </c>
      <c r="D67" s="3">
        <f>ROUND(SUM(Sect611[[#This Row],[Gross Total]],Sect619[[#This Row],[Gross Total]])*0.15,0)</f>
        <v>45956</v>
      </c>
      <c r="E67" s="3">
        <f>ROUND(SUM(Sect611Arp[[#This Row],[Gross Total]],Sect619Arp[[#This Row],[Gross Total]])*0.15,0)</f>
        <v>12642</v>
      </c>
    </row>
    <row r="68" spans="1:5" x14ac:dyDescent="0.2">
      <c r="A68" s="6" t="s">
        <v>16</v>
      </c>
      <c r="B68" s="3">
        <v>1836.5899742700949</v>
      </c>
      <c r="C68" s="3">
        <v>0</v>
      </c>
      <c r="D68" s="3">
        <f>ROUND(SUM(Sect611[[#This Row],[Gross Total]],Sect619[[#This Row],[Gross Total]])*0.15,0)</f>
        <v>66922</v>
      </c>
      <c r="E68" s="3">
        <f>ROUND(SUM(Sect611Arp[[#This Row],[Gross Total]],Sect619Arp[[#This Row],[Gross Total]])*0.15,0)</f>
        <v>15915</v>
      </c>
    </row>
    <row r="69" spans="1:5" x14ac:dyDescent="0.2">
      <c r="A69" s="6" t="s">
        <v>40</v>
      </c>
      <c r="B69" s="3">
        <v>0</v>
      </c>
      <c r="C69" s="3">
        <v>0</v>
      </c>
      <c r="D69" s="3">
        <f>ROUND(SUM(Sect611[[#This Row],[Gross Total]],Sect619[[#This Row],[Gross Total]])*0.15,0)</f>
        <v>11501</v>
      </c>
      <c r="E69" s="3">
        <f>ROUND(SUM(Sect611Arp[[#This Row],[Gross Total]],Sect619Arp[[#This Row],[Gross Total]])*0.15,0)</f>
        <v>2585</v>
      </c>
    </row>
    <row r="70" spans="1:5" x14ac:dyDescent="0.2">
      <c r="A70" s="6" t="s">
        <v>34</v>
      </c>
      <c r="B70" s="3">
        <v>14976.289337717588</v>
      </c>
      <c r="C70" s="3">
        <v>1091.1132852832689</v>
      </c>
      <c r="D70" s="3">
        <f>ROUND(SUM(Sect611[[#This Row],[Gross Total]],Sect619[[#This Row],[Gross Total]])*0.15,0)</f>
        <v>30505</v>
      </c>
      <c r="E70" s="3">
        <f>ROUND(SUM(Sect611Arp[[#This Row],[Gross Total]],Sect619Arp[[#This Row],[Gross Total]])*0.15,0)</f>
        <v>7546</v>
      </c>
    </row>
    <row r="71" spans="1:5" x14ac:dyDescent="0.2">
      <c r="A71" s="6" t="s">
        <v>73</v>
      </c>
      <c r="B71" s="3">
        <v>5761.2952287233666</v>
      </c>
      <c r="C71" s="3">
        <v>0</v>
      </c>
      <c r="D71" s="3">
        <f>ROUND(SUM(Sect611[[#This Row],[Gross Total]],Sect619[[#This Row],[Gross Total]])*0.15,0)</f>
        <v>194534</v>
      </c>
      <c r="E71" s="3">
        <f>ROUND(SUM(Sect611Arp[[#This Row],[Gross Total]],Sect619Arp[[#This Row],[Gross Total]])*0.15,0)</f>
        <v>55987</v>
      </c>
    </row>
    <row r="72" spans="1:5" x14ac:dyDescent="0.2">
      <c r="A72" s="6" t="s">
        <v>218</v>
      </c>
      <c r="B72" s="3">
        <v>3533.1741917966328</v>
      </c>
      <c r="C72" s="3">
        <v>466.25478944980199</v>
      </c>
      <c r="D72" s="3">
        <f>ROUND(SUM(Sect611[[#This Row],[Gross Total]],Sect619[[#This Row],[Gross Total]])*0.15,0)</f>
        <v>312050</v>
      </c>
      <c r="E72" s="3">
        <f>ROUND(SUM(Sect611Arp[[#This Row],[Gross Total]],Sect619Arp[[#This Row],[Gross Total]])*0.15,0)</f>
        <v>77771</v>
      </c>
    </row>
    <row r="73" spans="1:5" x14ac:dyDescent="0.2">
      <c r="A73" s="6" t="s">
        <v>124</v>
      </c>
      <c r="B73" s="3">
        <v>1855.666370613573</v>
      </c>
      <c r="C73" s="3">
        <v>0</v>
      </c>
      <c r="D73" s="3">
        <f>ROUND(SUM(Sect611[[#This Row],[Gross Total]],Sect619[[#This Row],[Gross Total]])*0.15,0)</f>
        <v>386956</v>
      </c>
      <c r="E73" s="3">
        <f>ROUND(SUM(Sect611Arp[[#This Row],[Gross Total]],Sect619Arp[[#This Row],[Gross Total]])*0.15,0)</f>
        <v>98184</v>
      </c>
    </row>
    <row r="74" spans="1:5" x14ac:dyDescent="0.2">
      <c r="A74" s="6" t="s">
        <v>51</v>
      </c>
      <c r="B74" s="3">
        <v>0</v>
      </c>
      <c r="C74" s="3">
        <v>0</v>
      </c>
      <c r="D74" s="3">
        <f>ROUND(SUM(Sect611[[#This Row],[Gross Total]],Sect619[[#This Row],[Gross Total]])*0.15,0)</f>
        <v>35716</v>
      </c>
      <c r="E74" s="3">
        <f>ROUND(SUM(Sect611Arp[[#This Row],[Gross Total]],Sect619Arp[[#This Row],[Gross Total]])*0.15,0)</f>
        <v>6747</v>
      </c>
    </row>
    <row r="75" spans="1:5" x14ac:dyDescent="0.2">
      <c r="A75" s="6" t="s">
        <v>52</v>
      </c>
      <c r="B75" s="3">
        <v>0</v>
      </c>
      <c r="C75" s="3">
        <v>0</v>
      </c>
      <c r="D75" s="3">
        <f>ROUND(SUM(Sect611[[#This Row],[Gross Total]],Sect619[[#This Row],[Gross Total]])*0.15,0)</f>
        <v>12835</v>
      </c>
      <c r="E75" s="3">
        <f>ROUND(SUM(Sect611Arp[[#This Row],[Gross Total]],Sect619Arp[[#This Row],[Gross Total]])*0.15,0)</f>
        <v>4276</v>
      </c>
    </row>
    <row r="76" spans="1:5" x14ac:dyDescent="0.2">
      <c r="A76" s="6" t="s">
        <v>219</v>
      </c>
      <c r="B76" s="3">
        <v>0</v>
      </c>
      <c r="C76" s="3">
        <v>0</v>
      </c>
      <c r="D76" s="3">
        <f>ROUND(SUM(Sect611[[#This Row],[Gross Total]],Sect619[[#This Row],[Gross Total]])*0.15,0)</f>
        <v>13559</v>
      </c>
      <c r="E76" s="3">
        <f>ROUND(SUM(Sect611Arp[[#This Row],[Gross Total]],Sect619Arp[[#This Row],[Gross Total]])*0.15,0)</f>
        <v>4413</v>
      </c>
    </row>
    <row r="77" spans="1:5" x14ac:dyDescent="0.2">
      <c r="A77" s="6" t="s">
        <v>107</v>
      </c>
      <c r="B77" s="3">
        <v>0</v>
      </c>
      <c r="C77" s="3">
        <v>0</v>
      </c>
      <c r="D77" s="3">
        <f>ROUND(SUM(Sect611[[#This Row],[Gross Total]],Sect619[[#This Row],[Gross Total]])*0.15,0)</f>
        <v>3835</v>
      </c>
      <c r="E77" s="3">
        <f>ROUND(SUM(Sect611Arp[[#This Row],[Gross Total]],Sect619Arp[[#This Row],[Gross Total]])*0.15,0)</f>
        <v>947</v>
      </c>
    </row>
    <row r="78" spans="1:5" x14ac:dyDescent="0.2">
      <c r="A78" s="6" t="s">
        <v>95</v>
      </c>
      <c r="B78" s="3">
        <v>0</v>
      </c>
      <c r="C78" s="3">
        <v>0</v>
      </c>
      <c r="D78" s="3">
        <f>ROUND(SUM(Sect611[[#This Row],[Gross Total]],Sect619[[#This Row],[Gross Total]])*0.15,0)</f>
        <v>26631</v>
      </c>
      <c r="E78" s="3">
        <f>ROUND(SUM(Sect611Arp[[#This Row],[Gross Total]],Sect619Arp[[#This Row],[Gross Total]])*0.15,0)</f>
        <v>7364</v>
      </c>
    </row>
    <row r="79" spans="1:5" x14ac:dyDescent="0.2">
      <c r="A79" s="6" t="s">
        <v>136</v>
      </c>
      <c r="B79" s="3">
        <v>0</v>
      </c>
      <c r="C79" s="3">
        <v>0</v>
      </c>
      <c r="D79" s="3">
        <f>ROUND(SUM(Sect611[[#This Row],[Gross Total]],Sect619[[#This Row],[Gross Total]])*0.15,0)</f>
        <v>4450</v>
      </c>
      <c r="E79" s="3">
        <f>ROUND(SUM(Sect611Arp[[#This Row],[Gross Total]],Sect619Arp[[#This Row],[Gross Total]])*0.15,0)</f>
        <v>1317</v>
      </c>
    </row>
    <row r="80" spans="1:5" x14ac:dyDescent="0.2">
      <c r="A80" s="6" t="s">
        <v>220</v>
      </c>
      <c r="B80" s="3">
        <v>3777.9629568765804</v>
      </c>
      <c r="C80" s="3">
        <v>0</v>
      </c>
      <c r="D80" s="3">
        <f>ROUND(SUM(Sect611[[#This Row],[Gross Total]],Sect619[[#This Row],[Gross Total]])*0.15,0)</f>
        <v>172362</v>
      </c>
      <c r="E80" s="3">
        <f>ROUND(SUM(Sect611Arp[[#This Row],[Gross Total]],Sect619Arp[[#This Row],[Gross Total]])*0.15,0)</f>
        <v>47241</v>
      </c>
    </row>
    <row r="81" spans="1:5" x14ac:dyDescent="0.2">
      <c r="A81" s="6" t="s">
        <v>151</v>
      </c>
      <c r="B81" s="3">
        <v>35371.321192243136</v>
      </c>
      <c r="C81" s="3">
        <v>927.91803864757208</v>
      </c>
      <c r="D81" s="3">
        <f>ROUND(SUM(Sect611[[#This Row],[Gross Total]],Sect619[[#This Row],[Gross Total]])*0.15,0)</f>
        <v>610977</v>
      </c>
      <c r="E81" s="3">
        <f>ROUND(SUM(Sect611Arp[[#This Row],[Gross Total]],Sect619Arp[[#This Row],[Gross Total]])*0.15,0)</f>
        <v>162320</v>
      </c>
    </row>
    <row r="82" spans="1:5" x14ac:dyDescent="0.2">
      <c r="A82" s="6" t="s">
        <v>221</v>
      </c>
      <c r="B82" s="3">
        <v>15792.450486449363</v>
      </c>
      <c r="C82" s="3">
        <v>0</v>
      </c>
      <c r="D82" s="3">
        <f>ROUND(SUM(Sect611[[#This Row],[Gross Total]],Sect619[[#This Row],[Gross Total]])*0.15,0)</f>
        <v>129404</v>
      </c>
      <c r="E82" s="3">
        <f>ROUND(SUM(Sect611Arp[[#This Row],[Gross Total]],Sect619Arp[[#This Row],[Gross Total]])*0.15,0)</f>
        <v>33299</v>
      </c>
    </row>
    <row r="83" spans="1:5" x14ac:dyDescent="0.2">
      <c r="A83" s="6" t="s">
        <v>2</v>
      </c>
      <c r="B83" s="3">
        <v>0</v>
      </c>
      <c r="C83" s="3">
        <v>0</v>
      </c>
      <c r="D83" s="3">
        <f>ROUND(SUM(Sect611[[#This Row],[Gross Total]],Sect619[[#This Row],[Gross Total]])*0.15,0)</f>
        <v>3248</v>
      </c>
      <c r="E83" s="3">
        <f>ROUND(SUM(Sect611Arp[[#This Row],[Gross Total]],Sect619Arp[[#This Row],[Gross Total]])*0.15,0)</f>
        <v>791</v>
      </c>
    </row>
    <row r="84" spans="1:5" x14ac:dyDescent="0.2">
      <c r="A84" s="6" t="s">
        <v>143</v>
      </c>
      <c r="B84" s="3">
        <v>0</v>
      </c>
      <c r="C84" s="3">
        <v>0</v>
      </c>
      <c r="D84" s="3">
        <f>ROUND(SUM(Sect611[[#This Row],[Gross Total]],Sect619[[#This Row],[Gross Total]])*0.15,0)</f>
        <v>12002</v>
      </c>
      <c r="E84" s="3">
        <f>ROUND(SUM(Sect611Arp[[#This Row],[Gross Total]],Sect619Arp[[#This Row],[Gross Total]])*0.15,0)</f>
        <v>2101</v>
      </c>
    </row>
    <row r="85" spans="1:5" x14ac:dyDescent="0.2">
      <c r="A85" s="6" t="s">
        <v>222</v>
      </c>
      <c r="B85" s="3">
        <v>0</v>
      </c>
      <c r="C85" s="3">
        <v>0</v>
      </c>
      <c r="D85" s="3">
        <f>ROUND(SUM(Sect611[[#This Row],[Gross Total]],Sect619[[#This Row],[Gross Total]])*0.15,0)</f>
        <v>5031</v>
      </c>
      <c r="E85" s="3">
        <f>ROUND(SUM(Sect611Arp[[#This Row],[Gross Total]],Sect619Arp[[#This Row],[Gross Total]])*0.15,0)</f>
        <v>1289</v>
      </c>
    </row>
    <row r="86" spans="1:5" x14ac:dyDescent="0.2">
      <c r="A86" s="6" t="s">
        <v>72</v>
      </c>
      <c r="B86" s="3">
        <v>0</v>
      </c>
      <c r="C86" s="3">
        <v>0</v>
      </c>
      <c r="D86" s="3">
        <f>ROUND(SUM(Sect611[[#This Row],[Gross Total]],Sect619[[#This Row],[Gross Total]])*0.15,0)</f>
        <v>108680</v>
      </c>
      <c r="E86" s="3">
        <f>ROUND(SUM(Sect611Arp[[#This Row],[Gross Total]],Sect619Arp[[#This Row],[Gross Total]])*0.15,0)</f>
        <v>25562</v>
      </c>
    </row>
    <row r="87" spans="1:5" x14ac:dyDescent="0.2">
      <c r="A87" s="6" t="s">
        <v>113</v>
      </c>
      <c r="B87" s="3">
        <v>0</v>
      </c>
      <c r="C87" s="3">
        <v>0</v>
      </c>
      <c r="D87" s="3">
        <f>ROUND(SUM(Sect611[[#This Row],[Gross Total]],Sect619[[#This Row],[Gross Total]])*0.15,0)</f>
        <v>27176</v>
      </c>
      <c r="E87" s="3">
        <f>ROUND(SUM(Sect611Arp[[#This Row],[Gross Total]],Sect619Arp[[#This Row],[Gross Total]])*0.15,0)</f>
        <v>6131</v>
      </c>
    </row>
    <row r="88" spans="1:5" x14ac:dyDescent="0.2">
      <c r="A88" s="6" t="s">
        <v>17</v>
      </c>
      <c r="B88" s="3">
        <v>0</v>
      </c>
      <c r="C88" s="3">
        <v>0</v>
      </c>
      <c r="D88" s="3">
        <f>ROUND(SUM(Sect611[[#This Row],[Gross Total]],Sect619[[#This Row],[Gross Total]])*0.15,0)</f>
        <v>5140</v>
      </c>
      <c r="E88" s="3">
        <f>ROUND(SUM(Sect611Arp[[#This Row],[Gross Total]],Sect619Arp[[#This Row],[Gross Total]])*0.15,0)</f>
        <v>1427</v>
      </c>
    </row>
    <row r="89" spans="1:5" x14ac:dyDescent="0.2">
      <c r="A89" s="6" t="s">
        <v>46</v>
      </c>
      <c r="B89" s="3">
        <v>0</v>
      </c>
      <c r="C89" s="3">
        <v>0</v>
      </c>
      <c r="D89" s="3">
        <f>ROUND(SUM(Sect611[[#This Row],[Gross Total]],Sect619[[#This Row],[Gross Total]])*0.15,0)</f>
        <v>27818</v>
      </c>
      <c r="E89" s="3">
        <f>ROUND(SUM(Sect611Arp[[#This Row],[Gross Total]],Sect619Arp[[#This Row],[Gross Total]])*0.15,0)</f>
        <v>5117</v>
      </c>
    </row>
    <row r="90" spans="1:5" x14ac:dyDescent="0.2">
      <c r="A90" s="6" t="s">
        <v>101</v>
      </c>
      <c r="B90" s="3">
        <v>0</v>
      </c>
      <c r="C90" s="3">
        <v>0</v>
      </c>
      <c r="D90" s="3">
        <f>ROUND(SUM(Sect611[[#This Row],[Gross Total]],Sect619[[#This Row],[Gross Total]])*0.15,0)</f>
        <v>2751</v>
      </c>
      <c r="E90" s="3">
        <f>ROUND(SUM(Sect611Arp[[#This Row],[Gross Total]],Sect619Arp[[#This Row],[Gross Total]])*0.15,0)</f>
        <v>496</v>
      </c>
    </row>
    <row r="91" spans="1:5" x14ac:dyDescent="0.2">
      <c r="A91" s="6" t="s">
        <v>146</v>
      </c>
      <c r="B91" s="3">
        <v>0</v>
      </c>
      <c r="C91" s="3">
        <v>0</v>
      </c>
      <c r="D91" s="3">
        <f>ROUND(SUM(Sect611[[#This Row],[Gross Total]],Sect619[[#This Row],[Gross Total]])*0.15,0)</f>
        <v>10876</v>
      </c>
      <c r="E91" s="3">
        <f>ROUND(SUM(Sect611Arp[[#This Row],[Gross Total]],Sect619Arp[[#This Row],[Gross Total]])*0.15,0)</f>
        <v>1987</v>
      </c>
    </row>
    <row r="92" spans="1:5" x14ac:dyDescent="0.2">
      <c r="A92" s="6" t="s">
        <v>88</v>
      </c>
      <c r="B92" s="3">
        <v>0</v>
      </c>
      <c r="C92" s="3">
        <v>0</v>
      </c>
      <c r="D92" s="3">
        <f>ROUND(SUM(Sect611[[#This Row],[Gross Total]],Sect619[[#This Row],[Gross Total]])*0.15,0)</f>
        <v>63561</v>
      </c>
      <c r="E92" s="3">
        <f>ROUND(SUM(Sect611Arp[[#This Row],[Gross Total]],Sect619Arp[[#This Row],[Gross Total]])*0.15,0)</f>
        <v>13617</v>
      </c>
    </row>
    <row r="93" spans="1:5" x14ac:dyDescent="0.2">
      <c r="A93" s="6" t="s">
        <v>102</v>
      </c>
      <c r="B93" s="3">
        <v>0</v>
      </c>
      <c r="C93" s="3">
        <v>0</v>
      </c>
      <c r="D93" s="3">
        <f>ROUND(SUM(Sect611[[#This Row],[Gross Total]],Sect619[[#This Row],[Gross Total]])*0.15,0)</f>
        <v>182</v>
      </c>
      <c r="E93" s="3">
        <f>ROUND(SUM(Sect611Arp[[#This Row],[Gross Total]],Sect619Arp[[#This Row],[Gross Total]])*0.15,0)</f>
        <v>17</v>
      </c>
    </row>
    <row r="94" spans="1:5" x14ac:dyDescent="0.2">
      <c r="A94" s="6" t="s">
        <v>74</v>
      </c>
      <c r="B94" s="3">
        <v>38773.954893394141</v>
      </c>
      <c r="C94" s="3">
        <v>0</v>
      </c>
      <c r="D94" s="3">
        <f>ROUND(SUM(Sect611[[#This Row],[Gross Total]],Sect619[[#This Row],[Gross Total]])*0.15,0)</f>
        <v>257156</v>
      </c>
      <c r="E94" s="3">
        <f>ROUND(SUM(Sect611Arp[[#This Row],[Gross Total]],Sect619Arp[[#This Row],[Gross Total]])*0.15,0)</f>
        <v>63948</v>
      </c>
    </row>
    <row r="95" spans="1:5" x14ac:dyDescent="0.2">
      <c r="A95" s="6" t="s">
        <v>223</v>
      </c>
      <c r="B95" s="3">
        <v>0</v>
      </c>
      <c r="C95" s="3">
        <v>0</v>
      </c>
      <c r="D95" s="3">
        <f>ROUND(SUM(Sect611[[#This Row],[Gross Total]],Sect619[[#This Row],[Gross Total]])*0.15,0)</f>
        <v>133660</v>
      </c>
      <c r="E95" s="3">
        <f>ROUND(SUM(Sect611Arp[[#This Row],[Gross Total]],Sect619Arp[[#This Row],[Gross Total]])*0.15,0)</f>
        <v>28270</v>
      </c>
    </row>
    <row r="96" spans="1:5" x14ac:dyDescent="0.2">
      <c r="A96" s="6" t="s">
        <v>167</v>
      </c>
      <c r="B96" s="3">
        <v>0</v>
      </c>
      <c r="C96" s="3">
        <v>0</v>
      </c>
      <c r="D96" s="3">
        <f>ROUND(SUM(Sect611[[#This Row],[Gross Total]],Sect619[[#This Row],[Gross Total]])*0.15,0)</f>
        <v>15749</v>
      </c>
      <c r="E96" s="3">
        <f>ROUND(SUM(Sect611Arp[[#This Row],[Gross Total]],Sect619Arp[[#This Row],[Gross Total]])*0.15,0)</f>
        <v>3778</v>
      </c>
    </row>
    <row r="97" spans="1:5" x14ac:dyDescent="0.2">
      <c r="A97" s="6" t="s">
        <v>140</v>
      </c>
      <c r="B97" s="3">
        <v>1722.7405399912916</v>
      </c>
      <c r="C97" s="3">
        <v>0</v>
      </c>
      <c r="D97" s="3">
        <f>ROUND(SUM(Sect611[[#This Row],[Gross Total]],Sect619[[#This Row],[Gross Total]])*0.15,0)</f>
        <v>92872</v>
      </c>
      <c r="E97" s="3">
        <f>ROUND(SUM(Sect611Arp[[#This Row],[Gross Total]],Sect619Arp[[#This Row],[Gross Total]])*0.15,0)</f>
        <v>21840</v>
      </c>
    </row>
    <row r="98" spans="1:5" x14ac:dyDescent="0.2">
      <c r="A98" s="6" t="s">
        <v>75</v>
      </c>
      <c r="B98" s="3">
        <v>0</v>
      </c>
      <c r="C98" s="3">
        <v>0</v>
      </c>
      <c r="D98" s="3">
        <f>ROUND(SUM(Sect611[[#This Row],[Gross Total]],Sect619[[#This Row],[Gross Total]])*0.15,0)</f>
        <v>27345</v>
      </c>
      <c r="E98" s="3">
        <f>ROUND(SUM(Sect611Arp[[#This Row],[Gross Total]],Sect619Arp[[#This Row],[Gross Total]])*0.15,0)</f>
        <v>6633</v>
      </c>
    </row>
    <row r="99" spans="1:5" x14ac:dyDescent="0.2">
      <c r="A99" s="6" t="s">
        <v>8</v>
      </c>
      <c r="B99" s="3">
        <v>57626.286046511057</v>
      </c>
      <c r="C99" s="3">
        <v>768.11586833290812</v>
      </c>
      <c r="D99" s="3">
        <f>ROUND(SUM(Sect611[[#This Row],[Gross Total]],Sect619[[#This Row],[Gross Total]])*0.15,0)</f>
        <v>230383</v>
      </c>
      <c r="E99" s="3">
        <f>ROUND(SUM(Sect611Arp[[#This Row],[Gross Total]],Sect619Arp[[#This Row],[Gross Total]])*0.15,0)</f>
        <v>59295</v>
      </c>
    </row>
    <row r="100" spans="1:5" x14ac:dyDescent="0.2">
      <c r="A100" s="6" t="s">
        <v>96</v>
      </c>
      <c r="B100" s="3">
        <v>29640.119138405105</v>
      </c>
      <c r="C100" s="3">
        <v>0</v>
      </c>
      <c r="D100" s="3">
        <f>ROUND(SUM(Sect611[[#This Row],[Gross Total]],Sect619[[#This Row],[Gross Total]])*0.15,0)</f>
        <v>155211</v>
      </c>
      <c r="E100" s="3">
        <f>ROUND(SUM(Sect611Arp[[#This Row],[Gross Total]],Sect619Arp[[#This Row],[Gross Total]])*0.15,0)</f>
        <v>37447</v>
      </c>
    </row>
    <row r="101" spans="1:5" x14ac:dyDescent="0.2">
      <c r="A101" s="6" t="s">
        <v>94</v>
      </c>
      <c r="B101" s="3">
        <v>12742.211503120005</v>
      </c>
      <c r="C101" s="3">
        <v>0</v>
      </c>
      <c r="D101" s="3">
        <f>ROUND(SUM(Sect611[[#This Row],[Gross Total]],Sect619[[#This Row],[Gross Total]])*0.15,0)</f>
        <v>223897</v>
      </c>
      <c r="E101" s="3">
        <f>ROUND(SUM(Sect611Arp[[#This Row],[Gross Total]],Sect619Arp[[#This Row],[Gross Total]])*0.15,0)</f>
        <v>49615</v>
      </c>
    </row>
    <row r="102" spans="1:5" x14ac:dyDescent="0.2">
      <c r="A102" s="6" t="s">
        <v>50</v>
      </c>
      <c r="B102" s="3">
        <v>0</v>
      </c>
      <c r="C102" s="3">
        <v>0</v>
      </c>
      <c r="D102" s="3">
        <f>ROUND(SUM(Sect611[[#This Row],[Gross Total]],Sect619[[#This Row],[Gross Total]])*0.15,0)</f>
        <v>1746</v>
      </c>
      <c r="E102" s="3">
        <f>ROUND(SUM(Sect611Arp[[#This Row],[Gross Total]],Sect619Arp[[#This Row],[Gross Total]])*0.15,0)</f>
        <v>413</v>
      </c>
    </row>
    <row r="103" spans="1:5" x14ac:dyDescent="0.2">
      <c r="A103" s="6" t="s">
        <v>89</v>
      </c>
      <c r="B103" s="3">
        <v>0</v>
      </c>
      <c r="C103" s="3">
        <v>0</v>
      </c>
      <c r="D103" s="3">
        <f>ROUND(SUM(Sect611[[#This Row],[Gross Total]],Sect619[[#This Row],[Gross Total]])*0.15,0)</f>
        <v>25305</v>
      </c>
      <c r="E103" s="3">
        <f>ROUND(SUM(Sect611Arp[[#This Row],[Gross Total]],Sect619Arp[[#This Row],[Gross Total]])*0.15,0)</f>
        <v>7262</v>
      </c>
    </row>
    <row r="104" spans="1:5" x14ac:dyDescent="0.2">
      <c r="A104" s="6" t="s">
        <v>105</v>
      </c>
      <c r="B104" s="3">
        <v>0</v>
      </c>
      <c r="C104" s="3">
        <v>0</v>
      </c>
      <c r="D104" s="3">
        <f>ROUND(SUM(Sect611[[#This Row],[Gross Total]],Sect619[[#This Row],[Gross Total]])*0.15,0)</f>
        <v>76</v>
      </c>
      <c r="E104" s="3">
        <f>ROUND(SUM(Sect611Arp[[#This Row],[Gross Total]],Sect619Arp[[#This Row],[Gross Total]])*0.15,0)</f>
        <v>28</v>
      </c>
    </row>
    <row r="105" spans="1:5" x14ac:dyDescent="0.2">
      <c r="A105" s="6" t="s">
        <v>84</v>
      </c>
      <c r="B105" s="3">
        <v>0</v>
      </c>
      <c r="C105" s="3">
        <v>0</v>
      </c>
      <c r="D105" s="3">
        <f>ROUND(SUM(Sect611[[#This Row],[Gross Total]],Sect619[[#This Row],[Gross Total]])*0.15,0)</f>
        <v>9346</v>
      </c>
      <c r="E105" s="3">
        <f>ROUND(SUM(Sect611Arp[[#This Row],[Gross Total]],Sect619Arp[[#This Row],[Gross Total]])*0.15,0)</f>
        <v>1261</v>
      </c>
    </row>
    <row r="106" spans="1:5" x14ac:dyDescent="0.2">
      <c r="A106" s="6" t="s">
        <v>91</v>
      </c>
      <c r="B106" s="3">
        <v>0</v>
      </c>
      <c r="C106" s="3">
        <v>0</v>
      </c>
      <c r="D106" s="3">
        <f>ROUND(SUM(Sect611[[#This Row],[Gross Total]],Sect619[[#This Row],[Gross Total]])*0.15,0)</f>
        <v>16421</v>
      </c>
      <c r="E106" s="3">
        <f>ROUND(SUM(Sect611Arp[[#This Row],[Gross Total]],Sect619Arp[[#This Row],[Gross Total]])*0.15,0)</f>
        <v>4554</v>
      </c>
    </row>
    <row r="107" spans="1:5" x14ac:dyDescent="0.2">
      <c r="A107" s="6" t="s">
        <v>87</v>
      </c>
      <c r="B107" s="3">
        <v>0</v>
      </c>
      <c r="C107" s="3">
        <v>0</v>
      </c>
      <c r="D107" s="3">
        <f>ROUND(SUM(Sect611[[#This Row],[Gross Total]],Sect619[[#This Row],[Gross Total]])*0.15,0)</f>
        <v>8864</v>
      </c>
      <c r="E107" s="3">
        <f>ROUND(SUM(Sect611Arp[[#This Row],[Gross Total]],Sect619Arp[[#This Row],[Gross Total]])*0.15,0)</f>
        <v>1792</v>
      </c>
    </row>
    <row r="108" spans="1:5" x14ac:dyDescent="0.2">
      <c r="A108" s="6" t="s">
        <v>165</v>
      </c>
      <c r="B108" s="3">
        <v>5341.9846680223591</v>
      </c>
      <c r="C108" s="3">
        <v>0</v>
      </c>
      <c r="D108" s="3">
        <f>ROUND(SUM(Sect611[[#This Row],[Gross Total]],Sect619[[#This Row],[Gross Total]])*0.15,0)</f>
        <v>201796</v>
      </c>
      <c r="E108" s="3">
        <f>ROUND(SUM(Sect611Arp[[#This Row],[Gross Total]],Sect619Arp[[#This Row],[Gross Total]])*0.15,0)</f>
        <v>52563</v>
      </c>
    </row>
    <row r="109" spans="1:5" x14ac:dyDescent="0.2">
      <c r="A109" s="6" t="s">
        <v>68</v>
      </c>
      <c r="B109" s="3">
        <v>28947.715898636467</v>
      </c>
      <c r="C109" s="3">
        <v>0</v>
      </c>
      <c r="D109" s="3">
        <f>ROUND(SUM(Sect611[[#This Row],[Gross Total]],Sect619[[#This Row],[Gross Total]])*0.15,0)</f>
        <v>482784</v>
      </c>
      <c r="E109" s="3">
        <f>ROUND(SUM(Sect611Arp[[#This Row],[Gross Total]],Sect619Arp[[#This Row],[Gross Total]])*0.15,0)</f>
        <v>129690</v>
      </c>
    </row>
    <row r="110" spans="1:5" x14ac:dyDescent="0.2">
      <c r="A110" s="6" t="s">
        <v>224</v>
      </c>
      <c r="B110" s="3">
        <v>0</v>
      </c>
      <c r="C110" s="3">
        <v>0</v>
      </c>
      <c r="D110" s="3">
        <f>ROUND(SUM(Sect611[[#This Row],[Gross Total]],Sect619[[#This Row],[Gross Total]])*0.15,0)</f>
        <v>57034</v>
      </c>
      <c r="E110" s="3">
        <f>ROUND(SUM(Sect611Arp[[#This Row],[Gross Total]],Sect619Arp[[#This Row],[Gross Total]])*0.15,0)</f>
        <v>14381</v>
      </c>
    </row>
    <row r="111" spans="1:5" x14ac:dyDescent="0.2">
      <c r="A111" s="6" t="s">
        <v>160</v>
      </c>
      <c r="B111" s="3">
        <v>0</v>
      </c>
      <c r="C111" s="3">
        <v>0</v>
      </c>
      <c r="D111" s="3">
        <f>ROUND(SUM(Sect611[[#This Row],[Gross Total]],Sect619[[#This Row],[Gross Total]])*0.15,0)</f>
        <v>10824</v>
      </c>
      <c r="E111" s="3">
        <f>ROUND(SUM(Sect611Arp[[#This Row],[Gross Total]],Sect619Arp[[#This Row],[Gross Total]])*0.15,0)</f>
        <v>3656</v>
      </c>
    </row>
    <row r="112" spans="1:5" x14ac:dyDescent="0.2">
      <c r="A112" s="6" t="s">
        <v>10</v>
      </c>
      <c r="B112" s="3">
        <v>5279.9172679510793</v>
      </c>
      <c r="C112" s="3">
        <v>0</v>
      </c>
      <c r="D112" s="3">
        <f>ROUND(SUM(Sect611[[#This Row],[Gross Total]],Sect619[[#This Row],[Gross Total]])*0.15,0)</f>
        <v>92939</v>
      </c>
      <c r="E112" s="3">
        <f>ROUND(SUM(Sect611Arp[[#This Row],[Gross Total]],Sect619Arp[[#This Row],[Gross Total]])*0.15,0)</f>
        <v>22857</v>
      </c>
    </row>
    <row r="113" spans="1:5" x14ac:dyDescent="0.2">
      <c r="A113" s="6" t="s">
        <v>4</v>
      </c>
      <c r="B113" s="3">
        <v>0</v>
      </c>
      <c r="C113" s="3">
        <v>0</v>
      </c>
      <c r="D113" s="3">
        <f>ROUND(SUM(Sect611[[#This Row],[Gross Total]],Sect619[[#This Row],[Gross Total]])*0.15,0)</f>
        <v>14260</v>
      </c>
      <c r="E113" s="3">
        <f>ROUND(SUM(Sect611Arp[[#This Row],[Gross Total]],Sect619Arp[[#This Row],[Gross Total]])*0.15,0)</f>
        <v>3091</v>
      </c>
    </row>
    <row r="114" spans="1:5" x14ac:dyDescent="0.2">
      <c r="A114" s="6" t="s">
        <v>48</v>
      </c>
      <c r="B114" s="3">
        <v>0</v>
      </c>
      <c r="C114" s="3">
        <v>0</v>
      </c>
      <c r="D114" s="3">
        <f>ROUND(SUM(Sect611[[#This Row],[Gross Total]],Sect619[[#This Row],[Gross Total]])*0.15,0)</f>
        <v>2206</v>
      </c>
      <c r="E114" s="3">
        <f>ROUND(SUM(Sect611Arp[[#This Row],[Gross Total]],Sect619Arp[[#This Row],[Gross Total]])*0.15,0)</f>
        <v>414</v>
      </c>
    </row>
    <row r="115" spans="1:5" x14ac:dyDescent="0.2">
      <c r="A115" s="6" t="s">
        <v>120</v>
      </c>
      <c r="B115" s="3">
        <v>0</v>
      </c>
      <c r="C115" s="3">
        <v>0</v>
      </c>
      <c r="D115" s="3">
        <f>ROUND(SUM(Sect611[[#This Row],[Gross Total]],Sect619[[#This Row],[Gross Total]])*0.15,0)</f>
        <v>68317</v>
      </c>
      <c r="E115" s="3">
        <f>ROUND(SUM(Sect611Arp[[#This Row],[Gross Total]],Sect619Arp[[#This Row],[Gross Total]])*0.15,0)</f>
        <v>18379</v>
      </c>
    </row>
    <row r="116" spans="1:5" x14ac:dyDescent="0.2">
      <c r="A116" s="6" t="s">
        <v>118</v>
      </c>
      <c r="B116" s="3">
        <v>0</v>
      </c>
      <c r="C116" s="3">
        <v>0</v>
      </c>
      <c r="D116" s="3">
        <f>ROUND(SUM(Sect611[[#This Row],[Gross Total]],Sect619[[#This Row],[Gross Total]])*0.15,0)</f>
        <v>24292</v>
      </c>
      <c r="E116" s="3">
        <f>ROUND(SUM(Sect611Arp[[#This Row],[Gross Total]],Sect619Arp[[#This Row],[Gross Total]])*0.15,0)</f>
        <v>5309</v>
      </c>
    </row>
    <row r="117" spans="1:5" x14ac:dyDescent="0.2">
      <c r="A117" s="6" t="s">
        <v>28</v>
      </c>
      <c r="B117" s="3">
        <v>0</v>
      </c>
      <c r="C117" s="3">
        <v>0</v>
      </c>
      <c r="D117" s="3">
        <f>ROUND(SUM(Sect611[[#This Row],[Gross Total]],Sect619[[#This Row],[Gross Total]])*0.15,0)</f>
        <v>24608</v>
      </c>
      <c r="E117" s="3">
        <f>ROUND(SUM(Sect611Arp[[#This Row],[Gross Total]],Sect619Arp[[#This Row],[Gross Total]])*0.15,0)</f>
        <v>4297</v>
      </c>
    </row>
    <row r="118" spans="1:5" x14ac:dyDescent="0.2">
      <c r="A118" s="6" t="s">
        <v>134</v>
      </c>
      <c r="B118" s="3">
        <v>0</v>
      </c>
      <c r="C118" s="3">
        <v>0</v>
      </c>
      <c r="D118" s="3">
        <f>ROUND(SUM(Sect611[[#This Row],[Gross Total]],Sect619[[#This Row],[Gross Total]])*0.15,0)</f>
        <v>27719</v>
      </c>
      <c r="E118" s="3">
        <f>ROUND(SUM(Sect611Arp[[#This Row],[Gross Total]],Sect619Arp[[#This Row],[Gross Total]])*0.15,0)</f>
        <v>6513</v>
      </c>
    </row>
    <row r="119" spans="1:5" x14ac:dyDescent="0.2">
      <c r="A119" s="6" t="s">
        <v>135</v>
      </c>
      <c r="B119" s="3">
        <v>0</v>
      </c>
      <c r="C119" s="3">
        <v>0</v>
      </c>
      <c r="D119" s="3">
        <f>ROUND(SUM(Sect611[[#This Row],[Gross Total]],Sect619[[#This Row],[Gross Total]])*0.15,0)</f>
        <v>20231</v>
      </c>
      <c r="E119" s="3">
        <f>ROUND(SUM(Sect611Arp[[#This Row],[Gross Total]],Sect619Arp[[#This Row],[Gross Total]])*0.15,0)</f>
        <v>3997</v>
      </c>
    </row>
    <row r="120" spans="1:5" x14ac:dyDescent="0.2">
      <c r="A120" s="6" t="s">
        <v>163</v>
      </c>
      <c r="B120" s="3">
        <v>12855.670042950022</v>
      </c>
      <c r="C120" s="3">
        <v>0</v>
      </c>
      <c r="D120" s="3">
        <f>ROUND(SUM(Sect611[[#This Row],[Gross Total]],Sect619[[#This Row],[Gross Total]])*0.15,0)</f>
        <v>163020</v>
      </c>
      <c r="E120" s="3">
        <f>ROUND(SUM(Sect611Arp[[#This Row],[Gross Total]],Sect619Arp[[#This Row],[Gross Total]])*0.15,0)</f>
        <v>39926</v>
      </c>
    </row>
    <row r="121" spans="1:5" x14ac:dyDescent="0.2">
      <c r="A121" s="6" t="s">
        <v>26</v>
      </c>
      <c r="B121" s="3">
        <v>0</v>
      </c>
      <c r="C121" s="3">
        <v>0</v>
      </c>
      <c r="D121" s="3">
        <f>ROUND(SUM(Sect611[[#This Row],[Gross Total]],Sect619[[#This Row],[Gross Total]])*0.15,0)</f>
        <v>125282</v>
      </c>
      <c r="E121" s="3">
        <f>ROUND(SUM(Sect611Arp[[#This Row],[Gross Total]],Sect619Arp[[#This Row],[Gross Total]])*0.15,0)</f>
        <v>32147</v>
      </c>
    </row>
    <row r="122" spans="1:5" x14ac:dyDescent="0.2">
      <c r="A122" s="6" t="s">
        <v>9</v>
      </c>
      <c r="B122" s="3">
        <v>41661.046616972642</v>
      </c>
      <c r="C122" s="3">
        <v>1096.4424133977586</v>
      </c>
      <c r="D122" s="3">
        <f>ROUND(SUM(Sect611[[#This Row],[Gross Total]],Sect619[[#This Row],[Gross Total]])*0.15,0)</f>
        <v>524201</v>
      </c>
      <c r="E122" s="3">
        <f>ROUND(SUM(Sect611Arp[[#This Row],[Gross Total]],Sect619Arp[[#This Row],[Gross Total]])*0.15,0)</f>
        <v>139633</v>
      </c>
    </row>
    <row r="123" spans="1:5" x14ac:dyDescent="0.2">
      <c r="A123" s="6" t="s">
        <v>36</v>
      </c>
      <c r="B123" s="3">
        <v>0</v>
      </c>
      <c r="C123" s="3">
        <v>0</v>
      </c>
      <c r="D123" s="3">
        <f>ROUND(SUM(Sect611[[#This Row],[Gross Total]],Sect619[[#This Row],[Gross Total]])*0.15,0)</f>
        <v>10211</v>
      </c>
      <c r="E123" s="3">
        <f>ROUND(SUM(Sect611Arp[[#This Row],[Gross Total]],Sect619Arp[[#This Row],[Gross Total]])*0.15,0)</f>
        <v>2449</v>
      </c>
    </row>
    <row r="124" spans="1:5" x14ac:dyDescent="0.2">
      <c r="A124" s="6" t="s">
        <v>77</v>
      </c>
      <c r="B124" s="3">
        <v>0</v>
      </c>
      <c r="C124" s="3">
        <v>0</v>
      </c>
      <c r="D124" s="3">
        <f>ROUND(SUM(Sect611[[#This Row],[Gross Total]],Sect619[[#This Row],[Gross Total]])*0.15,0)</f>
        <v>8994</v>
      </c>
      <c r="E124" s="3">
        <f>ROUND(SUM(Sect611Arp[[#This Row],[Gross Total]],Sect619Arp[[#This Row],[Gross Total]])*0.15,0)</f>
        <v>2045</v>
      </c>
    </row>
    <row r="125" spans="1:5" x14ac:dyDescent="0.2">
      <c r="A125" s="6" t="s">
        <v>114</v>
      </c>
      <c r="B125" s="3">
        <v>0</v>
      </c>
      <c r="C125" s="3">
        <v>0</v>
      </c>
      <c r="D125" s="3">
        <f>ROUND(SUM(Sect611[[#This Row],[Gross Total]],Sect619[[#This Row],[Gross Total]])*0.15,0)</f>
        <v>55248</v>
      </c>
      <c r="E125" s="3">
        <f>ROUND(SUM(Sect611Arp[[#This Row],[Gross Total]],Sect619Arp[[#This Row],[Gross Total]])*0.15,0)</f>
        <v>14100</v>
      </c>
    </row>
    <row r="126" spans="1:5" x14ac:dyDescent="0.2">
      <c r="A126" s="6" t="s">
        <v>142</v>
      </c>
      <c r="B126" s="3">
        <v>0</v>
      </c>
      <c r="C126" s="3">
        <v>0</v>
      </c>
      <c r="D126" s="3">
        <f>ROUND(SUM(Sect611[[#This Row],[Gross Total]],Sect619[[#This Row],[Gross Total]])*0.15,0)</f>
        <v>9628</v>
      </c>
      <c r="E126" s="3">
        <f>ROUND(SUM(Sect611Arp[[#This Row],[Gross Total]],Sect619Arp[[#This Row],[Gross Total]])*0.15,0)</f>
        <v>2273</v>
      </c>
    </row>
    <row r="127" spans="1:5" x14ac:dyDescent="0.2">
      <c r="A127" s="6" t="s">
        <v>116</v>
      </c>
      <c r="B127" s="3">
        <v>29402.695250390778</v>
      </c>
      <c r="C127" s="3">
        <v>1116.0258980839317</v>
      </c>
      <c r="D127" s="3">
        <f>ROUND(SUM(Sect611[[#This Row],[Gross Total]],Sect619[[#This Row],[Gross Total]])*0.15,0)</f>
        <v>88748</v>
      </c>
      <c r="E127" s="3">
        <f>ROUND(SUM(Sect611Arp[[#This Row],[Gross Total]],Sect619Arp[[#This Row],[Gross Total]])*0.15,0)</f>
        <v>21250</v>
      </c>
    </row>
    <row r="128" spans="1:5" x14ac:dyDescent="0.2">
      <c r="A128" s="6" t="s">
        <v>225</v>
      </c>
      <c r="B128" s="3">
        <v>8464.1875628598045</v>
      </c>
      <c r="C128" s="3">
        <v>401.94362610935519</v>
      </c>
      <c r="D128" s="3">
        <f>ROUND(SUM(Sect611[[#This Row],[Gross Total]],Sect619[[#This Row],[Gross Total]])*0.15,0)</f>
        <v>112212</v>
      </c>
      <c r="E128" s="3">
        <f>ROUND(SUM(Sect611Arp[[#This Row],[Gross Total]],Sect619Arp[[#This Row],[Gross Total]])*0.15,0)</f>
        <v>26066</v>
      </c>
    </row>
    <row r="129" spans="1:5" x14ac:dyDescent="0.2">
      <c r="A129" s="6" t="s">
        <v>103</v>
      </c>
      <c r="B129" s="3">
        <v>0</v>
      </c>
      <c r="C129" s="3">
        <v>0</v>
      </c>
      <c r="D129" s="3">
        <f>ROUND(SUM(Sect611[[#This Row],[Gross Total]],Sect619[[#This Row],[Gross Total]])*0.15,0)</f>
        <v>43731</v>
      </c>
      <c r="E129" s="3">
        <f>ROUND(SUM(Sect611Arp[[#This Row],[Gross Total]],Sect619Arp[[#This Row],[Gross Total]])*0.15,0)</f>
        <v>10569</v>
      </c>
    </row>
    <row r="130" spans="1:5" x14ac:dyDescent="0.2">
      <c r="A130" s="6" t="s">
        <v>33</v>
      </c>
      <c r="B130" s="3">
        <v>0</v>
      </c>
      <c r="C130" s="3">
        <v>0</v>
      </c>
      <c r="D130" s="3">
        <f>ROUND(SUM(Sect611[[#This Row],[Gross Total]],Sect619[[#This Row],[Gross Total]])*0.15,0)</f>
        <v>20893</v>
      </c>
      <c r="E130" s="3">
        <f>ROUND(SUM(Sect611Arp[[#This Row],[Gross Total]],Sect619Arp[[#This Row],[Gross Total]])*0.15,0)</f>
        <v>5122</v>
      </c>
    </row>
    <row r="131" spans="1:5" x14ac:dyDescent="0.2">
      <c r="A131" s="6" t="s">
        <v>90</v>
      </c>
      <c r="B131" s="3">
        <v>0</v>
      </c>
      <c r="C131" s="3">
        <v>0</v>
      </c>
      <c r="D131" s="3">
        <f>ROUND(SUM(Sect611[[#This Row],[Gross Total]],Sect619[[#This Row],[Gross Total]])*0.15,0)</f>
        <v>29456</v>
      </c>
      <c r="E131" s="3">
        <f>ROUND(SUM(Sect611Arp[[#This Row],[Gross Total]],Sect619Arp[[#This Row],[Gross Total]])*0.15,0)</f>
        <v>5688</v>
      </c>
    </row>
    <row r="132" spans="1:5" x14ac:dyDescent="0.2">
      <c r="A132" s="6" t="s">
        <v>226</v>
      </c>
      <c r="B132" s="3">
        <v>0</v>
      </c>
      <c r="C132" s="3">
        <v>0</v>
      </c>
      <c r="D132" s="3">
        <f>ROUND(SUM(Sect611[[#This Row],[Gross Total]],Sect619[[#This Row],[Gross Total]])*0.15,0)</f>
        <v>96251</v>
      </c>
      <c r="E132" s="3">
        <f>ROUND(SUM(Sect611Arp[[#This Row],[Gross Total]],Sect619Arp[[#This Row],[Gross Total]])*0.15,0)</f>
        <v>25318</v>
      </c>
    </row>
    <row r="133" spans="1:5" x14ac:dyDescent="0.2">
      <c r="A133" s="6" t="s">
        <v>13</v>
      </c>
      <c r="B133" s="3">
        <v>16131.773639903218</v>
      </c>
      <c r="C133" s="3">
        <v>0</v>
      </c>
      <c r="D133" s="3">
        <f>ROUND(SUM(Sect611[[#This Row],[Gross Total]],Sect619[[#This Row],[Gross Total]])*0.15,0)</f>
        <v>262279</v>
      </c>
      <c r="E133" s="3">
        <f>ROUND(SUM(Sect611Arp[[#This Row],[Gross Total]],Sect619Arp[[#This Row],[Gross Total]])*0.15,0)</f>
        <v>63110</v>
      </c>
    </row>
    <row r="134" spans="1:5" x14ac:dyDescent="0.2">
      <c r="A134" s="6" t="s">
        <v>11</v>
      </c>
      <c r="B134" s="3">
        <v>3423.7852249874577</v>
      </c>
      <c r="C134" s="3">
        <v>462.91387329404643</v>
      </c>
      <c r="D134" s="3">
        <f>ROUND(SUM(Sect611[[#This Row],[Gross Total]],Sect619[[#This Row],[Gross Total]])*0.15,0)</f>
        <v>138851</v>
      </c>
      <c r="E134" s="3">
        <f>ROUND(SUM(Sect611Arp[[#This Row],[Gross Total]],Sect619Arp[[#This Row],[Gross Total]])*0.15,0)</f>
        <v>34335</v>
      </c>
    </row>
    <row r="135" spans="1:5" x14ac:dyDescent="0.2">
      <c r="A135" s="6" t="s">
        <v>76</v>
      </c>
      <c r="B135" s="3">
        <v>0</v>
      </c>
      <c r="C135" s="3">
        <v>0</v>
      </c>
      <c r="D135" s="3">
        <f>ROUND(SUM(Sect611[[#This Row],[Gross Total]],Sect619[[#This Row],[Gross Total]])*0.15,0)</f>
        <v>5605</v>
      </c>
      <c r="E135" s="3">
        <f>ROUND(SUM(Sect611Arp[[#This Row],[Gross Total]],Sect619Arp[[#This Row],[Gross Total]])*0.15,0)</f>
        <v>1487</v>
      </c>
    </row>
    <row r="136" spans="1:5" x14ac:dyDescent="0.2">
      <c r="A136" s="6" t="s">
        <v>122</v>
      </c>
      <c r="B136" s="3">
        <v>0</v>
      </c>
      <c r="C136" s="3">
        <v>0</v>
      </c>
      <c r="D136" s="3">
        <f>ROUND(SUM(Sect611[[#This Row],[Gross Total]],Sect619[[#This Row],[Gross Total]])*0.15,0)</f>
        <v>112339</v>
      </c>
      <c r="E136" s="3">
        <f>ROUND(SUM(Sect611Arp[[#This Row],[Gross Total]],Sect619Arp[[#This Row],[Gross Total]])*0.15,0)</f>
        <v>28421</v>
      </c>
    </row>
    <row r="137" spans="1:5" x14ac:dyDescent="0.2">
      <c r="A137" s="6" t="s">
        <v>227</v>
      </c>
      <c r="B137" s="3">
        <v>6876.365692966885</v>
      </c>
      <c r="C137" s="3">
        <v>0</v>
      </c>
      <c r="D137" s="3">
        <f>ROUND(SUM(Sect611[[#This Row],[Gross Total]],Sect619[[#This Row],[Gross Total]])*0.15,0)</f>
        <v>116617</v>
      </c>
      <c r="E137" s="3">
        <f>ROUND(SUM(Sect611Arp[[#This Row],[Gross Total]],Sect619Arp[[#This Row],[Gross Total]])*0.15,0)</f>
        <v>25763</v>
      </c>
    </row>
    <row r="138" spans="1:5" x14ac:dyDescent="0.2">
      <c r="A138" s="6" t="s">
        <v>131</v>
      </c>
      <c r="B138" s="3">
        <v>0</v>
      </c>
      <c r="C138" s="3">
        <v>0</v>
      </c>
      <c r="D138" s="3">
        <f>ROUND(SUM(Sect611[[#This Row],[Gross Total]],Sect619[[#This Row],[Gross Total]])*0.15,0)</f>
        <v>7629</v>
      </c>
      <c r="E138" s="3">
        <f>ROUND(SUM(Sect611Arp[[#This Row],[Gross Total]],Sect619Arp[[#This Row],[Gross Total]])*0.15,0)</f>
        <v>2308</v>
      </c>
    </row>
    <row r="139" spans="1:5" x14ac:dyDescent="0.2">
      <c r="A139" s="6" t="s">
        <v>6</v>
      </c>
      <c r="B139" s="3">
        <v>0</v>
      </c>
      <c r="C139" s="3">
        <v>0</v>
      </c>
      <c r="D139" s="3">
        <f>ROUND(SUM(Sect611[[#This Row],[Gross Total]],Sect619[[#This Row],[Gross Total]])*0.15,0)</f>
        <v>52162</v>
      </c>
      <c r="E139" s="3">
        <f>ROUND(SUM(Sect611Arp[[#This Row],[Gross Total]],Sect619Arp[[#This Row],[Gross Total]])*0.15,0)</f>
        <v>12411</v>
      </c>
    </row>
    <row r="140" spans="1:5" x14ac:dyDescent="0.2">
      <c r="A140" s="6" t="s">
        <v>60</v>
      </c>
      <c r="B140" s="3">
        <v>0</v>
      </c>
      <c r="C140" s="3">
        <v>0</v>
      </c>
      <c r="D140" s="3">
        <f>ROUND(SUM(Sect611[[#This Row],[Gross Total]],Sect619[[#This Row],[Gross Total]])*0.15,0)</f>
        <v>100565</v>
      </c>
      <c r="E140" s="3">
        <f>ROUND(SUM(Sect611Arp[[#This Row],[Gross Total]],Sect619Arp[[#This Row],[Gross Total]])*0.15,0)</f>
        <v>26460</v>
      </c>
    </row>
    <row r="141" spans="1:5" x14ac:dyDescent="0.2">
      <c r="A141" s="6" t="s">
        <v>137</v>
      </c>
      <c r="B141" s="3">
        <v>0</v>
      </c>
      <c r="C141" s="3">
        <v>0</v>
      </c>
      <c r="D141" s="3">
        <f>ROUND(SUM(Sect611[[#This Row],[Gross Total]],Sect619[[#This Row],[Gross Total]])*0.15,0)</f>
        <v>12469</v>
      </c>
      <c r="E141" s="3">
        <f>ROUND(SUM(Sect611Arp[[#This Row],[Gross Total]],Sect619Arp[[#This Row],[Gross Total]])*0.15,0)</f>
        <v>2317</v>
      </c>
    </row>
    <row r="142" spans="1:5" x14ac:dyDescent="0.2">
      <c r="A142" s="6" t="s">
        <v>53</v>
      </c>
      <c r="B142" s="3">
        <v>0</v>
      </c>
      <c r="C142" s="3">
        <v>0</v>
      </c>
      <c r="D142" s="3">
        <f>ROUND(SUM(Sect611[[#This Row],[Gross Total]],Sect619[[#This Row],[Gross Total]])*0.15,0)</f>
        <v>332</v>
      </c>
      <c r="E142" s="3">
        <f>ROUND(SUM(Sect611Arp[[#This Row],[Gross Total]],Sect619Arp[[#This Row],[Gross Total]])*0.15,0)</f>
        <v>44</v>
      </c>
    </row>
    <row r="143" spans="1:5" x14ac:dyDescent="0.2">
      <c r="A143" s="6" t="s">
        <v>228</v>
      </c>
      <c r="B143" s="3">
        <v>0</v>
      </c>
      <c r="C143" s="3">
        <v>0</v>
      </c>
      <c r="D143" s="3">
        <f>ROUND(SUM(Sect611[[#This Row],[Gross Total]],Sect619[[#This Row],[Gross Total]])*0.15,0)</f>
        <v>7424</v>
      </c>
      <c r="E143" s="3">
        <f>ROUND(SUM(Sect611Arp[[#This Row],[Gross Total]],Sect619Arp[[#This Row],[Gross Total]])*0.15,0)</f>
        <v>1919</v>
      </c>
    </row>
    <row r="144" spans="1:5" x14ac:dyDescent="0.2">
      <c r="A144" s="6" t="s">
        <v>67</v>
      </c>
      <c r="B144" s="3">
        <v>0</v>
      </c>
      <c r="C144" s="3">
        <v>0</v>
      </c>
      <c r="D144" s="3">
        <f>ROUND(SUM(Sect611[[#This Row],[Gross Total]],Sect619[[#This Row],[Gross Total]])*0.15,0)</f>
        <v>1099</v>
      </c>
      <c r="E144" s="3">
        <f>ROUND(SUM(Sect611Arp[[#This Row],[Gross Total]],Sect619Arp[[#This Row],[Gross Total]])*0.15,0)</f>
        <v>121</v>
      </c>
    </row>
    <row r="145" spans="1:5" x14ac:dyDescent="0.2">
      <c r="A145" s="6" t="s">
        <v>80</v>
      </c>
      <c r="B145" s="3">
        <v>0</v>
      </c>
      <c r="C145" s="3">
        <v>0</v>
      </c>
      <c r="D145" s="3">
        <f>ROUND(SUM(Sect611[[#This Row],[Gross Total]],Sect619[[#This Row],[Gross Total]])*0.15,0)</f>
        <v>35384</v>
      </c>
      <c r="E145" s="3">
        <f>ROUND(SUM(Sect611Arp[[#This Row],[Gross Total]],Sect619Arp[[#This Row],[Gross Total]])*0.15,0)</f>
        <v>8503</v>
      </c>
    </row>
    <row r="146" spans="1:5" x14ac:dyDescent="0.2">
      <c r="A146" s="6" t="s">
        <v>78</v>
      </c>
      <c r="B146" s="3">
        <v>0</v>
      </c>
      <c r="C146" s="3">
        <v>0</v>
      </c>
      <c r="D146" s="3">
        <f>ROUND(SUM(Sect611[[#This Row],[Gross Total]],Sect619[[#This Row],[Gross Total]])*0.15,0)</f>
        <v>546</v>
      </c>
      <c r="E146" s="3">
        <f>ROUND(SUM(Sect611Arp[[#This Row],[Gross Total]],Sect619Arp[[#This Row],[Gross Total]])*0.15,0)</f>
        <v>86</v>
      </c>
    </row>
    <row r="147" spans="1:5" x14ac:dyDescent="0.2">
      <c r="A147" s="6" t="s">
        <v>229</v>
      </c>
      <c r="B147" s="3">
        <v>0</v>
      </c>
      <c r="C147" s="3">
        <v>0</v>
      </c>
      <c r="D147" s="3">
        <f>ROUND(SUM(Sect611[[#This Row],[Gross Total]],Sect619[[#This Row],[Gross Total]])*0.15,0)</f>
        <v>12666</v>
      </c>
      <c r="E147" s="3">
        <f>ROUND(SUM(Sect611Arp[[#This Row],[Gross Total]],Sect619Arp[[#This Row],[Gross Total]])*0.15,0)</f>
        <v>2251</v>
      </c>
    </row>
    <row r="148" spans="1:5" x14ac:dyDescent="0.2">
      <c r="A148" s="6" t="s">
        <v>121</v>
      </c>
      <c r="B148" s="3">
        <v>131857.67835896829</v>
      </c>
      <c r="C148" s="3">
        <v>2355.582760429982</v>
      </c>
      <c r="D148" s="3">
        <f>ROUND(SUM(Sect611[[#This Row],[Gross Total]],Sect619[[#This Row],[Gross Total]])*0.15,0)</f>
        <v>1730752</v>
      </c>
      <c r="E148" s="3">
        <f>ROUND(SUM(Sect611Arp[[#This Row],[Gross Total]],Sect619Arp[[#This Row],[Gross Total]])*0.15,0)</f>
        <v>430305</v>
      </c>
    </row>
    <row r="149" spans="1:5" x14ac:dyDescent="0.2">
      <c r="A149" s="6" t="s">
        <v>27</v>
      </c>
      <c r="B149" s="3">
        <v>0</v>
      </c>
      <c r="C149" s="3">
        <v>0</v>
      </c>
      <c r="D149" s="3">
        <f>ROUND(SUM(Sect611[[#This Row],[Gross Total]],Sect619[[#This Row],[Gross Total]])*0.15,0)</f>
        <v>4932</v>
      </c>
      <c r="E149" s="3">
        <f>ROUND(SUM(Sect611Arp[[#This Row],[Gross Total]],Sect619Arp[[#This Row],[Gross Total]])*0.15,0)</f>
        <v>1102</v>
      </c>
    </row>
    <row r="150" spans="1:5" x14ac:dyDescent="0.2">
      <c r="A150" s="6" t="s">
        <v>47</v>
      </c>
      <c r="B150" s="3">
        <v>0</v>
      </c>
      <c r="C150" s="3">
        <v>0</v>
      </c>
      <c r="D150" s="3">
        <f>ROUND(SUM(Sect611[[#This Row],[Gross Total]],Sect619[[#This Row],[Gross Total]])*0.15,0)</f>
        <v>6548</v>
      </c>
      <c r="E150" s="3">
        <f>ROUND(SUM(Sect611Arp[[#This Row],[Gross Total]],Sect619Arp[[#This Row],[Gross Total]])*0.15,0)</f>
        <v>1548</v>
      </c>
    </row>
    <row r="151" spans="1:5" x14ac:dyDescent="0.2">
      <c r="A151" s="6" t="s">
        <v>65</v>
      </c>
      <c r="B151" s="3">
        <v>0</v>
      </c>
      <c r="C151" s="3">
        <v>0</v>
      </c>
      <c r="D151" s="3">
        <f>ROUND(SUM(Sect611[[#This Row],[Gross Total]],Sect619[[#This Row],[Gross Total]])*0.15,0)</f>
        <v>6293</v>
      </c>
      <c r="E151" s="3">
        <f>ROUND(SUM(Sect611Arp[[#This Row],[Gross Total]],Sect619Arp[[#This Row],[Gross Total]])*0.15,0)</f>
        <v>1735</v>
      </c>
    </row>
    <row r="152" spans="1:5" x14ac:dyDescent="0.2">
      <c r="A152" s="6" t="s">
        <v>21</v>
      </c>
      <c r="B152" s="3">
        <v>0</v>
      </c>
      <c r="C152" s="3">
        <v>0</v>
      </c>
      <c r="D152" s="3">
        <f>ROUND(SUM(Sect611[[#This Row],[Gross Total]],Sect619[[#This Row],[Gross Total]])*0.15,0)</f>
        <v>35615</v>
      </c>
      <c r="E152" s="3">
        <f>ROUND(SUM(Sect611Arp[[#This Row],[Gross Total]],Sect619Arp[[#This Row],[Gross Total]])*0.15,0)</f>
        <v>7150</v>
      </c>
    </row>
    <row r="153" spans="1:5" x14ac:dyDescent="0.2">
      <c r="A153" s="6" t="s">
        <v>31</v>
      </c>
      <c r="B153" s="3">
        <v>9206.1553111159465</v>
      </c>
      <c r="C153" s="3">
        <v>0</v>
      </c>
      <c r="D153" s="3">
        <f>ROUND(SUM(Sect611[[#This Row],[Gross Total]],Sect619[[#This Row],[Gross Total]])*0.15,0)</f>
        <v>219799</v>
      </c>
      <c r="E153" s="3">
        <f>ROUND(SUM(Sect611Arp[[#This Row],[Gross Total]],Sect619Arp[[#This Row],[Gross Total]])*0.15,0)</f>
        <v>62073</v>
      </c>
    </row>
    <row r="154" spans="1:5" x14ac:dyDescent="0.2">
      <c r="A154" s="6" t="s">
        <v>41</v>
      </c>
      <c r="B154" s="3">
        <v>0</v>
      </c>
      <c r="C154" s="3">
        <v>0</v>
      </c>
      <c r="D154" s="3">
        <f>ROUND(SUM(Sect611[[#This Row],[Gross Total]],Sect619[[#This Row],[Gross Total]])*0.15,0)</f>
        <v>26729</v>
      </c>
      <c r="E154" s="3">
        <f>ROUND(SUM(Sect611Arp[[#This Row],[Gross Total]],Sect619Arp[[#This Row],[Gross Total]])*0.15,0)</f>
        <v>5285</v>
      </c>
    </row>
    <row r="155" spans="1:5" x14ac:dyDescent="0.2">
      <c r="A155" s="6" t="s">
        <v>123</v>
      </c>
      <c r="B155" s="3">
        <v>0</v>
      </c>
      <c r="C155" s="3">
        <v>0</v>
      </c>
      <c r="D155" s="3">
        <f>ROUND(SUM(Sect611[[#This Row],[Gross Total]],Sect619[[#This Row],[Gross Total]])*0.15,0)</f>
        <v>358631</v>
      </c>
      <c r="E155" s="3">
        <f>ROUND(SUM(Sect611Arp[[#This Row],[Gross Total]],Sect619Arp[[#This Row],[Gross Total]])*0.15,0)</f>
        <v>94060</v>
      </c>
    </row>
    <row r="156" spans="1:5" x14ac:dyDescent="0.2">
      <c r="A156" s="6" t="s">
        <v>39</v>
      </c>
      <c r="B156" s="3">
        <v>1592.8033930936494</v>
      </c>
      <c r="C156" s="3">
        <v>0</v>
      </c>
      <c r="D156" s="3">
        <f>ROUND(SUM(Sect611[[#This Row],[Gross Total]],Sect619[[#This Row],[Gross Total]])*0.15,0)</f>
        <v>14827</v>
      </c>
      <c r="E156" s="3">
        <f>ROUND(SUM(Sect611Arp[[#This Row],[Gross Total]],Sect619Arp[[#This Row],[Gross Total]])*0.15,0)</f>
        <v>3679</v>
      </c>
    </row>
    <row r="157" spans="1:5" x14ac:dyDescent="0.2">
      <c r="A157" s="6" t="s">
        <v>128</v>
      </c>
      <c r="B157" s="3">
        <v>0</v>
      </c>
      <c r="C157" s="3">
        <v>0</v>
      </c>
      <c r="D157" s="3">
        <f>ROUND(SUM(Sect611[[#This Row],[Gross Total]],Sect619[[#This Row],[Gross Total]])*0.15,0)</f>
        <v>14536</v>
      </c>
      <c r="E157" s="3">
        <f>ROUND(SUM(Sect611Arp[[#This Row],[Gross Total]],Sect619Arp[[#This Row],[Gross Total]])*0.15,0)</f>
        <v>4176</v>
      </c>
    </row>
    <row r="158" spans="1:5" x14ac:dyDescent="0.2">
      <c r="A158" s="6" t="s">
        <v>64</v>
      </c>
      <c r="B158" s="3">
        <v>0</v>
      </c>
      <c r="C158" s="3">
        <v>0</v>
      </c>
      <c r="D158" s="3">
        <f>ROUND(SUM(Sect611[[#This Row],[Gross Total]],Sect619[[#This Row],[Gross Total]])*0.15,0)</f>
        <v>38591</v>
      </c>
      <c r="E158" s="3">
        <f>ROUND(SUM(Sect611Arp[[#This Row],[Gross Total]],Sect619Arp[[#This Row],[Gross Total]])*0.15,0)</f>
        <v>9378</v>
      </c>
    </row>
    <row r="159" spans="1:5" x14ac:dyDescent="0.2">
      <c r="A159" s="6" t="s">
        <v>115</v>
      </c>
      <c r="B159" s="3">
        <v>88751.0095812566</v>
      </c>
      <c r="C159" s="3">
        <v>1105.4828967076662</v>
      </c>
      <c r="D159" s="3">
        <f>ROUND(SUM(Sect611[[#This Row],[Gross Total]],Sect619[[#This Row],[Gross Total]])*0.15,0)</f>
        <v>1291184</v>
      </c>
      <c r="E159" s="3">
        <f>ROUND(SUM(Sect611Arp[[#This Row],[Gross Total]],Sect619Arp[[#This Row],[Gross Total]])*0.15,0)</f>
        <v>352585</v>
      </c>
    </row>
    <row r="160" spans="1:5" x14ac:dyDescent="0.2">
      <c r="A160" s="6" t="s">
        <v>99</v>
      </c>
      <c r="B160" s="3">
        <v>0</v>
      </c>
      <c r="C160" s="3">
        <v>0</v>
      </c>
      <c r="D160" s="3">
        <f>ROUND(SUM(Sect611[[#This Row],[Gross Total]],Sect619[[#This Row],[Gross Total]])*0.15,0)</f>
        <v>98810</v>
      </c>
      <c r="E160" s="3">
        <f>ROUND(SUM(Sect611Arp[[#This Row],[Gross Total]],Sect619Arp[[#This Row],[Gross Total]])*0.15,0)</f>
        <v>30857</v>
      </c>
    </row>
    <row r="161" spans="1:5" x14ac:dyDescent="0.2">
      <c r="A161" s="6" t="s">
        <v>19</v>
      </c>
      <c r="B161" s="3">
        <v>19619.468470113057</v>
      </c>
      <c r="C161" s="3">
        <v>0</v>
      </c>
      <c r="D161" s="3">
        <f>ROUND(SUM(Sect611[[#This Row],[Gross Total]],Sect619[[#This Row],[Gross Total]])*0.15,0)</f>
        <v>70408</v>
      </c>
      <c r="E161" s="3">
        <f>ROUND(SUM(Sect611Arp[[#This Row],[Gross Total]],Sect619Arp[[#This Row],[Gross Total]])*0.15,0)</f>
        <v>18754</v>
      </c>
    </row>
    <row r="162" spans="1:5" x14ac:dyDescent="0.2">
      <c r="A162" s="6" t="s">
        <v>98</v>
      </c>
      <c r="B162" s="3">
        <v>0</v>
      </c>
      <c r="C162" s="3">
        <v>0</v>
      </c>
      <c r="D162" s="3">
        <f>ROUND(SUM(Sect611[[#This Row],[Gross Total]],Sect619[[#This Row],[Gross Total]])*0.15,0)</f>
        <v>24837</v>
      </c>
      <c r="E162" s="3">
        <f>ROUND(SUM(Sect611Arp[[#This Row],[Gross Total]],Sect619Arp[[#This Row],[Gross Total]])*0.15,0)</f>
        <v>7024</v>
      </c>
    </row>
    <row r="163" spans="1:5" x14ac:dyDescent="0.2">
      <c r="A163" s="6" t="s">
        <v>18</v>
      </c>
      <c r="B163" s="3">
        <v>0</v>
      </c>
      <c r="C163" s="3">
        <v>0</v>
      </c>
      <c r="D163" s="3">
        <f>ROUND(SUM(Sect611[[#This Row],[Gross Total]],Sect619[[#This Row],[Gross Total]])*0.15,0)</f>
        <v>54334</v>
      </c>
      <c r="E163" s="3">
        <f>ROUND(SUM(Sect611Arp[[#This Row],[Gross Total]],Sect619Arp[[#This Row],[Gross Total]])*0.15,0)</f>
        <v>12986</v>
      </c>
    </row>
    <row r="164" spans="1:5" x14ac:dyDescent="0.2">
      <c r="A164" s="6" t="s">
        <v>166</v>
      </c>
      <c r="B164" s="3">
        <v>0</v>
      </c>
      <c r="C164" s="3">
        <v>0</v>
      </c>
      <c r="D164" s="3">
        <f>ROUND(SUM(Sect611[[#This Row],[Gross Total]],Sect619[[#This Row],[Gross Total]])*0.15,0)</f>
        <v>30914</v>
      </c>
      <c r="E164" s="3">
        <f>ROUND(SUM(Sect611Arp[[#This Row],[Gross Total]],Sect619Arp[[#This Row],[Gross Total]])*0.15,0)</f>
        <v>7228</v>
      </c>
    </row>
    <row r="165" spans="1:5" x14ac:dyDescent="0.2">
      <c r="A165" s="6" t="s">
        <v>230</v>
      </c>
      <c r="B165" s="3">
        <v>0</v>
      </c>
      <c r="C165" s="3">
        <v>0</v>
      </c>
      <c r="D165" s="3">
        <f>ROUND(SUM(Sect611[[#This Row],[Gross Total]],Sect619[[#This Row],[Gross Total]])*0.15,0)</f>
        <v>10139</v>
      </c>
      <c r="E165" s="3">
        <f>ROUND(SUM(Sect611Arp[[#This Row],[Gross Total]],Sect619Arp[[#This Row],[Gross Total]])*0.15,0)</f>
        <v>2211</v>
      </c>
    </row>
    <row r="166" spans="1:5" x14ac:dyDescent="0.2">
      <c r="A166" s="6" t="s">
        <v>156</v>
      </c>
      <c r="B166" s="3">
        <v>10096.69951285611</v>
      </c>
      <c r="C166" s="3">
        <v>0</v>
      </c>
      <c r="D166" s="3">
        <f>ROUND(SUM(Sect611[[#This Row],[Gross Total]],Sect619[[#This Row],[Gross Total]])*0.15,0)</f>
        <v>133258</v>
      </c>
      <c r="E166" s="3">
        <f>ROUND(SUM(Sect611Arp[[#This Row],[Gross Total]],Sect619Arp[[#This Row],[Gross Total]])*0.15,0)</f>
        <v>40560</v>
      </c>
    </row>
    <row r="167" spans="1:5" x14ac:dyDescent="0.2">
      <c r="A167" s="6" t="s">
        <v>111</v>
      </c>
      <c r="B167" s="3">
        <v>0</v>
      </c>
      <c r="C167" s="3">
        <v>0</v>
      </c>
      <c r="D167" s="3">
        <f>ROUND(SUM(Sect611[[#This Row],[Gross Total]],Sect619[[#This Row],[Gross Total]])*0.15,0)</f>
        <v>110882</v>
      </c>
      <c r="E167" s="3">
        <f>ROUND(SUM(Sect611Arp[[#This Row],[Gross Total]],Sect619Arp[[#This Row],[Gross Total]])*0.15,0)</f>
        <v>29188</v>
      </c>
    </row>
    <row r="168" spans="1:5" x14ac:dyDescent="0.2">
      <c r="A168" s="6" t="s">
        <v>32</v>
      </c>
      <c r="B168" s="3">
        <v>0</v>
      </c>
      <c r="C168" s="3">
        <v>0</v>
      </c>
      <c r="D168" s="3">
        <f>ROUND(SUM(Sect611[[#This Row],[Gross Total]],Sect619[[#This Row],[Gross Total]])*0.15,0)</f>
        <v>32642</v>
      </c>
      <c r="E168" s="3">
        <f>ROUND(SUM(Sect611Arp[[#This Row],[Gross Total]],Sect619Arp[[#This Row],[Gross Total]])*0.15,0)</f>
        <v>8213</v>
      </c>
    </row>
    <row r="169" spans="1:5" x14ac:dyDescent="0.2">
      <c r="A169" s="6" t="s">
        <v>93</v>
      </c>
      <c r="B169" s="3">
        <v>0</v>
      </c>
      <c r="C169" s="3">
        <v>0</v>
      </c>
      <c r="D169" s="3">
        <f>ROUND(SUM(Sect611[[#This Row],[Gross Total]],Sect619[[#This Row],[Gross Total]])*0.15,0)</f>
        <v>47004</v>
      </c>
      <c r="E169" s="3">
        <f>ROUND(SUM(Sect611Arp[[#This Row],[Gross Total]],Sect619Arp[[#This Row],[Gross Total]])*0.15,0)</f>
        <v>11669</v>
      </c>
    </row>
    <row r="170" spans="1:5" x14ac:dyDescent="0.2">
      <c r="A170" s="6" t="s">
        <v>59</v>
      </c>
      <c r="B170" s="3">
        <v>0</v>
      </c>
      <c r="C170" s="3">
        <v>0</v>
      </c>
      <c r="D170" s="3">
        <f>ROUND(SUM(Sect611[[#This Row],[Gross Total]],Sect619[[#This Row],[Gross Total]])*0.15,0)</f>
        <v>565</v>
      </c>
      <c r="E170" s="3">
        <f>ROUND(SUM(Sect611Arp[[#This Row],[Gross Total]],Sect619Arp[[#This Row],[Gross Total]])*0.15,0)</f>
        <v>106</v>
      </c>
    </row>
    <row r="171" spans="1:5" x14ac:dyDescent="0.2">
      <c r="A171" s="6" t="s">
        <v>231</v>
      </c>
      <c r="B171" s="3">
        <v>0</v>
      </c>
      <c r="C171" s="3">
        <v>0</v>
      </c>
      <c r="D171" s="3">
        <f>ROUND(SUM(Sect611[[#This Row],[Gross Total]],Sect619[[#This Row],[Gross Total]])*0.15,0)</f>
        <v>96924</v>
      </c>
      <c r="E171" s="3">
        <f>ROUND(SUM(Sect611Arp[[#This Row],[Gross Total]],Sect619Arp[[#This Row],[Gross Total]])*0.15,0)</f>
        <v>22258</v>
      </c>
    </row>
    <row r="172" spans="1:5" x14ac:dyDescent="0.2">
      <c r="A172" s="6" t="s">
        <v>35</v>
      </c>
      <c r="B172" s="3">
        <v>0</v>
      </c>
      <c r="C172" s="3">
        <v>0</v>
      </c>
      <c r="D172" s="3">
        <f>ROUND(SUM(Sect611[[#This Row],[Gross Total]],Sect619[[#This Row],[Gross Total]])*0.15,0)</f>
        <v>60227</v>
      </c>
      <c r="E172" s="3">
        <f>ROUND(SUM(Sect611Arp[[#This Row],[Gross Total]],Sect619Arp[[#This Row],[Gross Total]])*0.15,0)</f>
        <v>12982</v>
      </c>
    </row>
    <row r="173" spans="1:5" x14ac:dyDescent="0.2">
      <c r="A173" s="6" t="s">
        <v>232</v>
      </c>
      <c r="B173" s="3">
        <v>0</v>
      </c>
      <c r="C173" s="3">
        <v>0</v>
      </c>
      <c r="D173" s="3">
        <f>ROUND(SUM(Sect611[[#This Row],[Gross Total]],Sect619[[#This Row],[Gross Total]])*0.15,0)</f>
        <v>10497</v>
      </c>
      <c r="E173" s="3">
        <f>ROUND(SUM(Sect611Arp[[#This Row],[Gross Total]],Sect619Arp[[#This Row],[Gross Total]])*0.15,0)</f>
        <v>1892</v>
      </c>
    </row>
    <row r="174" spans="1:5" x14ac:dyDescent="0.2">
      <c r="A174" s="6" t="s">
        <v>158</v>
      </c>
      <c r="B174" s="3">
        <v>0</v>
      </c>
      <c r="C174" s="3">
        <v>0</v>
      </c>
      <c r="D174" s="3">
        <f>ROUND(SUM(Sect611[[#This Row],[Gross Total]],Sect619[[#This Row],[Gross Total]])*0.15,0)</f>
        <v>1657</v>
      </c>
      <c r="E174" s="3">
        <f>ROUND(SUM(Sect611Arp[[#This Row],[Gross Total]],Sect619Arp[[#This Row],[Gross Total]])*0.15,0)</f>
        <v>462</v>
      </c>
    </row>
    <row r="175" spans="1:5" x14ac:dyDescent="0.2">
      <c r="A175" s="6" t="s">
        <v>82</v>
      </c>
      <c r="B175" s="3">
        <v>0</v>
      </c>
      <c r="C175" s="3">
        <v>0</v>
      </c>
      <c r="D175" s="3">
        <f>ROUND(SUM(Sect611[[#This Row],[Gross Total]],Sect619[[#This Row],[Gross Total]])*0.15,0)</f>
        <v>372869</v>
      </c>
      <c r="E175" s="3">
        <f>ROUND(SUM(Sect611Arp[[#This Row],[Gross Total]],Sect619Arp[[#This Row],[Gross Total]])*0.15,0)</f>
        <v>85281</v>
      </c>
    </row>
    <row r="176" spans="1:5" x14ac:dyDescent="0.2">
      <c r="A176" s="6" t="s">
        <v>23</v>
      </c>
      <c r="B176" s="3">
        <v>0</v>
      </c>
      <c r="C176" s="3">
        <v>0</v>
      </c>
      <c r="D176" s="3">
        <f>ROUND(SUM(Sect611[[#This Row],[Gross Total]],Sect619[[#This Row],[Gross Total]])*0.15,0)</f>
        <v>103595</v>
      </c>
      <c r="E176" s="3">
        <f>ROUND(SUM(Sect611Arp[[#This Row],[Gross Total]],Sect619Arp[[#This Row],[Gross Total]])*0.15,0)</f>
        <v>22844</v>
      </c>
    </row>
    <row r="177" spans="1:5" x14ac:dyDescent="0.2">
      <c r="A177" s="6" t="s">
        <v>117</v>
      </c>
      <c r="B177" s="3">
        <v>14568.053549818414</v>
      </c>
      <c r="C177" s="3">
        <v>0</v>
      </c>
      <c r="D177" s="3">
        <f>ROUND(SUM(Sect611[[#This Row],[Gross Total]],Sect619[[#This Row],[Gross Total]])*0.15,0)</f>
        <v>8777</v>
      </c>
      <c r="E177" s="3">
        <f>ROUND(SUM(Sect611Arp[[#This Row],[Gross Total]],Sect619Arp[[#This Row],[Gross Total]])*0.15,0)</f>
        <v>2559</v>
      </c>
    </row>
    <row r="178" spans="1:5" x14ac:dyDescent="0.2">
      <c r="A178" s="6" t="s">
        <v>139</v>
      </c>
      <c r="B178" s="3">
        <v>0</v>
      </c>
      <c r="C178" s="3">
        <v>0</v>
      </c>
      <c r="D178" s="3">
        <f>ROUND(SUM(Sect611[[#This Row],[Gross Total]],Sect619[[#This Row],[Gross Total]])*0.15,0)</f>
        <v>17660</v>
      </c>
      <c r="E178" s="3">
        <f>ROUND(SUM(Sect611Arp[[#This Row],[Gross Total]],Sect619Arp[[#This Row],[Gross Total]])*0.15,0)</f>
        <v>4103</v>
      </c>
    </row>
    <row r="179" spans="1:5" x14ac:dyDescent="0.2">
      <c r="A179" s="6" t="s">
        <v>55</v>
      </c>
      <c r="B179" s="3">
        <v>0</v>
      </c>
      <c r="C179" s="3">
        <v>0</v>
      </c>
      <c r="D179" s="3">
        <f>ROUND(SUM(Sect611[[#This Row],[Gross Total]],Sect619[[#This Row],[Gross Total]])*0.15,0)</f>
        <v>236</v>
      </c>
      <c r="E179" s="3">
        <f>ROUND(SUM(Sect611Arp[[#This Row],[Gross Total]],Sect619Arp[[#This Row],[Gross Total]])*0.15,0)</f>
        <v>30</v>
      </c>
    </row>
    <row r="180" spans="1:5" x14ac:dyDescent="0.2">
      <c r="A180" s="6" t="s">
        <v>43</v>
      </c>
      <c r="B180" s="3">
        <v>0</v>
      </c>
      <c r="C180" s="3">
        <v>0</v>
      </c>
      <c r="D180" s="3">
        <f>ROUND(SUM(Sect611[[#This Row],[Gross Total]],Sect619[[#This Row],[Gross Total]])*0.15,0)</f>
        <v>47381</v>
      </c>
      <c r="E180" s="3">
        <f>ROUND(SUM(Sect611Arp[[#This Row],[Gross Total]],Sect619Arp[[#This Row],[Gross Total]])*0.15,0)</f>
        <v>11685</v>
      </c>
    </row>
    <row r="181" spans="1:5" x14ac:dyDescent="0.2">
      <c r="A181" s="6" t="s">
        <v>97</v>
      </c>
      <c r="B181" s="3">
        <v>0</v>
      </c>
      <c r="C181" s="3">
        <v>0</v>
      </c>
      <c r="D181" s="3">
        <f>ROUND(SUM(Sect611[[#This Row],[Gross Total]],Sect619[[#This Row],[Gross Total]])*0.15,0)</f>
        <v>87098</v>
      </c>
      <c r="E181" s="3">
        <f>ROUND(SUM(Sect611Arp[[#This Row],[Gross Total]],Sect619Arp[[#This Row],[Gross Total]])*0.15,0)</f>
        <v>19110</v>
      </c>
    </row>
    <row r="182" spans="1:5" x14ac:dyDescent="0.2">
      <c r="A182" s="6" t="s">
        <v>233</v>
      </c>
      <c r="B182" s="3">
        <v>7594.7320554847456</v>
      </c>
      <c r="C182" s="3">
        <v>0</v>
      </c>
      <c r="D182" s="3">
        <f>ROUND(SUM(Sect611[[#This Row],[Gross Total]],Sect619[[#This Row],[Gross Total]])*0.15,0)</f>
        <v>192518</v>
      </c>
      <c r="E182" s="3">
        <f>ROUND(SUM(Sect611Arp[[#This Row],[Gross Total]],Sect619Arp[[#This Row],[Gross Total]])*0.15,0)</f>
        <v>45653</v>
      </c>
    </row>
    <row r="183" spans="1:5" x14ac:dyDescent="0.2">
      <c r="A183" s="6" t="s">
        <v>154</v>
      </c>
      <c r="B183" s="3">
        <v>34573.305420259574</v>
      </c>
      <c r="C183" s="3">
        <v>819.73483377041975</v>
      </c>
      <c r="D183" s="3">
        <f>ROUND(SUM(Sect611[[#This Row],[Gross Total]],Sect619[[#This Row],[Gross Total]])*0.15,0)</f>
        <v>376191</v>
      </c>
      <c r="E183" s="3">
        <f>ROUND(SUM(Sect611Arp[[#This Row],[Gross Total]],Sect619Arp[[#This Row],[Gross Total]])*0.15,0)</f>
        <v>98393</v>
      </c>
    </row>
    <row r="184" spans="1:5" x14ac:dyDescent="0.2">
      <c r="A184" s="6" t="s">
        <v>133</v>
      </c>
      <c r="B184" s="3">
        <v>3392.025271473226</v>
      </c>
      <c r="C184" s="3">
        <v>436.11555960223751</v>
      </c>
      <c r="D184" s="3">
        <f>ROUND(SUM(Sect611[[#This Row],[Gross Total]],Sect619[[#This Row],[Gross Total]])*0.15,0)</f>
        <v>80055</v>
      </c>
      <c r="E184" s="3">
        <f>ROUND(SUM(Sect611Arp[[#This Row],[Gross Total]],Sect619Arp[[#This Row],[Gross Total]])*0.15,0)</f>
        <v>18864</v>
      </c>
    </row>
    <row r="185" spans="1:5" x14ac:dyDescent="0.2">
      <c r="A185" s="6" t="s">
        <v>149</v>
      </c>
      <c r="B185" s="3">
        <v>0</v>
      </c>
      <c r="C185" s="3">
        <v>0</v>
      </c>
      <c r="D185" s="3">
        <f>ROUND(SUM(Sect611[[#This Row],[Gross Total]],Sect619[[#This Row],[Gross Total]])*0.15,0)</f>
        <v>342</v>
      </c>
      <c r="E185" s="3">
        <f>ROUND(SUM(Sect611Arp[[#This Row],[Gross Total]],Sect619Arp[[#This Row],[Gross Total]])*0.15,0)</f>
        <v>11</v>
      </c>
    </row>
    <row r="186" spans="1:5" x14ac:dyDescent="0.2">
      <c r="A186" s="6" t="s">
        <v>234</v>
      </c>
      <c r="B186" s="3">
        <v>0</v>
      </c>
      <c r="C186" s="3">
        <v>0</v>
      </c>
      <c r="D186" s="3">
        <f>ROUND(SUM(Sect611[[#This Row],[Gross Total]],Sect619[[#This Row],[Gross Total]])*0.15,0)</f>
        <v>1030</v>
      </c>
      <c r="E186" s="3">
        <f>ROUND(SUM(Sect611Arp[[#This Row],[Gross Total]],Sect619Arp[[#This Row],[Gross Total]])*0.15,0)</f>
        <v>206</v>
      </c>
    </row>
    <row r="187" spans="1:5" x14ac:dyDescent="0.2">
      <c r="A187" s="6" t="s">
        <v>235</v>
      </c>
      <c r="B187" s="3">
        <v>0</v>
      </c>
      <c r="C187" s="3">
        <v>0</v>
      </c>
      <c r="D187" s="3">
        <f>ROUND(SUM(Sect611[[#This Row],[Gross Total]],Sect619[[#This Row],[Gross Total]])*0.15,0)</f>
        <v>44247</v>
      </c>
      <c r="E187" s="3">
        <f>ROUND(SUM(Sect611Arp[[#This Row],[Gross Total]],Sect619Arp[[#This Row],[Gross Total]])*0.15,0)</f>
        <v>12268</v>
      </c>
    </row>
    <row r="188" spans="1:5" x14ac:dyDescent="0.2">
      <c r="A188" s="6" t="s">
        <v>141</v>
      </c>
      <c r="B188" s="3">
        <v>0</v>
      </c>
      <c r="C188" s="3">
        <v>0</v>
      </c>
      <c r="D188" s="3">
        <f>ROUND(SUM(Sect611[[#This Row],[Gross Total]],Sect619[[#This Row],[Gross Total]])*0.15,0)</f>
        <v>12667</v>
      </c>
      <c r="E188" s="3">
        <f>ROUND(SUM(Sect611Arp[[#This Row],[Gross Total]],Sect619Arp[[#This Row],[Gross Total]])*0.15,0)</f>
        <v>2844</v>
      </c>
    </row>
    <row r="189" spans="1:5" x14ac:dyDescent="0.2">
      <c r="A189" s="6" t="s">
        <v>109</v>
      </c>
      <c r="B189" s="3">
        <v>0</v>
      </c>
      <c r="C189" s="3">
        <v>0</v>
      </c>
      <c r="D189" s="3">
        <f>ROUND(SUM(Sect611[[#This Row],[Gross Total]],Sect619[[#This Row],[Gross Total]])*0.15,0)</f>
        <v>31054</v>
      </c>
      <c r="E189" s="3">
        <f>ROUND(SUM(Sect611Arp[[#This Row],[Gross Total]],Sect619Arp[[#This Row],[Gross Total]])*0.15,0)</f>
        <v>7836</v>
      </c>
    </row>
    <row r="190" spans="1:5" x14ac:dyDescent="0.2">
      <c r="A190" s="6" t="s">
        <v>22</v>
      </c>
      <c r="B190" s="3">
        <v>0</v>
      </c>
      <c r="C190" s="3">
        <v>0</v>
      </c>
      <c r="D190" s="3">
        <f>ROUND(SUM(Sect611[[#This Row],[Gross Total]],Sect619[[#This Row],[Gross Total]])*0.15,0)</f>
        <v>22423</v>
      </c>
      <c r="E190" s="3">
        <f>ROUND(SUM(Sect611Arp[[#This Row],[Gross Total]],Sect619Arp[[#This Row],[Gross Total]])*0.15,0)</f>
        <v>4588</v>
      </c>
    </row>
    <row r="191" spans="1:5" x14ac:dyDescent="0.2">
      <c r="A191" s="6" t="s">
        <v>147</v>
      </c>
      <c r="B191" s="3">
        <v>0</v>
      </c>
      <c r="C191" s="3">
        <v>0</v>
      </c>
      <c r="D191" s="3">
        <f>ROUND(SUM(Sect611[[#This Row],[Gross Total]],Sect619[[#This Row],[Gross Total]])*0.15,0)</f>
        <v>9904</v>
      </c>
      <c r="E191" s="3">
        <f>ROUND(SUM(Sect611Arp[[#This Row],[Gross Total]],Sect619Arp[[#This Row],[Gross Total]])*0.15,0)</f>
        <v>1666</v>
      </c>
    </row>
    <row r="192" spans="1:5" x14ac:dyDescent="0.2">
      <c r="A192" s="6" t="s">
        <v>236</v>
      </c>
      <c r="B192" s="3">
        <v>3215.2848314399916</v>
      </c>
      <c r="C192" s="3">
        <v>246.04989854671899</v>
      </c>
      <c r="D192" s="3">
        <f>ROUND(SUM(Sect611[[#This Row],[Gross Total]],Sect619[[#This Row],[Gross Total]])*0.15,0)</f>
        <v>34538</v>
      </c>
      <c r="E192" s="3">
        <f>ROUND(SUM(Sect611Arp[[#This Row],[Gross Total]],Sect619Arp[[#This Row],[Gross Total]])*0.15,0)</f>
        <v>8546</v>
      </c>
    </row>
    <row r="193" spans="1:5" x14ac:dyDescent="0.2">
      <c r="A193" s="6" t="s">
        <v>237</v>
      </c>
      <c r="B193" s="3">
        <v>13831.132242308948</v>
      </c>
      <c r="C193" s="3">
        <v>1316.3616870600038</v>
      </c>
      <c r="D193" s="3">
        <f>ROUND(SUM(Sect611[[#This Row],[Gross Total]],Sect619[[#This Row],[Gross Total]])*0.15,0)</f>
        <v>269336</v>
      </c>
      <c r="E193" s="3">
        <f>ROUND(SUM(Sect611Arp[[#This Row],[Gross Total]],Sect619Arp[[#This Row],[Gross Total]])*0.15,0)</f>
        <v>72386</v>
      </c>
    </row>
    <row r="194" spans="1:5" x14ac:dyDescent="0.2">
      <c r="A194" s="6" t="s">
        <v>164</v>
      </c>
      <c r="B194" s="3">
        <v>0</v>
      </c>
      <c r="C194" s="3">
        <v>0</v>
      </c>
      <c r="D194" s="3">
        <f>ROUND(SUM(Sect611[[#This Row],[Gross Total]],Sect619[[#This Row],[Gross Total]])*0.15,0)</f>
        <v>39653</v>
      </c>
      <c r="E194" s="3">
        <f>ROUND(SUM(Sect611Arp[[#This Row],[Gross Total]],Sect619Arp[[#This Row],[Gross Total]])*0.15,0)</f>
        <v>9320</v>
      </c>
    </row>
    <row r="195" spans="1:5" x14ac:dyDescent="0.2">
      <c r="A195" s="6" t="s">
        <v>42</v>
      </c>
      <c r="B195" s="3">
        <v>0</v>
      </c>
      <c r="C195" s="3">
        <v>0</v>
      </c>
      <c r="D195" s="3">
        <f>ROUND(SUM(Sect611[[#This Row],[Gross Total]],Sect619[[#This Row],[Gross Total]])*0.15,0)</f>
        <v>52345</v>
      </c>
      <c r="E195" s="3">
        <f>ROUND(SUM(Sect611Arp[[#This Row],[Gross Total]],Sect619Arp[[#This Row],[Gross Total]])*0.15,0)</f>
        <v>11202</v>
      </c>
    </row>
    <row r="196" spans="1:5" x14ac:dyDescent="0.2">
      <c r="A196" s="6" t="s">
        <v>119</v>
      </c>
      <c r="B196" s="3">
        <v>25107.329050320321</v>
      </c>
      <c r="C196" s="3">
        <v>0</v>
      </c>
      <c r="D196" s="3">
        <f>ROUND(SUM(Sect611[[#This Row],[Gross Total]],Sect619[[#This Row],[Gross Total]])*0.15,0)</f>
        <v>161876</v>
      </c>
      <c r="E196" s="3">
        <f>ROUND(SUM(Sect611Arp[[#This Row],[Gross Total]],Sect619Arp[[#This Row],[Gross Total]])*0.15,0)</f>
        <v>48750</v>
      </c>
    </row>
    <row r="197" spans="1:5" x14ac:dyDescent="0.2">
      <c r="A197" s="6" t="s">
        <v>238</v>
      </c>
      <c r="B197" s="3">
        <v>0</v>
      </c>
      <c r="C197" s="3">
        <v>0</v>
      </c>
      <c r="D197" s="3">
        <f>ROUND(SUM(Sect611[[#This Row],[Gross Total]],Sect619[[#This Row],[Gross Total]])*0.15,0)</f>
        <v>37509</v>
      </c>
      <c r="E197" s="3">
        <f>ROUND(SUM(Sect611Arp[[#This Row],[Gross Total]],Sect619Arp[[#This Row],[Gross Total]])*0.15,0)</f>
        <v>7645</v>
      </c>
    </row>
    <row r="198" spans="1:5" x14ac:dyDescent="0.2">
      <c r="A198" s="6" t="s">
        <v>37</v>
      </c>
      <c r="B198" s="3">
        <v>0</v>
      </c>
      <c r="C198" s="3">
        <v>0</v>
      </c>
      <c r="D198" s="3">
        <f>ROUND(SUM(Sect611[[#This Row],[Gross Total]],Sect619[[#This Row],[Gross Total]])*0.15,0)</f>
        <v>10338</v>
      </c>
      <c r="E198" s="3">
        <f>ROUND(SUM(Sect611Arp[[#This Row],[Gross Total]],Sect619Arp[[#This Row],[Gross Total]])*0.15,0)</f>
        <v>2145</v>
      </c>
    </row>
    <row r="199" spans="1:5" x14ac:dyDescent="0.2">
      <c r="A199" s="6" t="s">
        <v>239</v>
      </c>
      <c r="B199" s="3">
        <v>0</v>
      </c>
      <c r="C199" s="3">
        <v>0</v>
      </c>
      <c r="D199" s="3">
        <f>ROUND(SUM(Sect611[[#This Row],[Gross Total]],Sect619[[#This Row],[Gross Total]])*0.15,0)</f>
        <v>9136</v>
      </c>
      <c r="E199" s="3">
        <f>ROUND(SUM(Sect611Arp[[#This Row],[Gross Total]],Sect619Arp[[#This Row],[Gross Total]])*0.15,0)</f>
        <v>2282</v>
      </c>
    </row>
    <row r="200" spans="1:5" x14ac:dyDescent="0.2">
      <c r="A200" s="6" t="s">
        <v>240</v>
      </c>
      <c r="B200" s="3">
        <v>0</v>
      </c>
      <c r="C200" s="3">
        <v>0</v>
      </c>
      <c r="D200" s="3">
        <f>ROUND(SUM(Sect611[[#This Row],[Gross Total]],Sect619[[#This Row],[Gross Total]])*0.15,0)</f>
        <v>39812</v>
      </c>
      <c r="E200" s="3">
        <f>ROUND(SUM(Sect611Arp[[#This Row],[Gross Total]],Sect619Arp[[#This Row],[Gross Total]])*0.15,0)</f>
        <v>4724</v>
      </c>
    </row>
    <row r="201" spans="1:5" x14ac:dyDescent="0.2">
      <c r="A201" s="6" t="s">
        <v>241</v>
      </c>
      <c r="B201" s="3">
        <v>0</v>
      </c>
      <c r="C201" s="3">
        <v>0</v>
      </c>
      <c r="D201" s="3">
        <f>ROUND(SUM(Sect611[[#This Row],[Gross Total]],Sect619[[#This Row],[Gross Total]])*0.15,0)</f>
        <v>8083</v>
      </c>
      <c r="E201" s="3">
        <f>ROUND(SUM(Sect611Arp[[#This Row],[Gross Total]],Sect619Arp[[#This Row],[Gross Total]])*0.15,0)</f>
        <v>2427</v>
      </c>
    </row>
    <row r="202" spans="1:5" x14ac:dyDescent="0.2">
      <c r="A202" s="6" t="s">
        <v>182</v>
      </c>
      <c r="B202" s="3">
        <v>0</v>
      </c>
      <c r="C202" s="3">
        <v>0</v>
      </c>
      <c r="D202" s="3">
        <f>ROUND(SUM(Sect611[[#This Row],[Gross Total]],Sect619[[#This Row],[Gross Total]])*0.15,0)</f>
        <v>3040</v>
      </c>
      <c r="E202" s="9">
        <f>ROUND(SUM(Sect611Arp[[#This Row],[Gross Total]],Sect619Arp[[#This Row],[Gross Total]])*0.15,0)</f>
        <v>137</v>
      </c>
    </row>
    <row r="203" spans="1:5" s="8" customFormat="1" x14ac:dyDescent="0.2">
      <c r="A203" s="6" t="s">
        <v>184</v>
      </c>
      <c r="B203" s="4">
        <f>SUBTOTAL(109,OtherAmts[PPPS Share Sect 611])</f>
        <v>1009897.7992291565</v>
      </c>
      <c r="C203" s="4">
        <f>SUBTOTAL(109,OtherAmts[PPPS Share Sect 619])</f>
        <v>20631.941050462246</v>
      </c>
      <c r="D203" s="4">
        <f>SUBTOTAL(109,OtherAmts[Maximum CEIS Reg Awd])</f>
        <v>19252649</v>
      </c>
      <c r="E203" s="4">
        <f>SUBTOTAL(109,OtherAmts[Maximum CEIS ARP Awd])</f>
        <v>4896909</v>
      </c>
    </row>
    <row r="204" spans="1:5" hidden="1" x14ac:dyDescent="0.2">
      <c r="A204" s="8"/>
      <c r="B204" s="8"/>
      <c r="C204" s="8"/>
      <c r="D204" s="8"/>
      <c r="E204" s="8"/>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6DA7A126F3FC40B3A9837B2983E5A7" ma:contentTypeVersion="2" ma:contentTypeDescription="Create a new document." ma:contentTypeScope="" ma:versionID="0279363fe623c9074cde9ec2ec330fcc">
  <xsd:schema xmlns:xsd="http://www.w3.org/2001/XMLSchema" xmlns:xs="http://www.w3.org/2001/XMLSchema" xmlns:p="http://schemas.microsoft.com/office/2006/metadata/properties" xmlns:ns1="http://schemas.microsoft.com/sharepoint/v3" xmlns:ns2="54031767-dd6d-417c-ab73-583408f47564" targetNamespace="http://schemas.microsoft.com/office/2006/metadata/properties" ma:root="true" ma:fieldsID="d9458e77cf9d198ba6dbaf0b974a459d" ns1:_="" ns2:_="">
    <xsd:import namespace="http://schemas.microsoft.com/sharepoint/v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54031767-dd6d-417c-ab73-583408f47564">
      <UserInfo>
        <DisplayName>RAY RaeAnn - ODE</DisplayName>
        <AccountId>48</AccountId>
        <AccountType/>
      </UserInfo>
      <UserInfo>
        <DisplayName>PELT Candace - ODE</DisplayName>
        <AccountId>25</AccountId>
        <AccountType/>
      </UserInfo>
    </SharedWithUsers>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FB7E8AD-3401-4EA5-A41D-4CDCC8C3F9B0}"/>
</file>

<file path=customXml/itemProps2.xml><?xml version="1.0" encoding="utf-8"?>
<ds:datastoreItem xmlns:ds="http://schemas.openxmlformats.org/officeDocument/2006/customXml" ds:itemID="{0CBF2B89-D415-48E0-AF74-FB1D6EDED5FF}">
  <ds:schemaRefs>
    <ds:schemaRef ds:uri="http://schemas.microsoft.com/sharepoint/v3/contenttype/forms"/>
  </ds:schemaRefs>
</ds:datastoreItem>
</file>

<file path=customXml/itemProps3.xml><?xml version="1.0" encoding="utf-8"?>
<ds:datastoreItem xmlns:ds="http://schemas.openxmlformats.org/officeDocument/2006/customXml" ds:itemID="{2A3B5BEF-FC36-4E83-BEB9-D92DDCA5818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f311220-9bdc-47cc-8c56-c8c341bf2bda"/>
    <ds:schemaRef ds:uri="http://purl.org/dc/elements/1.1/"/>
    <ds:schemaRef ds:uri="http://schemas.microsoft.com/office/2006/metadata/properties"/>
    <ds:schemaRef ds:uri="http://schemas.microsoft.com/sharepoint/v3"/>
    <ds:schemaRef ds:uri="4566dc66-dbdb-403a-b527-9f9b721c353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Information</vt:lpstr>
      <vt:lpstr>Section 611 Awards (R)</vt:lpstr>
      <vt:lpstr>Section 619 Awards (R)</vt:lpstr>
      <vt:lpstr>Section 611 Awards (ARP)</vt:lpstr>
      <vt:lpstr>Section 619 Awards (ARP)</vt:lpstr>
      <vt:lpstr>Program Awards</vt:lpstr>
      <vt:lpstr>Other Amounts</vt:lpstr>
      <vt:lpstr>Information!Print_Area</vt:lpstr>
      <vt:lpstr>Information!Print_Titles</vt:lpstr>
    </vt:vector>
  </TitlesOfParts>
  <Manager/>
  <Company>Oregon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IDEA Flow-Through Estimates</dc:title>
  <dc:subject/>
  <dc:creator>Oregon Department of Education</dc:creator>
  <cp:keywords>IDEA; Flow-through;</cp:keywords>
  <dc:description/>
  <cp:lastModifiedBy>"FoutchJ"</cp:lastModifiedBy>
  <cp:revision/>
  <cp:lastPrinted>2019-07-08T21:12:13Z</cp:lastPrinted>
  <dcterms:created xsi:type="dcterms:W3CDTF">2019-04-16T19:55:58Z</dcterms:created>
  <dcterms:modified xsi:type="dcterms:W3CDTF">2021-07-30T22:02:01Z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0x010100CE6DA7A126F3FC40B3A9837B2983E5A7</vt:lpwstr>
  </property>
</Properties>
</file>