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outchj\OneDrive - Oregon Department of Education\IDEA\Awards\2020-21\Estimates\"/>
    </mc:Choice>
  </mc:AlternateContent>
  <bookViews>
    <workbookView xWindow="0" yWindow="0" windowWidth="28800" windowHeight="12300"/>
  </bookViews>
  <sheets>
    <sheet name="Information" sheetId="4" r:id="rId1"/>
    <sheet name="Section 611 Awards" sheetId="11" r:id="rId2"/>
    <sheet name="Section 619 Awards" sheetId="12" r:id="rId3"/>
    <sheet name="Program Awards" sheetId="13" r:id="rId4"/>
    <sheet name="Other Amounts" sheetId="14" r:id="rId5"/>
  </sheets>
  <definedNames>
    <definedName name="_xlnm.Print_Area" localSheetId="0">Information!$B:$B</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3" l="1"/>
  <c r="H202" i="12"/>
  <c r="H202" i="11"/>
  <c r="C202" i="14" s="1"/>
  <c r="B6" i="13" l="1"/>
  <c r="B203" i="14"/>
  <c r="B203" i="12"/>
  <c r="C203" i="12"/>
  <c r="C2" i="13" s="1"/>
  <c r="D203" i="12"/>
  <c r="C3" i="13" s="1"/>
  <c r="E203" i="12"/>
  <c r="C4" i="13" s="1"/>
  <c r="F203" i="12"/>
  <c r="C5" i="13" s="1"/>
  <c r="G203" i="12"/>
  <c r="C7" i="13" s="1"/>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 i="11"/>
  <c r="C2" i="14" s="1"/>
  <c r="H3" i="11"/>
  <c r="C3" i="14" s="1"/>
  <c r="H4" i="11"/>
  <c r="H5" i="11"/>
  <c r="H6" i="11"/>
  <c r="H7" i="11"/>
  <c r="H8" i="11"/>
  <c r="H9" i="11"/>
  <c r="H10" i="11"/>
  <c r="C10" i="14" s="1"/>
  <c r="H11" i="11"/>
  <c r="C11" i="14" s="1"/>
  <c r="H12" i="11"/>
  <c r="H13" i="11"/>
  <c r="H14" i="11"/>
  <c r="H15" i="11"/>
  <c r="H16" i="11"/>
  <c r="H17" i="11"/>
  <c r="H18" i="11"/>
  <c r="C18" i="14" s="1"/>
  <c r="H19" i="11"/>
  <c r="C19" i="14" s="1"/>
  <c r="H20" i="11"/>
  <c r="H21" i="11"/>
  <c r="H22" i="11"/>
  <c r="H23" i="11"/>
  <c r="H24" i="11"/>
  <c r="H25" i="11"/>
  <c r="H26" i="11"/>
  <c r="C26" i="14" s="1"/>
  <c r="H27" i="11"/>
  <c r="C27" i="14" s="1"/>
  <c r="H28" i="11"/>
  <c r="H29" i="11"/>
  <c r="H30" i="11"/>
  <c r="H31" i="11"/>
  <c r="H32" i="11"/>
  <c r="H33" i="11"/>
  <c r="H34" i="11"/>
  <c r="C34" i="14" s="1"/>
  <c r="H35" i="11"/>
  <c r="C35" i="14" s="1"/>
  <c r="H36" i="11"/>
  <c r="H37" i="11"/>
  <c r="H38" i="11"/>
  <c r="H39" i="11"/>
  <c r="H40" i="11"/>
  <c r="H41" i="11"/>
  <c r="H42" i="11"/>
  <c r="C42" i="14" s="1"/>
  <c r="H43" i="11"/>
  <c r="C43" i="14" s="1"/>
  <c r="H44" i="11"/>
  <c r="H45" i="11"/>
  <c r="H46" i="11"/>
  <c r="H47" i="11"/>
  <c r="H48" i="11"/>
  <c r="H49" i="11"/>
  <c r="H50" i="11"/>
  <c r="H51" i="11"/>
  <c r="C51" i="14" s="1"/>
  <c r="H52" i="11"/>
  <c r="H53" i="11"/>
  <c r="H54" i="11"/>
  <c r="H55" i="11"/>
  <c r="H56" i="11"/>
  <c r="H57" i="11"/>
  <c r="H58" i="11"/>
  <c r="C58" i="14" s="1"/>
  <c r="H59" i="11"/>
  <c r="C59" i="14" s="1"/>
  <c r="H60" i="11"/>
  <c r="H61" i="11"/>
  <c r="H62" i="11"/>
  <c r="H63" i="11"/>
  <c r="H64" i="11"/>
  <c r="H65" i="11"/>
  <c r="H66" i="11"/>
  <c r="C66" i="14" s="1"/>
  <c r="H67" i="11"/>
  <c r="C67" i="14" s="1"/>
  <c r="H68" i="11"/>
  <c r="H69" i="11"/>
  <c r="H70" i="11"/>
  <c r="H71" i="11"/>
  <c r="H72" i="11"/>
  <c r="H73" i="11"/>
  <c r="H74" i="11"/>
  <c r="C74" i="14" s="1"/>
  <c r="H75" i="11"/>
  <c r="C75" i="14" s="1"/>
  <c r="H76" i="11"/>
  <c r="H77" i="11"/>
  <c r="H78" i="11"/>
  <c r="H79" i="11"/>
  <c r="H80" i="11"/>
  <c r="H81" i="11"/>
  <c r="H82" i="11"/>
  <c r="C82" i="14" s="1"/>
  <c r="H83" i="11"/>
  <c r="C83" i="14" s="1"/>
  <c r="H84" i="11"/>
  <c r="H85" i="11"/>
  <c r="H86" i="11"/>
  <c r="H87" i="11"/>
  <c r="H88" i="11"/>
  <c r="H89" i="11"/>
  <c r="H90" i="11"/>
  <c r="C90" i="14" s="1"/>
  <c r="H91" i="11"/>
  <c r="C91" i="14" s="1"/>
  <c r="H92" i="11"/>
  <c r="H93" i="11"/>
  <c r="H94" i="11"/>
  <c r="H95" i="11"/>
  <c r="H96" i="11"/>
  <c r="H97" i="11"/>
  <c r="H98" i="11"/>
  <c r="C98" i="14" s="1"/>
  <c r="H99" i="11"/>
  <c r="C99" i="14" s="1"/>
  <c r="H100" i="11"/>
  <c r="H101" i="11"/>
  <c r="H102" i="11"/>
  <c r="H103" i="11"/>
  <c r="H104" i="11"/>
  <c r="H105" i="11"/>
  <c r="H106" i="11"/>
  <c r="C106" i="14" s="1"/>
  <c r="H107" i="11"/>
  <c r="C107" i="14" s="1"/>
  <c r="H108" i="11"/>
  <c r="H109" i="11"/>
  <c r="H110" i="11"/>
  <c r="H111" i="11"/>
  <c r="H112" i="11"/>
  <c r="H113" i="11"/>
  <c r="H114" i="11"/>
  <c r="C114" i="14" s="1"/>
  <c r="H115" i="11"/>
  <c r="C115" i="14" s="1"/>
  <c r="H116" i="11"/>
  <c r="H117" i="11"/>
  <c r="H118" i="11"/>
  <c r="H119" i="11"/>
  <c r="H120" i="11"/>
  <c r="H121" i="11"/>
  <c r="H122" i="11"/>
  <c r="C122" i="14" s="1"/>
  <c r="H123" i="11"/>
  <c r="C123" i="14" s="1"/>
  <c r="H124" i="11"/>
  <c r="H125" i="11"/>
  <c r="H126" i="11"/>
  <c r="H127" i="11"/>
  <c r="H128" i="11"/>
  <c r="H129" i="11"/>
  <c r="H130" i="11"/>
  <c r="C130" i="14" s="1"/>
  <c r="H131" i="11"/>
  <c r="C131" i="14" s="1"/>
  <c r="H132" i="11"/>
  <c r="H133" i="11"/>
  <c r="H134" i="11"/>
  <c r="H135" i="11"/>
  <c r="H136" i="11"/>
  <c r="H137" i="11"/>
  <c r="H138" i="11"/>
  <c r="C138" i="14" s="1"/>
  <c r="H139" i="11"/>
  <c r="C139" i="14" s="1"/>
  <c r="H140" i="11"/>
  <c r="H141" i="11"/>
  <c r="H142" i="11"/>
  <c r="H143" i="11"/>
  <c r="H144" i="11"/>
  <c r="H145" i="11"/>
  <c r="H146" i="11"/>
  <c r="C146" i="14" s="1"/>
  <c r="H147" i="11"/>
  <c r="C147" i="14" s="1"/>
  <c r="H148" i="11"/>
  <c r="H149" i="11"/>
  <c r="H150" i="11"/>
  <c r="H151" i="11"/>
  <c r="H152" i="11"/>
  <c r="H153" i="11"/>
  <c r="H154" i="11"/>
  <c r="C154" i="14" s="1"/>
  <c r="H155" i="11"/>
  <c r="C155" i="14" s="1"/>
  <c r="H156" i="11"/>
  <c r="H157" i="11"/>
  <c r="H158" i="11"/>
  <c r="H159" i="11"/>
  <c r="H160" i="11"/>
  <c r="H161" i="11"/>
  <c r="H162" i="11"/>
  <c r="C162" i="14" s="1"/>
  <c r="H163" i="11"/>
  <c r="C163" i="14" s="1"/>
  <c r="H164" i="11"/>
  <c r="H165" i="11"/>
  <c r="H166" i="11"/>
  <c r="H167" i="11"/>
  <c r="H168" i="11"/>
  <c r="H169" i="11"/>
  <c r="H170" i="11"/>
  <c r="C170" i="14" s="1"/>
  <c r="H171" i="11"/>
  <c r="C171" i="14" s="1"/>
  <c r="H172" i="11"/>
  <c r="H173" i="11"/>
  <c r="H174" i="11"/>
  <c r="H175" i="11"/>
  <c r="H176" i="11"/>
  <c r="H177" i="11"/>
  <c r="H178" i="11"/>
  <c r="C178" i="14" s="1"/>
  <c r="H179" i="11"/>
  <c r="C179" i="14" s="1"/>
  <c r="H180" i="11"/>
  <c r="H181" i="11"/>
  <c r="H182" i="11"/>
  <c r="H183" i="11"/>
  <c r="H184" i="11"/>
  <c r="H185" i="11"/>
  <c r="H186" i="11"/>
  <c r="C186" i="14" s="1"/>
  <c r="H187" i="11"/>
  <c r="C187" i="14" s="1"/>
  <c r="H188" i="11"/>
  <c r="H189" i="11"/>
  <c r="H190" i="11"/>
  <c r="H191" i="11"/>
  <c r="H192" i="11"/>
  <c r="H193" i="11"/>
  <c r="H194" i="11"/>
  <c r="C194" i="14" s="1"/>
  <c r="H195" i="11"/>
  <c r="C195" i="14" s="1"/>
  <c r="H196" i="11"/>
  <c r="H197" i="11"/>
  <c r="H198" i="11"/>
  <c r="H199" i="11"/>
  <c r="H200" i="11"/>
  <c r="H201" i="11"/>
  <c r="B203" i="11"/>
  <c r="C203" i="11"/>
  <c r="B2" i="13" s="1"/>
  <c r="D203" i="11"/>
  <c r="B3" i="13" s="1"/>
  <c r="E203" i="11"/>
  <c r="B4" i="13" s="1"/>
  <c r="F203" i="11"/>
  <c r="B5" i="13" s="1"/>
  <c r="G203" i="11"/>
  <c r="B7" i="13" s="1"/>
  <c r="C50" i="14" l="1"/>
  <c r="C192" i="14"/>
  <c r="C144" i="14"/>
  <c r="C104" i="14"/>
  <c r="C72" i="14"/>
  <c r="C40" i="14"/>
  <c r="C201" i="14"/>
  <c r="C193" i="14"/>
  <c r="C185" i="14"/>
  <c r="C177" i="14"/>
  <c r="C169" i="14"/>
  <c r="C161" i="14"/>
  <c r="C153" i="14"/>
  <c r="C145" i="14"/>
  <c r="C137" i="14"/>
  <c r="C129" i="14"/>
  <c r="C121" i="14"/>
  <c r="C113" i="14"/>
  <c r="C105" i="14"/>
  <c r="C97" i="14"/>
  <c r="C89" i="14"/>
  <c r="C81" i="14"/>
  <c r="C73" i="14"/>
  <c r="C65" i="14"/>
  <c r="C57" i="14"/>
  <c r="C49" i="14"/>
  <c r="C41" i="14"/>
  <c r="C33" i="14"/>
  <c r="C25" i="14"/>
  <c r="C17" i="14"/>
  <c r="C9" i="14"/>
  <c r="C168" i="14"/>
  <c r="C136" i="14"/>
  <c r="C96" i="14"/>
  <c r="C56" i="14"/>
  <c r="C8" i="14"/>
  <c r="C199" i="14"/>
  <c r="C191" i="14"/>
  <c r="C183" i="14"/>
  <c r="C175" i="14"/>
  <c r="C167" i="14"/>
  <c r="C159" i="14"/>
  <c r="C151" i="14"/>
  <c r="C143" i="14"/>
  <c r="C135" i="14"/>
  <c r="C127" i="14"/>
  <c r="C119" i="14"/>
  <c r="C111" i="14"/>
  <c r="C103" i="14"/>
  <c r="C95" i="14"/>
  <c r="C87" i="14"/>
  <c r="C79" i="14"/>
  <c r="C71" i="14"/>
  <c r="C63" i="14"/>
  <c r="C55" i="14"/>
  <c r="C47" i="14"/>
  <c r="C39" i="14"/>
  <c r="C31" i="14"/>
  <c r="C23" i="14"/>
  <c r="C15" i="14"/>
  <c r="C7" i="14"/>
  <c r="C184" i="14"/>
  <c r="C152" i="14"/>
  <c r="C112" i="14"/>
  <c r="C64" i="14"/>
  <c r="C24" i="14"/>
  <c r="C198" i="14"/>
  <c r="C190" i="14"/>
  <c r="C182" i="14"/>
  <c r="C174" i="14"/>
  <c r="C166" i="14"/>
  <c r="C158" i="14"/>
  <c r="C150" i="14"/>
  <c r="C142" i="14"/>
  <c r="C134" i="14"/>
  <c r="C126" i="14"/>
  <c r="C118" i="14"/>
  <c r="C110" i="14"/>
  <c r="C102" i="14"/>
  <c r="C94" i="14"/>
  <c r="C86" i="14"/>
  <c r="C78" i="14"/>
  <c r="C70" i="14"/>
  <c r="C62" i="14"/>
  <c r="C54" i="14"/>
  <c r="C46" i="14"/>
  <c r="C38" i="14"/>
  <c r="C30" i="14"/>
  <c r="C22" i="14"/>
  <c r="C14" i="14"/>
  <c r="C6" i="14"/>
  <c r="C176" i="14"/>
  <c r="C128" i="14"/>
  <c r="C88" i="14"/>
  <c r="C48" i="14"/>
  <c r="C16" i="14"/>
  <c r="C197" i="14"/>
  <c r="C189" i="14"/>
  <c r="C181" i="14"/>
  <c r="C173" i="14"/>
  <c r="C165" i="14"/>
  <c r="C157" i="14"/>
  <c r="C149" i="14"/>
  <c r="C141" i="14"/>
  <c r="C133" i="14"/>
  <c r="C125" i="14"/>
  <c r="C117" i="14"/>
  <c r="C109" i="14"/>
  <c r="C101" i="14"/>
  <c r="C93" i="14"/>
  <c r="C85" i="14"/>
  <c r="C77" i="14"/>
  <c r="C69" i="14"/>
  <c r="C61" i="14"/>
  <c r="C53" i="14"/>
  <c r="C45" i="14"/>
  <c r="C37" i="14"/>
  <c r="C29" i="14"/>
  <c r="C21" i="14"/>
  <c r="C13" i="14"/>
  <c r="C5" i="14"/>
  <c r="C200" i="14"/>
  <c r="C160" i="14"/>
  <c r="C120" i="14"/>
  <c r="C80" i="14"/>
  <c r="C32" i="14"/>
  <c r="C196" i="14"/>
  <c r="C188" i="14"/>
  <c r="C180" i="14"/>
  <c r="C172" i="14"/>
  <c r="C164" i="14"/>
  <c r="C156" i="14"/>
  <c r="C148" i="14"/>
  <c r="C140" i="14"/>
  <c r="C132" i="14"/>
  <c r="C124" i="14"/>
  <c r="C116" i="14"/>
  <c r="C108" i="14"/>
  <c r="C100" i="14"/>
  <c r="C92" i="14"/>
  <c r="C84" i="14"/>
  <c r="C76" i="14"/>
  <c r="C68" i="14"/>
  <c r="C60" i="14"/>
  <c r="C52" i="14"/>
  <c r="C44" i="14"/>
  <c r="C36" i="14"/>
  <c r="C28" i="14"/>
  <c r="C20" i="14"/>
  <c r="C12" i="14"/>
  <c r="C4" i="14"/>
  <c r="C8" i="13"/>
  <c r="D7" i="13"/>
  <c r="D6" i="13"/>
  <c r="D4" i="13"/>
  <c r="D3" i="13"/>
  <c r="B8" i="13"/>
  <c r="D2" i="13"/>
  <c r="D5" i="13"/>
  <c r="H203" i="12"/>
  <c r="H203" i="11"/>
  <c r="C203" i="14" l="1"/>
  <c r="D8" i="13"/>
</calcChain>
</file>

<file path=xl/sharedStrings.xml><?xml version="1.0" encoding="utf-8"?>
<sst xmlns="http://schemas.openxmlformats.org/spreadsheetml/2006/main" count="670" uniqueCount="253">
  <si>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</si>
  <si>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</si>
  <si>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</si>
  <si>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</si>
  <si>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</si>
  <si>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</si>
  <si>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</si>
  <si>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</si>
  <si>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</si>
  <si>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</si>
  <si>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</si>
  <si>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</si>
  <si>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</si>
  <si>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</si>
  <si>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</si>
  <si>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</si>
  <si>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</si>
  <si>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</si>
  <si>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</si>
  <si>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</si>
  <si>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</si>
  <si>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</si>
  <si>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</si>
  <si>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</si>
  <si>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</si>
  <si>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</si>
  <si>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</si>
  <si>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</si>
  <si>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</si>
  <si>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</si>
  <si>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</si>
  <si>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</si>
  <si>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</si>
  <si>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</si>
  <si>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</si>
  <si>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</si>
  <si>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</si>
  <si>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</si>
  <si>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</si>
  <si>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</si>
  <si>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</si>
  <si>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</si>
  <si>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</si>
  <si>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</si>
  <si>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</si>
  <si>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</si>
  <si>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</si>
  <si>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</si>
  <si>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</si>
  <si>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</si>
  <si>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</si>
  <si>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</si>
  <si>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</si>
  <si>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</si>
  <si>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</si>
  <si>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</si>
  <si>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</si>
  <si>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</si>
  <si>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</si>
  <si>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</si>
  <si>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</si>
  <si>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</si>
  <si>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</si>
  <si>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</si>
  <si>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</si>
  <si>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</si>
  <si>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</si>
  <si>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</si>
  <si>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</si>
  <si>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</si>
  <si>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</si>
  <si>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</si>
  <si>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</si>
  <si>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</si>
  <si>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</si>
  <si>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</si>
  <si>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</si>
  <si>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</si>
  <si>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</si>
  <si>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</si>
  <si>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</si>
  <si>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</si>
  <si>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</si>
  <si>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</si>
  <si>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</si>
  <si>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</si>
  <si>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</si>
  <si>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</si>
  <si>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</si>
  <si>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</si>
  <si>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</si>
  <si>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</si>
  <si>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</si>
  <si>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</si>
  <si>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</si>
  <si>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</si>
  <si>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</si>
  <si>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</si>
  <si>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</si>
  <si>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</si>
  <si>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</si>
  <si>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</si>
  <si>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</si>
  <si>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</si>
  <si>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</si>
  <si>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</si>
  <si>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</si>
  <si>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</si>
  <si>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</si>
  <si>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</si>
  <si>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</si>
  <si>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</si>
  <si>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</si>
  <si>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</si>
  <si>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</si>
  <si>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</si>
  <si>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</si>
  <si>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</si>
  <si>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</si>
  <si>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</si>
  <si>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</si>
  <si>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</si>
  <si>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</si>
  <si>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</si>
  <si>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</si>
  <si>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</si>
  <si>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</si>
  <si>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</si>
  <si>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</si>
  <si>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</si>
  <si>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</si>
  <si>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</si>
  <si>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</si>
  <si>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</si>
  <si>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</si>
  <si>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</si>
  <si>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</si>
  <si>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</si>
  <si>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</si>
  <si>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</si>
  <si>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</si>
  <si>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</si>
  <si>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</si>
  <si>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</si>
  <si>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</si>
  <si>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</si>
  <si>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</si>
  <si>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</si>
  <si>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</si>
  <si>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</si>
  <si>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</si>
  <si>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</si>
  <si>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</si>
  <si>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</si>
  <si>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</si>
  <si>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</si>
  <si>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</si>
  <si>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</si>
  <si>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</si>
  <si>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</si>
  <si>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</si>
  <si>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</si>
  <si>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</si>
  <si>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</si>
  <si>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</si>
  <si>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</si>
  <si>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</si>
  <si>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</si>
  <si>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</si>
  <si>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</si>
  <si>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</si>
  <si>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</si>
  <si>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</si>
  <si>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</si>
  <si>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Section 611</t>
  </si>
  <si>
    <t>New 2020-2021</t>
  </si>
  <si>
    <t>District</t>
  </si>
  <si>
    <t>Regional</t>
  </si>
  <si>
    <t>Hospital</t>
  </si>
  <si>
    <t>ECSE</t>
  </si>
  <si>
    <t>Gross Total</t>
  </si>
  <si>
    <t>Oregon School for the Deaf (OSD)</t>
  </si>
  <si>
    <t>Program Name</t>
  </si>
  <si>
    <t>Long Term Care and Treatment (LTCT)</t>
  </si>
  <si>
    <t>Pediatric Nursing Facility (PNF)</t>
  </si>
  <si>
    <t>Worksheet Information</t>
  </si>
  <si>
    <t>Total</t>
  </si>
  <si>
    <t>PPPS Share</t>
  </si>
  <si>
    <t>Section 619</t>
  </si>
  <si>
    <t>The Section 611 and 619 award worksheets contain similar columns. These are the explanations for each column.</t>
  </si>
  <si>
    <t>The Program Awards worksheet contains the following columns:</t>
  </si>
  <si>
    <t>Other Amounts worksheet contains the following columns:</t>
  </si>
  <si>
    <t>There are five worksheets in this report:</t>
  </si>
  <si>
    <t>Maximum CEIS</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</si>
  <si>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</si>
  <si>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</si>
  <si>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</si>
  <si>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Section 611</t>
    </r>
    <r>
      <rPr>
        <sz val="10"/>
        <color theme="1"/>
        <rFont val="Calibri"/>
        <family val="2"/>
        <scheme val="minor"/>
      </rPr>
      <t>: The total amount for the program from Section 611 funds.</t>
    </r>
  </si>
  <si>
    <r>
      <rPr>
        <b/>
        <sz val="10"/>
        <color theme="1"/>
        <rFont val="Calibri"/>
        <family val="2"/>
        <scheme val="minor"/>
      </rPr>
      <t>Section 619</t>
    </r>
    <r>
      <rPr>
        <sz val="10"/>
        <color theme="1"/>
        <rFont val="Calibri"/>
        <family val="2"/>
        <scheme val="minor"/>
      </rPr>
      <t>: The total amount for the program from Section 619 funds.</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</si>
  <si>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</si>
  <si>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</si>
  <si>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Section 611 Awards</t>
    </r>
    <r>
      <rPr>
        <sz val="10"/>
        <color theme="1"/>
        <rFont val="Calibri"/>
        <family val="2"/>
        <scheme val="minor"/>
      </rPr>
      <t>: This worksheet contains total award amounts for each LEA for children aged 3-21.</t>
    </r>
  </si>
  <si>
    <r>
      <rPr>
        <b/>
        <sz val="10"/>
        <color theme="1"/>
        <rFont val="Calibri"/>
        <family val="2"/>
        <scheme val="minor"/>
      </rPr>
      <t>Section 619 Awards</t>
    </r>
    <r>
      <rPr>
        <sz val="10"/>
        <color theme="1"/>
        <rFont val="Calibri"/>
        <family val="2"/>
        <scheme val="minor"/>
      </rPr>
      <t>: This worksheet contains total award amounts for each LEA for children aged 3-5.</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</si>
  <si>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</si>
  <si>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</si>
  <si>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The flow-through award allocation estimate and final reports have changed for FFY 2020. This change is partly due to requirements for public documents to be accessible and also due to technical assistance received from the Office of Special Education Programs (OSEP). Previously, the ODE reported by options selected on the IDEA Assurance Application. This year, in an effort to be more open with districts, the ODE is providing the breakdown of allocation for each district and their specific contribution to each program.</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</si>
  <si>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</si>
  <si>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</si>
  <si>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</si>
  <si>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</si>
  <si>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</si>
  <si>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</si>
  <si>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</si>
  <si>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</si>
  <si>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</si>
  <si>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</si>
  <si>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</si>
  <si>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</si>
  <si>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</si>
  <si>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</si>
  <si>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</si>
  <si>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</si>
  <si>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</si>
  <si>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</si>
  <si>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</si>
  <si>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</si>
  <si>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</si>
  <si>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</si>
  <si>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</si>
  <si>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</si>
  <si>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</si>
  <si>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</si>
  <si>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</si>
  <si>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</si>
  <si>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</si>
  <si>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</si>
  <si>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</si>
  <si>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</si>
  <si>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</si>
  <si>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r>
      <t xml:space="preserve">Districts may notice some differences between their FFY 2019 and FFY 2020 awards. Part of this may be due to </t>
    </r>
    <r>
      <rPr>
        <i/>
        <u/>
        <sz val="10"/>
        <color theme="1"/>
        <rFont val="Calibri"/>
        <family val="2"/>
        <scheme val="minor"/>
      </rPr>
      <t>Base Payment Adjustments</t>
    </r>
    <r>
      <rPr>
        <sz val="10"/>
        <color theme="1"/>
        <rFont val="Calibri"/>
        <family val="2"/>
        <scheme val="minor"/>
      </rPr>
      <t xml:space="preserve">. </t>
    </r>
    <r>
      <rPr>
        <sz val="10"/>
        <color theme="1"/>
        <rFont val="Calibri"/>
        <family val="2"/>
      </rPr>
      <t xml:space="preserve">Oregon must adjust district's base payments in accordance with the requirements of 34 CFR §300.705(b)(2) in any one of four situations: 1) when a new LEA is created; 2) when two or more LEA's combine; 3) when two or more LEA's geographic boundaries or administrative responsibility changes; and/or 4) if a LEA with a zero base payment </t>
    </r>
    <r>
      <rPr>
        <i/>
        <sz val="10"/>
        <color theme="1"/>
        <rFont val="Calibri"/>
        <family val="2"/>
      </rPr>
      <t>in its first year of operation</t>
    </r>
    <r>
      <rPr>
        <sz val="10"/>
        <color theme="1"/>
        <rFont val="Calibri"/>
        <family val="2"/>
      </rPr>
      <t xml:space="preserve"> begins serving students with disabilities after 7/1/2009. ODE has taken steps to make base payment adjustments in alignment with this rule and under the guidance of both the Office of Special Education Programs (OSEP) and their Technical Assistance Provider, the Center for IDEA Fiscal Reporting (CIFR). Please reach out to the IDEA Fiscal Team with any questions about your estimated allocation or the base payment adjustment process.</t>
    </r>
  </si>
  <si>
    <t>Historically, the "Regional" amounts for Section 619 were combined with the District Section 619 amounts and allocated to the district directly. This will no longer be automatic as the Assurance Application elections determine where both Section 611 and Section 619 amounts will go for Regional programs. Districts that wish to retain these funds must choose to do so.</t>
  </si>
  <si>
    <t>The IDEA Annual Application and Assurances documents have been received and processed. Some districts chose not to apply for the IDEA funds they were entitled to. Seven (7) districts elected not to apply for IDEA Section 611 funding and 34 districts elected not to apply for IDEA section 619 funding. Funds attributed to these districts were ratably redistributed to all other districts that applied for funds. The amount each district received was based on its percentage of the overall district net award. If your district's award is 1.1% of the total award all districts receive, your district will receive 1.1% of the total funds not applied for.</t>
  </si>
  <si>
    <t>Eight (8) districts elected to retain funds attributed to Regional children. Nineteen (19) districts elected to retain funds attributed to children attending the Oregon School for the Deaf (OSD). Six (6) districts elected to retain funds attributed to children attending Long Term Care and Treatment (LTCT) centers.</t>
  </si>
  <si>
    <t>November, 2020 Update</t>
  </si>
  <si>
    <r>
      <rPr>
        <b/>
        <sz val="10"/>
        <color theme="1"/>
        <rFont val="Calibri"/>
        <family val="2"/>
        <scheme val="minor"/>
      </rPr>
      <t>Please note that these are estimates only and are subject to change at any time</t>
    </r>
    <r>
      <rPr>
        <sz val="10"/>
        <color theme="1"/>
        <rFont val="Calibri"/>
        <family val="2"/>
        <scheme val="minor"/>
      </rPr>
      <t>. These amounts are being provided to districts for planning purposes and may not reflect the final payments received. Districts will need to check the Electronic Grants Management (EGMS) system for the actual IDEA payments.</t>
    </r>
  </si>
  <si>
    <r>
      <rPr>
        <b/>
        <sz val="10"/>
        <color theme="1"/>
        <rFont val="Calibri"/>
        <family val="2"/>
        <scheme val="minor"/>
      </rPr>
      <t>District</t>
    </r>
    <r>
      <rPr>
        <sz val="10"/>
        <color theme="1"/>
        <rFont val="Calibri"/>
        <family val="2"/>
        <scheme val="minor"/>
      </rPr>
      <t>: The amount estimated for distribution to students served by the district only.</t>
    </r>
  </si>
  <si>
    <r>
      <rPr>
        <b/>
        <sz val="10"/>
        <color theme="1"/>
        <rFont val="Calibri"/>
        <family val="2"/>
        <scheme val="minor"/>
      </rPr>
      <t>Regional</t>
    </r>
    <r>
      <rPr>
        <sz val="10"/>
        <color theme="1"/>
        <rFont val="Calibri"/>
        <family val="2"/>
        <scheme val="minor"/>
      </rPr>
      <t>: The amount estimated for distribution to students served by a Regional Program.</t>
    </r>
  </si>
  <si>
    <r>
      <rPr>
        <b/>
        <sz val="10"/>
        <color theme="1"/>
        <rFont val="Calibri"/>
        <family val="2"/>
        <scheme val="minor"/>
      </rPr>
      <t>OSD</t>
    </r>
    <r>
      <rPr>
        <sz val="10"/>
        <color theme="1"/>
        <rFont val="Calibri"/>
        <family val="2"/>
        <scheme val="minor"/>
      </rPr>
      <t>: The amount estimated for distribution to students served by the Oregon School for the Deaf (OSD).</t>
    </r>
  </si>
  <si>
    <r>
      <rPr>
        <b/>
        <sz val="10"/>
        <color theme="1"/>
        <rFont val="Calibri"/>
        <family val="2"/>
        <scheme val="minor"/>
      </rPr>
      <t>LTCT</t>
    </r>
    <r>
      <rPr>
        <sz val="10"/>
        <color theme="1"/>
        <rFont val="Calibri"/>
        <family val="2"/>
        <scheme val="minor"/>
      </rPr>
      <t>: The amount estimated for distribution to students served by a Long Term Care and Treatment (LTCT) center.</t>
    </r>
  </si>
  <si>
    <r>
      <rPr>
        <b/>
        <sz val="10"/>
        <color theme="1"/>
        <rFont val="Calibri"/>
        <family val="2"/>
        <scheme val="minor"/>
      </rPr>
      <t>Hospital</t>
    </r>
    <r>
      <rPr>
        <sz val="10"/>
        <color theme="1"/>
        <rFont val="Calibri"/>
        <family val="2"/>
        <scheme val="minor"/>
      </rPr>
      <t>: The amount estimated for distribution to students served by a Hospital Progam.</t>
    </r>
  </si>
  <si>
    <r>
      <rPr>
        <b/>
        <sz val="10"/>
        <color theme="1"/>
        <rFont val="Calibri"/>
        <family val="2"/>
        <scheme val="minor"/>
      </rPr>
      <t>ECSE</t>
    </r>
    <r>
      <rPr>
        <sz val="10"/>
        <color theme="1"/>
        <rFont val="Calibri"/>
        <family val="2"/>
        <scheme val="minor"/>
      </rPr>
      <t>: The amount estimated for distribution to students served by an Early Childhood Special Education (ECSE) Program.</t>
    </r>
  </si>
  <si>
    <r>
      <rPr>
        <b/>
        <sz val="10"/>
        <color theme="1"/>
        <rFont val="Calibri"/>
        <family val="2"/>
        <scheme val="minor"/>
      </rPr>
      <t>PPPS Share</t>
    </r>
    <r>
      <rPr>
        <sz val="10"/>
        <color theme="1"/>
        <rFont val="Calibri"/>
        <family val="2"/>
        <scheme val="minor"/>
      </rPr>
      <t>: The proportionate amount a district must reserve for equitable services provided to students who were Parentally-Placed in a Private School (PPPS). See the Special Education Private School data collection for more details.</t>
    </r>
  </si>
  <si>
    <r>
      <rPr>
        <b/>
        <sz val="10"/>
        <color theme="1"/>
        <rFont val="Calibri"/>
        <family val="2"/>
        <scheme val="minor"/>
      </rPr>
      <t>MAX CEIS</t>
    </r>
    <r>
      <rPr>
        <sz val="10"/>
        <color theme="1"/>
        <rFont val="Calibri"/>
        <family val="2"/>
        <scheme val="minor"/>
      </rPr>
      <t xml:space="preserve">: The maximum amount a district can set aside for the purposes of Coordinated Early Intervening Services (CEIS). For voluntary CEIS, a district may choose any amount </t>
    </r>
    <r>
      <rPr>
        <b/>
        <sz val="10"/>
        <color theme="1"/>
        <rFont val="Calibri"/>
        <family val="2"/>
        <scheme val="minor"/>
      </rPr>
      <t>up to</t>
    </r>
    <r>
      <rPr>
        <sz val="10"/>
        <color theme="1"/>
        <rFont val="Calibri"/>
        <family val="2"/>
        <scheme val="minor"/>
      </rPr>
      <t xml:space="preserve"> this amount. For Comprehensive (mandatory) CEIS, this is the amount LEA's </t>
    </r>
    <r>
      <rPr>
        <b/>
        <sz val="10"/>
        <color theme="1"/>
        <rFont val="Calibri"/>
        <family val="2"/>
        <scheme val="minor"/>
      </rPr>
      <t>must</t>
    </r>
    <r>
      <rPr>
        <sz val="10"/>
        <color theme="1"/>
        <rFont val="Calibri"/>
        <family val="2"/>
        <scheme val="minor"/>
      </rPr>
      <t xml:space="preserve"> set aside for CCEIS. Districts identified with Significant Disproportionality are required to set aside the maximum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</si>
</sst>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0"/>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5"/>
      <color theme="3"/>
      <name val="Calibri"/>
      <family val="2"/>
      <scheme val="minor"/>
    </font>
    <font>
      <b/>
      <sz val="10"/>
      <color theme="1"/>
      <name val="Calibri"/>
      <family val="2"/>
      <scheme val="minor"/>
    </font>
    <font>
      <sz val="10"/>
      <color theme="1"/>
      <name val="Calibri"/>
      <family val="2"/>
    </font>
    <font>
      <i/>
      <u/>
      <sz val="10"/>
      <color theme="1"/>
      <name val="Calibri"/>
      <family val="2"/>
      <scheme val="minor"/>
    </font>
    <font>
      <i/>
      <sz val="10"/>
      <color theme="1"/>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ck">
        <color theme="4" tint="0.499984740745262"/>
      </bottom>
      <diagonal/>
    </border>
    <border>
      <left/>
      <right/>
      <top/>
      <bottom style="thick">
        <color theme="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cellStyleXfs>
  <cellXfs count="20">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applyFont="1"/>
    <xf numFmtId="44" fontId="0" fillId="2" borderId="0" xfId="1" applyFont="1" applyFill="1"/>
    <xf numFmtId="0" fontId="0" fillId="0" borderId="0" xfId="0" applyFont="1"/>
    <xf numFmtId="0" fontId="0" fillId="0" borderId="0" xfId="0" applyFont="1" applyAlignment="1">
      <alignment horizontal="center"/>
    </xf>
    <xf numFmtId="0" fontId="0" fillId="2" borderId="0" xfId="0" applyFont="1" applyFill="1"/>
    <xf numFmtId="44" fontId="0" fillId="0" borderId="0" xfId="1" applyNumberFormat="1" applyFont="1"/>
    <xf numFmtId="0" fontId="2" fillId="0" borderId="0" xfId="2" applyAlignment="1">
      <alignment horizontal="center" vertical="center"/>
    </xf>
    <xf numFmtId="0" fontId="4" fillId="2" borderId="2" xfId="4" applyFill="1" applyAlignment="1">
      <alignment vertical="center"/>
    </xf>
    <xf numFmtId="0" fontId="0" fillId="2" borderId="0" xfId="0" applyFill="1" applyAlignment="1">
      <alignment horizontal="left" vertical="center" wrapText="1"/>
    </xf>
    <xf numFmtId="0" fontId="3" fillId="2" borderId="1" xfId="3" applyFill="1" applyAlignment="1">
      <alignment horizontal="left" vertical="center"/>
    </xf>
    <xf numFmtId="0" fontId="0" fillId="2" borderId="0" xfId="0" applyFont="1" applyFill="1" applyAlignment="1">
      <alignment horizontal="left" vertical="center" wrapText="1"/>
    </xf>
    <xf numFmtId="0" fontId="0" fillId="2" borderId="0" xfId="0" applyFill="1" applyAlignment="1">
      <alignment vertical="center"/>
    </xf>
    <xf numFmtId="0" fontId="0" fillId="2" borderId="0" xfId="0" applyFont="1" applyFill="1" applyAlignment="1">
      <alignment horizontal="left" vertical="center"/>
    </xf>
    <xf numFmtId="0" fontId="0" fillId="2" borderId="3" xfId="0" applyFill="1" applyBorder="1" applyAlignment="1">
      <alignment horizontal="left" vertical="center" wrapText="1"/>
    </xf>
    <xf numFmtId="0" fontId="0" fillId="2" borderId="3" xfId="0" applyFill="1" applyBorder="1" applyAlignment="1">
      <alignment vertical="center"/>
    </xf>
    <xf numFmtId="0" fontId="4" fillId="2" borderId="2" xfId="4" applyFill="1" applyAlignment="1">
      <alignment horizontal="left" vertical="center" wrapText="1"/>
    </xf>
  </cellXfs>
  <cellStyles count="5">
    <cellStyle name="Currency" xfId="1" builtinId="4"/>
    <cellStyle name="Heading 1" xfId="4" builtinId="16"/>
    <cellStyle name="Heading 2" xfId="3" builtinId="17"/>
    <cellStyle name="Normal" xfId="0" builtinId="0" customBuiltin="1"/>
    <cellStyle name="Title" xfId="2" builtinId="15"/>
  </cellStyles>
  <dxfs count="58">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strike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Sect611" displayName="Sect611" ref="A1:H203" totalsRowCount="1" headerRowDxfId="57" dataDxfId="56" totalsRowDxfId="55" dataCellStyle="Currency">
  <autoFilter ref="A1:H202"/>
  <tableColumns count="8">
    <tableColumn id="2" name="LEA Name" totalsRowLabel="Total" dataDxfId="54" totalsRowDxfId="53"/>
    <tableColumn id="3" name="District" totalsRowFunction="sum" dataDxfId="52" totalsRowDxfId="51" dataCellStyle="Currency"/>
    <tableColumn id="4" name="Regional" totalsRowFunction="sum" dataDxfId="50" totalsRowDxfId="49" dataCellStyle="Currency"/>
    <tableColumn id="5" name="OSD" totalsRowFunction="sum" dataDxfId="48" totalsRowDxfId="47" dataCellStyle="Currency"/>
    <tableColumn id="6" name="LTCT" totalsRowFunction="sum" dataDxfId="46" totalsRowDxfId="45" dataCellStyle="Currency"/>
    <tableColumn id="7" name="Hospital" totalsRowFunction="sum" dataDxfId="44" totalsRowDxfId="43" dataCellStyle="Currency"/>
    <tableColumn id="9" name="ECSE" totalsRowFunction="sum" dataDxfId="42" totalsRowDxfId="41" dataCellStyle="Currency"/>
    <tableColumn id="10" name="Gross Total" totalsRowFunction="sum" dataDxfId="40" totalsRowDxfId="39"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id="2" name="Sect619" displayName="Sect619" ref="A1:H203" totalsRowCount="1" headerRowDxfId="38" dataDxfId="37" totalsRowDxfId="36" dataCellStyle="Currency">
  <autoFilter ref="A1:H202"/>
  <tableColumns count="8">
    <tableColumn id="2" name="LEA Name" totalsRowLabel="Total" dataDxfId="35" totalsRowDxfId="34"/>
    <tableColumn id="3" name="District" totalsRowFunction="sum" dataDxfId="33" totalsRowDxfId="32" dataCellStyle="Currency"/>
    <tableColumn id="4" name="Regional" totalsRowFunction="sum" dataDxfId="31" totalsRowDxfId="30" dataCellStyle="Currency"/>
    <tableColumn id="5" name="OSD" totalsRowFunction="sum" dataDxfId="29" totalsRowDxfId="28" dataCellStyle="Currency"/>
    <tableColumn id="6" name="LTCT" totalsRowFunction="sum" dataDxfId="27" totalsRowDxfId="26" dataCellStyle="Currency"/>
    <tableColumn id="7" name="Hospital" totalsRowFunction="sum" dataDxfId="25" totalsRowDxfId="24" dataCellStyle="Currency"/>
    <tableColumn id="9" name="ECSE" totalsRowFunction="sum" dataDxfId="23" totalsRowDxfId="22" dataCellStyle="Currency"/>
    <tableColumn id="10" name="Gross Total" totalsRowFunction="sum" dataDxfId="21" totalsRowDxfId="20"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id="3" name="Programs" displayName="Programs" ref="A1:D8" totalsRowCount="1" headerRowDxfId="19" dataDxfId="18" totalsRowDxfId="17">
  <autoFilter ref="A1:D7"/>
  <tableColumns count="4">
    <tableColumn id="1" name="Program Name" totalsRowLabel="Total" dataDxfId="16" totalsRowDxfId="15"/>
    <tableColumn id="2" name="Section 611" totalsRowFunction="sum" dataDxfId="14" totalsRowDxfId="13" dataCellStyle="Currency"/>
    <tableColumn id="3" name="Section 619" totalsRowFunction="sum" dataDxfId="12" totalsRowDxfId="11" dataCellStyle="Currency"/>
    <tableColumn id="4" name="Total" totalsRowFunction="sum" dataDxfId="10" totalsRowDxfId="9">
      <calculatedColumnFormula>SUM(B2:C2)</calculatedColumnFormula>
    </tableColumn>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4.xml><?xml version="1.0" encoding="utf-8"?>
<table xmlns="http://schemas.openxmlformats.org/spreadsheetml/2006/main" id="4" name="OtherAmts" displayName="OtherAmts" ref="A1:C203" totalsRowCount="1" headerRowDxfId="8" dataDxfId="7" totalsRowDxfId="6">
  <autoFilter ref="A1:C202"/>
  <tableColumns count="3">
    <tableColumn id="1" name="LEA Name" totalsRowLabel="Total" dataDxfId="5" totalsRowDxfId="4"/>
    <tableColumn id="2" name="PPPS Share" totalsRowFunction="sum" dataDxfId="3" totalsRowDxfId="2" dataCellStyle="Currency"/>
    <tableColumn id="3" name="Maximum CEIS" totalsRowFunction="sum" dataDxfId="1" totalsRowDxfId="0" dataCellStyle="Currency">
      <calculatedColumnFormula>SUM(Sect611[[#This Row],[Gross Total]],Sect619[[#This Row],[Gross Total]])*0.15</calculatedColumnFormula>
    </tableColumn>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abSelected="1" showWhiteSpace="0" zoomScaleNormal="100" workbookViewId="0">
      <selection activeCell="B4" sqref="B4"/>
    </sheetView>
  </sheetViews>
  <sheetFormatPr defaultColWidth="0" defaultRowHeight="12.75" zeroHeight="1" x14ac:dyDescent="0.2"/>
  <cols>
    <col min="1" max="1" width="3.7109375" style="2" customWidth="1"/>
    <col min="2" max="2" width="111.42578125" customWidth="1"/>
    <col min="3" max="3" width="3.7109375" style="2" customWidth="1"/>
    <col min="4" max="16384" width="8.28515625" hidden="1"/>
  </cols>
  <sheetData>
    <row r="1" spans="2:2" ht="23.25" x14ac:dyDescent="0.2">
      <c r="B1" s="10" t="s">
        <v>168</v>
      </c>
    </row>
    <row r="2" spans="2:2" ht="20.25" thickBot="1" x14ac:dyDescent="0.25">
      <c r="B2" s="11" t="s">
        <v>175</v>
      </c>
    </row>
    <row r="3" spans="2:2" ht="51.75" thickTop="1" x14ac:dyDescent="0.2">
      <c r="B3" s="12" t="s">
        <v>205</v>
      </c>
    </row>
    <row r="4" spans="2:2" ht="93.75" customHeight="1" x14ac:dyDescent="0.2">
      <c r="B4" s="12" t="s">
        <v>239</v>
      </c>
    </row>
    <row r="5" spans="2:2" ht="47.25" customHeight="1" x14ac:dyDescent="0.2">
      <c r="B5" s="12" t="s">
        <v>240</v>
      </c>
    </row>
    <row r="6" spans="2:2" ht="42.75" customHeight="1" x14ac:dyDescent="0.2">
      <c r="B6" s="12" t="s">
        <v>244</v>
      </c>
    </row>
    <row r="7" spans="2:2" ht="3.6" customHeight="1" x14ac:dyDescent="0.2">
      <c r="B7" s="12"/>
    </row>
    <row r="8" spans="2:2" ht="20.25" thickBot="1" x14ac:dyDescent="0.25">
      <c r="B8" s="19" t="s">
        <v>243</v>
      </c>
    </row>
    <row r="9" spans="2:2" ht="64.5" thickTop="1" x14ac:dyDescent="0.2">
      <c r="B9" s="12" t="s">
        <v>241</v>
      </c>
    </row>
    <row r="10" spans="2:2" ht="38.25" x14ac:dyDescent="0.2">
      <c r="B10" s="12" t="s">
        <v>242</v>
      </c>
    </row>
    <row r="11" spans="2:2" ht="3.6" customHeight="1" x14ac:dyDescent="0.2">
      <c r="B11" s="12"/>
    </row>
    <row r="12" spans="2:2" ht="18" thickBot="1" x14ac:dyDescent="0.25">
      <c r="B12" s="13" t="s">
        <v>185</v>
      </c>
    </row>
    <row r="13" spans="2:2" ht="13.5" thickTop="1" x14ac:dyDescent="0.2">
      <c r="B13" s="12" t="s">
        <v>192</v>
      </c>
    </row>
    <row r="14" spans="2:2" x14ac:dyDescent="0.2">
      <c r="B14" s="12" t="s">
        <v>200</v>
      </c>
    </row>
    <row r="15" spans="2:2" x14ac:dyDescent="0.2">
      <c r="B15" s="12" t="s">
        <v>201</v>
      </c>
    </row>
    <row r="16" spans="2:2" x14ac:dyDescent="0.2">
      <c r="B16" s="12" t="s">
        <v>202</v>
      </c>
    </row>
    <row r="17" spans="2:2" x14ac:dyDescent="0.2">
      <c r="B17" s="12" t="s">
        <v>203</v>
      </c>
    </row>
    <row r="18" spans="2:2" ht="25.5" x14ac:dyDescent="0.2">
      <c r="B18" s="12" t="s">
        <v>204</v>
      </c>
    </row>
    <row r="19" spans="2:2" ht="3.6" customHeight="1" x14ac:dyDescent="0.2">
      <c r="B19" s="12"/>
    </row>
    <row r="20" spans="2:2" x14ac:dyDescent="0.2">
      <c r="B20" s="17" t="s">
        <v>189</v>
      </c>
    </row>
    <row r="21" spans="2:2" x14ac:dyDescent="0.2">
      <c r="B21" s="14" t="s">
        <v>194</v>
      </c>
    </row>
    <row r="22" spans="2:2" x14ac:dyDescent="0.2">
      <c r="B22" s="14" t="s">
        <v>245</v>
      </c>
    </row>
    <row r="23" spans="2:2" x14ac:dyDescent="0.2">
      <c r="B23" s="14" t="s">
        <v>246</v>
      </c>
    </row>
    <row r="24" spans="2:2" x14ac:dyDescent="0.2">
      <c r="B24" s="14" t="s">
        <v>247</v>
      </c>
    </row>
    <row r="25" spans="2:2" x14ac:dyDescent="0.2">
      <c r="B25" s="14" t="s">
        <v>248</v>
      </c>
    </row>
    <row r="26" spans="2:2" x14ac:dyDescent="0.2">
      <c r="B26" s="14" t="s">
        <v>249</v>
      </c>
    </row>
    <row r="27" spans="2:2" x14ac:dyDescent="0.2">
      <c r="B27" s="14" t="s">
        <v>250</v>
      </c>
    </row>
    <row r="28" spans="2:2" x14ac:dyDescent="0.2">
      <c r="B28" s="14" t="s">
        <v>195</v>
      </c>
    </row>
    <row r="29" spans="2:2" ht="3.6" customHeight="1" x14ac:dyDescent="0.2">
      <c r="B29" s="15"/>
    </row>
    <row r="30" spans="2:2" s="2" customFormat="1" x14ac:dyDescent="0.2">
      <c r="B30" s="18" t="s">
        <v>190</v>
      </c>
    </row>
    <row r="31" spans="2:2" x14ac:dyDescent="0.2">
      <c r="B31" s="14" t="s">
        <v>196</v>
      </c>
    </row>
    <row r="32" spans="2:2" s="2" customFormat="1" x14ac:dyDescent="0.2">
      <c r="B32" s="16" t="s">
        <v>197</v>
      </c>
    </row>
    <row r="33" spans="2:2" x14ac:dyDescent="0.2">
      <c r="B33" s="16" t="s">
        <v>198</v>
      </c>
    </row>
    <row r="34" spans="2:2" x14ac:dyDescent="0.2">
      <c r="B34" s="14" t="s">
        <v>199</v>
      </c>
    </row>
    <row r="35" spans="2:2" ht="3.6" customHeight="1" x14ac:dyDescent="0.2">
      <c r="B35" s="12"/>
    </row>
    <row r="36" spans="2:2" x14ac:dyDescent="0.2">
      <c r="B36" s="17" t="s">
        <v>191</v>
      </c>
    </row>
    <row r="37" spans="2:2" x14ac:dyDescent="0.2">
      <c r="B37" s="14" t="s">
        <v>194</v>
      </c>
    </row>
    <row r="38" spans="2:2" ht="25.5" x14ac:dyDescent="0.2">
      <c r="B38" s="14" t="s">
        <v>251</v>
      </c>
    </row>
    <row r="39" spans="2:2" ht="42" customHeight="1" x14ac:dyDescent="0.2">
      <c r="B39" s="14" t="s">
        <v>252</v>
      </c>
    </row>
    <row r="40" spans="2:2" x14ac:dyDescent="0.2">
      <c r="B40" s="1"/>
    </row>
    <row r="41" spans="2:2" x14ac:dyDescent="0.2">
      <c r="B41" s="1"/>
    </row>
    <row r="42" spans="2:2" x14ac:dyDescent="0.2">
      <c r="B42" s="1"/>
    </row>
    <row r="43" spans="2:2" x14ac:dyDescent="0.2"/>
    <row r="44" spans="2:2" x14ac:dyDescent="0.2"/>
    <row r="45" spans="2:2" x14ac:dyDescent="0.2"/>
    <row r="46" spans="2:2" x14ac:dyDescent="0.2"/>
    <row r="47" spans="2:2" x14ac:dyDescent="0.2"/>
    <row r="48" spans="2:2"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H2" sqref="H2"/>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176</v>
      </c>
      <c r="C1" s="7" t="s">
        <v>177</v>
      </c>
      <c r="D1" s="7" t="s">
        <v>170</v>
      </c>
      <c r="E1" s="7" t="s">
        <v>171</v>
      </c>
      <c r="F1" s="7" t="s">
        <v>178</v>
      </c>
      <c r="G1" s="7" t="s">
        <v>179</v>
      </c>
      <c r="H1" s="7" t="s">
        <v>180</v>
      </c>
      <c r="I1" s="8"/>
      <c r="J1" s="6"/>
    </row>
    <row r="2" spans="1:10" x14ac:dyDescent="0.2">
      <c r="A2" s="6" t="s">
        <v>79</v>
      </c>
      <c r="B2" s="3">
        <v>1961.2324250146862</v>
      </c>
      <c r="C2" s="3">
        <v>0</v>
      </c>
      <c r="D2" s="3">
        <v>0</v>
      </c>
      <c r="E2" s="3">
        <v>0</v>
      </c>
      <c r="F2" s="3">
        <v>0</v>
      </c>
      <c r="G2" s="3">
        <v>653.29309292931805</v>
      </c>
      <c r="H2" s="3">
        <f t="shared" ref="H2:H65" si="0">SUM(B2:G2)</f>
        <v>2614.5255179440042</v>
      </c>
      <c r="I2" s="8"/>
      <c r="J2" s="6"/>
    </row>
    <row r="3" spans="1:10" x14ac:dyDescent="0.2">
      <c r="A3" s="6" t="s">
        <v>106</v>
      </c>
      <c r="B3" s="3">
        <v>57251.414731443641</v>
      </c>
      <c r="C3" s="3">
        <v>0</v>
      </c>
      <c r="D3" s="3">
        <v>0</v>
      </c>
      <c r="E3" s="3">
        <v>0</v>
      </c>
      <c r="F3" s="3">
        <v>0</v>
      </c>
      <c r="G3" s="3">
        <v>1121.8022410877952</v>
      </c>
      <c r="H3" s="3">
        <f t="shared" si="0"/>
        <v>58373.216972531438</v>
      </c>
      <c r="I3" s="8"/>
      <c r="J3" s="6"/>
    </row>
    <row r="4" spans="1:10" x14ac:dyDescent="0.2">
      <c r="A4" s="6" t="s">
        <v>5</v>
      </c>
      <c r="B4" s="3">
        <v>47360.505504104665</v>
      </c>
      <c r="C4" s="3">
        <v>0</v>
      </c>
      <c r="D4" s="3">
        <v>0</v>
      </c>
      <c r="E4" s="3">
        <v>0</v>
      </c>
      <c r="F4" s="3">
        <v>0</v>
      </c>
      <c r="G4" s="3">
        <v>1245.4691913229608</v>
      </c>
      <c r="H4" s="3">
        <f t="shared" si="0"/>
        <v>48605.974695427627</v>
      </c>
      <c r="I4" s="8"/>
      <c r="J4" s="6"/>
    </row>
    <row r="5" spans="1:10" x14ac:dyDescent="0.2">
      <c r="A5" s="6" t="s">
        <v>161</v>
      </c>
      <c r="B5" s="3">
        <v>141672.38775745349</v>
      </c>
      <c r="C5" s="3">
        <v>27830.91239880904</v>
      </c>
      <c r="D5" s="3">
        <v>0</v>
      </c>
      <c r="E5" s="3">
        <v>0</v>
      </c>
      <c r="F5" s="3">
        <v>0</v>
      </c>
      <c r="G5" s="3">
        <v>14520.476034161236</v>
      </c>
      <c r="H5" s="3">
        <f t="shared" si="0"/>
        <v>184023.77619042376</v>
      </c>
      <c r="I5" s="8"/>
      <c r="J5" s="6"/>
    </row>
    <row r="6" spans="1:10" x14ac:dyDescent="0.2">
      <c r="A6" s="6" t="s">
        <v>104</v>
      </c>
      <c r="B6" s="3">
        <v>24524.45126416245</v>
      </c>
      <c r="C6" s="3">
        <v>0</v>
      </c>
      <c r="D6" s="3">
        <v>0</v>
      </c>
      <c r="E6" s="3">
        <v>0</v>
      </c>
      <c r="F6" s="3">
        <v>0</v>
      </c>
      <c r="G6" s="3">
        <v>0</v>
      </c>
      <c r="H6" s="3">
        <f t="shared" si="0"/>
        <v>24524.45126416245</v>
      </c>
      <c r="I6" s="8"/>
      <c r="J6" s="6"/>
    </row>
    <row r="7" spans="1:10" x14ac:dyDescent="0.2">
      <c r="A7" s="6" t="s">
        <v>44</v>
      </c>
      <c r="B7" s="3">
        <v>29908.281152885593</v>
      </c>
      <c r="C7" s="3">
        <v>2213.8997057109182</v>
      </c>
      <c r="D7" s="3">
        <v>0</v>
      </c>
      <c r="E7" s="3">
        <v>0</v>
      </c>
      <c r="F7" s="3">
        <v>0</v>
      </c>
      <c r="G7" s="3">
        <v>1106.9498528554591</v>
      </c>
      <c r="H7" s="3">
        <f t="shared" si="0"/>
        <v>33229.130711451973</v>
      </c>
      <c r="I7" s="8"/>
      <c r="J7" s="6"/>
    </row>
    <row r="8" spans="1:10" x14ac:dyDescent="0.2">
      <c r="A8" s="6" t="s">
        <v>108</v>
      </c>
      <c r="B8" s="3">
        <v>4879.6498615721175</v>
      </c>
      <c r="C8" s="3">
        <v>0</v>
      </c>
      <c r="D8" s="3">
        <v>0</v>
      </c>
      <c r="E8" s="3">
        <v>0</v>
      </c>
      <c r="F8" s="3">
        <v>0</v>
      </c>
      <c r="G8" s="3">
        <v>0</v>
      </c>
      <c r="H8" s="3">
        <f t="shared" si="0"/>
        <v>4879.6498615721175</v>
      </c>
      <c r="I8" s="8"/>
      <c r="J8" s="6"/>
    </row>
    <row r="9" spans="1:10" x14ac:dyDescent="0.2">
      <c r="A9" s="6" t="s">
        <v>61</v>
      </c>
      <c r="B9" s="3">
        <v>490117.81582231069</v>
      </c>
      <c r="C9" s="3">
        <v>110993.23242814024</v>
      </c>
      <c r="D9" s="3">
        <v>1761.7973401292102</v>
      </c>
      <c r="E9" s="3">
        <v>26426.960101938155</v>
      </c>
      <c r="F9" s="3">
        <v>0</v>
      </c>
      <c r="G9" s="3">
        <v>33474.149462454989</v>
      </c>
      <c r="H9" s="3">
        <f t="shared" si="0"/>
        <v>662773.9551549732</v>
      </c>
      <c r="I9" s="8"/>
      <c r="J9" s="6"/>
    </row>
    <row r="10" spans="1:10" x14ac:dyDescent="0.2">
      <c r="A10" s="6" t="s">
        <v>70</v>
      </c>
      <c r="B10" s="3">
        <v>953.17764195674522</v>
      </c>
      <c r="C10" s="3">
        <v>0</v>
      </c>
      <c r="D10" s="3">
        <v>0</v>
      </c>
      <c r="E10" s="3">
        <v>0</v>
      </c>
      <c r="F10" s="3">
        <v>0</v>
      </c>
      <c r="G10" s="3">
        <v>0</v>
      </c>
      <c r="H10" s="3">
        <f t="shared" si="0"/>
        <v>953.17764195674522</v>
      </c>
      <c r="I10" s="8"/>
      <c r="J10" s="6"/>
    </row>
    <row r="11" spans="1:10" x14ac:dyDescent="0.2">
      <c r="A11" s="6" t="s">
        <v>206</v>
      </c>
      <c r="B11" s="3">
        <v>266117.2797279174</v>
      </c>
      <c r="C11" s="3">
        <v>59096.37176364952</v>
      </c>
      <c r="D11" s="3">
        <v>2686.1987165295236</v>
      </c>
      <c r="E11" s="3">
        <v>0</v>
      </c>
      <c r="F11" s="3">
        <v>0</v>
      </c>
      <c r="G11" s="3">
        <v>57753.272405384756</v>
      </c>
      <c r="H11" s="3">
        <f t="shared" si="0"/>
        <v>385653.12261348119</v>
      </c>
      <c r="I11" s="8"/>
      <c r="J11" s="6"/>
    </row>
    <row r="12" spans="1:10" x14ac:dyDescent="0.2">
      <c r="A12" s="6" t="s">
        <v>207</v>
      </c>
      <c r="B12" s="3">
        <v>90589.654823051053</v>
      </c>
      <c r="C12" s="3">
        <v>11911.467469969572</v>
      </c>
      <c r="D12" s="3">
        <v>0</v>
      </c>
      <c r="E12" s="3">
        <v>0</v>
      </c>
      <c r="F12" s="3">
        <v>0</v>
      </c>
      <c r="G12" s="3">
        <v>10720.320722972616</v>
      </c>
      <c r="H12" s="3">
        <f t="shared" si="0"/>
        <v>113221.44301599324</v>
      </c>
      <c r="I12" s="8"/>
      <c r="J12" s="6"/>
    </row>
    <row r="13" spans="1:10" x14ac:dyDescent="0.2">
      <c r="A13" s="6" t="s">
        <v>1</v>
      </c>
      <c r="B13" s="3">
        <v>608707.97887496906</v>
      </c>
      <c r="C13" s="3">
        <v>35319.948543494582</v>
      </c>
      <c r="D13" s="3">
        <v>0</v>
      </c>
      <c r="E13" s="3">
        <v>0</v>
      </c>
      <c r="F13" s="3">
        <v>0</v>
      </c>
      <c r="G13" s="3">
        <v>22238.486119978068</v>
      </c>
      <c r="H13" s="3">
        <f t="shared" si="0"/>
        <v>666266.41353844164</v>
      </c>
      <c r="I13" s="8"/>
      <c r="J13" s="6"/>
    </row>
    <row r="14" spans="1:10" x14ac:dyDescent="0.2">
      <c r="A14" s="6" t="s">
        <v>29</v>
      </c>
      <c r="B14" s="3">
        <v>132274.65779617571</v>
      </c>
      <c r="C14" s="3">
        <v>18883.342186631962</v>
      </c>
      <c r="D14" s="3">
        <v>0</v>
      </c>
      <c r="E14" s="3">
        <v>0</v>
      </c>
      <c r="F14" s="3">
        <v>0</v>
      </c>
      <c r="G14" s="3">
        <v>15736.118488859969</v>
      </c>
      <c r="H14" s="3">
        <f t="shared" si="0"/>
        <v>166894.11847166764</v>
      </c>
      <c r="I14" s="8"/>
      <c r="J14" s="6"/>
    </row>
    <row r="15" spans="1:10" x14ac:dyDescent="0.2">
      <c r="A15" s="6" t="s">
        <v>152</v>
      </c>
      <c r="B15" s="3">
        <v>172080.48515481554</v>
      </c>
      <c r="C15" s="3">
        <v>28232.527557280097</v>
      </c>
      <c r="D15" s="3">
        <v>0</v>
      </c>
      <c r="E15" s="3">
        <v>0</v>
      </c>
      <c r="F15" s="3">
        <v>0</v>
      </c>
      <c r="G15" s="3">
        <v>14116.263778640048</v>
      </c>
      <c r="H15" s="3">
        <f t="shared" si="0"/>
        <v>214429.27649073568</v>
      </c>
      <c r="I15" s="8"/>
      <c r="J15" s="6"/>
    </row>
    <row r="16" spans="1:10" x14ac:dyDescent="0.2">
      <c r="A16" s="6" t="s">
        <v>155</v>
      </c>
      <c r="B16" s="3">
        <v>5906827.6917353999</v>
      </c>
      <c r="C16" s="3">
        <v>1230032.9262941121</v>
      </c>
      <c r="D16" s="3">
        <v>7028.7595788234967</v>
      </c>
      <c r="E16" s="3">
        <v>46389.813220235075</v>
      </c>
      <c r="F16" s="3">
        <v>0</v>
      </c>
      <c r="G16" s="3">
        <v>827987.87838540797</v>
      </c>
      <c r="H16" s="3">
        <f t="shared" si="0"/>
        <v>8018267.0692139789</v>
      </c>
      <c r="I16" s="8"/>
      <c r="J16" s="6"/>
    </row>
    <row r="17" spans="1:10" x14ac:dyDescent="0.2">
      <c r="A17" s="6" t="s">
        <v>208</v>
      </c>
      <c r="B17" s="3">
        <v>2808137.2875605081</v>
      </c>
      <c r="C17" s="3">
        <v>494898.70437702816</v>
      </c>
      <c r="D17" s="3">
        <v>1773.8304816380937</v>
      </c>
      <c r="E17" s="3">
        <v>0</v>
      </c>
      <c r="F17" s="3">
        <v>0</v>
      </c>
      <c r="G17" s="3">
        <v>248336.26742933315</v>
      </c>
      <c r="H17" s="3">
        <f t="shared" si="0"/>
        <v>3553146.0898485077</v>
      </c>
      <c r="I17" s="8"/>
      <c r="J17" s="6"/>
    </row>
    <row r="18" spans="1:10" x14ac:dyDescent="0.2">
      <c r="A18" s="6" t="s">
        <v>86</v>
      </c>
      <c r="B18" s="3">
        <v>993851.32450669515</v>
      </c>
      <c r="C18" s="3">
        <v>33511.723369808446</v>
      </c>
      <c r="D18" s="3">
        <v>0</v>
      </c>
      <c r="E18" s="3">
        <v>0</v>
      </c>
      <c r="F18" s="3">
        <v>0</v>
      </c>
      <c r="G18" s="3">
        <v>166543.11008026014</v>
      </c>
      <c r="H18" s="3">
        <f t="shared" si="0"/>
        <v>1193906.1579567636</v>
      </c>
      <c r="I18" s="8"/>
      <c r="J18" s="6"/>
    </row>
    <row r="19" spans="1:10" x14ac:dyDescent="0.2">
      <c r="A19" s="6" t="s">
        <v>92</v>
      </c>
      <c r="B19" s="3">
        <v>54301.11701107095</v>
      </c>
      <c r="C19" s="3">
        <v>0</v>
      </c>
      <c r="D19" s="3">
        <v>0</v>
      </c>
      <c r="E19" s="3">
        <v>0</v>
      </c>
      <c r="F19" s="3">
        <v>0</v>
      </c>
      <c r="G19" s="3">
        <v>1043.5317716127588</v>
      </c>
      <c r="H19" s="3">
        <f t="shared" si="0"/>
        <v>55344.648782683711</v>
      </c>
      <c r="I19" s="8"/>
      <c r="J19" s="6"/>
    </row>
    <row r="20" spans="1:10" x14ac:dyDescent="0.2">
      <c r="A20" s="6" t="s">
        <v>71</v>
      </c>
      <c r="B20" s="3">
        <v>4311.9713424118663</v>
      </c>
      <c r="C20" s="3">
        <v>0</v>
      </c>
      <c r="D20" s="3">
        <v>0</v>
      </c>
      <c r="E20" s="3">
        <v>0</v>
      </c>
      <c r="F20" s="3">
        <v>0</v>
      </c>
      <c r="G20" s="3">
        <v>0</v>
      </c>
      <c r="H20" s="3">
        <f t="shared" si="0"/>
        <v>4311.9713424118663</v>
      </c>
      <c r="I20" s="8"/>
      <c r="J20" s="6"/>
    </row>
    <row r="21" spans="1:10" x14ac:dyDescent="0.2">
      <c r="A21" s="6" t="s">
        <v>209</v>
      </c>
      <c r="B21" s="3">
        <v>326741.32130522589</v>
      </c>
      <c r="C21" s="3">
        <v>14320.872243172671</v>
      </c>
      <c r="D21" s="3">
        <v>0</v>
      </c>
      <c r="E21" s="3">
        <v>0</v>
      </c>
      <c r="F21" s="3">
        <v>0</v>
      </c>
      <c r="G21" s="3">
        <v>15752.959467489938</v>
      </c>
      <c r="H21" s="3">
        <f t="shared" si="0"/>
        <v>356815.15301588847</v>
      </c>
      <c r="I21" s="8"/>
      <c r="J21" s="6"/>
    </row>
    <row r="22" spans="1:10" x14ac:dyDescent="0.2">
      <c r="A22" s="6" t="s">
        <v>3</v>
      </c>
      <c r="B22" s="3">
        <v>17476.24103994602</v>
      </c>
      <c r="C22" s="3">
        <v>0</v>
      </c>
      <c r="D22" s="3">
        <v>0</v>
      </c>
      <c r="E22" s="3">
        <v>0</v>
      </c>
      <c r="F22" s="3">
        <v>0</v>
      </c>
      <c r="G22" s="3">
        <v>0</v>
      </c>
      <c r="H22" s="3">
        <f t="shared" si="0"/>
        <v>17476.24103994602</v>
      </c>
      <c r="I22" s="8"/>
      <c r="J22" s="6"/>
    </row>
    <row r="23" spans="1:10" x14ac:dyDescent="0.2">
      <c r="A23" s="6" t="s">
        <v>66</v>
      </c>
      <c r="B23" s="3">
        <v>40454.877769575629</v>
      </c>
      <c r="C23" s="3">
        <v>0</v>
      </c>
      <c r="D23" s="3">
        <v>0</v>
      </c>
      <c r="E23" s="3">
        <v>0</v>
      </c>
      <c r="F23" s="3">
        <v>0</v>
      </c>
      <c r="G23" s="3">
        <v>1525.545888761266</v>
      </c>
      <c r="H23" s="3">
        <f t="shared" si="0"/>
        <v>41980.423658336898</v>
      </c>
      <c r="I23" s="8"/>
      <c r="J23" s="6"/>
    </row>
    <row r="24" spans="1:10" x14ac:dyDescent="0.2">
      <c r="A24" s="6" t="s">
        <v>210</v>
      </c>
      <c r="B24" s="3">
        <v>46171.487290154248</v>
      </c>
      <c r="C24" s="3">
        <v>2796.341297924228</v>
      </c>
      <c r="D24" s="3">
        <v>0</v>
      </c>
      <c r="E24" s="3">
        <v>0</v>
      </c>
      <c r="F24" s="3">
        <v>0</v>
      </c>
      <c r="G24" s="3">
        <v>1398.170648962114</v>
      </c>
      <c r="H24" s="3">
        <f t="shared" si="0"/>
        <v>50365.999237040589</v>
      </c>
      <c r="I24" s="8"/>
      <c r="J24" s="6"/>
    </row>
    <row r="25" spans="1:10" x14ac:dyDescent="0.2">
      <c r="A25" s="6" t="s">
        <v>14</v>
      </c>
      <c r="B25" s="3">
        <v>776025.42697525339</v>
      </c>
      <c r="C25" s="3">
        <v>144063.36166032153</v>
      </c>
      <c r="D25" s="3">
        <v>0</v>
      </c>
      <c r="E25" s="3">
        <v>0</v>
      </c>
      <c r="F25" s="3">
        <v>0</v>
      </c>
      <c r="G25" s="3">
        <v>93487.926183825679</v>
      </c>
      <c r="H25" s="3">
        <f t="shared" si="0"/>
        <v>1013576.7148194007</v>
      </c>
      <c r="I25" s="8"/>
      <c r="J25" s="6"/>
    </row>
    <row r="26" spans="1:10" x14ac:dyDescent="0.2">
      <c r="A26" s="6" t="s">
        <v>112</v>
      </c>
      <c r="B26" s="3">
        <v>434240.70681715384</v>
      </c>
      <c r="C26" s="3">
        <v>98303.809919783307</v>
      </c>
      <c r="D26" s="3">
        <v>0</v>
      </c>
      <c r="E26" s="3">
        <v>0</v>
      </c>
      <c r="F26" s="3">
        <v>0</v>
      </c>
      <c r="G26" s="3">
        <v>25278.122550801418</v>
      </c>
      <c r="H26" s="3">
        <f t="shared" si="0"/>
        <v>557822.63928773848</v>
      </c>
      <c r="I26" s="8"/>
      <c r="J26" s="6"/>
    </row>
    <row r="27" spans="1:10" x14ac:dyDescent="0.2">
      <c r="A27" s="6" t="s">
        <v>125</v>
      </c>
      <c r="B27" s="3">
        <v>942248.88100074395</v>
      </c>
      <c r="C27" s="3">
        <v>237805.23915387929</v>
      </c>
      <c r="D27" s="3">
        <v>1374.5967581149091</v>
      </c>
      <c r="E27" s="3">
        <v>0</v>
      </c>
      <c r="F27" s="3">
        <v>0</v>
      </c>
      <c r="G27" s="3">
        <v>138834.27256960582</v>
      </c>
      <c r="H27" s="3">
        <f t="shared" si="0"/>
        <v>1320262.9894823439</v>
      </c>
      <c r="I27" s="8"/>
      <c r="J27" s="6"/>
    </row>
    <row r="28" spans="1:10" x14ac:dyDescent="0.2">
      <c r="A28" s="6" t="s">
        <v>30</v>
      </c>
      <c r="B28" s="3">
        <v>105815.0093926011</v>
      </c>
      <c r="C28" s="3">
        <v>5565.368560798508</v>
      </c>
      <c r="D28" s="3">
        <v>0</v>
      </c>
      <c r="E28" s="3">
        <v>0</v>
      </c>
      <c r="F28" s="3">
        <v>0</v>
      </c>
      <c r="G28" s="3">
        <v>14840.982828796019</v>
      </c>
      <c r="H28" s="3">
        <f t="shared" si="0"/>
        <v>126221.36078219564</v>
      </c>
      <c r="I28" s="8"/>
      <c r="J28" s="6"/>
    </row>
    <row r="29" spans="1:10" x14ac:dyDescent="0.2">
      <c r="A29" s="6" t="s">
        <v>100</v>
      </c>
      <c r="B29" s="3">
        <v>117547.9093236078</v>
      </c>
      <c r="C29" s="3">
        <v>13658.931105613181</v>
      </c>
      <c r="D29" s="3">
        <v>0</v>
      </c>
      <c r="E29" s="3">
        <v>0</v>
      </c>
      <c r="F29" s="3">
        <v>0</v>
      </c>
      <c r="G29" s="3">
        <v>12293.037995051864</v>
      </c>
      <c r="H29" s="3">
        <f t="shared" si="0"/>
        <v>143499.87842427284</v>
      </c>
      <c r="I29" s="8"/>
      <c r="J29" s="6"/>
    </row>
    <row r="30" spans="1:10" x14ac:dyDescent="0.2">
      <c r="A30" s="6" t="s">
        <v>62</v>
      </c>
      <c r="B30" s="3">
        <v>754540.23871898768</v>
      </c>
      <c r="C30" s="3">
        <v>82547.902424011627</v>
      </c>
      <c r="D30" s="3">
        <v>1232.0582451345019</v>
      </c>
      <c r="E30" s="3">
        <v>0</v>
      </c>
      <c r="F30" s="3">
        <v>0</v>
      </c>
      <c r="G30" s="3">
        <v>76387.611198339117</v>
      </c>
      <c r="H30" s="3">
        <f t="shared" si="0"/>
        <v>914707.81058647297</v>
      </c>
      <c r="I30" s="8"/>
      <c r="J30" s="6"/>
    </row>
    <row r="31" spans="1:10" x14ac:dyDescent="0.2">
      <c r="A31" s="6" t="s">
        <v>130</v>
      </c>
      <c r="B31" s="3">
        <v>446824.43320054433</v>
      </c>
      <c r="C31" s="3">
        <v>106164.67856190111</v>
      </c>
      <c r="D31" s="3">
        <v>4683.7358189074012</v>
      </c>
      <c r="E31" s="3">
        <v>0</v>
      </c>
      <c r="F31" s="3">
        <v>0</v>
      </c>
      <c r="G31" s="3">
        <v>70256.037283611018</v>
      </c>
      <c r="H31" s="3">
        <f t="shared" si="0"/>
        <v>627928.88486496382</v>
      </c>
      <c r="I31" s="8"/>
      <c r="J31" s="6"/>
    </row>
    <row r="32" spans="1:10" x14ac:dyDescent="0.2">
      <c r="A32" s="6" t="s">
        <v>20</v>
      </c>
      <c r="B32" s="3">
        <v>144494.40751187457</v>
      </c>
      <c r="C32" s="3">
        <v>0</v>
      </c>
      <c r="D32" s="3">
        <v>0</v>
      </c>
      <c r="E32" s="3">
        <v>0</v>
      </c>
      <c r="F32" s="3">
        <v>0</v>
      </c>
      <c r="G32" s="3">
        <v>23147.244236016053</v>
      </c>
      <c r="H32" s="3">
        <f t="shared" si="0"/>
        <v>167641.65174789063</v>
      </c>
      <c r="I32" s="8"/>
      <c r="J32" s="6"/>
    </row>
    <row r="33" spans="1:10" x14ac:dyDescent="0.2">
      <c r="A33" s="6" t="s">
        <v>12</v>
      </c>
      <c r="B33" s="3">
        <v>137893.47257460759</v>
      </c>
      <c r="C33" s="3">
        <v>0</v>
      </c>
      <c r="D33" s="3">
        <v>0</v>
      </c>
      <c r="E33" s="3">
        <v>0</v>
      </c>
      <c r="F33" s="3">
        <v>0</v>
      </c>
      <c r="G33" s="3">
        <v>8506.0699630266754</v>
      </c>
      <c r="H33" s="3">
        <f t="shared" si="0"/>
        <v>146399.54253763426</v>
      </c>
      <c r="I33" s="8"/>
      <c r="J33" s="6"/>
    </row>
    <row r="34" spans="1:10" x14ac:dyDescent="0.2">
      <c r="A34" s="6" t="s">
        <v>45</v>
      </c>
      <c r="B34" s="3">
        <v>24977.427413669349</v>
      </c>
      <c r="C34" s="3">
        <v>1248.0097157560044</v>
      </c>
      <c r="D34" s="3">
        <v>0</v>
      </c>
      <c r="E34" s="3">
        <v>0</v>
      </c>
      <c r="F34" s="3">
        <v>0</v>
      </c>
      <c r="G34" s="3">
        <v>3744.0291472680137</v>
      </c>
      <c r="H34" s="3">
        <f t="shared" si="0"/>
        <v>29969.466276693369</v>
      </c>
      <c r="I34" s="8"/>
      <c r="J34" s="6"/>
    </row>
    <row r="35" spans="1:10" x14ac:dyDescent="0.2">
      <c r="A35" s="6" t="s">
        <v>25</v>
      </c>
      <c r="B35" s="3">
        <v>685323.74175867485</v>
      </c>
      <c r="C35" s="3">
        <v>77926.142336991528</v>
      </c>
      <c r="D35" s="3">
        <v>0</v>
      </c>
      <c r="E35" s="3">
        <v>0</v>
      </c>
      <c r="F35" s="3">
        <v>0</v>
      </c>
      <c r="G35" s="3">
        <v>100404.83724189294</v>
      </c>
      <c r="H35" s="3">
        <f t="shared" si="0"/>
        <v>863654.72133755928</v>
      </c>
      <c r="I35" s="8"/>
      <c r="J35" s="6"/>
    </row>
    <row r="36" spans="1:10" x14ac:dyDescent="0.2">
      <c r="A36" s="6" t="s">
        <v>24</v>
      </c>
      <c r="B36" s="3">
        <v>203656.94411659779</v>
      </c>
      <c r="C36" s="3">
        <v>28368.95713767875</v>
      </c>
      <c r="D36" s="3">
        <v>0</v>
      </c>
      <c r="E36" s="3">
        <v>0</v>
      </c>
      <c r="F36" s="3">
        <v>0</v>
      </c>
      <c r="G36" s="3">
        <v>14801.19502835413</v>
      </c>
      <c r="H36" s="3">
        <f t="shared" si="0"/>
        <v>246827.09628263066</v>
      </c>
      <c r="I36" s="8"/>
      <c r="J36" s="6"/>
    </row>
    <row r="37" spans="1:10" x14ac:dyDescent="0.2">
      <c r="A37" s="6" t="s">
        <v>126</v>
      </c>
      <c r="B37" s="3">
        <v>151795.97835374717</v>
      </c>
      <c r="C37" s="3">
        <v>31421.758346384664</v>
      </c>
      <c r="D37" s="3">
        <v>0</v>
      </c>
      <c r="E37" s="3">
        <v>0</v>
      </c>
      <c r="F37" s="3">
        <v>0</v>
      </c>
      <c r="G37" s="3">
        <v>6501.0534509761383</v>
      </c>
      <c r="H37" s="3">
        <f t="shared" si="0"/>
        <v>189718.79015110797</v>
      </c>
      <c r="I37" s="8"/>
      <c r="J37" s="6"/>
    </row>
    <row r="38" spans="1:10" x14ac:dyDescent="0.2">
      <c r="A38" s="6" t="s">
        <v>7</v>
      </c>
      <c r="B38" s="3">
        <v>1043253.1604806157</v>
      </c>
      <c r="C38" s="3">
        <v>287463.24573511007</v>
      </c>
      <c r="D38" s="3">
        <v>0</v>
      </c>
      <c r="E38" s="3">
        <v>57492.649147022021</v>
      </c>
      <c r="F38" s="3">
        <v>0</v>
      </c>
      <c r="G38" s="3">
        <v>128400.24976168251</v>
      </c>
      <c r="H38" s="3">
        <f t="shared" si="0"/>
        <v>1516609.3051244302</v>
      </c>
      <c r="I38" s="8"/>
      <c r="J38" s="6"/>
    </row>
    <row r="39" spans="1:10" x14ac:dyDescent="0.2">
      <c r="A39" s="6" t="s">
        <v>144</v>
      </c>
      <c r="B39" s="3">
        <v>56891.275460695026</v>
      </c>
      <c r="C39" s="3">
        <v>1496.1058816237214</v>
      </c>
      <c r="D39" s="3">
        <v>0</v>
      </c>
      <c r="E39" s="3">
        <v>0</v>
      </c>
      <c r="F39" s="3">
        <v>0</v>
      </c>
      <c r="G39" s="3">
        <v>0</v>
      </c>
      <c r="H39" s="3">
        <f t="shared" si="0"/>
        <v>58387.381342318746</v>
      </c>
      <c r="I39" s="8"/>
      <c r="J39" s="6"/>
    </row>
    <row r="40" spans="1:10" x14ac:dyDescent="0.2">
      <c r="A40" s="6" t="s">
        <v>85</v>
      </c>
      <c r="B40" s="3">
        <v>266804.59473950404</v>
      </c>
      <c r="C40" s="3">
        <v>12400.954127309287</v>
      </c>
      <c r="D40" s="3">
        <v>0</v>
      </c>
      <c r="E40" s="3">
        <v>0</v>
      </c>
      <c r="F40" s="3">
        <v>0</v>
      </c>
      <c r="G40" s="3">
        <v>26042.003667349509</v>
      </c>
      <c r="H40" s="3">
        <f t="shared" si="0"/>
        <v>305247.55253416282</v>
      </c>
      <c r="I40" s="8"/>
      <c r="J40" s="6"/>
    </row>
    <row r="41" spans="1:10" x14ac:dyDescent="0.2">
      <c r="A41" s="6" t="s">
        <v>211</v>
      </c>
      <c r="B41" s="3">
        <v>527372.98867095506</v>
      </c>
      <c r="C41" s="3">
        <v>60269.661065124361</v>
      </c>
      <c r="D41" s="3">
        <v>0</v>
      </c>
      <c r="E41" s="3">
        <v>0</v>
      </c>
      <c r="F41" s="3">
        <v>0</v>
      </c>
      <c r="G41" s="3">
        <v>63072.90111466503</v>
      </c>
      <c r="H41" s="3">
        <f t="shared" si="0"/>
        <v>650715.55085074436</v>
      </c>
      <c r="I41" s="8"/>
      <c r="J41" s="6"/>
    </row>
    <row r="42" spans="1:10" x14ac:dyDescent="0.2">
      <c r="A42" s="6" t="s">
        <v>212</v>
      </c>
      <c r="B42" s="3">
        <v>64663.304075302069</v>
      </c>
      <c r="C42" s="3">
        <v>0</v>
      </c>
      <c r="D42" s="3">
        <v>0</v>
      </c>
      <c r="E42" s="3">
        <v>0</v>
      </c>
      <c r="F42" s="3">
        <v>0</v>
      </c>
      <c r="G42" s="3">
        <v>5538.7448425096509</v>
      </c>
      <c r="H42" s="3">
        <f t="shared" si="0"/>
        <v>70202.048917811713</v>
      </c>
      <c r="I42" s="8"/>
      <c r="J42" s="6"/>
    </row>
    <row r="43" spans="1:10" x14ac:dyDescent="0.2">
      <c r="A43" s="6" t="s">
        <v>69</v>
      </c>
      <c r="B43" s="3">
        <v>116011.9015314428</v>
      </c>
      <c r="C43" s="3">
        <v>12465.79134192677</v>
      </c>
      <c r="D43" s="3">
        <v>0</v>
      </c>
      <c r="E43" s="3">
        <v>0</v>
      </c>
      <c r="F43" s="3">
        <v>0</v>
      </c>
      <c r="G43" s="3">
        <v>3739.7374025780305</v>
      </c>
      <c r="H43" s="3">
        <f t="shared" si="0"/>
        <v>132217.43027594761</v>
      </c>
      <c r="I43" s="8"/>
      <c r="J43" s="6"/>
    </row>
    <row r="44" spans="1:10" x14ac:dyDescent="0.2">
      <c r="A44" s="6" t="s">
        <v>129</v>
      </c>
      <c r="B44" s="3">
        <v>578274.34965640155</v>
      </c>
      <c r="C44" s="3">
        <v>105525.06775933159</v>
      </c>
      <c r="D44" s="3">
        <v>0</v>
      </c>
      <c r="E44" s="3">
        <v>0</v>
      </c>
      <c r="F44" s="3">
        <v>0</v>
      </c>
      <c r="G44" s="3">
        <v>38943.775006419986</v>
      </c>
      <c r="H44" s="3">
        <f t="shared" si="0"/>
        <v>722743.19242215308</v>
      </c>
      <c r="I44" s="8"/>
      <c r="J44" s="6"/>
    </row>
    <row r="45" spans="1:10" x14ac:dyDescent="0.2">
      <c r="A45" s="6" t="s">
        <v>127</v>
      </c>
      <c r="B45" s="3">
        <v>1450985.2778980415</v>
      </c>
      <c r="C45" s="3">
        <v>347454.714159547</v>
      </c>
      <c r="D45" s="3">
        <v>3008.2659234592811</v>
      </c>
      <c r="E45" s="3">
        <v>0</v>
      </c>
      <c r="F45" s="3">
        <v>0</v>
      </c>
      <c r="G45" s="3">
        <v>249686.07164712032</v>
      </c>
      <c r="H45" s="3">
        <f t="shared" si="0"/>
        <v>2051134.3296281681</v>
      </c>
      <c r="I45" s="8"/>
      <c r="J45" s="6"/>
    </row>
    <row r="46" spans="1:10" x14ac:dyDescent="0.2">
      <c r="A46" s="6" t="s">
        <v>162</v>
      </c>
      <c r="B46" s="3">
        <v>145905.9578896889</v>
      </c>
      <c r="C46" s="3">
        <v>41658.654436208504</v>
      </c>
      <c r="D46" s="3">
        <v>0</v>
      </c>
      <c r="E46" s="3">
        <v>0</v>
      </c>
      <c r="F46" s="3">
        <v>0</v>
      </c>
      <c r="G46" s="3">
        <v>14878.090870074468</v>
      </c>
      <c r="H46" s="3">
        <f t="shared" si="0"/>
        <v>202442.70319597187</v>
      </c>
      <c r="I46" s="8"/>
      <c r="J46" s="6"/>
    </row>
    <row r="47" spans="1:10" x14ac:dyDescent="0.2">
      <c r="A47" s="6" t="s">
        <v>49</v>
      </c>
      <c r="B47" s="3">
        <v>6780.5197843720016</v>
      </c>
      <c r="C47" s="3">
        <v>1935.9547387954201</v>
      </c>
      <c r="D47" s="3">
        <v>0</v>
      </c>
      <c r="E47" s="3">
        <v>0</v>
      </c>
      <c r="F47" s="3">
        <v>0</v>
      </c>
      <c r="G47" s="3">
        <v>0</v>
      </c>
      <c r="H47" s="3">
        <f t="shared" si="0"/>
        <v>8716.4745231674224</v>
      </c>
      <c r="I47" s="8"/>
      <c r="J47" s="6"/>
    </row>
    <row r="48" spans="1:10" x14ac:dyDescent="0.2">
      <c r="A48" s="6" t="s">
        <v>54</v>
      </c>
      <c r="B48" s="3">
        <v>0</v>
      </c>
      <c r="C48" s="3">
        <v>0</v>
      </c>
      <c r="D48" s="3">
        <v>0</v>
      </c>
      <c r="E48" s="3">
        <v>0</v>
      </c>
      <c r="F48" s="3">
        <v>0</v>
      </c>
      <c r="G48" s="3">
        <v>0</v>
      </c>
      <c r="H48" s="3">
        <f t="shared" si="0"/>
        <v>0</v>
      </c>
      <c r="I48" s="8"/>
      <c r="J48" s="6"/>
    </row>
    <row r="49" spans="1:10" x14ac:dyDescent="0.2">
      <c r="A49" s="6" t="s">
        <v>58</v>
      </c>
      <c r="B49" s="3">
        <v>0</v>
      </c>
      <c r="C49" s="3">
        <v>0</v>
      </c>
      <c r="D49" s="3">
        <v>0</v>
      </c>
      <c r="E49" s="3">
        <v>0</v>
      </c>
      <c r="F49" s="3">
        <v>0</v>
      </c>
      <c r="G49" s="3">
        <v>0</v>
      </c>
      <c r="H49" s="3">
        <f t="shared" si="0"/>
        <v>0</v>
      </c>
      <c r="I49" s="8"/>
      <c r="J49" s="6"/>
    </row>
    <row r="50" spans="1:10" x14ac:dyDescent="0.2">
      <c r="A50" s="6" t="s">
        <v>213</v>
      </c>
      <c r="B50" s="3">
        <v>49941.171037795051</v>
      </c>
      <c r="C50" s="3">
        <v>0</v>
      </c>
      <c r="D50" s="3">
        <v>0</v>
      </c>
      <c r="E50" s="3">
        <v>0</v>
      </c>
      <c r="F50" s="3">
        <v>0</v>
      </c>
      <c r="G50" s="3">
        <v>9073.9480512335776</v>
      </c>
      <c r="H50" s="3">
        <f t="shared" si="0"/>
        <v>59015.119089028631</v>
      </c>
      <c r="I50" s="8"/>
      <c r="J50" s="6"/>
    </row>
    <row r="51" spans="1:10" x14ac:dyDescent="0.2">
      <c r="A51" s="6" t="s">
        <v>214</v>
      </c>
      <c r="B51" s="3">
        <v>917556.99711095123</v>
      </c>
      <c r="C51" s="3">
        <v>149909.78562743319</v>
      </c>
      <c r="D51" s="3">
        <v>0</v>
      </c>
      <c r="E51" s="3">
        <v>0</v>
      </c>
      <c r="F51" s="3">
        <v>0</v>
      </c>
      <c r="G51" s="3">
        <v>240146.74396627647</v>
      </c>
      <c r="H51" s="3">
        <f t="shared" si="0"/>
        <v>1307613.5267046608</v>
      </c>
      <c r="I51" s="8"/>
      <c r="J51" s="6"/>
    </row>
    <row r="52" spans="1:10" x14ac:dyDescent="0.2">
      <c r="A52" s="6" t="s">
        <v>56</v>
      </c>
      <c r="B52" s="3">
        <v>0</v>
      </c>
      <c r="C52" s="3">
        <v>0</v>
      </c>
      <c r="D52" s="3">
        <v>0</v>
      </c>
      <c r="E52" s="3">
        <v>0</v>
      </c>
      <c r="F52" s="3">
        <v>0</v>
      </c>
      <c r="G52" s="3">
        <v>0</v>
      </c>
      <c r="H52" s="3">
        <f t="shared" si="0"/>
        <v>0</v>
      </c>
      <c r="I52" s="8"/>
      <c r="J52" s="6"/>
    </row>
    <row r="53" spans="1:10" x14ac:dyDescent="0.2">
      <c r="A53" s="6" t="s">
        <v>150</v>
      </c>
      <c r="B53" s="3">
        <v>47425.981281747605</v>
      </c>
      <c r="C53" s="3">
        <v>5385.5977128529321</v>
      </c>
      <c r="D53" s="3">
        <v>0</v>
      </c>
      <c r="E53" s="3">
        <v>0</v>
      </c>
      <c r="F53" s="3">
        <v>0</v>
      </c>
      <c r="G53" s="3">
        <v>5385.5977128529321</v>
      </c>
      <c r="H53" s="3">
        <f t="shared" si="0"/>
        <v>58197.176707453473</v>
      </c>
      <c r="I53" s="8"/>
      <c r="J53" s="6"/>
    </row>
    <row r="54" spans="1:10" x14ac:dyDescent="0.2">
      <c r="A54" s="6" t="s">
        <v>63</v>
      </c>
      <c r="B54" s="3">
        <v>677479.39213737228</v>
      </c>
      <c r="C54" s="3">
        <v>105955.12496873717</v>
      </c>
      <c r="D54" s="3">
        <v>0</v>
      </c>
      <c r="E54" s="3">
        <v>0</v>
      </c>
      <c r="F54" s="3">
        <v>0</v>
      </c>
      <c r="G54" s="3">
        <v>108707.20613675633</v>
      </c>
      <c r="H54" s="3">
        <f t="shared" si="0"/>
        <v>892141.72324286576</v>
      </c>
      <c r="I54" s="8"/>
      <c r="J54" s="6"/>
    </row>
    <row r="55" spans="1:10" x14ac:dyDescent="0.2">
      <c r="A55" s="6" t="s">
        <v>138</v>
      </c>
      <c r="B55" s="3">
        <v>43095.899610303095</v>
      </c>
      <c r="C55" s="3">
        <v>4417.0426387770285</v>
      </c>
      <c r="D55" s="3">
        <v>0</v>
      </c>
      <c r="E55" s="3">
        <v>0</v>
      </c>
      <c r="F55" s="3">
        <v>0</v>
      </c>
      <c r="G55" s="3">
        <v>2208.5213193885143</v>
      </c>
      <c r="H55" s="3">
        <f t="shared" si="0"/>
        <v>49721.463568468636</v>
      </c>
      <c r="I55" s="8"/>
      <c r="J55" s="6"/>
    </row>
    <row r="56" spans="1:10" x14ac:dyDescent="0.2">
      <c r="A56" s="6" t="s">
        <v>145</v>
      </c>
      <c r="B56" s="3">
        <v>75279.644663242318</v>
      </c>
      <c r="C56" s="3">
        <v>5677.5626947901173</v>
      </c>
      <c r="D56" s="3">
        <v>0</v>
      </c>
      <c r="E56" s="3">
        <v>0</v>
      </c>
      <c r="F56" s="3">
        <v>0</v>
      </c>
      <c r="G56" s="3">
        <v>4258.1720210925878</v>
      </c>
      <c r="H56" s="3">
        <f t="shared" si="0"/>
        <v>85215.379379125021</v>
      </c>
      <c r="I56" s="8"/>
      <c r="J56" s="6"/>
    </row>
    <row r="57" spans="1:10" x14ac:dyDescent="0.2">
      <c r="A57" s="6" t="s">
        <v>38</v>
      </c>
      <c r="B57" s="3">
        <v>49351.029100247244</v>
      </c>
      <c r="C57" s="3">
        <v>0</v>
      </c>
      <c r="D57" s="3">
        <v>0</v>
      </c>
      <c r="E57" s="3">
        <v>0</v>
      </c>
      <c r="F57" s="3">
        <v>0</v>
      </c>
      <c r="G57" s="3">
        <v>0</v>
      </c>
      <c r="H57" s="3">
        <f t="shared" si="0"/>
        <v>49351.029100247244</v>
      </c>
      <c r="I57" s="8"/>
      <c r="J57" s="6"/>
    </row>
    <row r="58" spans="1:10" x14ac:dyDescent="0.2">
      <c r="A58" s="6" t="s">
        <v>148</v>
      </c>
      <c r="B58" s="3">
        <v>91769.462201317991</v>
      </c>
      <c r="C58" s="3">
        <v>5731.6341340997205</v>
      </c>
      <c r="D58" s="3">
        <v>0</v>
      </c>
      <c r="E58" s="3">
        <v>0</v>
      </c>
      <c r="F58" s="3">
        <v>0</v>
      </c>
      <c r="G58" s="3">
        <v>8597.4512011495808</v>
      </c>
      <c r="H58" s="3">
        <f t="shared" si="0"/>
        <v>106098.54753656729</v>
      </c>
      <c r="I58" s="8"/>
      <c r="J58" s="6"/>
    </row>
    <row r="59" spans="1:10" x14ac:dyDescent="0.2">
      <c r="A59" s="6" t="s">
        <v>15</v>
      </c>
      <c r="B59" s="3">
        <v>497593.08380993176</v>
      </c>
      <c r="C59" s="3">
        <v>0</v>
      </c>
      <c r="D59" s="3">
        <v>0</v>
      </c>
      <c r="E59" s="3">
        <v>0</v>
      </c>
      <c r="F59" s="3">
        <v>0</v>
      </c>
      <c r="G59" s="3">
        <v>58681.649994448053</v>
      </c>
      <c r="H59" s="3">
        <f t="shared" si="0"/>
        <v>556274.73380437982</v>
      </c>
      <c r="I59" s="8"/>
      <c r="J59" s="6"/>
    </row>
    <row r="60" spans="1:10" x14ac:dyDescent="0.2">
      <c r="A60" s="6" t="s">
        <v>81</v>
      </c>
      <c r="B60" s="3">
        <v>3157314.2107618474</v>
      </c>
      <c r="C60" s="3">
        <v>92546.854266773313</v>
      </c>
      <c r="D60" s="3">
        <v>4271.3932738510757</v>
      </c>
      <c r="E60" s="3">
        <v>7118.9887897517929</v>
      </c>
      <c r="F60" s="3">
        <v>0</v>
      </c>
      <c r="G60" s="3">
        <v>560976.31663244136</v>
      </c>
      <c r="H60" s="3">
        <f t="shared" si="0"/>
        <v>3822227.7637246647</v>
      </c>
      <c r="I60" s="8"/>
      <c r="J60" s="6"/>
    </row>
    <row r="61" spans="1:10" x14ac:dyDescent="0.2">
      <c r="A61" s="6" t="s">
        <v>132</v>
      </c>
      <c r="B61" s="3">
        <v>50441.572022182569</v>
      </c>
      <c r="C61" s="3">
        <v>3252.0496784558427</v>
      </c>
      <c r="D61" s="3">
        <v>0</v>
      </c>
      <c r="E61" s="3">
        <v>0</v>
      </c>
      <c r="F61" s="3">
        <v>0</v>
      </c>
      <c r="G61" s="3">
        <v>3252.0496784558427</v>
      </c>
      <c r="H61" s="3">
        <f t="shared" si="0"/>
        <v>56945.671379094252</v>
      </c>
      <c r="I61" s="8"/>
      <c r="J61" s="6"/>
    </row>
    <row r="62" spans="1:10" x14ac:dyDescent="0.2">
      <c r="A62" s="6" t="s">
        <v>83</v>
      </c>
      <c r="B62" s="3">
        <v>358716.71443461656</v>
      </c>
      <c r="C62" s="3">
        <v>0</v>
      </c>
      <c r="D62" s="3">
        <v>0</v>
      </c>
      <c r="E62" s="3">
        <v>0</v>
      </c>
      <c r="F62" s="3">
        <v>0</v>
      </c>
      <c r="G62" s="3">
        <v>37807.300436179692</v>
      </c>
      <c r="H62" s="3">
        <f t="shared" si="0"/>
        <v>396524.01487079624</v>
      </c>
      <c r="I62" s="8"/>
      <c r="J62" s="6"/>
    </row>
    <row r="63" spans="1:10" x14ac:dyDescent="0.2">
      <c r="A63" s="6" t="s">
        <v>153</v>
      </c>
      <c r="B63" s="3">
        <v>882547.74911802728</v>
      </c>
      <c r="C63" s="3">
        <v>216033.47042083612</v>
      </c>
      <c r="D63" s="3">
        <v>1186.9970902243742</v>
      </c>
      <c r="E63" s="3">
        <v>24926.938894711864</v>
      </c>
      <c r="F63" s="3">
        <v>0</v>
      </c>
      <c r="G63" s="3">
        <v>118699.70902243743</v>
      </c>
      <c r="H63" s="3">
        <f t="shared" si="0"/>
        <v>1243394.864546237</v>
      </c>
      <c r="I63" s="8"/>
      <c r="J63" s="6"/>
    </row>
    <row r="64" spans="1:10" x14ac:dyDescent="0.2">
      <c r="A64" s="6" t="s">
        <v>159</v>
      </c>
      <c r="B64" s="3">
        <v>92945.285270526962</v>
      </c>
      <c r="C64" s="3">
        <v>0</v>
      </c>
      <c r="D64" s="3">
        <v>0</v>
      </c>
      <c r="E64" s="3">
        <v>0</v>
      </c>
      <c r="F64" s="3">
        <v>0</v>
      </c>
      <c r="G64" s="3">
        <v>2948.6081891849522</v>
      </c>
      <c r="H64" s="3">
        <f t="shared" si="0"/>
        <v>95893.893459711908</v>
      </c>
      <c r="I64" s="8"/>
      <c r="J64" s="6"/>
    </row>
    <row r="65" spans="1:10" x14ac:dyDescent="0.2">
      <c r="A65" s="6" t="s">
        <v>57</v>
      </c>
      <c r="B65" s="3">
        <v>0</v>
      </c>
      <c r="C65" s="3">
        <v>0</v>
      </c>
      <c r="D65" s="3">
        <v>0</v>
      </c>
      <c r="E65" s="3">
        <v>0</v>
      </c>
      <c r="F65" s="3">
        <v>0</v>
      </c>
      <c r="G65" s="3">
        <v>0</v>
      </c>
      <c r="H65" s="3">
        <f t="shared" si="0"/>
        <v>0</v>
      </c>
      <c r="I65" s="8"/>
      <c r="J65" s="6"/>
    </row>
    <row r="66" spans="1:10" x14ac:dyDescent="0.2">
      <c r="A66" s="6" t="s">
        <v>157</v>
      </c>
      <c r="B66" s="3">
        <v>92663.543999351852</v>
      </c>
      <c r="C66" s="3">
        <v>13228.515867809545</v>
      </c>
      <c r="D66" s="3">
        <v>0</v>
      </c>
      <c r="E66" s="3">
        <v>0</v>
      </c>
      <c r="F66" s="3">
        <v>0</v>
      </c>
      <c r="G66" s="3">
        <v>7937.1095206857271</v>
      </c>
      <c r="H66" s="3">
        <f t="shared" ref="H66:H129" si="1">SUM(B66:G66)</f>
        <v>113829.16938784713</v>
      </c>
      <c r="I66" s="8"/>
      <c r="J66" s="6"/>
    </row>
    <row r="67" spans="1:10" x14ac:dyDescent="0.2">
      <c r="A67" s="6" t="s">
        <v>110</v>
      </c>
      <c r="B67" s="3">
        <v>272347.91905494162</v>
      </c>
      <c r="C67" s="3">
        <v>0</v>
      </c>
      <c r="D67" s="3">
        <v>0</v>
      </c>
      <c r="E67" s="3">
        <v>0</v>
      </c>
      <c r="F67" s="3">
        <v>0</v>
      </c>
      <c r="G67" s="3">
        <v>16009.41255606909</v>
      </c>
      <c r="H67" s="3">
        <f t="shared" si="1"/>
        <v>288357.33161101071</v>
      </c>
      <c r="I67" s="8"/>
      <c r="J67" s="6"/>
    </row>
    <row r="68" spans="1:10" x14ac:dyDescent="0.2">
      <c r="A68" s="6" t="s">
        <v>16</v>
      </c>
      <c r="B68" s="3">
        <v>347264.08312937786</v>
      </c>
      <c r="C68" s="3">
        <v>47715.867285988286</v>
      </c>
      <c r="D68" s="3">
        <v>0</v>
      </c>
      <c r="E68" s="3">
        <v>0</v>
      </c>
      <c r="F68" s="3">
        <v>0</v>
      </c>
      <c r="G68" s="3">
        <v>41932.125796777582</v>
      </c>
      <c r="H68" s="3">
        <f t="shared" si="1"/>
        <v>436912.07621214376</v>
      </c>
      <c r="I68" s="8"/>
      <c r="J68" s="6"/>
    </row>
    <row r="69" spans="1:10" x14ac:dyDescent="0.2">
      <c r="A69" s="6" t="s">
        <v>40</v>
      </c>
      <c r="B69" s="3">
        <v>63090.09525197895</v>
      </c>
      <c r="C69" s="3">
        <v>0</v>
      </c>
      <c r="D69" s="3">
        <v>0</v>
      </c>
      <c r="E69" s="3">
        <v>0</v>
      </c>
      <c r="F69" s="3">
        <v>0</v>
      </c>
      <c r="G69" s="3">
        <v>6754.9892610538682</v>
      </c>
      <c r="H69" s="3">
        <f t="shared" si="1"/>
        <v>69845.084513032823</v>
      </c>
      <c r="I69" s="8"/>
      <c r="J69" s="6"/>
    </row>
    <row r="70" spans="1:10" x14ac:dyDescent="0.2">
      <c r="A70" s="6" t="s">
        <v>34</v>
      </c>
      <c r="B70" s="3">
        <v>154120.53900811507</v>
      </c>
      <c r="C70" s="3">
        <v>17833.223623414713</v>
      </c>
      <c r="D70" s="3">
        <v>0</v>
      </c>
      <c r="E70" s="3">
        <v>0</v>
      </c>
      <c r="F70" s="3">
        <v>0</v>
      </c>
      <c r="G70" s="3">
        <v>16212.02147583156</v>
      </c>
      <c r="H70" s="3">
        <f t="shared" si="1"/>
        <v>188165.78410736134</v>
      </c>
      <c r="I70" s="8"/>
      <c r="J70" s="6"/>
    </row>
    <row r="71" spans="1:10" x14ac:dyDescent="0.2">
      <c r="A71" s="6" t="s">
        <v>73</v>
      </c>
      <c r="B71" s="3">
        <v>884640.77053182933</v>
      </c>
      <c r="C71" s="3">
        <v>196754.8374254574</v>
      </c>
      <c r="D71" s="3">
        <v>0</v>
      </c>
      <c r="E71" s="3">
        <v>8198.1182260607256</v>
      </c>
      <c r="F71" s="3">
        <v>0</v>
      </c>
      <c r="G71" s="3">
        <v>109308.24301414301</v>
      </c>
      <c r="H71" s="3">
        <f t="shared" si="1"/>
        <v>1198901.9691974905</v>
      </c>
      <c r="I71" s="8"/>
      <c r="J71" s="6"/>
    </row>
    <row r="72" spans="1:10" x14ac:dyDescent="0.2">
      <c r="A72" s="6" t="s">
        <v>215</v>
      </c>
      <c r="B72" s="3">
        <v>1435843.8622205134</v>
      </c>
      <c r="C72" s="3">
        <v>277039.05256371055</v>
      </c>
      <c r="D72" s="3">
        <v>6533.9399189554379</v>
      </c>
      <c r="E72" s="3">
        <v>0</v>
      </c>
      <c r="F72" s="3">
        <v>0</v>
      </c>
      <c r="G72" s="3">
        <v>186870.68168212552</v>
      </c>
      <c r="H72" s="3">
        <f t="shared" si="1"/>
        <v>1906287.5363853048</v>
      </c>
      <c r="I72" s="8"/>
      <c r="J72" s="6"/>
    </row>
    <row r="73" spans="1:10" x14ac:dyDescent="0.2">
      <c r="A73" s="6" t="s">
        <v>124</v>
      </c>
      <c r="B73" s="3">
        <v>1749985.1606460619</v>
      </c>
      <c r="C73" s="3">
        <v>363791.6068867711</v>
      </c>
      <c r="D73" s="3">
        <v>1432.2504208140595</v>
      </c>
      <c r="E73" s="3">
        <v>0</v>
      </c>
      <c r="F73" s="3">
        <v>0</v>
      </c>
      <c r="G73" s="3">
        <v>339443.34973293211</v>
      </c>
      <c r="H73" s="3">
        <f t="shared" si="1"/>
        <v>2454652.367686579</v>
      </c>
      <c r="I73" s="8"/>
      <c r="J73" s="6"/>
    </row>
    <row r="74" spans="1:10" x14ac:dyDescent="0.2">
      <c r="A74" s="6" t="s">
        <v>51</v>
      </c>
      <c r="B74" s="3">
        <v>156354.49615665077</v>
      </c>
      <c r="C74" s="3">
        <v>17718.688849777845</v>
      </c>
      <c r="D74" s="3">
        <v>0</v>
      </c>
      <c r="E74" s="3">
        <v>0</v>
      </c>
      <c r="F74" s="3">
        <v>0</v>
      </c>
      <c r="G74" s="3">
        <v>54766.856444767895</v>
      </c>
      <c r="H74" s="3">
        <f t="shared" si="1"/>
        <v>228840.04145119654</v>
      </c>
      <c r="I74" s="8"/>
      <c r="J74" s="6"/>
    </row>
    <row r="75" spans="1:10" x14ac:dyDescent="0.2">
      <c r="A75" s="6" t="s">
        <v>52</v>
      </c>
      <c r="B75" s="3">
        <v>51911.137696898011</v>
      </c>
      <c r="C75" s="3">
        <v>978.77965600949415</v>
      </c>
      <c r="D75" s="3">
        <v>0</v>
      </c>
      <c r="E75" s="3">
        <v>0</v>
      </c>
      <c r="F75" s="3">
        <v>0</v>
      </c>
      <c r="G75" s="3">
        <v>0</v>
      </c>
      <c r="H75" s="3">
        <f t="shared" si="1"/>
        <v>52889.917352907505</v>
      </c>
      <c r="I75" s="8"/>
      <c r="J75" s="6"/>
    </row>
    <row r="76" spans="1:10" x14ac:dyDescent="0.2">
      <c r="A76" s="6" t="s">
        <v>216</v>
      </c>
      <c r="B76" s="3">
        <v>14162.831088731356</v>
      </c>
      <c r="C76" s="3">
        <v>0</v>
      </c>
      <c r="D76" s="3">
        <v>0</v>
      </c>
      <c r="E76" s="3">
        <v>0</v>
      </c>
      <c r="F76" s="3">
        <v>0</v>
      </c>
      <c r="G76" s="3">
        <v>0</v>
      </c>
      <c r="H76" s="3">
        <f t="shared" si="1"/>
        <v>14162.831088731356</v>
      </c>
      <c r="I76" s="8"/>
      <c r="J76" s="6"/>
    </row>
    <row r="77" spans="1:10" x14ac:dyDescent="0.2">
      <c r="A77" s="6" t="s">
        <v>107</v>
      </c>
      <c r="B77" s="3">
        <v>21011.848255749042</v>
      </c>
      <c r="C77" s="3">
        <v>0</v>
      </c>
      <c r="D77" s="3">
        <v>0</v>
      </c>
      <c r="E77" s="3">
        <v>0</v>
      </c>
      <c r="F77" s="3">
        <v>0</v>
      </c>
      <c r="G77" s="3">
        <v>1166.5195109020119</v>
      </c>
      <c r="H77" s="3">
        <f t="shared" si="1"/>
        <v>22178.367766651056</v>
      </c>
      <c r="I77" s="8"/>
      <c r="J77" s="6"/>
    </row>
    <row r="78" spans="1:10" x14ac:dyDescent="0.2">
      <c r="A78" s="6" t="s">
        <v>95</v>
      </c>
      <c r="B78" s="3">
        <v>130350.80053113759</v>
      </c>
      <c r="C78" s="3">
        <v>24643.947508247482</v>
      </c>
      <c r="D78" s="3">
        <v>0</v>
      </c>
      <c r="E78" s="3">
        <v>0</v>
      </c>
      <c r="F78" s="3">
        <v>0</v>
      </c>
      <c r="G78" s="3">
        <v>9388.1704793323752</v>
      </c>
      <c r="H78" s="3">
        <f t="shared" si="1"/>
        <v>164382.91851871746</v>
      </c>
      <c r="I78" s="8"/>
      <c r="J78" s="6"/>
    </row>
    <row r="79" spans="1:10" x14ac:dyDescent="0.2">
      <c r="A79" s="6" t="s">
        <v>136</v>
      </c>
      <c r="B79" s="3">
        <v>23528.981127844112</v>
      </c>
      <c r="C79" s="3">
        <v>1175.6373690157911</v>
      </c>
      <c r="D79" s="3">
        <v>0</v>
      </c>
      <c r="E79" s="3">
        <v>0</v>
      </c>
      <c r="F79" s="3">
        <v>0</v>
      </c>
      <c r="G79" s="3">
        <v>2351.2747380315823</v>
      </c>
      <c r="H79" s="3">
        <f t="shared" si="1"/>
        <v>27055.893234891486</v>
      </c>
      <c r="I79" s="8"/>
      <c r="J79" s="6"/>
    </row>
    <row r="80" spans="1:10" x14ac:dyDescent="0.2">
      <c r="A80" s="6" t="s">
        <v>217</v>
      </c>
      <c r="B80" s="3">
        <v>825274.87128348916</v>
      </c>
      <c r="C80" s="3">
        <v>124035.70350715955</v>
      </c>
      <c r="D80" s="3">
        <v>0</v>
      </c>
      <c r="E80" s="3">
        <v>0</v>
      </c>
      <c r="F80" s="3">
        <v>0</v>
      </c>
      <c r="G80" s="3">
        <v>138550.51987501862</v>
      </c>
      <c r="H80" s="3">
        <f t="shared" si="1"/>
        <v>1087861.0946656673</v>
      </c>
      <c r="I80" s="8"/>
      <c r="J80" s="6"/>
    </row>
    <row r="81" spans="1:10" x14ac:dyDescent="0.2">
      <c r="A81" s="6" t="s">
        <v>151</v>
      </c>
      <c r="B81" s="3">
        <v>2891041.5301152095</v>
      </c>
      <c r="C81" s="3">
        <v>568939.96667170676</v>
      </c>
      <c r="D81" s="3">
        <v>3244.9047528804572</v>
      </c>
      <c r="E81" s="3">
        <v>0</v>
      </c>
      <c r="F81" s="3">
        <v>0</v>
      </c>
      <c r="G81" s="3">
        <v>426164.15754496667</v>
      </c>
      <c r="H81" s="3">
        <f t="shared" si="1"/>
        <v>3889390.5590847633</v>
      </c>
      <c r="I81" s="8"/>
      <c r="J81" s="6"/>
    </row>
    <row r="82" spans="1:10" x14ac:dyDescent="0.2">
      <c r="A82" s="6" t="s">
        <v>218</v>
      </c>
      <c r="B82" s="3">
        <v>615241.34098355996</v>
      </c>
      <c r="C82" s="3">
        <v>85821.11735670644</v>
      </c>
      <c r="D82" s="3">
        <v>0</v>
      </c>
      <c r="E82" s="3">
        <v>0</v>
      </c>
      <c r="F82" s="3">
        <v>0</v>
      </c>
      <c r="G82" s="3">
        <v>101297.0565521781</v>
      </c>
      <c r="H82" s="3">
        <f t="shared" si="1"/>
        <v>802359.51489244448</v>
      </c>
      <c r="I82" s="8"/>
      <c r="J82" s="6"/>
    </row>
    <row r="83" spans="1:10" x14ac:dyDescent="0.2">
      <c r="A83" s="6" t="s">
        <v>2</v>
      </c>
      <c r="B83" s="3">
        <v>14682.606673979688</v>
      </c>
      <c r="C83" s="3">
        <v>0</v>
      </c>
      <c r="D83" s="3">
        <v>0</v>
      </c>
      <c r="E83" s="3">
        <v>0</v>
      </c>
      <c r="F83" s="3">
        <v>0</v>
      </c>
      <c r="G83" s="3">
        <v>5868.9905820236536</v>
      </c>
      <c r="H83" s="3">
        <f t="shared" si="1"/>
        <v>20551.597256003341</v>
      </c>
      <c r="I83" s="8"/>
      <c r="J83" s="6"/>
    </row>
    <row r="84" spans="1:10" x14ac:dyDescent="0.2">
      <c r="A84" s="6" t="s">
        <v>143</v>
      </c>
      <c r="B84" s="3">
        <v>68877.286698855605</v>
      </c>
      <c r="C84" s="3">
        <v>7245.2384240627316</v>
      </c>
      <c r="D84" s="3">
        <v>0</v>
      </c>
      <c r="E84" s="3">
        <v>0</v>
      </c>
      <c r="F84" s="3">
        <v>0</v>
      </c>
      <c r="G84" s="3">
        <v>1811.3096060156829</v>
      </c>
      <c r="H84" s="3">
        <f t="shared" si="1"/>
        <v>77933.834728934016</v>
      </c>
      <c r="I84" s="8"/>
      <c r="J84" s="6"/>
    </row>
    <row r="85" spans="1:10" x14ac:dyDescent="0.2">
      <c r="A85" s="6" t="s">
        <v>219</v>
      </c>
      <c r="B85" s="3">
        <v>26878.031120608608</v>
      </c>
      <c r="C85" s="3">
        <v>4671.2150793788778</v>
      </c>
      <c r="D85" s="3">
        <v>0</v>
      </c>
      <c r="E85" s="3">
        <v>0</v>
      </c>
      <c r="F85" s="3">
        <v>0</v>
      </c>
      <c r="G85" s="3">
        <v>0</v>
      </c>
      <c r="H85" s="3">
        <f t="shared" si="1"/>
        <v>31549.246199987487</v>
      </c>
      <c r="I85" s="8"/>
      <c r="J85" s="6"/>
    </row>
    <row r="86" spans="1:10" x14ac:dyDescent="0.2">
      <c r="A86" s="6" t="s">
        <v>72</v>
      </c>
      <c r="B86" s="3">
        <v>499476.02169538807</v>
      </c>
      <c r="C86" s="3">
        <v>60467.461535273062</v>
      </c>
      <c r="D86" s="3">
        <v>2198.8167831008386</v>
      </c>
      <c r="E86" s="3">
        <v>0</v>
      </c>
      <c r="F86" s="3">
        <v>0</v>
      </c>
      <c r="G86" s="3">
        <v>81356.220974731026</v>
      </c>
      <c r="H86" s="3">
        <f t="shared" si="1"/>
        <v>643498.52098849299</v>
      </c>
      <c r="I86" s="8"/>
      <c r="J86" s="6"/>
    </row>
    <row r="87" spans="1:10" x14ac:dyDescent="0.2">
      <c r="A87" s="6" t="s">
        <v>113</v>
      </c>
      <c r="B87" s="3">
        <v>134628.59610483571</v>
      </c>
      <c r="C87" s="3">
        <v>33926.396314407641</v>
      </c>
      <c r="D87" s="3">
        <v>1169.8757349795737</v>
      </c>
      <c r="E87" s="3">
        <v>0</v>
      </c>
      <c r="F87" s="3">
        <v>0</v>
      </c>
      <c r="G87" s="3">
        <v>7019.2544098774433</v>
      </c>
      <c r="H87" s="3">
        <f t="shared" si="1"/>
        <v>176744.12256410037</v>
      </c>
      <c r="I87" s="8"/>
      <c r="J87" s="6"/>
    </row>
    <row r="88" spans="1:10" x14ac:dyDescent="0.2">
      <c r="A88" s="6" t="s">
        <v>17</v>
      </c>
      <c r="B88" s="3">
        <v>23103.284242362588</v>
      </c>
      <c r="C88" s="3">
        <v>1592.2306346951493</v>
      </c>
      <c r="D88" s="3">
        <v>0</v>
      </c>
      <c r="E88" s="3">
        <v>0</v>
      </c>
      <c r="F88" s="3">
        <v>0</v>
      </c>
      <c r="G88" s="3">
        <v>3980.5765867378736</v>
      </c>
      <c r="H88" s="3">
        <f t="shared" si="1"/>
        <v>28676.091463795608</v>
      </c>
      <c r="I88" s="8"/>
      <c r="J88" s="6"/>
    </row>
    <row r="89" spans="1:10" x14ac:dyDescent="0.2">
      <c r="A89" s="6" t="s">
        <v>46</v>
      </c>
      <c r="B89" s="3">
        <v>124368.45324264804</v>
      </c>
      <c r="C89" s="3">
        <v>20430.023936580499</v>
      </c>
      <c r="D89" s="3">
        <v>0</v>
      </c>
      <c r="E89" s="3">
        <v>0</v>
      </c>
      <c r="F89" s="3">
        <v>0</v>
      </c>
      <c r="G89" s="3">
        <v>27240.031915440668</v>
      </c>
      <c r="H89" s="3">
        <f t="shared" si="1"/>
        <v>172038.50909466919</v>
      </c>
      <c r="I89" s="8"/>
      <c r="J89" s="6"/>
    </row>
    <row r="90" spans="1:10" x14ac:dyDescent="0.2">
      <c r="A90" s="6" t="s">
        <v>101</v>
      </c>
      <c r="B90" s="3">
        <v>10359.694391084637</v>
      </c>
      <c r="C90" s="3">
        <v>0</v>
      </c>
      <c r="D90" s="3">
        <v>0</v>
      </c>
      <c r="E90" s="3">
        <v>0</v>
      </c>
      <c r="F90" s="3">
        <v>0</v>
      </c>
      <c r="G90" s="3">
        <v>6901.6978347209533</v>
      </c>
      <c r="H90" s="3">
        <f t="shared" si="1"/>
        <v>17261.39222580559</v>
      </c>
      <c r="I90" s="8"/>
      <c r="J90" s="6"/>
    </row>
    <row r="91" spans="1:10" x14ac:dyDescent="0.2">
      <c r="A91" s="6" t="s">
        <v>146</v>
      </c>
      <c r="B91" s="3">
        <v>63356.880288019238</v>
      </c>
      <c r="C91" s="3">
        <v>4366.4253382782872</v>
      </c>
      <c r="D91" s="3">
        <v>0</v>
      </c>
      <c r="E91" s="3">
        <v>0</v>
      </c>
      <c r="F91" s="3">
        <v>0</v>
      </c>
      <c r="G91" s="3">
        <v>2183.2126691391436</v>
      </c>
      <c r="H91" s="3">
        <f t="shared" si="1"/>
        <v>69906.518295436676</v>
      </c>
      <c r="I91" s="8"/>
      <c r="J91" s="6"/>
    </row>
    <row r="92" spans="1:10" x14ac:dyDescent="0.2">
      <c r="A92" s="6" t="s">
        <v>88</v>
      </c>
      <c r="B92" s="3">
        <v>298543.86234804173</v>
      </c>
      <c r="C92" s="3">
        <v>40868.203141982864</v>
      </c>
      <c r="D92" s="3">
        <v>0</v>
      </c>
      <c r="E92" s="3">
        <v>0</v>
      </c>
      <c r="F92" s="3">
        <v>0</v>
      </c>
      <c r="G92" s="3">
        <v>57215.484398776003</v>
      </c>
      <c r="H92" s="3">
        <f t="shared" si="1"/>
        <v>396627.5498888006</v>
      </c>
      <c r="I92" s="8"/>
      <c r="J92" s="6"/>
    </row>
    <row r="93" spans="1:10" x14ac:dyDescent="0.2">
      <c r="A93" s="6" t="s">
        <v>102</v>
      </c>
      <c r="B93" s="3">
        <v>1324.6491750640066</v>
      </c>
      <c r="C93" s="3">
        <v>0</v>
      </c>
      <c r="D93" s="3">
        <v>0</v>
      </c>
      <c r="E93" s="3">
        <v>0</v>
      </c>
      <c r="F93" s="3">
        <v>0</v>
      </c>
      <c r="G93" s="3">
        <v>0</v>
      </c>
      <c r="H93" s="3">
        <f t="shared" si="1"/>
        <v>1324.6491750640066</v>
      </c>
      <c r="I93" s="8"/>
      <c r="J93" s="6"/>
    </row>
    <row r="94" spans="1:10" x14ac:dyDescent="0.2">
      <c r="A94" s="6" t="s">
        <v>74</v>
      </c>
      <c r="B94" s="3">
        <v>1277079.0698732173</v>
      </c>
      <c r="C94" s="3">
        <v>136893.20604521688</v>
      </c>
      <c r="D94" s="3">
        <v>0</v>
      </c>
      <c r="E94" s="3">
        <v>0</v>
      </c>
      <c r="F94" s="3">
        <v>0</v>
      </c>
      <c r="G94" s="3">
        <v>160444.72536482409</v>
      </c>
      <c r="H94" s="3">
        <f t="shared" si="1"/>
        <v>1574417.0012832582</v>
      </c>
      <c r="I94" s="8"/>
      <c r="J94" s="6"/>
    </row>
    <row r="95" spans="1:10" x14ac:dyDescent="0.2">
      <c r="A95" s="6" t="s">
        <v>220</v>
      </c>
      <c r="B95" s="3">
        <v>631961.28272688598</v>
      </c>
      <c r="C95" s="3">
        <v>100654.41209778003</v>
      </c>
      <c r="D95" s="3">
        <v>0</v>
      </c>
      <c r="E95" s="3">
        <v>27598.790413907427</v>
      </c>
      <c r="F95" s="3">
        <v>0</v>
      </c>
      <c r="G95" s="3">
        <v>103901.32861706325</v>
      </c>
      <c r="H95" s="3">
        <f t="shared" si="1"/>
        <v>864115.81385563663</v>
      </c>
      <c r="I95" s="8"/>
      <c r="J95" s="6"/>
    </row>
    <row r="96" spans="1:10" x14ac:dyDescent="0.2">
      <c r="A96" s="6" t="s">
        <v>167</v>
      </c>
      <c r="B96" s="3">
        <v>72698.045741948255</v>
      </c>
      <c r="C96" s="3">
        <v>11243.125516201595</v>
      </c>
      <c r="D96" s="3">
        <v>0</v>
      </c>
      <c r="E96" s="3">
        <v>0</v>
      </c>
      <c r="F96" s="3">
        <v>0</v>
      </c>
      <c r="G96" s="3">
        <v>13837.692943017348</v>
      </c>
      <c r="H96" s="3">
        <f t="shared" si="1"/>
        <v>97778.864201167191</v>
      </c>
      <c r="I96" s="8"/>
      <c r="J96" s="6"/>
    </row>
    <row r="97" spans="1:10" x14ac:dyDescent="0.2">
      <c r="A97" s="6" t="s">
        <v>140</v>
      </c>
      <c r="B97" s="3">
        <v>458652.4115363512</v>
      </c>
      <c r="C97" s="3">
        <v>58482.037170044561</v>
      </c>
      <c r="D97" s="3">
        <v>0</v>
      </c>
      <c r="E97" s="3">
        <v>23120.805392808314</v>
      </c>
      <c r="F97" s="3">
        <v>0</v>
      </c>
      <c r="G97" s="3">
        <v>39441.373905378889</v>
      </c>
      <c r="H97" s="3">
        <f t="shared" si="1"/>
        <v>579696.62800458295</v>
      </c>
      <c r="I97" s="8"/>
      <c r="J97" s="6"/>
    </row>
    <row r="98" spans="1:10" x14ac:dyDescent="0.2">
      <c r="A98" s="6" t="s">
        <v>75</v>
      </c>
      <c r="B98" s="3">
        <v>150792.02083522145</v>
      </c>
      <c r="C98" s="3">
        <v>0</v>
      </c>
      <c r="D98" s="3">
        <v>0</v>
      </c>
      <c r="E98" s="3">
        <v>0</v>
      </c>
      <c r="F98" s="3">
        <v>0</v>
      </c>
      <c r="G98" s="3">
        <v>9827.477109671252</v>
      </c>
      <c r="H98" s="3">
        <f t="shared" si="1"/>
        <v>160619.4979448927</v>
      </c>
      <c r="I98" s="8"/>
      <c r="J98" s="6"/>
    </row>
    <row r="99" spans="1:10" x14ac:dyDescent="0.2">
      <c r="A99" s="6" t="s">
        <v>8</v>
      </c>
      <c r="B99" s="3">
        <v>1015455.5296845237</v>
      </c>
      <c r="C99" s="3">
        <v>336945.64887700102</v>
      </c>
      <c r="D99" s="3">
        <v>0</v>
      </c>
      <c r="E99" s="3">
        <v>0</v>
      </c>
      <c r="F99" s="3">
        <v>0</v>
      </c>
      <c r="G99" s="3">
        <v>113621.20717945384</v>
      </c>
      <c r="H99" s="3">
        <f t="shared" si="1"/>
        <v>1466022.3857409786</v>
      </c>
      <c r="I99" s="8"/>
      <c r="J99" s="6"/>
    </row>
    <row r="100" spans="1:10" x14ac:dyDescent="0.2">
      <c r="A100" s="6" t="s">
        <v>96</v>
      </c>
      <c r="B100" s="3">
        <v>768580.75510381395</v>
      </c>
      <c r="C100" s="3">
        <v>99424.00973416488</v>
      </c>
      <c r="D100" s="3">
        <v>2485.6002433541221</v>
      </c>
      <c r="E100" s="3">
        <v>0</v>
      </c>
      <c r="F100" s="3">
        <v>0</v>
      </c>
      <c r="G100" s="3">
        <v>88238.808639071343</v>
      </c>
      <c r="H100" s="3">
        <f t="shared" si="1"/>
        <v>958729.17372040427</v>
      </c>
      <c r="I100" s="8"/>
      <c r="J100" s="6"/>
    </row>
    <row r="101" spans="1:10" x14ac:dyDescent="0.2">
      <c r="A101" s="6" t="s">
        <v>94</v>
      </c>
      <c r="B101" s="3">
        <v>1000758.0121697956</v>
      </c>
      <c r="C101" s="3">
        <v>226566.52833856619</v>
      </c>
      <c r="D101" s="3">
        <v>2886.1978132301424</v>
      </c>
      <c r="E101" s="3">
        <v>8658.5934396904286</v>
      </c>
      <c r="F101" s="3">
        <v>0</v>
      </c>
      <c r="G101" s="3">
        <v>124106.50596889612</v>
      </c>
      <c r="H101" s="3">
        <f t="shared" si="1"/>
        <v>1362975.8377301786</v>
      </c>
      <c r="I101" s="8"/>
      <c r="J101" s="6"/>
    </row>
    <row r="102" spans="1:10" x14ac:dyDescent="0.2">
      <c r="A102" s="6" t="s">
        <v>50</v>
      </c>
      <c r="B102" s="3">
        <v>6638.140439073346</v>
      </c>
      <c r="C102" s="3">
        <v>3316.7802373364293</v>
      </c>
      <c r="D102" s="3">
        <v>0</v>
      </c>
      <c r="E102" s="3">
        <v>0</v>
      </c>
      <c r="F102" s="3">
        <v>0</v>
      </c>
      <c r="G102" s="3">
        <v>0</v>
      </c>
      <c r="H102" s="3">
        <f t="shared" si="1"/>
        <v>9954.9206764097762</v>
      </c>
      <c r="I102" s="8"/>
      <c r="J102" s="6"/>
    </row>
    <row r="103" spans="1:10" x14ac:dyDescent="0.2">
      <c r="A103" s="6" t="s">
        <v>89</v>
      </c>
      <c r="B103" s="3">
        <v>122988.09745428388</v>
      </c>
      <c r="C103" s="3">
        <v>3881.1550167798114</v>
      </c>
      <c r="D103" s="3">
        <v>0</v>
      </c>
      <c r="E103" s="3">
        <v>6468.5916946330199</v>
      </c>
      <c r="F103" s="3">
        <v>0</v>
      </c>
      <c r="G103" s="3">
        <v>11643.465050339437</v>
      </c>
      <c r="H103" s="3">
        <f t="shared" si="1"/>
        <v>144981.30921603614</v>
      </c>
      <c r="I103" s="8"/>
      <c r="J103" s="6"/>
    </row>
    <row r="104" spans="1:10" x14ac:dyDescent="0.2">
      <c r="A104" s="6" t="s">
        <v>105</v>
      </c>
      <c r="B104" s="3">
        <v>490.15818311768049</v>
      </c>
      <c r="C104" s="3">
        <v>0</v>
      </c>
      <c r="D104" s="3">
        <v>0</v>
      </c>
      <c r="E104" s="3">
        <v>0</v>
      </c>
      <c r="F104" s="3">
        <v>0</v>
      </c>
      <c r="G104" s="3">
        <v>0</v>
      </c>
      <c r="H104" s="3">
        <f t="shared" si="1"/>
        <v>490.15818311768049</v>
      </c>
      <c r="I104" s="8"/>
      <c r="J104" s="6"/>
    </row>
    <row r="105" spans="1:10" x14ac:dyDescent="0.2">
      <c r="A105" s="6" t="s">
        <v>84</v>
      </c>
      <c r="B105" s="3">
        <v>50524.051881387015</v>
      </c>
      <c r="C105" s="3">
        <v>0</v>
      </c>
      <c r="D105" s="3">
        <v>0</v>
      </c>
      <c r="E105" s="3">
        <v>0</v>
      </c>
      <c r="F105" s="3">
        <v>0</v>
      </c>
      <c r="G105" s="3">
        <v>9015.9273158119722</v>
      </c>
      <c r="H105" s="3">
        <f t="shared" si="1"/>
        <v>59539.979197198991</v>
      </c>
      <c r="I105" s="8"/>
      <c r="J105" s="6"/>
    </row>
    <row r="106" spans="1:10" x14ac:dyDescent="0.2">
      <c r="A106" s="6" t="s">
        <v>91</v>
      </c>
      <c r="B106" s="3">
        <v>89531.284764894517</v>
      </c>
      <c r="C106" s="3">
        <v>0</v>
      </c>
      <c r="D106" s="3">
        <v>0</v>
      </c>
      <c r="E106" s="3">
        <v>0</v>
      </c>
      <c r="F106" s="3">
        <v>0</v>
      </c>
      <c r="G106" s="3">
        <v>5064.3120527971787</v>
      </c>
      <c r="H106" s="3">
        <f t="shared" si="1"/>
        <v>94595.596817691694</v>
      </c>
      <c r="I106" s="8"/>
      <c r="J106" s="6"/>
    </row>
    <row r="107" spans="1:10" x14ac:dyDescent="0.2">
      <c r="A107" s="6" t="s">
        <v>87</v>
      </c>
      <c r="B107" s="3">
        <v>42965.333062299731</v>
      </c>
      <c r="C107" s="3">
        <v>4155.0667029732931</v>
      </c>
      <c r="D107" s="3">
        <v>0</v>
      </c>
      <c r="E107" s="3">
        <v>0</v>
      </c>
      <c r="F107" s="3">
        <v>0</v>
      </c>
      <c r="G107" s="3">
        <v>8310.1334059465862</v>
      </c>
      <c r="H107" s="3">
        <f t="shared" si="1"/>
        <v>55430.533171219613</v>
      </c>
      <c r="I107" s="8"/>
      <c r="J107" s="6"/>
    </row>
    <row r="108" spans="1:10" x14ac:dyDescent="0.2">
      <c r="A108" s="6" t="s">
        <v>165</v>
      </c>
      <c r="B108" s="3">
        <v>1007984.2855429357</v>
      </c>
      <c r="C108" s="3">
        <v>147376.86442740005</v>
      </c>
      <c r="D108" s="3">
        <v>0</v>
      </c>
      <c r="E108" s="3">
        <v>0</v>
      </c>
      <c r="F108" s="3">
        <v>0</v>
      </c>
      <c r="G108" s="3">
        <v>103804.57407495135</v>
      </c>
      <c r="H108" s="3">
        <f t="shared" si="1"/>
        <v>1259165.7240452874</v>
      </c>
      <c r="I108" s="8"/>
      <c r="J108" s="6"/>
    </row>
    <row r="109" spans="1:10" x14ac:dyDescent="0.2">
      <c r="A109" s="6" t="s">
        <v>68</v>
      </c>
      <c r="B109" s="3">
        <v>2106936.5009085229</v>
      </c>
      <c r="C109" s="3">
        <v>615278.44143971021</v>
      </c>
      <c r="D109" s="3">
        <v>4922.2275315176821</v>
      </c>
      <c r="E109" s="3">
        <v>9844.4550630353642</v>
      </c>
      <c r="F109" s="3">
        <v>0</v>
      </c>
      <c r="G109" s="3">
        <v>254725.27475604002</v>
      </c>
      <c r="H109" s="3">
        <f t="shared" si="1"/>
        <v>2991706.899698826</v>
      </c>
      <c r="I109" s="8"/>
      <c r="J109" s="6"/>
    </row>
    <row r="110" spans="1:10" x14ac:dyDescent="0.2">
      <c r="A110" s="6" t="s">
        <v>221</v>
      </c>
      <c r="B110" s="3">
        <v>265723.70646579948</v>
      </c>
      <c r="C110" s="3">
        <v>47470.904351992154</v>
      </c>
      <c r="D110" s="3">
        <v>0</v>
      </c>
      <c r="E110" s="3">
        <v>0</v>
      </c>
      <c r="F110" s="3">
        <v>0</v>
      </c>
      <c r="G110" s="3">
        <v>48954.370112991906</v>
      </c>
      <c r="H110" s="3">
        <f t="shared" si="1"/>
        <v>362148.98093078355</v>
      </c>
      <c r="I110" s="8"/>
      <c r="J110" s="6"/>
    </row>
    <row r="111" spans="1:10" x14ac:dyDescent="0.2">
      <c r="A111" s="6" t="s">
        <v>160</v>
      </c>
      <c r="B111" s="3">
        <v>61619.687711373415</v>
      </c>
      <c r="C111" s="3">
        <v>10912.410475775305</v>
      </c>
      <c r="D111" s="3">
        <v>0</v>
      </c>
      <c r="E111" s="3">
        <v>0</v>
      </c>
      <c r="F111" s="3">
        <v>0</v>
      </c>
      <c r="G111" s="3">
        <v>0</v>
      </c>
      <c r="H111" s="3">
        <f t="shared" si="1"/>
        <v>72532.098187148717</v>
      </c>
      <c r="I111" s="8"/>
      <c r="J111" s="6"/>
    </row>
    <row r="112" spans="1:10" x14ac:dyDescent="0.2">
      <c r="A112" s="6" t="s">
        <v>10</v>
      </c>
      <c r="B112" s="3">
        <v>443716.9450639842</v>
      </c>
      <c r="C112" s="3">
        <v>68948.596858433826</v>
      </c>
      <c r="D112" s="3">
        <v>0</v>
      </c>
      <c r="E112" s="3">
        <v>0</v>
      </c>
      <c r="F112" s="3">
        <v>0</v>
      </c>
      <c r="G112" s="3">
        <v>55872.138833558449</v>
      </c>
      <c r="H112" s="3">
        <f t="shared" si="1"/>
        <v>568537.68075597647</v>
      </c>
      <c r="I112" s="8"/>
      <c r="J112" s="6"/>
    </row>
    <row r="113" spans="1:10" x14ac:dyDescent="0.2">
      <c r="A113" s="6" t="s">
        <v>4</v>
      </c>
      <c r="B113" s="3">
        <v>68171.218471208893</v>
      </c>
      <c r="C113" s="3">
        <v>14341.933463269948</v>
      </c>
      <c r="D113" s="3">
        <v>0</v>
      </c>
      <c r="E113" s="3">
        <v>0</v>
      </c>
      <c r="F113" s="3">
        <v>0</v>
      </c>
      <c r="G113" s="3">
        <v>3585.4833658174871</v>
      </c>
      <c r="H113" s="3">
        <f t="shared" si="1"/>
        <v>86098.63530029633</v>
      </c>
      <c r="I113" s="8"/>
      <c r="J113" s="6"/>
    </row>
    <row r="114" spans="1:10" x14ac:dyDescent="0.2">
      <c r="A114" s="6" t="s">
        <v>48</v>
      </c>
      <c r="B114" s="3">
        <v>8416.6125238461609</v>
      </c>
      <c r="C114" s="3">
        <v>2803.6018360495536</v>
      </c>
      <c r="D114" s="3">
        <v>0</v>
      </c>
      <c r="E114" s="3">
        <v>0</v>
      </c>
      <c r="F114" s="3">
        <v>0</v>
      </c>
      <c r="G114" s="3">
        <v>1401.8009180247768</v>
      </c>
      <c r="H114" s="3">
        <f t="shared" si="1"/>
        <v>12622.015277920493</v>
      </c>
      <c r="I114" s="8"/>
      <c r="J114" s="6"/>
    </row>
    <row r="115" spans="1:10" x14ac:dyDescent="0.2">
      <c r="A115" s="6" t="s">
        <v>120</v>
      </c>
      <c r="B115" s="3">
        <v>341128.1708747705</v>
      </c>
      <c r="C115" s="3">
        <v>43795.256911150442</v>
      </c>
      <c r="D115" s="3">
        <v>0</v>
      </c>
      <c r="E115" s="3">
        <v>0</v>
      </c>
      <c r="F115" s="3">
        <v>0</v>
      </c>
      <c r="G115" s="3">
        <v>50897.190464309977</v>
      </c>
      <c r="H115" s="3">
        <f t="shared" si="1"/>
        <v>435820.61825023091</v>
      </c>
      <c r="I115" s="8"/>
      <c r="J115" s="6"/>
    </row>
    <row r="116" spans="1:10" x14ac:dyDescent="0.2">
      <c r="A116" s="6" t="s">
        <v>118</v>
      </c>
      <c r="B116" s="3">
        <v>128134.68862639998</v>
      </c>
      <c r="C116" s="3">
        <v>15243.605058991909</v>
      </c>
      <c r="D116" s="3">
        <v>0</v>
      </c>
      <c r="E116" s="3">
        <v>0</v>
      </c>
      <c r="F116" s="3">
        <v>0</v>
      </c>
      <c r="G116" s="3">
        <v>13719.244553092718</v>
      </c>
      <c r="H116" s="3">
        <f t="shared" si="1"/>
        <v>157097.53823848462</v>
      </c>
      <c r="I116" s="8"/>
      <c r="J116" s="6"/>
    </row>
    <row r="117" spans="1:10" x14ac:dyDescent="0.2">
      <c r="A117" s="6" t="s">
        <v>28</v>
      </c>
      <c r="B117" s="3">
        <v>122929.73272998043</v>
      </c>
      <c r="C117" s="3">
        <v>14039.419170546786</v>
      </c>
      <c r="D117" s="3">
        <v>0</v>
      </c>
      <c r="E117" s="3">
        <v>0</v>
      </c>
      <c r="F117" s="3">
        <v>0</v>
      </c>
      <c r="G117" s="3">
        <v>21059.128755820177</v>
      </c>
      <c r="H117" s="3">
        <f t="shared" si="1"/>
        <v>158028.2806563474</v>
      </c>
      <c r="I117" s="8"/>
      <c r="J117" s="6"/>
    </row>
    <row r="118" spans="1:10" x14ac:dyDescent="0.2">
      <c r="A118" s="6" t="s">
        <v>134</v>
      </c>
      <c r="B118" s="3">
        <v>126637.76530743793</v>
      </c>
      <c r="C118" s="3">
        <v>33574.593789065395</v>
      </c>
      <c r="D118" s="3">
        <v>0</v>
      </c>
      <c r="E118" s="3">
        <v>0</v>
      </c>
      <c r="F118" s="3">
        <v>0</v>
      </c>
      <c r="G118" s="3">
        <v>7747.9831820920153</v>
      </c>
      <c r="H118" s="3">
        <f t="shared" si="1"/>
        <v>167960.34227859534</v>
      </c>
      <c r="I118" s="8"/>
      <c r="J118" s="6"/>
    </row>
    <row r="119" spans="1:10" x14ac:dyDescent="0.2">
      <c r="A119" s="6" t="s">
        <v>135</v>
      </c>
      <c r="B119" s="3">
        <v>101748.73990323616</v>
      </c>
      <c r="C119" s="3">
        <v>21246.261812858931</v>
      </c>
      <c r="D119" s="3">
        <v>0</v>
      </c>
      <c r="E119" s="3">
        <v>0</v>
      </c>
      <c r="F119" s="3">
        <v>0</v>
      </c>
      <c r="G119" s="3">
        <v>10623.130906429466</v>
      </c>
      <c r="H119" s="3">
        <f t="shared" si="1"/>
        <v>133618.13262252454</v>
      </c>
      <c r="I119" s="8"/>
      <c r="J119" s="6"/>
    </row>
    <row r="120" spans="1:10" x14ac:dyDescent="0.2">
      <c r="A120" s="6" t="s">
        <v>163</v>
      </c>
      <c r="B120" s="3">
        <v>746380.37362618919</v>
      </c>
      <c r="C120" s="3">
        <v>175577.80655766893</v>
      </c>
      <c r="D120" s="3">
        <v>2722.1365357778127</v>
      </c>
      <c r="E120" s="3">
        <v>0</v>
      </c>
      <c r="F120" s="3">
        <v>0</v>
      </c>
      <c r="G120" s="3">
        <v>93913.71048433453</v>
      </c>
      <c r="H120" s="3">
        <f t="shared" si="1"/>
        <v>1018594.0272039705</v>
      </c>
      <c r="I120" s="8"/>
      <c r="J120" s="6"/>
    </row>
    <row r="121" spans="1:10" x14ac:dyDescent="0.2">
      <c r="A121" s="6" t="s">
        <v>26</v>
      </c>
      <c r="B121" s="3">
        <v>624835.64906625461</v>
      </c>
      <c r="C121" s="3">
        <v>109331.53523033329</v>
      </c>
      <c r="D121" s="3">
        <v>0</v>
      </c>
      <c r="E121" s="3">
        <v>10933.15352303333</v>
      </c>
      <c r="F121" s="3">
        <v>0</v>
      </c>
      <c r="G121" s="3">
        <v>38873.434748562948</v>
      </c>
      <c r="H121" s="3">
        <f t="shared" si="1"/>
        <v>783973.7725681843</v>
      </c>
      <c r="I121" s="8"/>
      <c r="J121" s="6"/>
    </row>
    <row r="122" spans="1:10" x14ac:dyDescent="0.2">
      <c r="A122" s="6" t="s">
        <v>9</v>
      </c>
      <c r="B122" s="3">
        <v>2512810.1180591132</v>
      </c>
      <c r="C122" s="3">
        <v>433160.68115873169</v>
      </c>
      <c r="D122" s="3">
        <v>2092.563677095322</v>
      </c>
      <c r="E122" s="3">
        <v>0</v>
      </c>
      <c r="F122" s="3">
        <v>0</v>
      </c>
      <c r="G122" s="3">
        <v>336902.75201234687</v>
      </c>
      <c r="H122" s="3">
        <f t="shared" si="1"/>
        <v>3284966.1149072871</v>
      </c>
      <c r="I122" s="8"/>
      <c r="J122" s="6"/>
    </row>
    <row r="123" spans="1:10" x14ac:dyDescent="0.2">
      <c r="A123" s="6" t="s">
        <v>36</v>
      </c>
      <c r="B123" s="3">
        <v>49286.19307660676</v>
      </c>
      <c r="C123" s="3">
        <v>8443.2322663900413</v>
      </c>
      <c r="D123" s="3">
        <v>0</v>
      </c>
      <c r="E123" s="3">
        <v>0</v>
      </c>
      <c r="F123" s="3">
        <v>0</v>
      </c>
      <c r="G123" s="3">
        <v>8443.2322663900413</v>
      </c>
      <c r="H123" s="3">
        <f t="shared" si="1"/>
        <v>66172.657609386835</v>
      </c>
      <c r="I123" s="8"/>
      <c r="J123" s="6"/>
    </row>
    <row r="124" spans="1:10" x14ac:dyDescent="0.2">
      <c r="A124" s="6" t="s">
        <v>77</v>
      </c>
      <c r="B124" s="3">
        <v>49818.926110160093</v>
      </c>
      <c r="C124" s="3">
        <v>5185.8910100685698</v>
      </c>
      <c r="D124" s="3">
        <v>0</v>
      </c>
      <c r="E124" s="3">
        <v>0</v>
      </c>
      <c r="F124" s="3">
        <v>0</v>
      </c>
      <c r="G124" s="3">
        <v>2074.3564040274277</v>
      </c>
      <c r="H124" s="3">
        <f t="shared" si="1"/>
        <v>57079.17352425609</v>
      </c>
      <c r="I124" s="8"/>
      <c r="J124" s="6"/>
    </row>
    <row r="125" spans="1:10" x14ac:dyDescent="0.2">
      <c r="A125" s="6" t="s">
        <v>114</v>
      </c>
      <c r="B125" s="3">
        <v>263905.71023554838</v>
      </c>
      <c r="C125" s="3">
        <v>58728.371232801961</v>
      </c>
      <c r="D125" s="3">
        <v>2216.164952181206</v>
      </c>
      <c r="E125" s="3">
        <v>0</v>
      </c>
      <c r="F125" s="3">
        <v>0</v>
      </c>
      <c r="G125" s="3">
        <v>25485.896950083868</v>
      </c>
      <c r="H125" s="3">
        <f t="shared" si="1"/>
        <v>350336.14337061543</v>
      </c>
      <c r="I125" s="8"/>
      <c r="J125" s="6"/>
    </row>
    <row r="126" spans="1:10" x14ac:dyDescent="0.2">
      <c r="A126" s="6" t="s">
        <v>142</v>
      </c>
      <c r="B126" s="3">
        <v>49601.848381625219</v>
      </c>
      <c r="C126" s="3">
        <v>7289.3567265042184</v>
      </c>
      <c r="D126" s="3">
        <v>0</v>
      </c>
      <c r="E126" s="3">
        <v>0</v>
      </c>
      <c r="F126" s="3">
        <v>0</v>
      </c>
      <c r="G126" s="3">
        <v>2915.7426906016876</v>
      </c>
      <c r="H126" s="3">
        <f t="shared" si="1"/>
        <v>59806.947798731118</v>
      </c>
      <c r="I126" s="8"/>
      <c r="J126" s="6"/>
    </row>
    <row r="127" spans="1:10" x14ac:dyDescent="0.2">
      <c r="A127" s="6" t="s">
        <v>116</v>
      </c>
      <c r="B127" s="3">
        <v>474028.75047457113</v>
      </c>
      <c r="C127" s="3">
        <v>66097.911043102285</v>
      </c>
      <c r="D127" s="3">
        <v>0</v>
      </c>
      <c r="E127" s="3">
        <v>0</v>
      </c>
      <c r="F127" s="3">
        <v>0</v>
      </c>
      <c r="G127" s="3">
        <v>17901.517574173537</v>
      </c>
      <c r="H127" s="3">
        <f t="shared" si="1"/>
        <v>558028.17909184692</v>
      </c>
      <c r="I127" s="8"/>
      <c r="J127" s="6"/>
    </row>
    <row r="128" spans="1:10" x14ac:dyDescent="0.2">
      <c r="A128" s="6" t="s">
        <v>222</v>
      </c>
      <c r="B128" s="3">
        <v>525659.77484402887</v>
      </c>
      <c r="C128" s="3">
        <v>71690.670876502758</v>
      </c>
      <c r="D128" s="3">
        <v>0</v>
      </c>
      <c r="E128" s="3">
        <v>13034.66743209141</v>
      </c>
      <c r="F128" s="3">
        <v>0</v>
      </c>
      <c r="G128" s="3">
        <v>97760.005740685578</v>
      </c>
      <c r="H128" s="3">
        <f t="shared" si="1"/>
        <v>708145.11889330868</v>
      </c>
      <c r="I128" s="8"/>
      <c r="J128" s="6"/>
    </row>
    <row r="129" spans="1:10" x14ac:dyDescent="0.2">
      <c r="A129" s="6" t="s">
        <v>103</v>
      </c>
      <c r="B129" s="3">
        <v>236082.47924472572</v>
      </c>
      <c r="C129" s="3">
        <v>2621.3288318959867</v>
      </c>
      <c r="D129" s="3">
        <v>0</v>
      </c>
      <c r="E129" s="3">
        <v>0</v>
      </c>
      <c r="F129" s="3">
        <v>0</v>
      </c>
      <c r="G129" s="3">
        <v>34077.274814647826</v>
      </c>
      <c r="H129" s="3">
        <f t="shared" si="1"/>
        <v>272781.08289126953</v>
      </c>
      <c r="I129" s="8"/>
      <c r="J129" s="6"/>
    </row>
    <row r="130" spans="1:10" x14ac:dyDescent="0.2">
      <c r="A130" s="6" t="s">
        <v>33</v>
      </c>
      <c r="B130" s="3">
        <v>108502.38194434097</v>
      </c>
      <c r="C130" s="3">
        <v>13900.964238789393</v>
      </c>
      <c r="D130" s="3">
        <v>0</v>
      </c>
      <c r="E130" s="3">
        <v>0</v>
      </c>
      <c r="F130" s="3">
        <v>0</v>
      </c>
      <c r="G130" s="3">
        <v>5560.3856955157571</v>
      </c>
      <c r="H130" s="3">
        <f t="shared" ref="H130:H193" si="2">SUM(B130:G130)</f>
        <v>127963.73187864613</v>
      </c>
      <c r="I130" s="8"/>
      <c r="J130" s="6"/>
    </row>
    <row r="131" spans="1:10" x14ac:dyDescent="0.2">
      <c r="A131" s="6" t="s">
        <v>90</v>
      </c>
      <c r="B131" s="3">
        <v>156330.16365374855</v>
      </c>
      <c r="C131" s="3">
        <v>17535.15658740827</v>
      </c>
      <c r="D131" s="3">
        <v>0</v>
      </c>
      <c r="E131" s="3">
        <v>0</v>
      </c>
      <c r="F131" s="3">
        <v>0</v>
      </c>
      <c r="G131" s="3">
        <v>20723.366876027954</v>
      </c>
      <c r="H131" s="3">
        <f t="shared" si="2"/>
        <v>194588.68711718477</v>
      </c>
      <c r="I131" s="8"/>
      <c r="J131" s="6"/>
    </row>
    <row r="132" spans="1:10" x14ac:dyDescent="0.2">
      <c r="A132" s="6" t="s">
        <v>223</v>
      </c>
      <c r="B132" s="3">
        <v>502524.06729399198</v>
      </c>
      <c r="C132" s="3">
        <v>9626.4029208860775</v>
      </c>
      <c r="D132" s="3">
        <v>0</v>
      </c>
      <c r="E132" s="3">
        <v>0</v>
      </c>
      <c r="F132" s="3">
        <v>0</v>
      </c>
      <c r="G132" s="3">
        <v>94659.628722046429</v>
      </c>
      <c r="H132" s="3">
        <f t="shared" si="2"/>
        <v>606810.09893692448</v>
      </c>
      <c r="I132" s="8"/>
      <c r="J132" s="6"/>
    </row>
    <row r="133" spans="1:10" x14ac:dyDescent="0.2">
      <c r="A133" s="6" t="s">
        <v>13</v>
      </c>
      <c r="B133" s="3">
        <v>1269545.8487030151</v>
      </c>
      <c r="C133" s="3">
        <v>226675.35690492528</v>
      </c>
      <c r="D133" s="3">
        <v>0</v>
      </c>
      <c r="E133" s="3">
        <v>0</v>
      </c>
      <c r="F133" s="3">
        <v>1186.7819733242161</v>
      </c>
      <c r="G133" s="3">
        <v>141227.05482558173</v>
      </c>
      <c r="H133" s="3">
        <f t="shared" si="2"/>
        <v>1638635.0424068463</v>
      </c>
      <c r="I133" s="8"/>
      <c r="J133" s="6"/>
    </row>
    <row r="134" spans="1:10" x14ac:dyDescent="0.2">
      <c r="A134" s="6" t="s">
        <v>11</v>
      </c>
      <c r="B134" s="3">
        <v>631949.34157077677</v>
      </c>
      <c r="C134" s="3">
        <v>145042.69573050068</v>
      </c>
      <c r="D134" s="3">
        <v>1283.5636790309793</v>
      </c>
      <c r="E134" s="3">
        <v>0</v>
      </c>
      <c r="F134" s="3">
        <v>0</v>
      </c>
      <c r="G134" s="3">
        <v>88565.89385313759</v>
      </c>
      <c r="H134" s="3">
        <f t="shared" si="2"/>
        <v>866841.49483344611</v>
      </c>
      <c r="I134" s="8"/>
      <c r="J134" s="6"/>
    </row>
    <row r="135" spans="1:10" x14ac:dyDescent="0.2">
      <c r="A135" s="6" t="s">
        <v>76</v>
      </c>
      <c r="B135" s="3">
        <v>32196.206409763447</v>
      </c>
      <c r="C135" s="3">
        <v>1398.8692494366423</v>
      </c>
      <c r="D135" s="3">
        <v>0</v>
      </c>
      <c r="E135" s="3">
        <v>0</v>
      </c>
      <c r="F135" s="3">
        <v>0</v>
      </c>
      <c r="G135" s="3">
        <v>1398.8692494366423</v>
      </c>
      <c r="H135" s="3">
        <f t="shared" si="2"/>
        <v>34993.944908636731</v>
      </c>
      <c r="I135" s="8"/>
      <c r="J135" s="6"/>
    </row>
    <row r="136" spans="1:10" x14ac:dyDescent="0.2">
      <c r="A136" s="6" t="s">
        <v>122</v>
      </c>
      <c r="B136" s="3">
        <v>519267.54452324181</v>
      </c>
      <c r="C136" s="3">
        <v>114086.43689539858</v>
      </c>
      <c r="D136" s="3">
        <v>0</v>
      </c>
      <c r="E136" s="3">
        <v>2453.471761191367</v>
      </c>
      <c r="F136" s="3">
        <v>0</v>
      </c>
      <c r="G136" s="3">
        <v>63790.265790975551</v>
      </c>
      <c r="H136" s="3">
        <f t="shared" si="2"/>
        <v>699597.71897080727</v>
      </c>
      <c r="I136" s="8"/>
      <c r="J136" s="6"/>
    </row>
    <row r="137" spans="1:10" x14ac:dyDescent="0.2">
      <c r="A137" s="6" t="s">
        <v>224</v>
      </c>
      <c r="B137" s="3">
        <v>546713.79202895996</v>
      </c>
      <c r="C137" s="3">
        <v>91985.241948798735</v>
      </c>
      <c r="D137" s="3">
        <v>1393.7157871030111</v>
      </c>
      <c r="E137" s="3">
        <v>19512.021019442156</v>
      </c>
      <c r="F137" s="3">
        <v>0</v>
      </c>
      <c r="G137" s="3">
        <v>79441.799864871631</v>
      </c>
      <c r="H137" s="3">
        <f t="shared" si="2"/>
        <v>739046.57064917556</v>
      </c>
      <c r="I137" s="8"/>
      <c r="J137" s="6"/>
    </row>
    <row r="138" spans="1:10" x14ac:dyDescent="0.2">
      <c r="A138" s="6" t="s">
        <v>131</v>
      </c>
      <c r="B138" s="3">
        <v>33406.576810119928</v>
      </c>
      <c r="C138" s="3">
        <v>11475.587765845779</v>
      </c>
      <c r="D138" s="3">
        <v>0</v>
      </c>
      <c r="E138" s="3">
        <v>0</v>
      </c>
      <c r="F138" s="3">
        <v>0</v>
      </c>
      <c r="G138" s="3">
        <v>0</v>
      </c>
      <c r="H138" s="3">
        <f t="shared" si="2"/>
        <v>44882.164575965711</v>
      </c>
      <c r="I138" s="8"/>
      <c r="J138" s="6"/>
    </row>
    <row r="139" spans="1:10" x14ac:dyDescent="0.2">
      <c r="A139" s="6" t="s">
        <v>6</v>
      </c>
      <c r="B139" s="3">
        <v>227881.87101191672</v>
      </c>
      <c r="C139" s="3">
        <v>61310.481244394541</v>
      </c>
      <c r="D139" s="3">
        <v>0</v>
      </c>
      <c r="E139" s="3">
        <v>0</v>
      </c>
      <c r="F139" s="3">
        <v>0</v>
      </c>
      <c r="G139" s="3">
        <v>26275.920533311946</v>
      </c>
      <c r="H139" s="3">
        <f t="shared" si="2"/>
        <v>315468.27278962324</v>
      </c>
      <c r="I139" s="8"/>
      <c r="J139" s="6"/>
    </row>
    <row r="140" spans="1:10" x14ac:dyDescent="0.2">
      <c r="A140" s="6" t="s">
        <v>60</v>
      </c>
      <c r="B140" s="3">
        <v>535043.42669767293</v>
      </c>
      <c r="C140" s="3">
        <v>43425.321839223972</v>
      </c>
      <c r="D140" s="3">
        <v>0</v>
      </c>
      <c r="E140" s="3">
        <v>0</v>
      </c>
      <c r="F140" s="3">
        <v>0</v>
      </c>
      <c r="G140" s="3">
        <v>54281.652299029964</v>
      </c>
      <c r="H140" s="3">
        <f t="shared" si="2"/>
        <v>632750.40083592688</v>
      </c>
      <c r="I140" s="8"/>
      <c r="J140" s="6"/>
    </row>
    <row r="141" spans="1:10" x14ac:dyDescent="0.2">
      <c r="A141" s="6" t="s">
        <v>137</v>
      </c>
      <c r="B141" s="3">
        <v>66914.412002641955</v>
      </c>
      <c r="C141" s="3">
        <v>1807.2498543699717</v>
      </c>
      <c r="D141" s="3">
        <v>0</v>
      </c>
      <c r="E141" s="3">
        <v>0</v>
      </c>
      <c r="F141" s="3">
        <v>0</v>
      </c>
      <c r="G141" s="3">
        <v>12650.7489805898</v>
      </c>
      <c r="H141" s="3">
        <f t="shared" si="2"/>
        <v>81372.410837601725</v>
      </c>
      <c r="I141" s="8"/>
      <c r="J141" s="6"/>
    </row>
    <row r="142" spans="1:10" x14ac:dyDescent="0.2">
      <c r="A142" s="6" t="s">
        <v>53</v>
      </c>
      <c r="B142" s="3">
        <v>0</v>
      </c>
      <c r="C142" s="3">
        <v>0</v>
      </c>
      <c r="D142" s="3">
        <v>0</v>
      </c>
      <c r="E142" s="3">
        <v>0</v>
      </c>
      <c r="F142" s="3">
        <v>0</v>
      </c>
      <c r="G142" s="3">
        <v>0</v>
      </c>
      <c r="H142" s="3">
        <f t="shared" si="2"/>
        <v>0</v>
      </c>
      <c r="I142" s="8"/>
      <c r="J142" s="6"/>
    </row>
    <row r="143" spans="1:10" x14ac:dyDescent="0.2">
      <c r="A143" s="6" t="s">
        <v>225</v>
      </c>
      <c r="B143" s="3">
        <v>40012.266808848384</v>
      </c>
      <c r="C143" s="3">
        <v>2757.5627910003736</v>
      </c>
      <c r="D143" s="3">
        <v>0</v>
      </c>
      <c r="E143" s="3">
        <v>0</v>
      </c>
      <c r="F143" s="3">
        <v>0</v>
      </c>
      <c r="G143" s="3">
        <v>1378.7813955001868</v>
      </c>
      <c r="H143" s="3">
        <f t="shared" si="2"/>
        <v>44148.610995348943</v>
      </c>
      <c r="I143" s="8"/>
      <c r="J143" s="6"/>
    </row>
    <row r="144" spans="1:10" x14ac:dyDescent="0.2">
      <c r="A144" s="6" t="s">
        <v>67</v>
      </c>
      <c r="B144" s="3">
        <v>6969.8439216283232</v>
      </c>
      <c r="C144" s="3">
        <v>0</v>
      </c>
      <c r="D144" s="3">
        <v>0</v>
      </c>
      <c r="E144" s="3">
        <v>0</v>
      </c>
      <c r="F144" s="3">
        <v>0</v>
      </c>
      <c r="G144" s="3">
        <v>0</v>
      </c>
      <c r="H144" s="3">
        <f t="shared" si="2"/>
        <v>6969.8439216283232</v>
      </c>
      <c r="I144" s="8"/>
      <c r="J144" s="6"/>
    </row>
    <row r="145" spans="1:10" x14ac:dyDescent="0.2">
      <c r="A145" s="6" t="s">
        <v>80</v>
      </c>
      <c r="B145" s="3">
        <v>209205.13733498062</v>
      </c>
      <c r="C145" s="3">
        <v>5807.2443583209679</v>
      </c>
      <c r="D145" s="3">
        <v>0</v>
      </c>
      <c r="E145" s="3">
        <v>0</v>
      </c>
      <c r="F145" s="3">
        <v>0</v>
      </c>
      <c r="G145" s="3">
        <v>17421.733074962904</v>
      </c>
      <c r="H145" s="3">
        <f t="shared" si="2"/>
        <v>232434.11476826452</v>
      </c>
      <c r="I145" s="8"/>
      <c r="J145" s="6"/>
    </row>
    <row r="146" spans="1:10" x14ac:dyDescent="0.2">
      <c r="A146" s="6" t="s">
        <v>78</v>
      </c>
      <c r="B146" s="3">
        <v>2642.804056749103</v>
      </c>
      <c r="C146" s="3">
        <v>880.32688742989853</v>
      </c>
      <c r="D146" s="3">
        <v>0</v>
      </c>
      <c r="E146" s="3">
        <v>0</v>
      </c>
      <c r="F146" s="3">
        <v>0</v>
      </c>
      <c r="G146" s="3">
        <v>0</v>
      </c>
      <c r="H146" s="3">
        <f t="shared" si="2"/>
        <v>3523.1309441790017</v>
      </c>
      <c r="I146" s="8"/>
      <c r="J146" s="6"/>
    </row>
    <row r="147" spans="1:10" x14ac:dyDescent="0.2">
      <c r="A147" s="6" t="s">
        <v>226</v>
      </c>
      <c r="B147" s="3">
        <v>65133.177274360685</v>
      </c>
      <c r="C147" s="3">
        <v>0</v>
      </c>
      <c r="D147" s="3">
        <v>0</v>
      </c>
      <c r="E147" s="3">
        <v>0</v>
      </c>
      <c r="F147" s="3">
        <v>0</v>
      </c>
      <c r="G147" s="3">
        <v>13017.647768156401</v>
      </c>
      <c r="H147" s="3">
        <f t="shared" si="2"/>
        <v>78150.825042517085</v>
      </c>
      <c r="I147" s="8"/>
      <c r="J147" s="6"/>
    </row>
    <row r="148" spans="1:10" x14ac:dyDescent="0.2">
      <c r="A148" s="6" t="s">
        <v>121</v>
      </c>
      <c r="B148" s="3">
        <v>8020736.5447301818</v>
      </c>
      <c r="C148" s="3">
        <v>1486881.7876358924</v>
      </c>
      <c r="D148" s="3">
        <v>8724.3692484922431</v>
      </c>
      <c r="E148" s="3">
        <v>48607.200098742498</v>
      </c>
      <c r="F148" s="3">
        <v>4985.3538562812819</v>
      </c>
      <c r="G148" s="3">
        <v>1070604.7406364053</v>
      </c>
      <c r="H148" s="3">
        <f t="shared" si="2"/>
        <v>10640539.996205993</v>
      </c>
      <c r="I148" s="8"/>
      <c r="J148" s="6"/>
    </row>
    <row r="149" spans="1:10" x14ac:dyDescent="0.2">
      <c r="A149" s="6" t="s">
        <v>27</v>
      </c>
      <c r="B149" s="3">
        <v>25298.93246433571</v>
      </c>
      <c r="C149" s="3">
        <v>1264.0738772187124</v>
      </c>
      <c r="D149" s="3">
        <v>0</v>
      </c>
      <c r="E149" s="3">
        <v>0</v>
      </c>
      <c r="F149" s="3">
        <v>0</v>
      </c>
      <c r="G149" s="3">
        <v>1264.0738772187124</v>
      </c>
      <c r="H149" s="3">
        <f t="shared" si="2"/>
        <v>27827.080218773131</v>
      </c>
      <c r="I149" s="8"/>
      <c r="J149" s="6"/>
    </row>
    <row r="150" spans="1:10" x14ac:dyDescent="0.2">
      <c r="A150" s="6" t="s">
        <v>47</v>
      </c>
      <c r="B150" s="3">
        <v>33507.416807026144</v>
      </c>
      <c r="C150" s="3">
        <v>0</v>
      </c>
      <c r="D150" s="3">
        <v>0</v>
      </c>
      <c r="E150" s="3">
        <v>0</v>
      </c>
      <c r="F150" s="3">
        <v>0</v>
      </c>
      <c r="G150" s="3">
        <v>2391.735604911431</v>
      </c>
      <c r="H150" s="3">
        <f t="shared" si="2"/>
        <v>35899.152411937575</v>
      </c>
      <c r="I150" s="8"/>
      <c r="J150" s="6"/>
    </row>
    <row r="151" spans="1:10" x14ac:dyDescent="0.2">
      <c r="A151" s="6" t="s">
        <v>65</v>
      </c>
      <c r="B151" s="3">
        <v>38489.564730000267</v>
      </c>
      <c r="C151" s="3">
        <v>0</v>
      </c>
      <c r="D151" s="3">
        <v>0</v>
      </c>
      <c r="E151" s="3">
        <v>0</v>
      </c>
      <c r="F151" s="3">
        <v>0</v>
      </c>
      <c r="G151" s="3">
        <v>0</v>
      </c>
      <c r="H151" s="3">
        <f t="shared" si="2"/>
        <v>38489.564730000267</v>
      </c>
      <c r="I151" s="8"/>
      <c r="J151" s="6"/>
    </row>
    <row r="152" spans="1:10" x14ac:dyDescent="0.2">
      <c r="A152" s="6" t="s">
        <v>21</v>
      </c>
      <c r="B152" s="3">
        <v>197042.08891314376</v>
      </c>
      <c r="C152" s="3">
        <v>0</v>
      </c>
      <c r="D152" s="3">
        <v>0</v>
      </c>
      <c r="E152" s="3">
        <v>0</v>
      </c>
      <c r="F152" s="3">
        <v>0</v>
      </c>
      <c r="G152" s="3">
        <v>26337.763993885554</v>
      </c>
      <c r="H152" s="3">
        <f t="shared" si="2"/>
        <v>223379.8529070293</v>
      </c>
      <c r="I152" s="8"/>
      <c r="J152" s="6"/>
    </row>
    <row r="153" spans="1:10" x14ac:dyDescent="0.2">
      <c r="A153" s="6" t="s">
        <v>31</v>
      </c>
      <c r="B153" s="3">
        <v>1038940.4013831734</v>
      </c>
      <c r="C153" s="3">
        <v>170735.6806820124</v>
      </c>
      <c r="D153" s="3">
        <v>1255.4094167795029</v>
      </c>
      <c r="E153" s="3">
        <v>5021.6376671180114</v>
      </c>
      <c r="F153" s="3">
        <v>0</v>
      </c>
      <c r="G153" s="3">
        <v>130562.5793450683</v>
      </c>
      <c r="H153" s="3">
        <f t="shared" si="2"/>
        <v>1346515.7084941515</v>
      </c>
      <c r="I153" s="8"/>
      <c r="J153" s="6"/>
    </row>
    <row r="154" spans="1:10" x14ac:dyDescent="0.2">
      <c r="A154" s="6" t="s">
        <v>41</v>
      </c>
      <c r="B154" s="3">
        <v>133481.71867195054</v>
      </c>
      <c r="C154" s="3">
        <v>19810.340105092921</v>
      </c>
      <c r="D154" s="3">
        <v>0</v>
      </c>
      <c r="E154" s="3">
        <v>0</v>
      </c>
      <c r="F154" s="3">
        <v>0</v>
      </c>
      <c r="G154" s="3">
        <v>18489.650764753394</v>
      </c>
      <c r="H154" s="3">
        <f t="shared" si="2"/>
        <v>171781.70954179685</v>
      </c>
      <c r="I154" s="8"/>
      <c r="J154" s="6"/>
    </row>
    <row r="155" spans="1:10" x14ac:dyDescent="0.2">
      <c r="A155" s="6" t="s">
        <v>123</v>
      </c>
      <c r="B155" s="3">
        <v>1617961.6091158953</v>
      </c>
      <c r="C155" s="3">
        <v>333878.00742361997</v>
      </c>
      <c r="D155" s="3">
        <v>0</v>
      </c>
      <c r="E155" s="3">
        <v>5473.4099577642619</v>
      </c>
      <c r="F155" s="3">
        <v>0</v>
      </c>
      <c r="G155" s="3">
        <v>228788.53623454613</v>
      </c>
      <c r="H155" s="3">
        <f t="shared" si="2"/>
        <v>2186101.5627318257</v>
      </c>
      <c r="I155" s="8"/>
      <c r="J155" s="6"/>
    </row>
    <row r="156" spans="1:10" x14ac:dyDescent="0.2">
      <c r="A156" s="6" t="s">
        <v>39</v>
      </c>
      <c r="B156" s="3">
        <v>66609.085596163321</v>
      </c>
      <c r="C156" s="3">
        <v>15661.912673933452</v>
      </c>
      <c r="D156" s="3">
        <v>0</v>
      </c>
      <c r="E156" s="3">
        <v>0</v>
      </c>
      <c r="F156" s="3">
        <v>0</v>
      </c>
      <c r="G156" s="3">
        <v>7830.9563369667258</v>
      </c>
      <c r="H156" s="3">
        <f t="shared" si="2"/>
        <v>90101.954607063497</v>
      </c>
      <c r="I156" s="8"/>
      <c r="J156" s="6"/>
    </row>
    <row r="157" spans="1:10" x14ac:dyDescent="0.2">
      <c r="A157" s="6" t="s">
        <v>128</v>
      </c>
      <c r="B157" s="3">
        <v>71765.628711262121</v>
      </c>
      <c r="C157" s="3">
        <v>14669.205185125709</v>
      </c>
      <c r="D157" s="3">
        <v>0</v>
      </c>
      <c r="E157" s="3">
        <v>0</v>
      </c>
      <c r="F157" s="3">
        <v>0</v>
      </c>
      <c r="G157" s="3">
        <v>1629.9116872361899</v>
      </c>
      <c r="H157" s="3">
        <f t="shared" si="2"/>
        <v>88064.745583624026</v>
      </c>
      <c r="I157" s="8"/>
      <c r="J157" s="6"/>
    </row>
    <row r="158" spans="1:10" x14ac:dyDescent="0.2">
      <c r="A158" s="6" t="s">
        <v>64</v>
      </c>
      <c r="B158" s="3">
        <v>181098.97610130435</v>
      </c>
      <c r="C158" s="3">
        <v>29780.536158481736</v>
      </c>
      <c r="D158" s="3">
        <v>0</v>
      </c>
      <c r="E158" s="3">
        <v>0</v>
      </c>
      <c r="F158" s="3">
        <v>0</v>
      </c>
      <c r="G158" s="3">
        <v>17181.07855297023</v>
      </c>
      <c r="H158" s="3">
        <f t="shared" si="2"/>
        <v>228060.5908127563</v>
      </c>
      <c r="I158" s="8"/>
      <c r="J158" s="6"/>
    </row>
    <row r="159" spans="1:10" x14ac:dyDescent="0.2">
      <c r="A159" s="6" t="s">
        <v>115</v>
      </c>
      <c r="B159" s="3">
        <v>7342409.3969488507</v>
      </c>
      <c r="C159" s="3">
        <v>224783.72937014987</v>
      </c>
      <c r="D159" s="3">
        <v>36904.791389129081</v>
      </c>
      <c r="E159" s="3">
        <v>3354.9810353753714</v>
      </c>
      <c r="F159" s="3">
        <v>3354.9810353753714</v>
      </c>
      <c r="G159" s="3">
        <v>602778.25935577508</v>
      </c>
      <c r="H159" s="3">
        <f t="shared" si="2"/>
        <v>8213586.1391346548</v>
      </c>
      <c r="I159" s="8"/>
      <c r="J159" s="6"/>
    </row>
    <row r="160" spans="1:10" x14ac:dyDescent="0.2">
      <c r="A160" s="6" t="s">
        <v>99</v>
      </c>
      <c r="B160" s="3">
        <v>556586.71246619266</v>
      </c>
      <c r="C160" s="3">
        <v>86993.43350405019</v>
      </c>
      <c r="D160" s="3">
        <v>0</v>
      </c>
      <c r="E160" s="3">
        <v>0</v>
      </c>
      <c r="F160" s="3">
        <v>0</v>
      </c>
      <c r="G160" s="3">
        <v>0</v>
      </c>
      <c r="H160" s="3">
        <f t="shared" si="2"/>
        <v>643580.1459702428</v>
      </c>
      <c r="I160" s="8"/>
      <c r="J160" s="6"/>
    </row>
    <row r="161" spans="1:10" x14ac:dyDescent="0.2">
      <c r="A161" s="6" t="s">
        <v>19</v>
      </c>
      <c r="B161" s="3">
        <v>339115.23180603579</v>
      </c>
      <c r="C161" s="3">
        <v>58263.795631211964</v>
      </c>
      <c r="D161" s="3">
        <v>2378.1141073964068</v>
      </c>
      <c r="E161" s="3">
        <v>0</v>
      </c>
      <c r="F161" s="3">
        <v>0</v>
      </c>
      <c r="G161" s="3">
        <v>40427.939825738911</v>
      </c>
      <c r="H161" s="3">
        <f t="shared" si="2"/>
        <v>440185.08137038304</v>
      </c>
      <c r="I161" s="8"/>
      <c r="J161" s="6"/>
    </row>
    <row r="162" spans="1:10" x14ac:dyDescent="0.2">
      <c r="A162" s="6" t="s">
        <v>98</v>
      </c>
      <c r="B162" s="3">
        <v>125666.60034261431</v>
      </c>
      <c r="C162" s="3">
        <v>19434.984069057191</v>
      </c>
      <c r="D162" s="3">
        <v>0</v>
      </c>
      <c r="E162" s="3">
        <v>0</v>
      </c>
      <c r="F162" s="3">
        <v>0</v>
      </c>
      <c r="G162" s="3">
        <v>1494.9987745428607</v>
      </c>
      <c r="H162" s="3">
        <f t="shared" si="2"/>
        <v>146596.58318621435</v>
      </c>
      <c r="I162" s="8"/>
      <c r="J162" s="6"/>
    </row>
    <row r="163" spans="1:10" x14ac:dyDescent="0.2">
      <c r="A163" s="6" t="s">
        <v>18</v>
      </c>
      <c r="B163" s="3">
        <v>271434.65841988742</v>
      </c>
      <c r="C163" s="3">
        <v>24552.564833227163</v>
      </c>
      <c r="D163" s="3">
        <v>0</v>
      </c>
      <c r="E163" s="3">
        <v>0</v>
      </c>
      <c r="F163" s="3">
        <v>0</v>
      </c>
      <c r="G163" s="3">
        <v>44428.450650601539</v>
      </c>
      <c r="H163" s="3">
        <f t="shared" si="2"/>
        <v>340415.67390371609</v>
      </c>
      <c r="I163" s="8"/>
      <c r="J163" s="6"/>
    </row>
    <row r="164" spans="1:10" x14ac:dyDescent="0.2">
      <c r="A164" s="6" t="s">
        <v>166</v>
      </c>
      <c r="B164" s="3">
        <v>141186.60142716323</v>
      </c>
      <c r="C164" s="3">
        <v>33802.618478122116</v>
      </c>
      <c r="D164" s="3">
        <v>0</v>
      </c>
      <c r="E164" s="3">
        <v>0</v>
      </c>
      <c r="F164" s="3">
        <v>0</v>
      </c>
      <c r="G164" s="3">
        <v>24984.54409252504</v>
      </c>
      <c r="H164" s="3">
        <f t="shared" si="2"/>
        <v>199973.76399781037</v>
      </c>
      <c r="I164" s="8"/>
      <c r="J164" s="6"/>
    </row>
    <row r="165" spans="1:10" x14ac:dyDescent="0.2">
      <c r="A165" s="6" t="s">
        <v>227</v>
      </c>
      <c r="B165" s="3">
        <v>38753.568673473244</v>
      </c>
      <c r="C165" s="3">
        <v>12908.94358966785</v>
      </c>
      <c r="D165" s="3">
        <v>0</v>
      </c>
      <c r="E165" s="3">
        <v>0</v>
      </c>
      <c r="F165" s="3">
        <v>0</v>
      </c>
      <c r="G165" s="3">
        <v>10327.154871734279</v>
      </c>
      <c r="H165" s="3">
        <f t="shared" si="2"/>
        <v>61989.667134875373</v>
      </c>
      <c r="I165" s="8"/>
      <c r="J165" s="6"/>
    </row>
    <row r="166" spans="1:10" x14ac:dyDescent="0.2">
      <c r="A166" s="6" t="s">
        <v>156</v>
      </c>
      <c r="B166" s="3">
        <v>657442.64072410204</v>
      </c>
      <c r="C166" s="3">
        <v>107103.58110843094</v>
      </c>
      <c r="D166" s="3">
        <v>0</v>
      </c>
      <c r="E166" s="3">
        <v>0</v>
      </c>
      <c r="F166" s="3">
        <v>0</v>
      </c>
      <c r="G166" s="3">
        <v>67919.344117541565</v>
      </c>
      <c r="H166" s="3">
        <f t="shared" si="2"/>
        <v>832465.56595007458</v>
      </c>
      <c r="I166" s="8"/>
      <c r="J166" s="6"/>
    </row>
    <row r="167" spans="1:10" x14ac:dyDescent="0.2">
      <c r="A167" s="6" t="s">
        <v>111</v>
      </c>
      <c r="B167" s="3">
        <v>584099.1536340618</v>
      </c>
      <c r="C167" s="3">
        <v>89500.077289402572</v>
      </c>
      <c r="D167" s="3">
        <v>0</v>
      </c>
      <c r="E167" s="3">
        <v>0</v>
      </c>
      <c r="F167" s="3">
        <v>0</v>
      </c>
      <c r="G167" s="3">
        <v>27239.153957644263</v>
      </c>
      <c r="H167" s="3">
        <f t="shared" si="2"/>
        <v>700838.38488110865</v>
      </c>
      <c r="I167" s="8"/>
      <c r="J167" s="6"/>
    </row>
    <row r="168" spans="1:10" x14ac:dyDescent="0.2">
      <c r="A168" s="6" t="s">
        <v>32</v>
      </c>
      <c r="B168" s="3">
        <v>168720.83060706299</v>
      </c>
      <c r="C168" s="3">
        <v>18182.829844392509</v>
      </c>
      <c r="D168" s="3">
        <v>0</v>
      </c>
      <c r="E168" s="3">
        <v>0</v>
      </c>
      <c r="F168" s="3">
        <v>0</v>
      </c>
      <c r="G168" s="3">
        <v>14876.860781775687</v>
      </c>
      <c r="H168" s="3">
        <f t="shared" si="2"/>
        <v>201780.52123323121</v>
      </c>
      <c r="I168" s="8"/>
      <c r="J168" s="6"/>
    </row>
    <row r="169" spans="1:10" x14ac:dyDescent="0.2">
      <c r="A169" s="6" t="s">
        <v>93</v>
      </c>
      <c r="B169" s="3">
        <v>276289.62107246084</v>
      </c>
      <c r="C169" s="3">
        <v>0</v>
      </c>
      <c r="D169" s="3">
        <v>0</v>
      </c>
      <c r="E169" s="3">
        <v>0</v>
      </c>
      <c r="F169" s="3">
        <v>0</v>
      </c>
      <c r="G169" s="3">
        <v>37460.667786189144</v>
      </c>
      <c r="H169" s="3">
        <f t="shared" si="2"/>
        <v>313750.28885864996</v>
      </c>
      <c r="I169" s="8"/>
      <c r="J169" s="6"/>
    </row>
    <row r="170" spans="1:10" x14ac:dyDescent="0.2">
      <c r="A170" s="6" t="s">
        <v>59</v>
      </c>
      <c r="B170" s="3">
        <v>0</v>
      </c>
      <c r="C170" s="3">
        <v>0</v>
      </c>
      <c r="D170" s="3">
        <v>0</v>
      </c>
      <c r="E170" s="3">
        <v>0</v>
      </c>
      <c r="F170" s="3">
        <v>0</v>
      </c>
      <c r="G170" s="3">
        <v>0</v>
      </c>
      <c r="H170" s="3">
        <f t="shared" si="2"/>
        <v>0</v>
      </c>
      <c r="I170" s="8"/>
      <c r="J170" s="6"/>
    </row>
    <row r="171" spans="1:10" x14ac:dyDescent="0.2">
      <c r="A171" s="6" t="s">
        <v>228</v>
      </c>
      <c r="B171" s="3">
        <v>556254.91027551529</v>
      </c>
      <c r="C171" s="3">
        <v>4455.8807529138567</v>
      </c>
      <c r="D171" s="3">
        <v>0</v>
      </c>
      <c r="E171" s="3">
        <v>0</v>
      </c>
      <c r="F171" s="3">
        <v>0</v>
      </c>
      <c r="G171" s="3">
        <v>81319.823740677879</v>
      </c>
      <c r="H171" s="3">
        <f t="shared" si="2"/>
        <v>642030.61476910708</v>
      </c>
      <c r="I171" s="8"/>
      <c r="J171" s="6"/>
    </row>
    <row r="172" spans="1:10" x14ac:dyDescent="0.2">
      <c r="A172" s="6" t="s">
        <v>35</v>
      </c>
      <c r="B172" s="3">
        <v>320511.17790603795</v>
      </c>
      <c r="C172" s="3">
        <v>26904.363545913631</v>
      </c>
      <c r="D172" s="3">
        <v>0</v>
      </c>
      <c r="E172" s="3">
        <v>0</v>
      </c>
      <c r="F172" s="3">
        <v>0</v>
      </c>
      <c r="G172" s="3">
        <v>39715.965234443938</v>
      </c>
      <c r="H172" s="3">
        <f t="shared" si="2"/>
        <v>387131.50668639556</v>
      </c>
      <c r="I172" s="8"/>
      <c r="J172" s="6"/>
    </row>
    <row r="173" spans="1:10" x14ac:dyDescent="0.2">
      <c r="A173" s="6" t="s">
        <v>229</v>
      </c>
      <c r="B173" s="3">
        <v>56462.000150643813</v>
      </c>
      <c r="C173" s="3">
        <v>5836.8666588432943</v>
      </c>
      <c r="D173" s="3">
        <v>0</v>
      </c>
      <c r="E173" s="3">
        <v>0</v>
      </c>
      <c r="F173" s="3">
        <v>0</v>
      </c>
      <c r="G173" s="3">
        <v>1945.6222196144315</v>
      </c>
      <c r="H173" s="3">
        <f t="shared" si="2"/>
        <v>64244.48902910154</v>
      </c>
      <c r="I173" s="8"/>
      <c r="J173" s="6"/>
    </row>
    <row r="174" spans="1:10" x14ac:dyDescent="0.2">
      <c r="A174" s="6" t="s">
        <v>158</v>
      </c>
      <c r="B174" s="3">
        <v>8914.0602680008778</v>
      </c>
      <c r="C174" s="3">
        <v>2226.9775099439189</v>
      </c>
      <c r="D174" s="3">
        <v>0</v>
      </c>
      <c r="E174" s="3">
        <v>0</v>
      </c>
      <c r="F174" s="3">
        <v>0</v>
      </c>
      <c r="G174" s="3">
        <v>0</v>
      </c>
      <c r="H174" s="3">
        <f t="shared" si="2"/>
        <v>11141.037777944797</v>
      </c>
      <c r="I174" s="8"/>
      <c r="J174" s="6"/>
    </row>
    <row r="175" spans="1:10" x14ac:dyDescent="0.2">
      <c r="A175" s="6" t="s">
        <v>82</v>
      </c>
      <c r="B175" s="3">
        <v>1940053.7269653694</v>
      </c>
      <c r="C175" s="3">
        <v>38401.92158836517</v>
      </c>
      <c r="D175" s="3">
        <v>8145.8621551077631</v>
      </c>
      <c r="E175" s="3">
        <v>45384.089149886109</v>
      </c>
      <c r="F175" s="3">
        <v>0</v>
      </c>
      <c r="G175" s="3">
        <v>386346.60507082532</v>
      </c>
      <c r="H175" s="3">
        <f t="shared" si="2"/>
        <v>2418332.2049295539</v>
      </c>
      <c r="I175" s="8"/>
      <c r="J175" s="6"/>
    </row>
    <row r="176" spans="1:10" x14ac:dyDescent="0.2">
      <c r="A176" s="6" t="s">
        <v>23</v>
      </c>
      <c r="B176" s="3">
        <v>482741.89903336158</v>
      </c>
      <c r="C176" s="3">
        <v>78502.224753250062</v>
      </c>
      <c r="D176" s="3">
        <v>1266.1649153750011</v>
      </c>
      <c r="E176" s="3">
        <v>0</v>
      </c>
      <c r="F176" s="3">
        <v>0</v>
      </c>
      <c r="G176" s="3">
        <v>94962.368653125086</v>
      </c>
      <c r="H176" s="3">
        <f t="shared" si="2"/>
        <v>657472.65735511167</v>
      </c>
      <c r="I176" s="8"/>
      <c r="J176" s="6"/>
    </row>
    <row r="177" spans="1:10" x14ac:dyDescent="0.2">
      <c r="A177" s="6" t="s">
        <v>117</v>
      </c>
      <c r="B177" s="3">
        <v>38745.220916028396</v>
      </c>
      <c r="C177" s="3">
        <v>4555.1163260080075</v>
      </c>
      <c r="D177" s="3">
        <v>0</v>
      </c>
      <c r="E177" s="3">
        <v>0</v>
      </c>
      <c r="F177" s="3">
        <v>0</v>
      </c>
      <c r="G177" s="3">
        <v>9110.232652016015</v>
      </c>
      <c r="H177" s="3">
        <f t="shared" si="2"/>
        <v>52410.569894052416</v>
      </c>
      <c r="I177" s="8"/>
      <c r="J177" s="6"/>
    </row>
    <row r="178" spans="1:10" x14ac:dyDescent="0.2">
      <c r="A178" s="6" t="s">
        <v>139</v>
      </c>
      <c r="B178" s="3">
        <v>82817.942462502004</v>
      </c>
      <c r="C178" s="3">
        <v>10509.308251434972</v>
      </c>
      <c r="D178" s="3">
        <v>0</v>
      </c>
      <c r="E178" s="3">
        <v>0</v>
      </c>
      <c r="F178" s="3">
        <v>0</v>
      </c>
      <c r="G178" s="3">
        <v>9195.6447200056009</v>
      </c>
      <c r="H178" s="3">
        <f t="shared" si="2"/>
        <v>102522.89543394257</v>
      </c>
      <c r="I178" s="8"/>
      <c r="J178" s="6"/>
    </row>
    <row r="179" spans="1:10" x14ac:dyDescent="0.2">
      <c r="A179" s="6" t="s">
        <v>55</v>
      </c>
      <c r="B179" s="3">
        <v>0</v>
      </c>
      <c r="C179" s="3">
        <v>0</v>
      </c>
      <c r="D179" s="3">
        <v>0</v>
      </c>
      <c r="E179" s="3">
        <v>0</v>
      </c>
      <c r="F179" s="3">
        <v>0</v>
      </c>
      <c r="G179" s="3">
        <v>0</v>
      </c>
      <c r="H179" s="3">
        <f t="shared" si="2"/>
        <v>0</v>
      </c>
      <c r="I179" s="8"/>
      <c r="J179" s="6"/>
    </row>
    <row r="180" spans="1:10" x14ac:dyDescent="0.2">
      <c r="A180" s="6" t="s">
        <v>43</v>
      </c>
      <c r="B180" s="3">
        <v>219017.41306081825</v>
      </c>
      <c r="C180" s="3">
        <v>23762.627147701598</v>
      </c>
      <c r="D180" s="3">
        <v>2501.3291734422733</v>
      </c>
      <c r="E180" s="3">
        <v>16258.639627374776</v>
      </c>
      <c r="F180" s="3">
        <v>0</v>
      </c>
      <c r="G180" s="3">
        <v>23762.627147701598</v>
      </c>
      <c r="H180" s="3">
        <f t="shared" si="2"/>
        <v>285302.63615703851</v>
      </c>
      <c r="I180" s="8"/>
      <c r="J180" s="6"/>
    </row>
    <row r="181" spans="1:10" x14ac:dyDescent="0.2">
      <c r="A181" s="6" t="s">
        <v>97</v>
      </c>
      <c r="B181" s="3">
        <v>437823.54453557322</v>
      </c>
      <c r="C181" s="3">
        <v>70419.022801857442</v>
      </c>
      <c r="D181" s="3">
        <v>0</v>
      </c>
      <c r="E181" s="3">
        <v>0</v>
      </c>
      <c r="F181" s="3">
        <v>0</v>
      </c>
      <c r="G181" s="3">
        <v>36941.126715728496</v>
      </c>
      <c r="H181" s="3">
        <f t="shared" si="2"/>
        <v>545183.69405315921</v>
      </c>
      <c r="I181" s="8"/>
      <c r="J181" s="6"/>
    </row>
    <row r="182" spans="1:10" x14ac:dyDescent="0.2">
      <c r="A182" s="6" t="s">
        <v>230</v>
      </c>
      <c r="B182" s="3">
        <v>844490.23668371164</v>
      </c>
      <c r="C182" s="3">
        <v>204200.33599346349</v>
      </c>
      <c r="D182" s="3">
        <v>1807.0826194111812</v>
      </c>
      <c r="E182" s="3">
        <v>0</v>
      </c>
      <c r="F182" s="3">
        <v>0</v>
      </c>
      <c r="G182" s="3">
        <v>128302.86597819386</v>
      </c>
      <c r="H182" s="3">
        <f t="shared" si="2"/>
        <v>1178800.5212747802</v>
      </c>
      <c r="I182" s="8"/>
      <c r="J182" s="6"/>
    </row>
    <row r="183" spans="1:10" x14ac:dyDescent="0.2">
      <c r="A183" s="6" t="s">
        <v>154</v>
      </c>
      <c r="B183" s="3">
        <v>1709511.7953152487</v>
      </c>
      <c r="C183" s="3">
        <v>409335.15430687321</v>
      </c>
      <c r="D183" s="3">
        <v>4531.3854720318068</v>
      </c>
      <c r="E183" s="3">
        <v>13594.15641609542</v>
      </c>
      <c r="F183" s="3">
        <v>0</v>
      </c>
      <c r="G183" s="3">
        <v>294540.05568206747</v>
      </c>
      <c r="H183" s="3">
        <f t="shared" si="2"/>
        <v>2431512.547192316</v>
      </c>
      <c r="I183" s="8"/>
      <c r="J183" s="6"/>
    </row>
    <row r="184" spans="1:10" x14ac:dyDescent="0.2">
      <c r="A184" s="6" t="s">
        <v>133</v>
      </c>
      <c r="B184" s="3">
        <v>371968.77343786939</v>
      </c>
      <c r="C184" s="3">
        <v>83934.998166352481</v>
      </c>
      <c r="D184" s="3">
        <v>0</v>
      </c>
      <c r="E184" s="3">
        <v>0</v>
      </c>
      <c r="F184" s="3">
        <v>0</v>
      </c>
      <c r="G184" s="3">
        <v>51959.760769646768</v>
      </c>
      <c r="H184" s="3">
        <f t="shared" si="2"/>
        <v>507863.53237386869</v>
      </c>
      <c r="I184" s="8"/>
      <c r="J184" s="6"/>
    </row>
    <row r="185" spans="1:10" x14ac:dyDescent="0.2">
      <c r="A185" s="6" t="s">
        <v>149</v>
      </c>
      <c r="B185" s="3">
        <v>2301.0851762976486</v>
      </c>
      <c r="C185" s="3">
        <v>0</v>
      </c>
      <c r="D185" s="3">
        <v>0</v>
      </c>
      <c r="E185" s="3">
        <v>0</v>
      </c>
      <c r="F185" s="3">
        <v>0</v>
      </c>
      <c r="G185" s="3">
        <v>0</v>
      </c>
      <c r="H185" s="3">
        <f t="shared" si="2"/>
        <v>2301.0851762976486</v>
      </c>
      <c r="I185" s="8"/>
      <c r="J185" s="6"/>
    </row>
    <row r="186" spans="1:10" x14ac:dyDescent="0.2">
      <c r="A186" s="6" t="s">
        <v>231</v>
      </c>
      <c r="B186" s="3">
        <v>7498.6900224950232</v>
      </c>
      <c r="C186" s="3">
        <v>0</v>
      </c>
      <c r="D186" s="3">
        <v>0</v>
      </c>
      <c r="E186" s="3">
        <v>0</v>
      </c>
      <c r="F186" s="3">
        <v>0</v>
      </c>
      <c r="G186" s="3">
        <v>0</v>
      </c>
      <c r="H186" s="3">
        <f t="shared" si="2"/>
        <v>7498.6900224950232</v>
      </c>
      <c r="I186" s="8"/>
      <c r="J186" s="6"/>
    </row>
    <row r="187" spans="1:10" x14ac:dyDescent="0.2">
      <c r="A187" s="6" t="s">
        <v>232</v>
      </c>
      <c r="B187" s="3">
        <v>179647.42564171928</v>
      </c>
      <c r="C187" s="3">
        <v>39168.758936240876</v>
      </c>
      <c r="D187" s="3">
        <v>0</v>
      </c>
      <c r="E187" s="3">
        <v>0</v>
      </c>
      <c r="F187" s="3">
        <v>0</v>
      </c>
      <c r="G187" s="3">
        <v>45696.88542561436</v>
      </c>
      <c r="H187" s="3">
        <f t="shared" si="2"/>
        <v>264513.07000357454</v>
      </c>
      <c r="I187" s="8"/>
      <c r="J187" s="6"/>
    </row>
    <row r="188" spans="1:10" x14ac:dyDescent="0.2">
      <c r="A188" s="6" t="s">
        <v>141</v>
      </c>
      <c r="B188" s="3">
        <v>62143.712128482053</v>
      </c>
      <c r="C188" s="3">
        <v>5175.0696889254723</v>
      </c>
      <c r="D188" s="3">
        <v>0</v>
      </c>
      <c r="E188" s="3">
        <v>0</v>
      </c>
      <c r="F188" s="3">
        <v>0</v>
      </c>
      <c r="G188" s="3">
        <v>8625.1161482091211</v>
      </c>
      <c r="H188" s="3">
        <f t="shared" si="2"/>
        <v>75943.897965616648</v>
      </c>
      <c r="I188" s="8"/>
      <c r="J188" s="6"/>
    </row>
    <row r="189" spans="1:10" x14ac:dyDescent="0.2">
      <c r="A189" s="6" t="s">
        <v>109</v>
      </c>
      <c r="B189" s="3">
        <v>180998.78676012947</v>
      </c>
      <c r="C189" s="3">
        <v>4375.981626018629</v>
      </c>
      <c r="D189" s="3">
        <v>0</v>
      </c>
      <c r="E189" s="3">
        <v>0</v>
      </c>
      <c r="F189" s="3">
        <v>0</v>
      </c>
      <c r="G189" s="3">
        <v>17503.926504074516</v>
      </c>
      <c r="H189" s="3">
        <f t="shared" si="2"/>
        <v>202878.6948902226</v>
      </c>
      <c r="I189" s="8"/>
      <c r="J189" s="6"/>
    </row>
    <row r="190" spans="1:10" x14ac:dyDescent="0.2">
      <c r="A190" s="6" t="s">
        <v>22</v>
      </c>
      <c r="B190" s="3">
        <v>103290.90659717363</v>
      </c>
      <c r="C190" s="3">
        <v>16056.388655476807</v>
      </c>
      <c r="D190" s="3">
        <v>0</v>
      </c>
      <c r="E190" s="3">
        <v>0</v>
      </c>
      <c r="F190" s="3">
        <v>0</v>
      </c>
      <c r="G190" s="3">
        <v>12615.733943588919</v>
      </c>
      <c r="H190" s="3">
        <f t="shared" si="2"/>
        <v>131963.02919623937</v>
      </c>
      <c r="I190" s="8"/>
      <c r="J190" s="6"/>
    </row>
    <row r="191" spans="1:10" x14ac:dyDescent="0.2">
      <c r="A191" s="6" t="s">
        <v>147</v>
      </c>
      <c r="B191" s="3">
        <v>60052.338109280332</v>
      </c>
      <c r="C191" s="3">
        <v>0</v>
      </c>
      <c r="D191" s="3">
        <v>0</v>
      </c>
      <c r="E191" s="3">
        <v>0</v>
      </c>
      <c r="F191" s="3">
        <v>0</v>
      </c>
      <c r="G191" s="3">
        <v>0</v>
      </c>
      <c r="H191" s="3">
        <f t="shared" si="2"/>
        <v>60052.338109280332</v>
      </c>
      <c r="I191" s="8"/>
      <c r="J191" s="6"/>
    </row>
    <row r="192" spans="1:10" x14ac:dyDescent="0.2">
      <c r="A192" s="6" t="s">
        <v>233</v>
      </c>
      <c r="B192" s="3">
        <v>149165.48989735017</v>
      </c>
      <c r="C192" s="3">
        <v>33510.190971174154</v>
      </c>
      <c r="D192" s="3">
        <v>0</v>
      </c>
      <c r="E192" s="3">
        <v>0</v>
      </c>
      <c r="F192" s="3">
        <v>0</v>
      </c>
      <c r="G192" s="3">
        <v>31199.143317989729</v>
      </c>
      <c r="H192" s="3">
        <f t="shared" si="2"/>
        <v>213874.82418651407</v>
      </c>
      <c r="I192" s="8"/>
      <c r="J192" s="6"/>
    </row>
    <row r="193" spans="1:10" x14ac:dyDescent="0.2">
      <c r="A193" s="6" t="s">
        <v>234</v>
      </c>
      <c r="B193" s="3">
        <v>1310641.2502782128</v>
      </c>
      <c r="C193" s="3">
        <v>261114.05276121577</v>
      </c>
      <c r="D193" s="3">
        <v>0</v>
      </c>
      <c r="E193" s="3">
        <v>0</v>
      </c>
      <c r="F193" s="3">
        <v>0</v>
      </c>
      <c r="G193" s="3">
        <v>120834.69462886048</v>
      </c>
      <c r="H193" s="3">
        <f t="shared" si="2"/>
        <v>1692589.9976682891</v>
      </c>
      <c r="I193" s="8"/>
      <c r="J193" s="6"/>
    </row>
    <row r="194" spans="1:10" x14ac:dyDescent="0.2">
      <c r="A194" s="6" t="s">
        <v>164</v>
      </c>
      <c r="B194" s="3">
        <v>179211.96259338674</v>
      </c>
      <c r="C194" s="3">
        <v>21873.382089260129</v>
      </c>
      <c r="D194" s="3">
        <v>0</v>
      </c>
      <c r="E194" s="3">
        <v>0</v>
      </c>
      <c r="F194" s="3">
        <v>0</v>
      </c>
      <c r="G194" s="3">
        <v>30075.900372732674</v>
      </c>
      <c r="H194" s="3">
        <f t="shared" ref="H194:H202" si="3">SUM(B194:G194)</f>
        <v>231161.24505537952</v>
      </c>
      <c r="I194" s="8"/>
      <c r="J194" s="6"/>
    </row>
    <row r="195" spans="1:10" x14ac:dyDescent="0.2">
      <c r="A195" s="6" t="s">
        <v>42</v>
      </c>
      <c r="B195" s="3">
        <v>259416.03602247374</v>
      </c>
      <c r="C195" s="3">
        <v>20147.957466317293</v>
      </c>
      <c r="D195" s="3">
        <v>0</v>
      </c>
      <c r="E195" s="3">
        <v>0</v>
      </c>
      <c r="F195" s="3">
        <v>0</v>
      </c>
      <c r="G195" s="3">
        <v>52384.689412424959</v>
      </c>
      <c r="H195" s="3">
        <f t="shared" si="3"/>
        <v>331948.68290121603</v>
      </c>
      <c r="I195" s="8"/>
      <c r="J195" s="6"/>
    </row>
    <row r="196" spans="1:10" x14ac:dyDescent="0.2">
      <c r="A196" s="6" t="s">
        <v>119</v>
      </c>
      <c r="B196" s="3">
        <v>852140.42331686011</v>
      </c>
      <c r="C196" s="3">
        <v>124231.79586779863</v>
      </c>
      <c r="D196" s="3">
        <v>3388.1398873035992</v>
      </c>
      <c r="E196" s="3">
        <v>0</v>
      </c>
      <c r="F196" s="3">
        <v>0</v>
      </c>
      <c r="G196" s="3">
        <v>67762.797746071985</v>
      </c>
      <c r="H196" s="3">
        <f t="shared" si="3"/>
        <v>1047523.1568180342</v>
      </c>
      <c r="I196" s="8"/>
      <c r="J196" s="6"/>
    </row>
    <row r="197" spans="1:10" x14ac:dyDescent="0.2">
      <c r="A197" s="6" t="s">
        <v>235</v>
      </c>
      <c r="B197" s="3">
        <v>184682.62949987533</v>
      </c>
      <c r="C197" s="3">
        <v>32468.045903336049</v>
      </c>
      <c r="D197" s="3">
        <v>0</v>
      </c>
      <c r="E197" s="3">
        <v>0</v>
      </c>
      <c r="F197" s="3">
        <v>0</v>
      </c>
      <c r="G197" s="3">
        <v>13670.756169825705</v>
      </c>
      <c r="H197" s="3">
        <f t="shared" si="3"/>
        <v>230821.43157303709</v>
      </c>
      <c r="I197" s="8"/>
      <c r="J197" s="6"/>
    </row>
    <row r="198" spans="1:10" x14ac:dyDescent="0.2">
      <c r="A198" s="6" t="s">
        <v>37</v>
      </c>
      <c r="B198" s="3">
        <v>48041.29752496806</v>
      </c>
      <c r="C198" s="3">
        <v>5648.0178330345097</v>
      </c>
      <c r="D198" s="3">
        <v>0</v>
      </c>
      <c r="E198" s="3">
        <v>0</v>
      </c>
      <c r="F198" s="3">
        <v>0</v>
      </c>
      <c r="G198" s="3">
        <v>8472.0267495517637</v>
      </c>
      <c r="H198" s="3">
        <f t="shared" si="3"/>
        <v>62161.34210755433</v>
      </c>
      <c r="I198" s="8"/>
      <c r="J198" s="6"/>
    </row>
    <row r="199" spans="1:10" x14ac:dyDescent="0.2">
      <c r="A199" s="6" t="s">
        <v>236</v>
      </c>
      <c r="B199" s="3">
        <v>59401.46425470891</v>
      </c>
      <c r="C199" s="3">
        <v>0</v>
      </c>
      <c r="D199" s="3">
        <v>0</v>
      </c>
      <c r="E199" s="3">
        <v>0</v>
      </c>
      <c r="F199" s="3">
        <v>0</v>
      </c>
      <c r="G199" s="3">
        <v>0</v>
      </c>
      <c r="H199" s="3">
        <f t="shared" si="3"/>
        <v>59401.46425470891</v>
      </c>
      <c r="I199" s="8"/>
      <c r="J199" s="6"/>
    </row>
    <row r="200" spans="1:10" x14ac:dyDescent="0.2">
      <c r="A200" s="6" t="s">
        <v>237</v>
      </c>
      <c r="B200" s="3">
        <v>259392.10657754896</v>
      </c>
      <c r="C200" s="3">
        <v>0</v>
      </c>
      <c r="D200" s="3">
        <v>0</v>
      </c>
      <c r="E200" s="3">
        <v>0</v>
      </c>
      <c r="F200" s="3">
        <v>0</v>
      </c>
      <c r="G200" s="3">
        <v>0</v>
      </c>
      <c r="H200" s="3">
        <f t="shared" si="3"/>
        <v>259392.10657754896</v>
      </c>
      <c r="I200" s="8"/>
      <c r="J200" s="6"/>
    </row>
    <row r="201" spans="1:10" x14ac:dyDescent="0.2">
      <c r="A201" s="6" t="s">
        <v>238</v>
      </c>
      <c r="B201" s="3">
        <v>47638.725227750074</v>
      </c>
      <c r="C201" s="3">
        <v>0</v>
      </c>
      <c r="D201" s="3">
        <v>0</v>
      </c>
      <c r="E201" s="3">
        <v>0</v>
      </c>
      <c r="F201" s="3">
        <v>0</v>
      </c>
      <c r="G201" s="3">
        <v>0</v>
      </c>
      <c r="H201" s="3">
        <f t="shared" si="3"/>
        <v>47638.725227750074</v>
      </c>
      <c r="I201" s="8"/>
      <c r="J201" s="6"/>
    </row>
    <row r="202" spans="1:10" x14ac:dyDescent="0.2">
      <c r="A202" s="6" t="s">
        <v>184</v>
      </c>
      <c r="B202" s="3">
        <v>3209.065984939326</v>
      </c>
      <c r="C202" s="3">
        <v>17637.685449006942</v>
      </c>
      <c r="D202" s="3">
        <v>0</v>
      </c>
      <c r="E202" s="3">
        <v>0</v>
      </c>
      <c r="F202" s="3">
        <v>0</v>
      </c>
      <c r="G202" s="3">
        <v>0</v>
      </c>
      <c r="H202" s="3">
        <f t="shared" si="3"/>
        <v>20846.751433946269</v>
      </c>
      <c r="I202" s="8"/>
      <c r="J202" s="6"/>
    </row>
    <row r="203" spans="1:10" s="8" customFormat="1" x14ac:dyDescent="0.2">
      <c r="A203" s="6" t="s">
        <v>186</v>
      </c>
      <c r="B203" s="4">
        <f>SUBTOTAL(109,Sect611[District])</f>
        <v>93338625.581788927</v>
      </c>
      <c r="C203" s="4">
        <f>SUBTOTAL(109,Sect611[Regional])</f>
        <v>14265035.608914884</v>
      </c>
      <c r="D203" s="4">
        <f>SUBTOTAL(109,Sect611[OSD])</f>
        <v>134492.23944130138</v>
      </c>
      <c r="E203" s="4">
        <f>SUBTOTAL(109,Sect611[LTCT])</f>
        <v>429872.13207190897</v>
      </c>
      <c r="F203" s="4">
        <f>SUBTOTAL(109,Sect611[Hospital])</f>
        <v>9527.1168649808697</v>
      </c>
      <c r="G203" s="4">
        <f>SUBTOTAL(109,Sect611[ECSE])</f>
        <v>11849078.320918029</v>
      </c>
      <c r="H203" s="4">
        <f>SUBTOTAL(109,Sect611[Gross Total])</f>
        <v>120026631</v>
      </c>
    </row>
    <row r="204" spans="1:10" hidden="1" x14ac:dyDescent="0.2">
      <c r="A204" s="8"/>
      <c r="B204" s="8"/>
      <c r="C204" s="8"/>
      <c r="D204" s="8"/>
      <c r="E204" s="8"/>
      <c r="F204" s="8"/>
      <c r="G204" s="8"/>
      <c r="H204" s="8"/>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176</v>
      </c>
      <c r="C1" s="7" t="s">
        <v>177</v>
      </c>
      <c r="D1" s="7" t="s">
        <v>170</v>
      </c>
      <c r="E1" s="7" t="s">
        <v>171</v>
      </c>
      <c r="F1" s="7" t="s">
        <v>178</v>
      </c>
      <c r="G1" s="7" t="s">
        <v>179</v>
      </c>
      <c r="H1" s="7" t="s">
        <v>180</v>
      </c>
      <c r="I1" s="8"/>
      <c r="J1" s="6"/>
    </row>
    <row r="2" spans="1:10" x14ac:dyDescent="0.2">
      <c r="A2" s="6" t="s">
        <v>79</v>
      </c>
      <c r="B2" s="3">
        <v>0</v>
      </c>
      <c r="C2" s="3">
        <v>0</v>
      </c>
      <c r="D2" s="3">
        <v>0</v>
      </c>
      <c r="E2" s="3">
        <v>0</v>
      </c>
      <c r="F2" s="3">
        <v>0</v>
      </c>
      <c r="G2" s="3">
        <v>243.79881231143014</v>
      </c>
      <c r="H2" s="3">
        <f t="shared" ref="H2:H65" si="0">SUM(B2:G2)</f>
        <v>243.79881231143014</v>
      </c>
      <c r="I2" s="8"/>
      <c r="J2" s="6"/>
    </row>
    <row r="3" spans="1:10" x14ac:dyDescent="0.2">
      <c r="A3" s="6" t="s">
        <v>106</v>
      </c>
      <c r="B3" s="3">
        <v>0</v>
      </c>
      <c r="C3" s="3">
        <v>0</v>
      </c>
      <c r="D3" s="3">
        <v>0</v>
      </c>
      <c r="E3" s="3">
        <v>0</v>
      </c>
      <c r="F3" s="3">
        <v>0</v>
      </c>
      <c r="G3" s="3">
        <v>358.30943699563568</v>
      </c>
      <c r="H3" s="3">
        <f t="shared" si="0"/>
        <v>358.30943699563568</v>
      </c>
      <c r="I3" s="8"/>
      <c r="J3" s="6"/>
    </row>
    <row r="4" spans="1:10" x14ac:dyDescent="0.2">
      <c r="A4" s="6" t="s">
        <v>5</v>
      </c>
      <c r="B4" s="3">
        <v>0</v>
      </c>
      <c r="C4" s="3">
        <v>0</v>
      </c>
      <c r="D4" s="3">
        <v>0</v>
      </c>
      <c r="E4" s="3">
        <v>0</v>
      </c>
      <c r="F4" s="3">
        <v>0</v>
      </c>
      <c r="G4" s="3">
        <v>1529.4348738685812</v>
      </c>
      <c r="H4" s="3">
        <f t="shared" si="0"/>
        <v>1529.4348738685812</v>
      </c>
      <c r="I4" s="8"/>
      <c r="J4" s="6"/>
    </row>
    <row r="5" spans="1:10" x14ac:dyDescent="0.2">
      <c r="A5" s="6" t="s">
        <v>161</v>
      </c>
      <c r="B5" s="3">
        <v>644.85474927026655</v>
      </c>
      <c r="C5" s="3">
        <v>0</v>
      </c>
      <c r="D5" s="3">
        <v>0</v>
      </c>
      <c r="E5" s="3">
        <v>0</v>
      </c>
      <c r="F5" s="3">
        <v>0</v>
      </c>
      <c r="G5" s="3">
        <v>7376.9289175068607</v>
      </c>
      <c r="H5" s="3">
        <f t="shared" si="0"/>
        <v>8021.7836667771271</v>
      </c>
      <c r="I5" s="8"/>
      <c r="J5" s="6"/>
    </row>
    <row r="6" spans="1:10" x14ac:dyDescent="0.2">
      <c r="A6" s="6" t="s">
        <v>104</v>
      </c>
      <c r="B6" s="3">
        <v>844.8170857052886</v>
      </c>
      <c r="C6" s="3">
        <v>0</v>
      </c>
      <c r="D6" s="3">
        <v>0</v>
      </c>
      <c r="E6" s="3">
        <v>0</v>
      </c>
      <c r="F6" s="3">
        <v>0</v>
      </c>
      <c r="G6" s="3">
        <v>0</v>
      </c>
      <c r="H6" s="3">
        <f t="shared" si="0"/>
        <v>844.8170857052886</v>
      </c>
      <c r="I6" s="8"/>
      <c r="J6" s="6"/>
    </row>
    <row r="7" spans="1:10" x14ac:dyDescent="0.2">
      <c r="A7" s="6" t="s">
        <v>44</v>
      </c>
      <c r="B7" s="3">
        <v>413.52091289729481</v>
      </c>
      <c r="C7" s="3">
        <v>0</v>
      </c>
      <c r="D7" s="3">
        <v>0</v>
      </c>
      <c r="E7" s="3">
        <v>0</v>
      </c>
      <c r="F7" s="3">
        <v>0</v>
      </c>
      <c r="G7" s="3">
        <v>197.10603975791491</v>
      </c>
      <c r="H7" s="3">
        <f t="shared" si="0"/>
        <v>610.62695265520972</v>
      </c>
      <c r="I7" s="8"/>
      <c r="J7" s="6"/>
    </row>
    <row r="8" spans="1:10" x14ac:dyDescent="0.2">
      <c r="A8" s="6" t="s">
        <v>108</v>
      </c>
      <c r="B8" s="3">
        <v>7.6900784374070295</v>
      </c>
      <c r="C8" s="3">
        <v>0</v>
      </c>
      <c r="D8" s="3">
        <v>0</v>
      </c>
      <c r="E8" s="3">
        <v>0</v>
      </c>
      <c r="F8" s="3">
        <v>0</v>
      </c>
      <c r="G8" s="3">
        <v>0</v>
      </c>
      <c r="H8" s="3">
        <f t="shared" si="0"/>
        <v>7.6900784374070295</v>
      </c>
      <c r="I8" s="8"/>
      <c r="J8" s="6"/>
    </row>
    <row r="9" spans="1:10" x14ac:dyDescent="0.2">
      <c r="A9" s="6" t="s">
        <v>61</v>
      </c>
      <c r="B9" s="3">
        <v>2718.6112181905432</v>
      </c>
      <c r="C9" s="3">
        <v>647.91728077857533</v>
      </c>
      <c r="D9" s="3">
        <v>0</v>
      </c>
      <c r="E9" s="3">
        <v>0</v>
      </c>
      <c r="F9" s="3">
        <v>0</v>
      </c>
      <c r="G9" s="3">
        <v>12310.428334792932</v>
      </c>
      <c r="H9" s="3">
        <f t="shared" si="0"/>
        <v>15676.956833762051</v>
      </c>
      <c r="I9" s="8"/>
      <c r="J9" s="6"/>
    </row>
    <row r="10" spans="1:10" x14ac:dyDescent="0.2">
      <c r="A10" s="6" t="s">
        <v>70</v>
      </c>
      <c r="B10" s="3">
        <v>2.2049576968257507</v>
      </c>
      <c r="C10" s="3">
        <v>0</v>
      </c>
      <c r="D10" s="3">
        <v>0</v>
      </c>
      <c r="E10" s="3">
        <v>0</v>
      </c>
      <c r="F10" s="3">
        <v>0</v>
      </c>
      <c r="G10" s="3">
        <v>0</v>
      </c>
      <c r="H10" s="3">
        <f t="shared" si="0"/>
        <v>2.2049576968257507</v>
      </c>
      <c r="I10" s="8"/>
      <c r="J10" s="6"/>
    </row>
    <row r="11" spans="1:10" x14ac:dyDescent="0.2">
      <c r="A11" s="6" t="s">
        <v>206</v>
      </c>
      <c r="B11" s="3">
        <v>1711.1101103430058</v>
      </c>
      <c r="C11" s="3">
        <v>296.5839997844916</v>
      </c>
      <c r="D11" s="3">
        <v>0</v>
      </c>
      <c r="E11" s="3">
        <v>0</v>
      </c>
      <c r="F11" s="3">
        <v>0</v>
      </c>
      <c r="G11" s="3">
        <v>6376.5559953665706</v>
      </c>
      <c r="H11" s="3">
        <f t="shared" si="0"/>
        <v>8384.2501054940676</v>
      </c>
      <c r="I11" s="8"/>
      <c r="J11" s="6"/>
    </row>
    <row r="12" spans="1:10" x14ac:dyDescent="0.2">
      <c r="A12" s="6" t="s">
        <v>207</v>
      </c>
      <c r="B12" s="3">
        <v>0</v>
      </c>
      <c r="C12" s="3">
        <v>0</v>
      </c>
      <c r="D12" s="3">
        <v>0</v>
      </c>
      <c r="E12" s="3">
        <v>0</v>
      </c>
      <c r="F12" s="3">
        <v>0</v>
      </c>
      <c r="G12" s="3">
        <v>5007.7172462286035</v>
      </c>
      <c r="H12" s="3">
        <f t="shared" si="0"/>
        <v>5007.7172462286035</v>
      </c>
      <c r="I12" s="8"/>
      <c r="J12" s="6"/>
    </row>
    <row r="13" spans="1:10" x14ac:dyDescent="0.2">
      <c r="A13" s="6" t="s">
        <v>1</v>
      </c>
      <c r="B13" s="3">
        <v>0</v>
      </c>
      <c r="C13" s="3">
        <v>0</v>
      </c>
      <c r="D13" s="3">
        <v>0</v>
      </c>
      <c r="E13" s="3">
        <v>0</v>
      </c>
      <c r="F13" s="3">
        <v>0</v>
      </c>
      <c r="G13" s="3">
        <v>8885.4662737610397</v>
      </c>
      <c r="H13" s="3">
        <f t="shared" si="0"/>
        <v>8885.4662737610397</v>
      </c>
      <c r="I13" s="8"/>
      <c r="J13" s="6"/>
    </row>
    <row r="14" spans="1:10" x14ac:dyDescent="0.2">
      <c r="A14" s="6" t="s">
        <v>29</v>
      </c>
      <c r="B14" s="3">
        <v>1343.2527579481548</v>
      </c>
      <c r="C14" s="3">
        <v>0</v>
      </c>
      <c r="D14" s="3">
        <v>0</v>
      </c>
      <c r="E14" s="3">
        <v>0</v>
      </c>
      <c r="F14" s="3">
        <v>0</v>
      </c>
      <c r="G14" s="3">
        <v>4268.437592962664</v>
      </c>
      <c r="H14" s="3">
        <f t="shared" si="0"/>
        <v>5611.6903509108188</v>
      </c>
      <c r="I14" s="8"/>
      <c r="J14" s="6"/>
    </row>
    <row r="15" spans="1:10" x14ac:dyDescent="0.2">
      <c r="A15" s="6" t="s">
        <v>152</v>
      </c>
      <c r="B15" s="3">
        <v>687.97584807960072</v>
      </c>
      <c r="C15" s="3">
        <v>93.693098624662156</v>
      </c>
      <c r="D15" s="3">
        <v>0</v>
      </c>
      <c r="E15" s="3">
        <v>0</v>
      </c>
      <c r="F15" s="3">
        <v>0</v>
      </c>
      <c r="G15" s="3">
        <v>1030.6240848712839</v>
      </c>
      <c r="H15" s="3">
        <f t="shared" si="0"/>
        <v>1812.2930315755468</v>
      </c>
      <c r="I15" s="8"/>
      <c r="J15" s="6"/>
    </row>
    <row r="16" spans="1:10" x14ac:dyDescent="0.2">
      <c r="A16" s="6" t="s">
        <v>155</v>
      </c>
      <c r="B16" s="3">
        <v>23689.881938374405</v>
      </c>
      <c r="C16" s="3">
        <v>5445.718031891206</v>
      </c>
      <c r="D16" s="3">
        <v>0</v>
      </c>
      <c r="E16" s="3">
        <v>0</v>
      </c>
      <c r="F16" s="3">
        <v>0</v>
      </c>
      <c r="G16" s="3">
        <v>94339.056493644719</v>
      </c>
      <c r="H16" s="3">
        <f t="shared" si="0"/>
        <v>123474.65646391033</v>
      </c>
      <c r="I16" s="8"/>
      <c r="J16" s="6"/>
    </row>
    <row r="17" spans="1:10" x14ac:dyDescent="0.2">
      <c r="A17" s="6" t="s">
        <v>208</v>
      </c>
      <c r="B17" s="3">
        <v>17032.871240030316</v>
      </c>
      <c r="C17" s="3">
        <v>4221.7611718820244</v>
      </c>
      <c r="D17" s="3">
        <v>0</v>
      </c>
      <c r="E17" s="3">
        <v>0</v>
      </c>
      <c r="F17" s="3">
        <v>0</v>
      </c>
      <c r="G17" s="3">
        <v>45465.120312575644</v>
      </c>
      <c r="H17" s="3">
        <f t="shared" si="0"/>
        <v>66719.752724487975</v>
      </c>
      <c r="I17" s="8"/>
      <c r="J17" s="6"/>
    </row>
    <row r="18" spans="1:10" x14ac:dyDescent="0.2">
      <c r="A18" s="6" t="s">
        <v>86</v>
      </c>
      <c r="B18" s="3">
        <v>6738.0247903134405</v>
      </c>
      <c r="C18" s="3">
        <v>0</v>
      </c>
      <c r="D18" s="3">
        <v>0</v>
      </c>
      <c r="E18" s="3">
        <v>0</v>
      </c>
      <c r="F18" s="3">
        <v>0</v>
      </c>
      <c r="G18" s="3">
        <v>21946.621066500942</v>
      </c>
      <c r="H18" s="3">
        <f t="shared" si="0"/>
        <v>28684.645856814383</v>
      </c>
      <c r="I18" s="8"/>
      <c r="J18" s="6"/>
    </row>
    <row r="19" spans="1:10" x14ac:dyDescent="0.2">
      <c r="A19" s="6" t="s">
        <v>92</v>
      </c>
      <c r="B19" s="3">
        <v>288.97041868789671</v>
      </c>
      <c r="C19" s="3">
        <v>0</v>
      </c>
      <c r="D19" s="3">
        <v>0</v>
      </c>
      <c r="E19" s="3">
        <v>0</v>
      </c>
      <c r="F19" s="3">
        <v>0</v>
      </c>
      <c r="G19" s="3">
        <v>275.47731231143013</v>
      </c>
      <c r="H19" s="3">
        <f t="shared" si="0"/>
        <v>564.44773099932684</v>
      </c>
      <c r="I19" s="8"/>
      <c r="J19" s="6"/>
    </row>
    <row r="20" spans="1:10" x14ac:dyDescent="0.2">
      <c r="A20" s="6" t="s">
        <v>71</v>
      </c>
      <c r="B20" s="3">
        <v>0</v>
      </c>
      <c r="C20" s="3">
        <v>0</v>
      </c>
      <c r="D20" s="3">
        <v>0</v>
      </c>
      <c r="E20" s="3">
        <v>0</v>
      </c>
      <c r="F20" s="3">
        <v>0</v>
      </c>
      <c r="G20" s="3">
        <v>0</v>
      </c>
      <c r="H20" s="3">
        <f t="shared" si="0"/>
        <v>0</v>
      </c>
      <c r="I20" s="8"/>
      <c r="J20" s="6"/>
    </row>
    <row r="21" spans="1:10" x14ac:dyDescent="0.2">
      <c r="A21" s="6" t="s">
        <v>209</v>
      </c>
      <c r="B21" s="3">
        <v>6885.4253873983025</v>
      </c>
      <c r="C21" s="3">
        <v>0</v>
      </c>
      <c r="D21" s="3">
        <v>0</v>
      </c>
      <c r="E21" s="3">
        <v>0</v>
      </c>
      <c r="F21" s="3">
        <v>0</v>
      </c>
      <c r="G21" s="3">
        <v>8022.5679127346248</v>
      </c>
      <c r="H21" s="3">
        <f t="shared" si="0"/>
        <v>14907.993300132926</v>
      </c>
      <c r="I21" s="8"/>
      <c r="J21" s="6"/>
    </row>
    <row r="22" spans="1:10" x14ac:dyDescent="0.2">
      <c r="A22" s="6" t="s">
        <v>3</v>
      </c>
      <c r="B22" s="3">
        <v>301.14200265478854</v>
      </c>
      <c r="C22" s="3">
        <v>0</v>
      </c>
      <c r="D22" s="3">
        <v>0</v>
      </c>
      <c r="E22" s="3">
        <v>0</v>
      </c>
      <c r="F22" s="3">
        <v>0</v>
      </c>
      <c r="G22" s="3">
        <v>0</v>
      </c>
      <c r="H22" s="3">
        <f t="shared" si="0"/>
        <v>301.14200265478854</v>
      </c>
      <c r="I22" s="8"/>
      <c r="J22" s="6"/>
    </row>
    <row r="23" spans="1:10" x14ac:dyDescent="0.2">
      <c r="A23" s="6" t="s">
        <v>66</v>
      </c>
      <c r="B23" s="3">
        <v>290.29475698106631</v>
      </c>
      <c r="C23" s="3">
        <v>0</v>
      </c>
      <c r="D23" s="3">
        <v>0</v>
      </c>
      <c r="E23" s="3">
        <v>0</v>
      </c>
      <c r="F23" s="3">
        <v>0</v>
      </c>
      <c r="G23" s="3">
        <v>276.73981231143011</v>
      </c>
      <c r="H23" s="3">
        <f t="shared" si="0"/>
        <v>567.03456929249637</v>
      </c>
      <c r="I23" s="8"/>
      <c r="J23" s="6"/>
    </row>
    <row r="24" spans="1:10" x14ac:dyDescent="0.2">
      <c r="A24" s="6" t="s">
        <v>210</v>
      </c>
      <c r="B24" s="3">
        <v>0</v>
      </c>
      <c r="C24" s="3">
        <v>0</v>
      </c>
      <c r="D24" s="3">
        <v>0</v>
      </c>
      <c r="E24" s="3">
        <v>0</v>
      </c>
      <c r="F24" s="3">
        <v>0</v>
      </c>
      <c r="G24" s="3">
        <v>331.82543699563564</v>
      </c>
      <c r="H24" s="3">
        <f t="shared" si="0"/>
        <v>331.82543699563564</v>
      </c>
      <c r="I24" s="8"/>
      <c r="J24" s="6"/>
    </row>
    <row r="25" spans="1:10" x14ac:dyDescent="0.2">
      <c r="A25" s="6" t="s">
        <v>14</v>
      </c>
      <c r="B25" s="3">
        <v>4110.0221129114552</v>
      </c>
      <c r="C25" s="3">
        <v>746.30663900864238</v>
      </c>
      <c r="D25" s="3">
        <v>0</v>
      </c>
      <c r="E25" s="3">
        <v>0</v>
      </c>
      <c r="F25" s="3">
        <v>0</v>
      </c>
      <c r="G25" s="3">
        <v>11381.176244881797</v>
      </c>
      <c r="H25" s="3">
        <f t="shared" si="0"/>
        <v>16237.504996801894</v>
      </c>
      <c r="I25" s="8"/>
      <c r="J25" s="6"/>
    </row>
    <row r="26" spans="1:10" x14ac:dyDescent="0.2">
      <c r="A26" s="6" t="s">
        <v>112</v>
      </c>
      <c r="B26" s="3">
        <v>6550.6340244193625</v>
      </c>
      <c r="C26" s="3">
        <v>0</v>
      </c>
      <c r="D26" s="3">
        <v>0</v>
      </c>
      <c r="E26" s="3">
        <v>0</v>
      </c>
      <c r="F26" s="3">
        <v>0</v>
      </c>
      <c r="G26" s="3">
        <v>6244.7604954743256</v>
      </c>
      <c r="H26" s="3">
        <f t="shared" si="0"/>
        <v>12795.394519893689</v>
      </c>
      <c r="I26" s="8"/>
      <c r="J26" s="6"/>
    </row>
    <row r="27" spans="1:10" x14ac:dyDescent="0.2">
      <c r="A27" s="6" t="s">
        <v>125</v>
      </c>
      <c r="B27" s="3">
        <v>7080.3377561882371</v>
      </c>
      <c r="C27" s="3">
        <v>3258.4905306027986</v>
      </c>
      <c r="D27" s="3">
        <v>0</v>
      </c>
      <c r="E27" s="3">
        <v>0</v>
      </c>
      <c r="F27" s="3">
        <v>0</v>
      </c>
      <c r="G27" s="3">
        <v>23507.681685063042</v>
      </c>
      <c r="H27" s="3">
        <f t="shared" si="0"/>
        <v>33846.509971854073</v>
      </c>
      <c r="I27" s="8"/>
      <c r="J27" s="6"/>
    </row>
    <row r="28" spans="1:10" x14ac:dyDescent="0.2">
      <c r="A28" s="6" t="s">
        <v>30</v>
      </c>
      <c r="B28" s="3">
        <v>0</v>
      </c>
      <c r="C28" s="3">
        <v>0</v>
      </c>
      <c r="D28" s="3">
        <v>0</v>
      </c>
      <c r="E28" s="3">
        <v>0</v>
      </c>
      <c r="F28" s="3">
        <v>0</v>
      </c>
      <c r="G28" s="3">
        <v>3209.353597586306</v>
      </c>
      <c r="H28" s="3">
        <f t="shared" si="0"/>
        <v>3209.353597586306</v>
      </c>
      <c r="I28" s="8"/>
      <c r="J28" s="6"/>
    </row>
    <row r="29" spans="1:10" x14ac:dyDescent="0.2">
      <c r="A29" s="6" t="s">
        <v>100</v>
      </c>
      <c r="B29" s="3">
        <v>717.02017863299454</v>
      </c>
      <c r="C29" s="3">
        <v>341.76991641524023</v>
      </c>
      <c r="D29" s="3">
        <v>0</v>
      </c>
      <c r="E29" s="3">
        <v>0</v>
      </c>
      <c r="F29" s="3">
        <v>0</v>
      </c>
      <c r="G29" s="3">
        <v>3075.9292477371619</v>
      </c>
      <c r="H29" s="3">
        <f t="shared" si="0"/>
        <v>4134.7193427853963</v>
      </c>
      <c r="I29" s="8"/>
      <c r="J29" s="6"/>
    </row>
    <row r="30" spans="1:10" x14ac:dyDescent="0.2">
      <c r="A30" s="6" t="s">
        <v>62</v>
      </c>
      <c r="B30" s="3">
        <v>10522.334865056007</v>
      </c>
      <c r="C30" s="3">
        <v>0</v>
      </c>
      <c r="D30" s="3">
        <v>0</v>
      </c>
      <c r="E30" s="3">
        <v>0</v>
      </c>
      <c r="F30" s="3">
        <v>0</v>
      </c>
      <c r="G30" s="3">
        <v>21445.602912640388</v>
      </c>
      <c r="H30" s="3">
        <f t="shared" si="0"/>
        <v>31967.937777696396</v>
      </c>
      <c r="I30" s="8"/>
      <c r="J30" s="6"/>
    </row>
    <row r="31" spans="1:10" x14ac:dyDescent="0.2">
      <c r="A31" s="6" t="s">
        <v>130</v>
      </c>
      <c r="B31" s="3">
        <v>3135.3225524531963</v>
      </c>
      <c r="C31" s="3">
        <v>271.72024102957562</v>
      </c>
      <c r="D31" s="3">
        <v>0</v>
      </c>
      <c r="E31" s="3">
        <v>0</v>
      </c>
      <c r="F31" s="3">
        <v>0</v>
      </c>
      <c r="G31" s="3">
        <v>12227.410846330904</v>
      </c>
      <c r="H31" s="3">
        <f t="shared" si="0"/>
        <v>15634.453639813677</v>
      </c>
      <c r="I31" s="8"/>
      <c r="J31" s="6"/>
    </row>
    <row r="32" spans="1:10" x14ac:dyDescent="0.2">
      <c r="A32" s="6" t="s">
        <v>20</v>
      </c>
      <c r="B32" s="3">
        <v>1859.0208357143788</v>
      </c>
      <c r="C32" s="3">
        <v>0</v>
      </c>
      <c r="D32" s="3">
        <v>0</v>
      </c>
      <c r="E32" s="3">
        <v>0</v>
      </c>
      <c r="F32" s="3">
        <v>0</v>
      </c>
      <c r="G32" s="3">
        <v>6202.7567730844839</v>
      </c>
      <c r="H32" s="3">
        <f t="shared" si="0"/>
        <v>8061.7776087988623</v>
      </c>
      <c r="I32" s="8"/>
      <c r="J32" s="6"/>
    </row>
    <row r="33" spans="1:10" x14ac:dyDescent="0.2">
      <c r="A33" s="6" t="s">
        <v>12</v>
      </c>
      <c r="B33" s="3">
        <v>1646.2177212956997</v>
      </c>
      <c r="C33" s="3">
        <v>0</v>
      </c>
      <c r="D33" s="3">
        <v>0</v>
      </c>
      <c r="E33" s="3">
        <v>0</v>
      </c>
      <c r="F33" s="3">
        <v>0</v>
      </c>
      <c r="G33" s="3">
        <v>3923.3741934653308</v>
      </c>
      <c r="H33" s="3">
        <f t="shared" si="0"/>
        <v>5569.5919147610302</v>
      </c>
      <c r="I33" s="8"/>
      <c r="J33" s="6"/>
    </row>
    <row r="34" spans="1:10" x14ac:dyDescent="0.2">
      <c r="A34" s="6" t="s">
        <v>45</v>
      </c>
      <c r="B34" s="3">
        <v>0</v>
      </c>
      <c r="C34" s="3">
        <v>0</v>
      </c>
      <c r="D34" s="3">
        <v>0</v>
      </c>
      <c r="E34" s="3">
        <v>0</v>
      </c>
      <c r="F34" s="3">
        <v>0</v>
      </c>
      <c r="G34" s="3">
        <v>860.1431773339325</v>
      </c>
      <c r="H34" s="3">
        <f t="shared" si="0"/>
        <v>860.1431773339325</v>
      </c>
      <c r="I34" s="8"/>
      <c r="J34" s="6"/>
    </row>
    <row r="35" spans="1:10" x14ac:dyDescent="0.2">
      <c r="A35" s="6" t="s">
        <v>25</v>
      </c>
      <c r="B35" s="3">
        <v>6700.4667103462752</v>
      </c>
      <c r="C35" s="3">
        <v>2032.4172064608993</v>
      </c>
      <c r="D35" s="3">
        <v>0</v>
      </c>
      <c r="E35" s="3">
        <v>0</v>
      </c>
      <c r="F35" s="3">
        <v>0</v>
      </c>
      <c r="G35" s="3">
        <v>19453.136118982889</v>
      </c>
      <c r="H35" s="3">
        <f t="shared" si="0"/>
        <v>28186.020035790065</v>
      </c>
      <c r="I35" s="8"/>
      <c r="J35" s="6"/>
    </row>
    <row r="36" spans="1:10" x14ac:dyDescent="0.2">
      <c r="A36" s="6" t="s">
        <v>24</v>
      </c>
      <c r="B36" s="3">
        <v>3970.862826815322</v>
      </c>
      <c r="C36" s="3">
        <v>757.08968693429028</v>
      </c>
      <c r="D36" s="3">
        <v>0</v>
      </c>
      <c r="E36" s="3">
        <v>0</v>
      </c>
      <c r="F36" s="3">
        <v>0</v>
      </c>
      <c r="G36" s="3">
        <v>4542.5381216057422</v>
      </c>
      <c r="H36" s="3">
        <f t="shared" si="0"/>
        <v>9270.4906353553542</v>
      </c>
      <c r="I36" s="8"/>
      <c r="J36" s="6"/>
    </row>
    <row r="37" spans="1:10" x14ac:dyDescent="0.2">
      <c r="A37" s="6" t="s">
        <v>126</v>
      </c>
      <c r="B37" s="3">
        <v>863.93580007422122</v>
      </c>
      <c r="C37" s="3">
        <v>411.79770804000242</v>
      </c>
      <c r="D37" s="3">
        <v>0</v>
      </c>
      <c r="E37" s="3">
        <v>0</v>
      </c>
      <c r="F37" s="3">
        <v>0</v>
      </c>
      <c r="G37" s="3">
        <v>2470.7862482400146</v>
      </c>
      <c r="H37" s="3">
        <f t="shared" si="0"/>
        <v>3746.5197563542383</v>
      </c>
      <c r="I37" s="8"/>
      <c r="J37" s="6"/>
    </row>
    <row r="38" spans="1:10" x14ac:dyDescent="0.2">
      <c r="A38" s="6" t="s">
        <v>7</v>
      </c>
      <c r="B38" s="3">
        <v>12349.918295804469</v>
      </c>
      <c r="C38" s="3">
        <v>3116.4497363529549</v>
      </c>
      <c r="D38" s="3">
        <v>0</v>
      </c>
      <c r="E38" s="3">
        <v>0</v>
      </c>
      <c r="F38" s="3">
        <v>0</v>
      </c>
      <c r="G38" s="3">
        <v>23200.236926183112</v>
      </c>
      <c r="H38" s="3">
        <f t="shared" si="0"/>
        <v>38666.60495834054</v>
      </c>
      <c r="I38" s="8"/>
      <c r="J38" s="6"/>
    </row>
    <row r="39" spans="1:10" x14ac:dyDescent="0.2">
      <c r="A39" s="6" t="s">
        <v>144</v>
      </c>
      <c r="B39" s="3">
        <v>1615.9369978899999</v>
      </c>
      <c r="C39" s="3">
        <v>0</v>
      </c>
      <c r="D39" s="3">
        <v>0</v>
      </c>
      <c r="E39" s="3">
        <v>0</v>
      </c>
      <c r="F39" s="3">
        <v>0</v>
      </c>
      <c r="G39" s="3">
        <v>0</v>
      </c>
      <c r="H39" s="3">
        <f t="shared" si="0"/>
        <v>1615.9369978899999</v>
      </c>
      <c r="I39" s="8"/>
      <c r="J39" s="6"/>
    </row>
    <row r="40" spans="1:10" x14ac:dyDescent="0.2">
      <c r="A40" s="6" t="s">
        <v>85</v>
      </c>
      <c r="B40" s="3">
        <v>3366.3747630172325</v>
      </c>
      <c r="C40" s="3">
        <v>246.8604748168178</v>
      </c>
      <c r="D40" s="3">
        <v>0</v>
      </c>
      <c r="E40" s="3">
        <v>0</v>
      </c>
      <c r="F40" s="3">
        <v>0</v>
      </c>
      <c r="G40" s="3">
        <v>5184.0699711531734</v>
      </c>
      <c r="H40" s="3">
        <f t="shared" si="0"/>
        <v>8797.3052089872235</v>
      </c>
      <c r="I40" s="8"/>
      <c r="J40" s="6"/>
    </row>
    <row r="41" spans="1:10" x14ac:dyDescent="0.2">
      <c r="A41" s="6" t="s">
        <v>211</v>
      </c>
      <c r="B41" s="3">
        <v>4460.7404329665424</v>
      </c>
      <c r="C41" s="3">
        <v>1275.7355486131116</v>
      </c>
      <c r="D41" s="3">
        <v>0</v>
      </c>
      <c r="E41" s="3">
        <v>0</v>
      </c>
      <c r="F41" s="3">
        <v>0</v>
      </c>
      <c r="G41" s="3">
        <v>19136.033229196673</v>
      </c>
      <c r="H41" s="3">
        <f t="shared" si="0"/>
        <v>24872.509210776327</v>
      </c>
      <c r="I41" s="8"/>
      <c r="J41" s="6"/>
    </row>
    <row r="42" spans="1:10" x14ac:dyDescent="0.2">
      <c r="A42" s="6" t="s">
        <v>212</v>
      </c>
      <c r="B42" s="3">
        <v>0</v>
      </c>
      <c r="C42" s="3">
        <v>0</v>
      </c>
      <c r="D42" s="3">
        <v>0</v>
      </c>
      <c r="E42" s="3">
        <v>0</v>
      </c>
      <c r="F42" s="3">
        <v>0</v>
      </c>
      <c r="G42" s="3">
        <v>1142.5026554014357</v>
      </c>
      <c r="H42" s="3">
        <f t="shared" si="0"/>
        <v>1142.5026554014357</v>
      </c>
      <c r="I42" s="8"/>
      <c r="J42" s="6"/>
    </row>
    <row r="43" spans="1:10" x14ac:dyDescent="0.2">
      <c r="A43" s="6" t="s">
        <v>69</v>
      </c>
      <c r="B43" s="3">
        <v>2994.2525128368952</v>
      </c>
      <c r="C43" s="3">
        <v>0</v>
      </c>
      <c r="D43" s="3">
        <v>0</v>
      </c>
      <c r="E43" s="3">
        <v>0</v>
      </c>
      <c r="F43" s="3">
        <v>0</v>
      </c>
      <c r="G43" s="3">
        <v>1223.3312990948648</v>
      </c>
      <c r="H43" s="3">
        <f t="shared" si="0"/>
        <v>4217.5838119317596</v>
      </c>
      <c r="I43" s="8"/>
      <c r="J43" s="6"/>
    </row>
    <row r="44" spans="1:10" x14ac:dyDescent="0.2">
      <c r="A44" s="6" t="s">
        <v>129</v>
      </c>
      <c r="B44" s="3">
        <v>7752.6653709407447</v>
      </c>
      <c r="C44" s="3">
        <v>527.90460830211521</v>
      </c>
      <c r="D44" s="3">
        <v>0</v>
      </c>
      <c r="E44" s="3">
        <v>0</v>
      </c>
      <c r="F44" s="3">
        <v>0</v>
      </c>
      <c r="G44" s="3">
        <v>16365.04285736557</v>
      </c>
      <c r="H44" s="3">
        <f t="shared" si="0"/>
        <v>24645.61283660843</v>
      </c>
      <c r="I44" s="8"/>
      <c r="J44" s="6"/>
    </row>
    <row r="45" spans="1:10" x14ac:dyDescent="0.2">
      <c r="A45" s="6" t="s">
        <v>127</v>
      </c>
      <c r="B45" s="3">
        <v>15001.231030363317</v>
      </c>
      <c r="C45" s="3">
        <v>1208.5155731987377</v>
      </c>
      <c r="D45" s="3">
        <v>0</v>
      </c>
      <c r="E45" s="3">
        <v>0</v>
      </c>
      <c r="F45" s="3">
        <v>0</v>
      </c>
      <c r="G45" s="3">
        <v>33435.597525165074</v>
      </c>
      <c r="H45" s="3">
        <f t="shared" si="0"/>
        <v>49645.344128727127</v>
      </c>
      <c r="I45" s="8"/>
      <c r="J45" s="6"/>
    </row>
    <row r="46" spans="1:10" x14ac:dyDescent="0.2">
      <c r="A46" s="6" t="s">
        <v>162</v>
      </c>
      <c r="B46" s="3">
        <v>1895.1910568444052</v>
      </c>
      <c r="C46" s="3">
        <v>258.09964564476343</v>
      </c>
      <c r="D46" s="3">
        <v>0</v>
      </c>
      <c r="E46" s="3">
        <v>0</v>
      </c>
      <c r="F46" s="3">
        <v>0</v>
      </c>
      <c r="G46" s="3">
        <v>2580.996456447635</v>
      </c>
      <c r="H46" s="3">
        <f t="shared" si="0"/>
        <v>4734.2871589368042</v>
      </c>
      <c r="I46" s="8"/>
      <c r="J46" s="6"/>
    </row>
    <row r="47" spans="1:10" x14ac:dyDescent="0.2">
      <c r="A47" s="6" t="s">
        <v>49</v>
      </c>
      <c r="B47" s="3">
        <v>2045.5110361785728</v>
      </c>
      <c r="C47" s="3">
        <v>0</v>
      </c>
      <c r="D47" s="3">
        <v>0</v>
      </c>
      <c r="E47" s="3">
        <v>0</v>
      </c>
      <c r="F47" s="3">
        <v>0</v>
      </c>
      <c r="G47" s="3">
        <v>0</v>
      </c>
      <c r="H47" s="3">
        <f t="shared" si="0"/>
        <v>2045.5110361785728</v>
      </c>
      <c r="I47" s="8"/>
      <c r="J47" s="6"/>
    </row>
    <row r="48" spans="1:10" x14ac:dyDescent="0.2">
      <c r="A48" s="6" t="s">
        <v>54</v>
      </c>
      <c r="B48" s="3">
        <v>0</v>
      </c>
      <c r="C48" s="3">
        <v>0</v>
      </c>
      <c r="D48" s="3">
        <v>0</v>
      </c>
      <c r="E48" s="3">
        <v>0</v>
      </c>
      <c r="F48" s="3">
        <v>0</v>
      </c>
      <c r="G48" s="3">
        <v>0</v>
      </c>
      <c r="H48" s="3">
        <f t="shared" si="0"/>
        <v>0</v>
      </c>
      <c r="I48" s="8"/>
      <c r="J48" s="6"/>
    </row>
    <row r="49" spans="1:10" x14ac:dyDescent="0.2">
      <c r="A49" s="6" t="s">
        <v>58</v>
      </c>
      <c r="B49" s="3">
        <v>0</v>
      </c>
      <c r="C49" s="3">
        <v>0</v>
      </c>
      <c r="D49" s="3">
        <v>0</v>
      </c>
      <c r="E49" s="3">
        <v>0</v>
      </c>
      <c r="F49" s="3">
        <v>0</v>
      </c>
      <c r="G49" s="3">
        <v>0</v>
      </c>
      <c r="H49" s="3">
        <f t="shared" si="0"/>
        <v>0</v>
      </c>
      <c r="I49" s="8"/>
      <c r="J49" s="6"/>
    </row>
    <row r="50" spans="1:10" x14ac:dyDescent="0.2">
      <c r="A50" s="6" t="s">
        <v>213</v>
      </c>
      <c r="B50" s="3">
        <v>0</v>
      </c>
      <c r="C50" s="3">
        <v>0</v>
      </c>
      <c r="D50" s="3">
        <v>0</v>
      </c>
      <c r="E50" s="3">
        <v>0</v>
      </c>
      <c r="F50" s="3">
        <v>0</v>
      </c>
      <c r="G50" s="3">
        <v>1537.4618738685811</v>
      </c>
      <c r="H50" s="3">
        <f t="shared" si="0"/>
        <v>1537.4618738685811</v>
      </c>
      <c r="I50" s="8"/>
      <c r="J50" s="6"/>
    </row>
    <row r="51" spans="1:10" x14ac:dyDescent="0.2">
      <c r="A51" s="6" t="s">
        <v>214</v>
      </c>
      <c r="B51" s="3">
        <v>9625.7179098454526</v>
      </c>
      <c r="C51" s="3">
        <v>1171.437095458356</v>
      </c>
      <c r="D51" s="3">
        <v>0</v>
      </c>
      <c r="E51" s="3">
        <v>0</v>
      </c>
      <c r="F51" s="3">
        <v>0</v>
      </c>
      <c r="G51" s="3">
        <v>32214.520125104787</v>
      </c>
      <c r="H51" s="3">
        <f t="shared" si="0"/>
        <v>43011.675130408592</v>
      </c>
      <c r="I51" s="8"/>
      <c r="J51" s="6"/>
    </row>
    <row r="52" spans="1:10" x14ac:dyDescent="0.2">
      <c r="A52" s="6" t="s">
        <v>56</v>
      </c>
      <c r="B52" s="3">
        <v>0</v>
      </c>
      <c r="C52" s="3">
        <v>0</v>
      </c>
      <c r="D52" s="3">
        <v>0</v>
      </c>
      <c r="E52" s="3">
        <v>0</v>
      </c>
      <c r="F52" s="3">
        <v>0</v>
      </c>
      <c r="G52" s="3">
        <v>0</v>
      </c>
      <c r="H52" s="3">
        <f t="shared" si="0"/>
        <v>0</v>
      </c>
      <c r="I52" s="8"/>
      <c r="J52" s="6"/>
    </row>
    <row r="53" spans="1:10" x14ac:dyDescent="0.2">
      <c r="A53" s="6" t="s">
        <v>150</v>
      </c>
      <c r="B53" s="3">
        <v>724.52680197922894</v>
      </c>
      <c r="C53" s="3">
        <v>0</v>
      </c>
      <c r="D53" s="3">
        <v>0</v>
      </c>
      <c r="E53" s="3">
        <v>0</v>
      </c>
      <c r="F53" s="3">
        <v>0</v>
      </c>
      <c r="G53" s="3">
        <v>863.36992992698958</v>
      </c>
      <c r="H53" s="3">
        <f t="shared" si="0"/>
        <v>1587.8967319062185</v>
      </c>
      <c r="I53" s="8"/>
      <c r="J53" s="6"/>
    </row>
    <row r="54" spans="1:10" x14ac:dyDescent="0.2">
      <c r="A54" s="6" t="s">
        <v>63</v>
      </c>
      <c r="B54" s="3">
        <v>4838.0000249738487</v>
      </c>
      <c r="C54" s="3">
        <v>200.52590276615936</v>
      </c>
      <c r="D54" s="3">
        <v>0</v>
      </c>
      <c r="E54" s="3">
        <v>0</v>
      </c>
      <c r="F54" s="3">
        <v>0</v>
      </c>
      <c r="G54" s="3">
        <v>15841.546318526591</v>
      </c>
      <c r="H54" s="3">
        <f t="shared" si="0"/>
        <v>20880.072246266598</v>
      </c>
      <c r="I54" s="8"/>
      <c r="J54" s="6"/>
    </row>
    <row r="55" spans="1:10" x14ac:dyDescent="0.2">
      <c r="A55" s="6" t="s">
        <v>138</v>
      </c>
      <c r="B55" s="3">
        <v>0</v>
      </c>
      <c r="C55" s="3">
        <v>0</v>
      </c>
      <c r="D55" s="3">
        <v>0</v>
      </c>
      <c r="E55" s="3">
        <v>0</v>
      </c>
      <c r="F55" s="3">
        <v>0</v>
      </c>
      <c r="G55" s="3">
        <v>565.39862462286032</v>
      </c>
      <c r="H55" s="3">
        <f t="shared" si="0"/>
        <v>565.39862462286032</v>
      </c>
      <c r="I55" s="8"/>
      <c r="J55" s="6"/>
    </row>
    <row r="56" spans="1:10" x14ac:dyDescent="0.2">
      <c r="A56" s="6" t="s">
        <v>145</v>
      </c>
      <c r="B56" s="3">
        <v>390.54514971452846</v>
      </c>
      <c r="C56" s="3">
        <v>0</v>
      </c>
      <c r="D56" s="3">
        <v>0</v>
      </c>
      <c r="E56" s="3">
        <v>0</v>
      </c>
      <c r="F56" s="3">
        <v>0</v>
      </c>
      <c r="G56" s="3">
        <v>223.38548423357264</v>
      </c>
      <c r="H56" s="3">
        <f t="shared" si="0"/>
        <v>613.9306339481011</v>
      </c>
      <c r="I56" s="8"/>
      <c r="J56" s="6"/>
    </row>
    <row r="57" spans="1:10" x14ac:dyDescent="0.2">
      <c r="A57" s="6" t="s">
        <v>38</v>
      </c>
      <c r="B57" s="3">
        <v>0</v>
      </c>
      <c r="C57" s="3">
        <v>0</v>
      </c>
      <c r="D57" s="3">
        <v>0</v>
      </c>
      <c r="E57" s="3">
        <v>0</v>
      </c>
      <c r="F57" s="3">
        <v>0</v>
      </c>
      <c r="G57" s="3">
        <v>0</v>
      </c>
      <c r="H57" s="3">
        <f t="shared" si="0"/>
        <v>0</v>
      </c>
      <c r="I57" s="8"/>
      <c r="J57" s="6"/>
    </row>
    <row r="58" spans="1:10" x14ac:dyDescent="0.2">
      <c r="A58" s="6" t="s">
        <v>148</v>
      </c>
      <c r="B58" s="3">
        <v>670.49310397262047</v>
      </c>
      <c r="C58" s="3">
        <v>0</v>
      </c>
      <c r="D58" s="3">
        <v>0</v>
      </c>
      <c r="E58" s="3">
        <v>0</v>
      </c>
      <c r="F58" s="3">
        <v>0</v>
      </c>
      <c r="G58" s="3">
        <v>1917.5558423357265</v>
      </c>
      <c r="H58" s="3">
        <f t="shared" si="0"/>
        <v>2588.0489463083468</v>
      </c>
      <c r="I58" s="8"/>
      <c r="J58" s="6"/>
    </row>
    <row r="59" spans="1:10" x14ac:dyDescent="0.2">
      <c r="A59" s="6" t="s">
        <v>15</v>
      </c>
      <c r="B59" s="3">
        <v>3559.6117664026879</v>
      </c>
      <c r="C59" s="3">
        <v>0</v>
      </c>
      <c r="D59" s="3">
        <v>0</v>
      </c>
      <c r="E59" s="3">
        <v>0</v>
      </c>
      <c r="F59" s="3">
        <v>0</v>
      </c>
      <c r="G59" s="3">
        <v>8059.3255219390967</v>
      </c>
      <c r="H59" s="3">
        <f t="shared" si="0"/>
        <v>11618.937288341785</v>
      </c>
      <c r="I59" s="8"/>
      <c r="J59" s="6"/>
    </row>
    <row r="60" spans="1:10" x14ac:dyDescent="0.2">
      <c r="A60" s="6" t="s">
        <v>81</v>
      </c>
      <c r="B60" s="3">
        <v>31111.144753822296</v>
      </c>
      <c r="C60" s="3">
        <v>420.68722548101357</v>
      </c>
      <c r="D60" s="3">
        <v>0</v>
      </c>
      <c r="E60" s="3">
        <v>0</v>
      </c>
      <c r="F60" s="3">
        <v>0</v>
      </c>
      <c r="G60" s="3">
        <v>82875.383419759673</v>
      </c>
      <c r="H60" s="3">
        <f t="shared" si="0"/>
        <v>114407.21539906299</v>
      </c>
      <c r="I60" s="8"/>
      <c r="J60" s="6"/>
    </row>
    <row r="61" spans="1:10" x14ac:dyDescent="0.2">
      <c r="A61" s="6" t="s">
        <v>132</v>
      </c>
      <c r="B61" s="3">
        <v>362.67611666804027</v>
      </c>
      <c r="C61" s="3">
        <v>0</v>
      </c>
      <c r="D61" s="3">
        <v>0</v>
      </c>
      <c r="E61" s="3">
        <v>0</v>
      </c>
      <c r="F61" s="3">
        <v>0</v>
      </c>
      <c r="G61" s="3">
        <v>691.48283283048033</v>
      </c>
      <c r="H61" s="3">
        <f t="shared" si="0"/>
        <v>1054.1589494985205</v>
      </c>
      <c r="I61" s="8"/>
      <c r="J61" s="6"/>
    </row>
    <row r="62" spans="1:10" x14ac:dyDescent="0.2">
      <c r="A62" s="6" t="s">
        <v>83</v>
      </c>
      <c r="B62" s="3">
        <v>2649.4932913793509</v>
      </c>
      <c r="C62" s="3">
        <v>0</v>
      </c>
      <c r="D62" s="3">
        <v>0</v>
      </c>
      <c r="E62" s="3">
        <v>0</v>
      </c>
      <c r="F62" s="3">
        <v>0</v>
      </c>
      <c r="G62" s="3">
        <v>5245.8477993064616</v>
      </c>
      <c r="H62" s="3">
        <f t="shared" si="0"/>
        <v>7895.3410906858126</v>
      </c>
      <c r="I62" s="8"/>
      <c r="J62" s="6"/>
    </row>
    <row r="63" spans="1:10" x14ac:dyDescent="0.2">
      <c r="A63" s="6" t="s">
        <v>153</v>
      </c>
      <c r="B63" s="3">
        <v>5466.6385604794459</v>
      </c>
      <c r="C63" s="3">
        <v>1737.126940601479</v>
      </c>
      <c r="D63" s="3">
        <v>0</v>
      </c>
      <c r="E63" s="3">
        <v>0</v>
      </c>
      <c r="F63" s="3">
        <v>0</v>
      </c>
      <c r="G63" s="3">
        <v>15792.063096377078</v>
      </c>
      <c r="H63" s="3">
        <f t="shared" si="0"/>
        <v>22995.828597458003</v>
      </c>
      <c r="I63" s="8"/>
      <c r="J63" s="6"/>
    </row>
    <row r="64" spans="1:10" x14ac:dyDescent="0.2">
      <c r="A64" s="6" t="s">
        <v>159</v>
      </c>
      <c r="B64" s="3">
        <v>635.82985336100069</v>
      </c>
      <c r="C64" s="3">
        <v>0</v>
      </c>
      <c r="D64" s="3">
        <v>0</v>
      </c>
      <c r="E64" s="3">
        <v>0</v>
      </c>
      <c r="F64" s="3">
        <v>0</v>
      </c>
      <c r="G64" s="3">
        <v>404.09372439476283</v>
      </c>
      <c r="H64" s="3">
        <f t="shared" si="0"/>
        <v>1039.9235777557635</v>
      </c>
      <c r="I64" s="8"/>
      <c r="J64" s="6"/>
    </row>
    <row r="65" spans="1:10" x14ac:dyDescent="0.2">
      <c r="A65" s="6" t="s">
        <v>57</v>
      </c>
      <c r="B65" s="3">
        <v>0</v>
      </c>
      <c r="C65" s="3">
        <v>0</v>
      </c>
      <c r="D65" s="3">
        <v>0</v>
      </c>
      <c r="E65" s="3">
        <v>0</v>
      </c>
      <c r="F65" s="3">
        <v>0</v>
      </c>
      <c r="G65" s="3">
        <v>0</v>
      </c>
      <c r="H65" s="3">
        <f t="shared" si="0"/>
        <v>0</v>
      </c>
      <c r="I65" s="8"/>
      <c r="J65" s="6"/>
    </row>
    <row r="66" spans="1:10" x14ac:dyDescent="0.2">
      <c r="A66" s="6" t="s">
        <v>157</v>
      </c>
      <c r="B66" s="3">
        <v>0</v>
      </c>
      <c r="C66" s="3">
        <v>0</v>
      </c>
      <c r="D66" s="3">
        <v>0</v>
      </c>
      <c r="E66" s="3">
        <v>0</v>
      </c>
      <c r="F66" s="3">
        <v>0</v>
      </c>
      <c r="G66" s="3">
        <v>2579.0951231143017</v>
      </c>
      <c r="H66" s="3">
        <f t="shared" ref="H66:H129" si="1">SUM(B66:G66)</f>
        <v>2579.0951231143017</v>
      </c>
      <c r="I66" s="8"/>
      <c r="J66" s="6"/>
    </row>
    <row r="67" spans="1:10" x14ac:dyDescent="0.2">
      <c r="A67" s="6" t="s">
        <v>110</v>
      </c>
      <c r="B67" s="3">
        <v>2616.9238503460633</v>
      </c>
      <c r="C67" s="3">
        <v>0</v>
      </c>
      <c r="D67" s="3">
        <v>0</v>
      </c>
      <c r="E67" s="3">
        <v>0</v>
      </c>
      <c r="F67" s="3">
        <v>0</v>
      </c>
      <c r="G67" s="3">
        <v>1372.1014547083948</v>
      </c>
      <c r="H67" s="3">
        <f t="shared" si="1"/>
        <v>3989.0253050544579</v>
      </c>
      <c r="I67" s="8"/>
      <c r="J67" s="6"/>
    </row>
    <row r="68" spans="1:10" x14ac:dyDescent="0.2">
      <c r="A68" s="6" t="s">
        <v>16</v>
      </c>
      <c r="B68" s="3">
        <v>0</v>
      </c>
      <c r="C68" s="3">
        <v>118.77925289537482</v>
      </c>
      <c r="D68" s="3">
        <v>0</v>
      </c>
      <c r="E68" s="3">
        <v>0</v>
      </c>
      <c r="F68" s="3">
        <v>0</v>
      </c>
      <c r="G68" s="3">
        <v>3444.5983339658701</v>
      </c>
      <c r="H68" s="3">
        <f t="shared" si="1"/>
        <v>3563.3775868612447</v>
      </c>
      <c r="I68" s="8"/>
      <c r="J68" s="6"/>
    </row>
    <row r="69" spans="1:10" x14ac:dyDescent="0.2">
      <c r="A69" s="6" t="s">
        <v>40</v>
      </c>
      <c r="B69" s="3">
        <v>273.84341785717839</v>
      </c>
      <c r="C69" s="3">
        <v>0</v>
      </c>
      <c r="D69" s="3">
        <v>0</v>
      </c>
      <c r="E69" s="3">
        <v>0</v>
      </c>
      <c r="F69" s="3">
        <v>0</v>
      </c>
      <c r="G69" s="3">
        <v>313.26797706701467</v>
      </c>
      <c r="H69" s="3">
        <f t="shared" si="1"/>
        <v>587.11139492419306</v>
      </c>
      <c r="I69" s="8"/>
      <c r="J69" s="6"/>
    </row>
    <row r="70" spans="1:10" x14ac:dyDescent="0.2">
      <c r="A70" s="6" t="s">
        <v>34</v>
      </c>
      <c r="B70" s="3">
        <v>2265.7297699616311</v>
      </c>
      <c r="C70" s="3">
        <v>332.29759975863061</v>
      </c>
      <c r="D70" s="3">
        <v>0</v>
      </c>
      <c r="E70" s="3">
        <v>0</v>
      </c>
      <c r="F70" s="3">
        <v>0</v>
      </c>
      <c r="G70" s="3">
        <v>1661.4879987931531</v>
      </c>
      <c r="H70" s="3">
        <f t="shared" si="1"/>
        <v>4259.5153685134146</v>
      </c>
      <c r="I70" s="8"/>
      <c r="J70" s="6"/>
    </row>
    <row r="71" spans="1:10" x14ac:dyDescent="0.2">
      <c r="A71" s="6" t="s">
        <v>73</v>
      </c>
      <c r="B71" s="3">
        <v>7068.2796813499062</v>
      </c>
      <c r="C71" s="3">
        <v>1965.318642717129</v>
      </c>
      <c r="D71" s="3">
        <v>0</v>
      </c>
      <c r="E71" s="3">
        <v>0</v>
      </c>
      <c r="F71" s="3">
        <v>0</v>
      </c>
      <c r="G71" s="3">
        <v>22460.784488195761</v>
      </c>
      <c r="H71" s="3">
        <f t="shared" si="1"/>
        <v>31494.382812262797</v>
      </c>
      <c r="I71" s="8"/>
      <c r="J71" s="6"/>
    </row>
    <row r="72" spans="1:10" x14ac:dyDescent="0.2">
      <c r="A72" s="6" t="s">
        <v>215</v>
      </c>
      <c r="B72" s="3">
        <v>14803.810338612055</v>
      </c>
      <c r="C72" s="3">
        <v>3057.722467081579</v>
      </c>
      <c r="D72" s="3">
        <v>0</v>
      </c>
      <c r="E72" s="3">
        <v>0</v>
      </c>
      <c r="F72" s="3">
        <v>0</v>
      </c>
      <c r="G72" s="3">
        <v>33634.947137897376</v>
      </c>
      <c r="H72" s="3">
        <f t="shared" si="1"/>
        <v>51496.47994359101</v>
      </c>
      <c r="I72" s="8"/>
      <c r="J72" s="6"/>
    </row>
    <row r="73" spans="1:10" x14ac:dyDescent="0.2">
      <c r="A73" s="6" t="s">
        <v>124</v>
      </c>
      <c r="B73" s="3">
        <v>12847.49652278354</v>
      </c>
      <c r="C73" s="3">
        <v>2870.5310164972148</v>
      </c>
      <c r="D73" s="3">
        <v>0</v>
      </c>
      <c r="E73" s="3">
        <v>0</v>
      </c>
      <c r="F73" s="3">
        <v>0</v>
      </c>
      <c r="G73" s="3">
        <v>45354.390060655991</v>
      </c>
      <c r="H73" s="3">
        <f t="shared" si="1"/>
        <v>61072.417599936743</v>
      </c>
      <c r="I73" s="8"/>
      <c r="J73" s="6"/>
    </row>
    <row r="74" spans="1:10" x14ac:dyDescent="0.2">
      <c r="A74" s="6" t="s">
        <v>51</v>
      </c>
      <c r="B74" s="3">
        <v>0</v>
      </c>
      <c r="C74" s="3">
        <v>0</v>
      </c>
      <c r="D74" s="3">
        <v>0</v>
      </c>
      <c r="E74" s="3">
        <v>0</v>
      </c>
      <c r="F74" s="3">
        <v>0</v>
      </c>
      <c r="G74" s="3">
        <v>8706.7419326045347</v>
      </c>
      <c r="H74" s="3">
        <f t="shared" si="1"/>
        <v>8706.7419326045347</v>
      </c>
      <c r="I74" s="8"/>
      <c r="J74" s="6"/>
    </row>
    <row r="75" spans="1:10" x14ac:dyDescent="0.2">
      <c r="A75" s="6" t="s">
        <v>52</v>
      </c>
      <c r="B75" s="3">
        <v>0</v>
      </c>
      <c r="C75" s="3">
        <v>0</v>
      </c>
      <c r="D75" s="3">
        <v>0</v>
      </c>
      <c r="E75" s="3">
        <v>0</v>
      </c>
      <c r="F75" s="3">
        <v>0</v>
      </c>
      <c r="G75" s="3">
        <v>0</v>
      </c>
      <c r="H75" s="3">
        <f t="shared" si="1"/>
        <v>0</v>
      </c>
      <c r="I75" s="8"/>
      <c r="J75" s="6"/>
    </row>
    <row r="76" spans="1:10" x14ac:dyDescent="0.2">
      <c r="A76" s="6" t="s">
        <v>216</v>
      </c>
      <c r="B76" s="3">
        <v>0</v>
      </c>
      <c r="C76" s="3">
        <v>0</v>
      </c>
      <c r="D76" s="3">
        <v>0</v>
      </c>
      <c r="E76" s="3">
        <v>0</v>
      </c>
      <c r="F76" s="3">
        <v>0</v>
      </c>
      <c r="G76" s="3">
        <v>0</v>
      </c>
      <c r="H76" s="3">
        <f t="shared" si="1"/>
        <v>0</v>
      </c>
      <c r="I76" s="8"/>
      <c r="J76" s="6"/>
    </row>
    <row r="77" spans="1:10" x14ac:dyDescent="0.2">
      <c r="A77" s="6" t="s">
        <v>107</v>
      </c>
      <c r="B77" s="3">
        <v>0</v>
      </c>
      <c r="C77" s="3">
        <v>0</v>
      </c>
      <c r="D77" s="3">
        <v>0</v>
      </c>
      <c r="E77" s="3">
        <v>0</v>
      </c>
      <c r="F77" s="3">
        <v>0</v>
      </c>
      <c r="G77" s="3">
        <v>1001.5712492457207</v>
      </c>
      <c r="H77" s="3">
        <f t="shared" si="1"/>
        <v>1001.5712492457207</v>
      </c>
      <c r="I77" s="8"/>
      <c r="J77" s="6"/>
    </row>
    <row r="78" spans="1:10" x14ac:dyDescent="0.2">
      <c r="A78" s="6" t="s">
        <v>95</v>
      </c>
      <c r="B78" s="3">
        <v>180.79623789667008</v>
      </c>
      <c r="C78" s="3">
        <v>172.35418738685814</v>
      </c>
      <c r="D78" s="3">
        <v>0</v>
      </c>
      <c r="E78" s="3">
        <v>0</v>
      </c>
      <c r="F78" s="3">
        <v>0</v>
      </c>
      <c r="G78" s="3">
        <v>1378.8334990948651</v>
      </c>
      <c r="H78" s="3">
        <f t="shared" si="1"/>
        <v>1731.9839243783933</v>
      </c>
      <c r="I78" s="8"/>
      <c r="J78" s="6"/>
    </row>
    <row r="79" spans="1:10" x14ac:dyDescent="0.2">
      <c r="A79" s="6" t="s">
        <v>136</v>
      </c>
      <c r="B79" s="3">
        <v>0</v>
      </c>
      <c r="C79" s="3">
        <v>0</v>
      </c>
      <c r="D79" s="3">
        <v>0</v>
      </c>
      <c r="E79" s="3">
        <v>0</v>
      </c>
      <c r="F79" s="3">
        <v>0</v>
      </c>
      <c r="G79" s="3">
        <v>1018.1262492457206</v>
      </c>
      <c r="H79" s="3">
        <f t="shared" si="1"/>
        <v>1018.1262492457206</v>
      </c>
      <c r="I79" s="8"/>
      <c r="J79" s="6"/>
    </row>
    <row r="80" spans="1:10" x14ac:dyDescent="0.2">
      <c r="A80" s="6" t="s">
        <v>217</v>
      </c>
      <c r="B80" s="3">
        <v>3978.8567563655879</v>
      </c>
      <c r="C80" s="3">
        <v>798.5408627037549</v>
      </c>
      <c r="D80" s="3">
        <v>0</v>
      </c>
      <c r="E80" s="3">
        <v>0</v>
      </c>
      <c r="F80" s="3">
        <v>0</v>
      </c>
      <c r="G80" s="3">
        <v>20961.697645973567</v>
      </c>
      <c r="H80" s="3">
        <f t="shared" si="1"/>
        <v>25739.09526504291</v>
      </c>
      <c r="I80" s="8"/>
      <c r="J80" s="6"/>
    </row>
    <row r="81" spans="1:10" x14ac:dyDescent="0.2">
      <c r="A81" s="6" t="s">
        <v>151</v>
      </c>
      <c r="B81" s="3">
        <v>19773.984228071895</v>
      </c>
      <c r="C81" s="3">
        <v>3161.2913391022394</v>
      </c>
      <c r="D81" s="3">
        <v>117.08486441119403</v>
      </c>
      <c r="E81" s="3">
        <v>0</v>
      </c>
      <c r="F81" s="3">
        <v>0</v>
      </c>
      <c r="G81" s="3">
        <v>46131.436578010456</v>
      </c>
      <c r="H81" s="3">
        <f t="shared" si="1"/>
        <v>69183.797009595786</v>
      </c>
      <c r="I81" s="8"/>
      <c r="J81" s="6"/>
    </row>
    <row r="82" spans="1:10" x14ac:dyDescent="0.2">
      <c r="A82" s="6" t="s">
        <v>218</v>
      </c>
      <c r="B82" s="3">
        <v>7247.213627542018</v>
      </c>
      <c r="C82" s="3">
        <v>383.82301108249584</v>
      </c>
      <c r="D82" s="3">
        <v>0</v>
      </c>
      <c r="E82" s="3">
        <v>0</v>
      </c>
      <c r="F82" s="3">
        <v>0</v>
      </c>
      <c r="G82" s="3">
        <v>13817.628398969851</v>
      </c>
      <c r="H82" s="3">
        <f t="shared" si="1"/>
        <v>21448.665037594365</v>
      </c>
      <c r="I82" s="8"/>
      <c r="J82" s="6"/>
    </row>
    <row r="83" spans="1:10" x14ac:dyDescent="0.2">
      <c r="A83" s="6" t="s">
        <v>2</v>
      </c>
      <c r="B83" s="3">
        <v>0</v>
      </c>
      <c r="C83" s="3">
        <v>0</v>
      </c>
      <c r="D83" s="3">
        <v>0</v>
      </c>
      <c r="E83" s="3">
        <v>0</v>
      </c>
      <c r="F83" s="3">
        <v>0</v>
      </c>
      <c r="G83" s="3">
        <v>514.84208786813917</v>
      </c>
      <c r="H83" s="3">
        <f t="shared" si="1"/>
        <v>514.84208786813917</v>
      </c>
      <c r="I83" s="8"/>
      <c r="J83" s="6"/>
    </row>
    <row r="84" spans="1:10" x14ac:dyDescent="0.2">
      <c r="A84" s="6" t="s">
        <v>143</v>
      </c>
      <c r="B84" s="3">
        <v>296.48898876020814</v>
      </c>
      <c r="C84" s="3">
        <v>0</v>
      </c>
      <c r="D84" s="3">
        <v>0</v>
      </c>
      <c r="E84" s="3">
        <v>0</v>
      </c>
      <c r="F84" s="3">
        <v>0</v>
      </c>
      <c r="G84" s="3">
        <v>282.64481231143014</v>
      </c>
      <c r="H84" s="3">
        <f t="shared" si="1"/>
        <v>579.13380107163835</v>
      </c>
      <c r="I84" s="8"/>
      <c r="J84" s="6"/>
    </row>
    <row r="85" spans="1:10" x14ac:dyDescent="0.2">
      <c r="A85" s="6" t="s">
        <v>219</v>
      </c>
      <c r="B85" s="3">
        <v>558.96687219016826</v>
      </c>
      <c r="C85" s="3">
        <v>0</v>
      </c>
      <c r="D85" s="3">
        <v>0</v>
      </c>
      <c r="E85" s="3">
        <v>0</v>
      </c>
      <c r="F85" s="3">
        <v>0</v>
      </c>
      <c r="G85" s="3">
        <v>0</v>
      </c>
      <c r="H85" s="3">
        <f t="shared" si="1"/>
        <v>558.96687219016826</v>
      </c>
      <c r="I85" s="8"/>
      <c r="J85" s="6"/>
    </row>
    <row r="86" spans="1:10" x14ac:dyDescent="0.2">
      <c r="A86" s="6" t="s">
        <v>72</v>
      </c>
      <c r="B86" s="3">
        <v>10512.676315551736</v>
      </c>
      <c r="C86" s="3">
        <v>371.17778733941992</v>
      </c>
      <c r="D86" s="3">
        <v>371.17778733941992</v>
      </c>
      <c r="E86" s="3">
        <v>0</v>
      </c>
      <c r="F86" s="3">
        <v>0</v>
      </c>
      <c r="G86" s="3">
        <v>27467.156263117075</v>
      </c>
      <c r="H86" s="3">
        <f t="shared" si="1"/>
        <v>38722.188153347655</v>
      </c>
      <c r="I86" s="8"/>
      <c r="J86" s="6"/>
    </row>
    <row r="87" spans="1:10" x14ac:dyDescent="0.2">
      <c r="A87" s="6" t="s">
        <v>113</v>
      </c>
      <c r="B87" s="3">
        <v>698.63804627714353</v>
      </c>
      <c r="C87" s="3">
        <v>0</v>
      </c>
      <c r="D87" s="3">
        <v>0</v>
      </c>
      <c r="E87" s="3">
        <v>0</v>
      </c>
      <c r="F87" s="3">
        <v>0</v>
      </c>
      <c r="G87" s="3">
        <v>1998.0480923357263</v>
      </c>
      <c r="H87" s="3">
        <f t="shared" si="1"/>
        <v>2696.6861386128699</v>
      </c>
      <c r="I87" s="8"/>
      <c r="J87" s="6"/>
    </row>
    <row r="88" spans="1:10" x14ac:dyDescent="0.2">
      <c r="A88" s="6" t="s">
        <v>17</v>
      </c>
      <c r="B88" s="3">
        <v>304.5192085681764</v>
      </c>
      <c r="C88" s="3">
        <v>0</v>
      </c>
      <c r="D88" s="3">
        <v>0</v>
      </c>
      <c r="E88" s="3">
        <v>0</v>
      </c>
      <c r="F88" s="3">
        <v>0</v>
      </c>
      <c r="G88" s="3">
        <v>725.75017803265757</v>
      </c>
      <c r="H88" s="3">
        <f t="shared" si="1"/>
        <v>1030.269386600834</v>
      </c>
      <c r="I88" s="8"/>
      <c r="J88" s="6"/>
    </row>
    <row r="89" spans="1:10" x14ac:dyDescent="0.2">
      <c r="A89" s="6" t="s">
        <v>46</v>
      </c>
      <c r="B89" s="3">
        <v>304.55788381786522</v>
      </c>
      <c r="C89" s="3">
        <v>580.67388114225923</v>
      </c>
      <c r="D89" s="3">
        <v>0</v>
      </c>
      <c r="E89" s="3">
        <v>0</v>
      </c>
      <c r="F89" s="3">
        <v>0</v>
      </c>
      <c r="G89" s="3">
        <v>4645.3910491380739</v>
      </c>
      <c r="H89" s="3">
        <f t="shared" si="1"/>
        <v>5530.6228140981984</v>
      </c>
      <c r="I89" s="8"/>
      <c r="J89" s="6"/>
    </row>
    <row r="90" spans="1:10" x14ac:dyDescent="0.2">
      <c r="A90" s="6" t="s">
        <v>101</v>
      </c>
      <c r="B90" s="3">
        <v>0</v>
      </c>
      <c r="C90" s="3">
        <v>0</v>
      </c>
      <c r="D90" s="3">
        <v>0</v>
      </c>
      <c r="E90" s="3">
        <v>0</v>
      </c>
      <c r="F90" s="3">
        <v>0</v>
      </c>
      <c r="G90" s="3">
        <v>503.0366246228603</v>
      </c>
      <c r="H90" s="3">
        <f t="shared" si="1"/>
        <v>503.0366246228603</v>
      </c>
      <c r="I90" s="8"/>
      <c r="J90" s="6"/>
    </row>
    <row r="91" spans="1:10" x14ac:dyDescent="0.2">
      <c r="A91" s="6" t="s">
        <v>146</v>
      </c>
      <c r="B91" s="3">
        <v>0</v>
      </c>
      <c r="C91" s="3">
        <v>0</v>
      </c>
      <c r="D91" s="3">
        <v>0</v>
      </c>
      <c r="E91" s="3">
        <v>0</v>
      </c>
      <c r="F91" s="3">
        <v>0</v>
      </c>
      <c r="G91" s="3">
        <v>2501.4951231143018</v>
      </c>
      <c r="H91" s="3">
        <f t="shared" si="1"/>
        <v>2501.4951231143018</v>
      </c>
      <c r="I91" s="8"/>
      <c r="J91" s="6"/>
    </row>
    <row r="92" spans="1:10" x14ac:dyDescent="0.2">
      <c r="A92" s="6" t="s">
        <v>88</v>
      </c>
      <c r="B92" s="3">
        <v>3065.6316876877022</v>
      </c>
      <c r="C92" s="3">
        <v>0</v>
      </c>
      <c r="D92" s="3">
        <v>0</v>
      </c>
      <c r="E92" s="3">
        <v>0</v>
      </c>
      <c r="F92" s="3">
        <v>0</v>
      </c>
      <c r="G92" s="3">
        <v>11158.582576537428</v>
      </c>
      <c r="H92" s="3">
        <f t="shared" si="1"/>
        <v>14224.214264225131</v>
      </c>
      <c r="I92" s="8"/>
      <c r="J92" s="6"/>
    </row>
    <row r="93" spans="1:10" x14ac:dyDescent="0.2">
      <c r="A93" s="6" t="s">
        <v>102</v>
      </c>
      <c r="B93" s="3">
        <v>0.98709095752285025</v>
      </c>
      <c r="C93" s="3">
        <v>0</v>
      </c>
      <c r="D93" s="3">
        <v>0</v>
      </c>
      <c r="E93" s="3">
        <v>0</v>
      </c>
      <c r="F93" s="3">
        <v>0</v>
      </c>
      <c r="G93" s="3">
        <v>0</v>
      </c>
      <c r="H93" s="3">
        <f t="shared" si="1"/>
        <v>0.98709095752285025</v>
      </c>
      <c r="I93" s="8"/>
      <c r="J93" s="6"/>
    </row>
    <row r="94" spans="1:10" x14ac:dyDescent="0.2">
      <c r="A94" s="6" t="s">
        <v>74</v>
      </c>
      <c r="B94" s="3">
        <v>13456.010794802365</v>
      </c>
      <c r="C94" s="3">
        <v>777.43633183757856</v>
      </c>
      <c r="D94" s="3">
        <v>0</v>
      </c>
      <c r="E94" s="3">
        <v>0</v>
      </c>
      <c r="F94" s="3">
        <v>0</v>
      </c>
      <c r="G94" s="3">
        <v>21185.140042574014</v>
      </c>
      <c r="H94" s="3">
        <f t="shared" si="1"/>
        <v>35418.587169213955</v>
      </c>
      <c r="I94" s="8"/>
      <c r="J94" s="6"/>
    </row>
    <row r="95" spans="1:10" x14ac:dyDescent="0.2">
      <c r="A95" s="6" t="s">
        <v>220</v>
      </c>
      <c r="B95" s="3">
        <v>7231.3102352358983</v>
      </c>
      <c r="C95" s="3">
        <v>2215.8171629572416</v>
      </c>
      <c r="D95" s="3">
        <v>0</v>
      </c>
      <c r="E95" s="3">
        <v>0</v>
      </c>
      <c r="F95" s="3">
        <v>0</v>
      </c>
      <c r="G95" s="3">
        <v>15756.922047695944</v>
      </c>
      <c r="H95" s="3">
        <f t="shared" si="1"/>
        <v>25204.049445889083</v>
      </c>
      <c r="I95" s="8"/>
      <c r="J95" s="6"/>
    </row>
    <row r="96" spans="1:10" x14ac:dyDescent="0.2">
      <c r="A96" s="6" t="s">
        <v>167</v>
      </c>
      <c r="B96" s="3">
        <v>967.16197438623942</v>
      </c>
      <c r="C96" s="3">
        <v>153.66692923304444</v>
      </c>
      <c r="D96" s="3">
        <v>0</v>
      </c>
      <c r="E96" s="3">
        <v>0</v>
      </c>
      <c r="F96" s="3">
        <v>0</v>
      </c>
      <c r="G96" s="3">
        <v>2458.6708677287111</v>
      </c>
      <c r="H96" s="3">
        <f t="shared" si="1"/>
        <v>3579.4997713479952</v>
      </c>
      <c r="I96" s="8"/>
      <c r="J96" s="6"/>
    </row>
    <row r="97" spans="1:10" x14ac:dyDescent="0.2">
      <c r="A97" s="6" t="s">
        <v>140</v>
      </c>
      <c r="B97" s="3">
        <v>0</v>
      </c>
      <c r="C97" s="3">
        <v>308.86904144038294</v>
      </c>
      <c r="D97" s="3">
        <v>0</v>
      </c>
      <c r="E97" s="3">
        <v>308.86904144038294</v>
      </c>
      <c r="F97" s="3">
        <v>0</v>
      </c>
      <c r="G97" s="3">
        <v>8957.202201771106</v>
      </c>
      <c r="H97" s="3">
        <f t="shared" si="1"/>
        <v>9574.9402846518715</v>
      </c>
      <c r="I97" s="8"/>
      <c r="J97" s="6"/>
    </row>
    <row r="98" spans="1:10" x14ac:dyDescent="0.2">
      <c r="A98" s="6" t="s">
        <v>75</v>
      </c>
      <c r="B98" s="3">
        <v>2113.5738074310179</v>
      </c>
      <c r="C98" s="3">
        <v>0</v>
      </c>
      <c r="D98" s="3">
        <v>0</v>
      </c>
      <c r="E98" s="3">
        <v>0</v>
      </c>
      <c r="F98" s="3">
        <v>0</v>
      </c>
      <c r="G98" s="3">
        <v>4029.7663303162162</v>
      </c>
      <c r="H98" s="3">
        <f t="shared" si="1"/>
        <v>6143.3401377472346</v>
      </c>
      <c r="I98" s="8"/>
      <c r="J98" s="6"/>
    </row>
    <row r="99" spans="1:10" x14ac:dyDescent="0.2">
      <c r="A99" s="6" t="s">
        <v>8</v>
      </c>
      <c r="B99" s="3">
        <v>3428.9491103623186</v>
      </c>
      <c r="C99" s="3">
        <v>466.97695576509915</v>
      </c>
      <c r="D99" s="3">
        <v>0</v>
      </c>
      <c r="E99" s="3">
        <v>0</v>
      </c>
      <c r="F99" s="3">
        <v>0</v>
      </c>
      <c r="G99" s="3">
        <v>13542.331717187875</v>
      </c>
      <c r="H99" s="3">
        <f t="shared" si="1"/>
        <v>17438.257783315294</v>
      </c>
      <c r="I99" s="8"/>
      <c r="J99" s="6"/>
    </row>
    <row r="100" spans="1:10" x14ac:dyDescent="0.2">
      <c r="A100" s="6" t="s">
        <v>96</v>
      </c>
      <c r="B100" s="3">
        <v>0</v>
      </c>
      <c r="C100" s="3">
        <v>370.22726431304989</v>
      </c>
      <c r="D100" s="3">
        <v>0</v>
      </c>
      <c r="E100" s="3">
        <v>0</v>
      </c>
      <c r="F100" s="3">
        <v>0</v>
      </c>
      <c r="G100" s="3">
        <v>13143.06788311327</v>
      </c>
      <c r="H100" s="3">
        <f t="shared" si="1"/>
        <v>13513.295147426319</v>
      </c>
      <c r="I100" s="8"/>
      <c r="J100" s="6"/>
    </row>
    <row r="101" spans="1:10" x14ac:dyDescent="0.2">
      <c r="A101" s="6" t="s">
        <v>94</v>
      </c>
      <c r="B101" s="3">
        <v>15153.321267230633</v>
      </c>
      <c r="C101" s="3">
        <v>1699.500728561301</v>
      </c>
      <c r="D101" s="3">
        <v>0</v>
      </c>
      <c r="E101" s="3">
        <v>0</v>
      </c>
      <c r="F101" s="3">
        <v>0</v>
      </c>
      <c r="G101" s="3">
        <v>36539.265664067971</v>
      </c>
      <c r="H101" s="3">
        <f t="shared" si="1"/>
        <v>53392.087659859906</v>
      </c>
      <c r="I101" s="8"/>
      <c r="J101" s="6"/>
    </row>
    <row r="102" spans="1:10" x14ac:dyDescent="0.2">
      <c r="A102" s="6" t="s">
        <v>50</v>
      </c>
      <c r="B102" s="3">
        <v>521.1474674999921</v>
      </c>
      <c r="C102" s="3">
        <v>0</v>
      </c>
      <c r="D102" s="3">
        <v>0</v>
      </c>
      <c r="E102" s="3">
        <v>0</v>
      </c>
      <c r="F102" s="3">
        <v>0</v>
      </c>
      <c r="G102" s="3">
        <v>0</v>
      </c>
      <c r="H102" s="3">
        <f t="shared" si="1"/>
        <v>521.1474674999921</v>
      </c>
      <c r="I102" s="8"/>
      <c r="J102" s="6"/>
    </row>
    <row r="103" spans="1:10" x14ac:dyDescent="0.2">
      <c r="A103" s="6" t="s">
        <v>89</v>
      </c>
      <c r="B103" s="3">
        <v>837.19375655634065</v>
      </c>
      <c r="C103" s="3">
        <v>0</v>
      </c>
      <c r="D103" s="3">
        <v>0</v>
      </c>
      <c r="E103" s="3">
        <v>0</v>
      </c>
      <c r="F103" s="3">
        <v>0</v>
      </c>
      <c r="G103" s="3">
        <v>897.86481557748414</v>
      </c>
      <c r="H103" s="3">
        <f t="shared" si="1"/>
        <v>1735.0585721338248</v>
      </c>
      <c r="I103" s="8"/>
      <c r="J103" s="6"/>
    </row>
    <row r="104" spans="1:10" x14ac:dyDescent="0.2">
      <c r="A104" s="6" t="s">
        <v>105</v>
      </c>
      <c r="B104" s="3">
        <v>1.1370952156798828</v>
      </c>
      <c r="C104" s="3">
        <v>0</v>
      </c>
      <c r="D104" s="3">
        <v>0</v>
      </c>
      <c r="E104" s="3">
        <v>0</v>
      </c>
      <c r="F104" s="3">
        <v>0</v>
      </c>
      <c r="G104" s="3">
        <v>0</v>
      </c>
      <c r="H104" s="3">
        <f t="shared" si="1"/>
        <v>1.1370952156798828</v>
      </c>
      <c r="I104" s="8"/>
      <c r="J104" s="6"/>
    </row>
    <row r="105" spans="1:10" x14ac:dyDescent="0.2">
      <c r="A105" s="6" t="s">
        <v>84</v>
      </c>
      <c r="B105" s="3">
        <v>0</v>
      </c>
      <c r="C105" s="3">
        <v>0</v>
      </c>
      <c r="D105" s="3">
        <v>0</v>
      </c>
      <c r="E105" s="3">
        <v>0</v>
      </c>
      <c r="F105" s="3">
        <v>0</v>
      </c>
      <c r="G105" s="3">
        <v>1501.0188738685813</v>
      </c>
      <c r="H105" s="3">
        <f t="shared" si="1"/>
        <v>1501.0188738685813</v>
      </c>
      <c r="I105" s="8"/>
      <c r="J105" s="6"/>
    </row>
    <row r="106" spans="1:10" x14ac:dyDescent="0.2">
      <c r="A106" s="6" t="s">
        <v>91</v>
      </c>
      <c r="B106" s="3">
        <v>470.42814389361456</v>
      </c>
      <c r="C106" s="3">
        <v>0</v>
      </c>
      <c r="D106" s="3">
        <v>0</v>
      </c>
      <c r="E106" s="3">
        <v>0</v>
      </c>
      <c r="F106" s="3">
        <v>0</v>
      </c>
      <c r="G106" s="3">
        <v>672.69314954743231</v>
      </c>
      <c r="H106" s="3">
        <f t="shared" si="1"/>
        <v>1143.1212934410469</v>
      </c>
      <c r="I106" s="8"/>
      <c r="J106" s="6"/>
    </row>
    <row r="107" spans="1:10" x14ac:dyDescent="0.2">
      <c r="A107" s="6" t="s">
        <v>87</v>
      </c>
      <c r="B107" s="3">
        <v>144.0926282697157</v>
      </c>
      <c r="C107" s="3">
        <v>0</v>
      </c>
      <c r="D107" s="3">
        <v>0</v>
      </c>
      <c r="E107" s="3">
        <v>0</v>
      </c>
      <c r="F107" s="3">
        <v>0</v>
      </c>
      <c r="G107" s="3">
        <v>412.09321846714522</v>
      </c>
      <c r="H107" s="3">
        <f t="shared" si="1"/>
        <v>556.18584673686087</v>
      </c>
      <c r="I107" s="8"/>
      <c r="J107" s="6"/>
    </row>
    <row r="108" spans="1:10" x14ac:dyDescent="0.2">
      <c r="A108" s="6" t="s">
        <v>165</v>
      </c>
      <c r="B108" s="3">
        <v>13494.378052915234</v>
      </c>
      <c r="C108" s="3">
        <v>857.6183482057196</v>
      </c>
      <c r="D108" s="3">
        <v>0</v>
      </c>
      <c r="E108" s="3">
        <v>0</v>
      </c>
      <c r="F108" s="3">
        <v>0</v>
      </c>
      <c r="G108" s="3">
        <v>23155.695401554429</v>
      </c>
      <c r="H108" s="3">
        <f t="shared" si="1"/>
        <v>37507.691802675385</v>
      </c>
      <c r="I108" s="8"/>
      <c r="J108" s="6"/>
    </row>
    <row r="109" spans="1:10" x14ac:dyDescent="0.2">
      <c r="A109" s="6" t="s">
        <v>68</v>
      </c>
      <c r="B109" s="3">
        <v>26941.68696531665</v>
      </c>
      <c r="C109" s="3">
        <v>4745.8972322697591</v>
      </c>
      <c r="D109" s="3">
        <v>0</v>
      </c>
      <c r="E109" s="3">
        <v>0</v>
      </c>
      <c r="F109" s="3">
        <v>0</v>
      </c>
      <c r="G109" s="3">
        <v>57788.278063520011</v>
      </c>
      <c r="H109" s="3">
        <f t="shared" si="1"/>
        <v>89475.86226110642</v>
      </c>
      <c r="I109" s="8"/>
      <c r="J109" s="6"/>
    </row>
    <row r="110" spans="1:10" x14ac:dyDescent="0.2">
      <c r="A110" s="6" t="s">
        <v>221</v>
      </c>
      <c r="B110" s="3">
        <v>2892.5320822957656</v>
      </c>
      <c r="C110" s="3">
        <v>0</v>
      </c>
      <c r="D110" s="3">
        <v>0</v>
      </c>
      <c r="E110" s="3">
        <v>0</v>
      </c>
      <c r="F110" s="3">
        <v>0</v>
      </c>
      <c r="G110" s="3">
        <v>11374.559515890804</v>
      </c>
      <c r="H110" s="3">
        <f t="shared" si="1"/>
        <v>14267.091598186569</v>
      </c>
      <c r="I110" s="8"/>
      <c r="J110" s="6"/>
    </row>
    <row r="111" spans="1:10" x14ac:dyDescent="0.2">
      <c r="A111" s="6" t="s">
        <v>160</v>
      </c>
      <c r="B111" s="3">
        <v>439.05780576985154</v>
      </c>
      <c r="C111" s="3">
        <v>0</v>
      </c>
      <c r="D111" s="3">
        <v>0</v>
      </c>
      <c r="E111" s="3">
        <v>0</v>
      </c>
      <c r="F111" s="3">
        <v>0</v>
      </c>
      <c r="G111" s="3">
        <v>0</v>
      </c>
      <c r="H111" s="3">
        <f t="shared" si="1"/>
        <v>439.05780576985154</v>
      </c>
      <c r="I111" s="8"/>
      <c r="J111" s="6"/>
    </row>
    <row r="112" spans="1:10" x14ac:dyDescent="0.2">
      <c r="A112" s="6" t="s">
        <v>10</v>
      </c>
      <c r="B112" s="3">
        <v>3372.7868847703503</v>
      </c>
      <c r="C112" s="3">
        <v>1323.9466011459238</v>
      </c>
      <c r="D112" s="3">
        <v>0</v>
      </c>
      <c r="E112" s="3">
        <v>0</v>
      </c>
      <c r="F112" s="3">
        <v>0</v>
      </c>
      <c r="G112" s="3">
        <v>8889.3557505512035</v>
      </c>
      <c r="H112" s="3">
        <f t="shared" si="1"/>
        <v>13586.089236467476</v>
      </c>
      <c r="I112" s="8"/>
      <c r="J112" s="6"/>
    </row>
    <row r="113" spans="1:10" x14ac:dyDescent="0.2">
      <c r="A113" s="6" t="s">
        <v>4</v>
      </c>
      <c r="B113" s="3">
        <v>0</v>
      </c>
      <c r="C113" s="3">
        <v>0</v>
      </c>
      <c r="D113" s="3">
        <v>0</v>
      </c>
      <c r="E113" s="3">
        <v>0</v>
      </c>
      <c r="F113" s="3">
        <v>0</v>
      </c>
      <c r="G113" s="3">
        <v>1560.9158738685812</v>
      </c>
      <c r="H113" s="3">
        <f t="shared" si="1"/>
        <v>1560.9158738685812</v>
      </c>
      <c r="I113" s="8"/>
      <c r="J113" s="6"/>
    </row>
    <row r="114" spans="1:10" x14ac:dyDescent="0.2">
      <c r="A114" s="6" t="s">
        <v>48</v>
      </c>
      <c r="B114" s="3">
        <v>0</v>
      </c>
      <c r="C114" s="3">
        <v>0</v>
      </c>
      <c r="D114" s="3">
        <v>0</v>
      </c>
      <c r="E114" s="3">
        <v>0</v>
      </c>
      <c r="F114" s="3">
        <v>0</v>
      </c>
      <c r="G114" s="3">
        <v>1468.4798738685811</v>
      </c>
      <c r="H114" s="3">
        <f t="shared" si="1"/>
        <v>1468.4798738685811</v>
      </c>
      <c r="I114" s="8"/>
      <c r="J114" s="6"/>
    </row>
    <row r="115" spans="1:10" x14ac:dyDescent="0.2">
      <c r="A115" s="6" t="s">
        <v>120</v>
      </c>
      <c r="B115" s="3">
        <v>1918.7111321536013</v>
      </c>
      <c r="C115" s="3">
        <v>274.36790322052104</v>
      </c>
      <c r="D115" s="3">
        <v>0</v>
      </c>
      <c r="E115" s="3">
        <v>0</v>
      </c>
      <c r="F115" s="3">
        <v>0</v>
      </c>
      <c r="G115" s="3">
        <v>3932.6066128274683</v>
      </c>
      <c r="H115" s="3">
        <f t="shared" si="1"/>
        <v>6125.6856482015901</v>
      </c>
      <c r="I115" s="8"/>
      <c r="J115" s="6"/>
    </row>
    <row r="116" spans="1:10" x14ac:dyDescent="0.2">
      <c r="A116" s="6" t="s">
        <v>118</v>
      </c>
      <c r="B116" s="3">
        <v>1510.9542363646258</v>
      </c>
      <c r="C116" s="3">
        <v>0</v>
      </c>
      <c r="D116" s="3">
        <v>0</v>
      </c>
      <c r="E116" s="3">
        <v>0</v>
      </c>
      <c r="F116" s="3">
        <v>0</v>
      </c>
      <c r="G116" s="3">
        <v>2160.6032234160134</v>
      </c>
      <c r="H116" s="3">
        <f t="shared" si="1"/>
        <v>3671.557459780639</v>
      </c>
      <c r="I116" s="8"/>
      <c r="J116" s="6"/>
    </row>
    <row r="117" spans="1:10" x14ac:dyDescent="0.2">
      <c r="A117" s="6" t="s">
        <v>28</v>
      </c>
      <c r="B117" s="3">
        <v>0</v>
      </c>
      <c r="C117" s="3">
        <v>0</v>
      </c>
      <c r="D117" s="3">
        <v>0</v>
      </c>
      <c r="E117" s="3">
        <v>0</v>
      </c>
      <c r="F117" s="3">
        <v>0</v>
      </c>
      <c r="G117" s="3">
        <v>5985.2864954743245</v>
      </c>
      <c r="H117" s="3">
        <f t="shared" si="1"/>
        <v>5985.2864954743245</v>
      </c>
      <c r="I117" s="8"/>
      <c r="J117" s="6"/>
    </row>
    <row r="118" spans="1:10" x14ac:dyDescent="0.2">
      <c r="A118" s="6" t="s">
        <v>134</v>
      </c>
      <c r="B118" s="3">
        <v>2884.9487870863122</v>
      </c>
      <c r="C118" s="3">
        <v>0</v>
      </c>
      <c r="D118" s="3">
        <v>0</v>
      </c>
      <c r="E118" s="3">
        <v>0</v>
      </c>
      <c r="F118" s="3">
        <v>0</v>
      </c>
      <c r="G118" s="3">
        <v>3300.2877248041773</v>
      </c>
      <c r="H118" s="3">
        <f t="shared" si="1"/>
        <v>6185.2365118904891</v>
      </c>
      <c r="I118" s="8"/>
      <c r="J118" s="6"/>
    </row>
    <row r="119" spans="1:10" x14ac:dyDescent="0.2">
      <c r="A119" s="6" t="s">
        <v>135</v>
      </c>
      <c r="B119" s="3">
        <v>1766.5575758581313</v>
      </c>
      <c r="C119" s="3">
        <v>0</v>
      </c>
      <c r="D119" s="3">
        <v>0</v>
      </c>
      <c r="E119" s="3">
        <v>0</v>
      </c>
      <c r="F119" s="3">
        <v>0</v>
      </c>
      <c r="G119" s="3">
        <v>2357.6985815733483</v>
      </c>
      <c r="H119" s="3">
        <f t="shared" si="1"/>
        <v>4124.2561574314796</v>
      </c>
      <c r="I119" s="8"/>
      <c r="J119" s="6"/>
    </row>
    <row r="120" spans="1:10" x14ac:dyDescent="0.2">
      <c r="A120" s="6" t="s">
        <v>163</v>
      </c>
      <c r="B120" s="3">
        <v>5917.631374694718</v>
      </c>
      <c r="C120" s="3">
        <v>490.54913911639403</v>
      </c>
      <c r="D120" s="3">
        <v>245.27456955819702</v>
      </c>
      <c r="E120" s="3">
        <v>0</v>
      </c>
      <c r="F120" s="3">
        <v>0</v>
      </c>
      <c r="G120" s="3">
        <v>16923.945299515595</v>
      </c>
      <c r="H120" s="3">
        <f t="shared" si="1"/>
        <v>23577.400382884905</v>
      </c>
      <c r="I120" s="8"/>
      <c r="J120" s="6"/>
    </row>
    <row r="121" spans="1:10" x14ac:dyDescent="0.2">
      <c r="A121" s="6" t="s">
        <v>26</v>
      </c>
      <c r="B121" s="3">
        <v>4651.6484618520071</v>
      </c>
      <c r="C121" s="3">
        <v>1364.4448153413493</v>
      </c>
      <c r="D121" s="3">
        <v>0</v>
      </c>
      <c r="E121" s="3">
        <v>0</v>
      </c>
      <c r="F121" s="3">
        <v>0</v>
      </c>
      <c r="G121" s="3">
        <v>10915.558522730795</v>
      </c>
      <c r="H121" s="3">
        <f t="shared" si="1"/>
        <v>16931.651799924151</v>
      </c>
      <c r="I121" s="8"/>
      <c r="J121" s="6"/>
    </row>
    <row r="122" spans="1:10" x14ac:dyDescent="0.2">
      <c r="A122" s="6" t="s">
        <v>9</v>
      </c>
      <c r="B122" s="3">
        <v>17511.325881386769</v>
      </c>
      <c r="C122" s="3">
        <v>3186.9708395971056</v>
      </c>
      <c r="D122" s="3">
        <v>0</v>
      </c>
      <c r="E122" s="3">
        <v>0</v>
      </c>
      <c r="F122" s="3">
        <v>0</v>
      </c>
      <c r="G122" s="3">
        <v>48866.886207155621</v>
      </c>
      <c r="H122" s="3">
        <f t="shared" si="1"/>
        <v>69565.182928139489</v>
      </c>
      <c r="I122" s="8"/>
      <c r="J122" s="6"/>
    </row>
    <row r="123" spans="1:10" x14ac:dyDescent="0.2">
      <c r="A123" s="6" t="s">
        <v>36</v>
      </c>
      <c r="B123" s="3">
        <v>159.62884444305945</v>
      </c>
      <c r="C123" s="3">
        <v>0</v>
      </c>
      <c r="D123" s="3">
        <v>0</v>
      </c>
      <c r="E123" s="3">
        <v>0</v>
      </c>
      <c r="F123" s="3">
        <v>0</v>
      </c>
      <c r="G123" s="3">
        <v>913.05107078204628</v>
      </c>
      <c r="H123" s="3">
        <f t="shared" si="1"/>
        <v>1072.6799152251058</v>
      </c>
      <c r="I123" s="8"/>
      <c r="J123" s="6"/>
    </row>
    <row r="124" spans="1:10" x14ac:dyDescent="0.2">
      <c r="A124" s="6" t="s">
        <v>77</v>
      </c>
      <c r="B124" s="3">
        <v>875.29936561374518</v>
      </c>
      <c r="C124" s="3">
        <v>0</v>
      </c>
      <c r="D124" s="3">
        <v>0</v>
      </c>
      <c r="E124" s="3">
        <v>0</v>
      </c>
      <c r="F124" s="3">
        <v>0</v>
      </c>
      <c r="G124" s="3">
        <v>1668.8567487428681</v>
      </c>
      <c r="H124" s="3">
        <f t="shared" si="1"/>
        <v>2544.1561143566132</v>
      </c>
      <c r="I124" s="8"/>
      <c r="J124" s="6"/>
    </row>
    <row r="125" spans="1:10" x14ac:dyDescent="0.2">
      <c r="A125" s="6" t="s">
        <v>114</v>
      </c>
      <c r="B125" s="3">
        <v>1450.1901164070121</v>
      </c>
      <c r="C125" s="3">
        <v>552.99013293105099</v>
      </c>
      <c r="D125" s="3">
        <v>0</v>
      </c>
      <c r="E125" s="3">
        <v>0</v>
      </c>
      <c r="F125" s="3">
        <v>0</v>
      </c>
      <c r="G125" s="3">
        <v>6359.3865287070876</v>
      </c>
      <c r="H125" s="3">
        <f t="shared" si="1"/>
        <v>8362.5667780451513</v>
      </c>
      <c r="I125" s="8"/>
      <c r="J125" s="6"/>
    </row>
    <row r="126" spans="1:10" x14ac:dyDescent="0.2">
      <c r="A126" s="6" t="s">
        <v>142</v>
      </c>
      <c r="B126" s="3">
        <v>198.32857560730091</v>
      </c>
      <c r="C126" s="3">
        <v>0</v>
      </c>
      <c r="D126" s="3">
        <v>0</v>
      </c>
      <c r="E126" s="3">
        <v>0</v>
      </c>
      <c r="F126" s="3">
        <v>0</v>
      </c>
      <c r="G126" s="3">
        <v>378.13574974857352</v>
      </c>
      <c r="H126" s="3">
        <f t="shared" si="1"/>
        <v>576.46432535587439</v>
      </c>
      <c r="I126" s="8"/>
      <c r="J126" s="6"/>
    </row>
    <row r="127" spans="1:10" x14ac:dyDescent="0.2">
      <c r="A127" s="6" t="s">
        <v>116</v>
      </c>
      <c r="B127" s="3">
        <v>5497.0597054421551</v>
      </c>
      <c r="C127" s="3">
        <v>201.55313423357265</v>
      </c>
      <c r="D127" s="3">
        <v>0</v>
      </c>
      <c r="E127" s="3">
        <v>0</v>
      </c>
      <c r="F127" s="3">
        <v>0</v>
      </c>
      <c r="G127" s="3">
        <v>2620.1907450364442</v>
      </c>
      <c r="H127" s="3">
        <f t="shared" si="1"/>
        <v>8318.8035847121719</v>
      </c>
      <c r="I127" s="8"/>
      <c r="J127" s="6"/>
    </row>
    <row r="128" spans="1:10" x14ac:dyDescent="0.2">
      <c r="A128" s="6" t="s">
        <v>222</v>
      </c>
      <c r="B128" s="3">
        <v>8767.9114069228799</v>
      </c>
      <c r="C128" s="3">
        <v>903.62215449616349</v>
      </c>
      <c r="D128" s="3">
        <v>0</v>
      </c>
      <c r="E128" s="3">
        <v>0</v>
      </c>
      <c r="F128" s="3">
        <v>0</v>
      </c>
      <c r="G128" s="3">
        <v>16942.915396803066</v>
      </c>
      <c r="H128" s="3">
        <f t="shared" si="1"/>
        <v>26614.448958222107</v>
      </c>
      <c r="I128" s="8"/>
      <c r="J128" s="6"/>
    </row>
    <row r="129" spans="1:10" x14ac:dyDescent="0.2">
      <c r="A129" s="6" t="s">
        <v>103</v>
      </c>
      <c r="B129" s="3">
        <v>934.84619636236062</v>
      </c>
      <c r="C129" s="3">
        <v>0</v>
      </c>
      <c r="D129" s="3">
        <v>0</v>
      </c>
      <c r="E129" s="3">
        <v>0</v>
      </c>
      <c r="F129" s="3">
        <v>0</v>
      </c>
      <c r="G129" s="3">
        <v>3861.8438800546655</v>
      </c>
      <c r="H129" s="3">
        <f t="shared" si="1"/>
        <v>4796.6900764170259</v>
      </c>
      <c r="I129" s="8"/>
      <c r="J129" s="6"/>
    </row>
    <row r="130" spans="1:10" x14ac:dyDescent="0.2">
      <c r="A130" s="6" t="s">
        <v>33</v>
      </c>
      <c r="B130" s="3">
        <v>2121.4194846909882</v>
      </c>
      <c r="C130" s="3">
        <v>505.59062462286022</v>
      </c>
      <c r="D130" s="3">
        <v>0</v>
      </c>
      <c r="E130" s="3">
        <v>0</v>
      </c>
      <c r="F130" s="3">
        <v>0</v>
      </c>
      <c r="G130" s="3">
        <v>2022.3624984914409</v>
      </c>
      <c r="H130" s="3">
        <f t="shared" ref="H130:H193" si="2">SUM(B130:G130)</f>
        <v>4649.3726078052896</v>
      </c>
      <c r="I130" s="8"/>
      <c r="J130" s="6"/>
    </row>
    <row r="131" spans="1:10" x14ac:dyDescent="0.2">
      <c r="A131" s="6" t="s">
        <v>90</v>
      </c>
      <c r="B131" s="3">
        <v>3036.2694994745793</v>
      </c>
      <c r="C131" s="3">
        <v>0</v>
      </c>
      <c r="D131" s="3">
        <v>0</v>
      </c>
      <c r="E131" s="3">
        <v>0</v>
      </c>
      <c r="F131" s="3">
        <v>0</v>
      </c>
      <c r="G131" s="3">
        <v>7525.6863623356021</v>
      </c>
      <c r="H131" s="3">
        <f t="shared" si="2"/>
        <v>10561.955861810182</v>
      </c>
      <c r="I131" s="8"/>
      <c r="J131" s="6"/>
    </row>
    <row r="132" spans="1:10" x14ac:dyDescent="0.2">
      <c r="A132" s="6" t="s">
        <v>223</v>
      </c>
      <c r="B132" s="3">
        <v>3783.2242989806514</v>
      </c>
      <c r="C132" s="3">
        <v>0</v>
      </c>
      <c r="D132" s="3">
        <v>0</v>
      </c>
      <c r="E132" s="3">
        <v>0</v>
      </c>
      <c r="F132" s="3">
        <v>0</v>
      </c>
      <c r="G132" s="3">
        <v>10639.385775664172</v>
      </c>
      <c r="H132" s="3">
        <f t="shared" si="2"/>
        <v>14422.610074644823</v>
      </c>
      <c r="I132" s="8"/>
      <c r="J132" s="6"/>
    </row>
    <row r="133" spans="1:10" x14ac:dyDescent="0.2">
      <c r="A133" s="6" t="s">
        <v>13</v>
      </c>
      <c r="B133" s="3">
        <v>11546.995659623271</v>
      </c>
      <c r="C133" s="3">
        <v>3589.5076223600217</v>
      </c>
      <c r="D133" s="3">
        <v>0</v>
      </c>
      <c r="E133" s="3">
        <v>0</v>
      </c>
      <c r="F133" s="3">
        <v>0</v>
      </c>
      <c r="G133" s="3">
        <v>28476.760470722842</v>
      </c>
      <c r="H133" s="3">
        <f t="shared" si="2"/>
        <v>43613.263752706131</v>
      </c>
      <c r="I133" s="8"/>
      <c r="J133" s="6"/>
    </row>
    <row r="134" spans="1:10" x14ac:dyDescent="0.2">
      <c r="A134" s="6" t="s">
        <v>11</v>
      </c>
      <c r="B134" s="3">
        <v>6841.958118976012</v>
      </c>
      <c r="C134" s="3">
        <v>1087.0802636252815</v>
      </c>
      <c r="D134" s="3">
        <v>0</v>
      </c>
      <c r="E134" s="3">
        <v>0</v>
      </c>
      <c r="F134" s="3">
        <v>0</v>
      </c>
      <c r="G134" s="3">
        <v>15001.707638028882</v>
      </c>
      <c r="H134" s="3">
        <f t="shared" si="2"/>
        <v>22930.746020630177</v>
      </c>
      <c r="I134" s="8"/>
      <c r="J134" s="6"/>
    </row>
    <row r="135" spans="1:10" x14ac:dyDescent="0.2">
      <c r="A135" s="6" t="s">
        <v>76</v>
      </c>
      <c r="B135" s="3">
        <v>283.21780783661586</v>
      </c>
      <c r="C135" s="3">
        <v>0</v>
      </c>
      <c r="D135" s="3">
        <v>0</v>
      </c>
      <c r="E135" s="3">
        <v>0</v>
      </c>
      <c r="F135" s="3">
        <v>0</v>
      </c>
      <c r="G135" s="3">
        <v>269.99331231143015</v>
      </c>
      <c r="H135" s="3">
        <f t="shared" si="2"/>
        <v>553.21112014804601</v>
      </c>
      <c r="I135" s="8"/>
      <c r="J135" s="6"/>
    </row>
    <row r="136" spans="1:10" x14ac:dyDescent="0.2">
      <c r="A136" s="6" t="s">
        <v>122</v>
      </c>
      <c r="B136" s="3">
        <v>2977.1582211569298</v>
      </c>
      <c r="C136" s="3">
        <v>436.63747729671906</v>
      </c>
      <c r="D136" s="3">
        <v>0</v>
      </c>
      <c r="E136" s="3">
        <v>0</v>
      </c>
      <c r="F136" s="3">
        <v>0</v>
      </c>
      <c r="G136" s="3">
        <v>11352.574409714694</v>
      </c>
      <c r="H136" s="3">
        <f t="shared" si="2"/>
        <v>14766.370108168343</v>
      </c>
      <c r="I136" s="8"/>
      <c r="J136" s="6"/>
    </row>
    <row r="137" spans="1:10" x14ac:dyDescent="0.2">
      <c r="A137" s="6" t="s">
        <v>224</v>
      </c>
      <c r="B137" s="3">
        <v>5212.1399392746462</v>
      </c>
      <c r="C137" s="3">
        <v>1169.1213388732672</v>
      </c>
      <c r="D137" s="3">
        <v>0</v>
      </c>
      <c r="E137" s="3">
        <v>0</v>
      </c>
      <c r="F137" s="3">
        <v>0</v>
      </c>
      <c r="G137" s="3">
        <v>16659.979078944059</v>
      </c>
      <c r="H137" s="3">
        <f t="shared" si="2"/>
        <v>23041.240357091971</v>
      </c>
      <c r="I137" s="8"/>
      <c r="J137" s="6"/>
    </row>
    <row r="138" spans="1:10" x14ac:dyDescent="0.2">
      <c r="A138" s="6" t="s">
        <v>131</v>
      </c>
      <c r="B138" s="3">
        <v>0</v>
      </c>
      <c r="C138" s="3">
        <v>1050.5302492457206</v>
      </c>
      <c r="D138" s="3">
        <v>0</v>
      </c>
      <c r="E138" s="3">
        <v>0</v>
      </c>
      <c r="F138" s="3">
        <v>0</v>
      </c>
      <c r="G138" s="3">
        <v>0</v>
      </c>
      <c r="H138" s="3">
        <f t="shared" si="2"/>
        <v>1050.5302492457206</v>
      </c>
      <c r="I138" s="8"/>
      <c r="J138" s="6"/>
    </row>
    <row r="139" spans="1:10" x14ac:dyDescent="0.2">
      <c r="A139" s="6" t="s">
        <v>6</v>
      </c>
      <c r="B139" s="3">
        <v>4928.1539298095022</v>
      </c>
      <c r="C139" s="3">
        <v>522.00444960777486</v>
      </c>
      <c r="D139" s="3">
        <v>0</v>
      </c>
      <c r="E139" s="3">
        <v>0</v>
      </c>
      <c r="F139" s="3">
        <v>0</v>
      </c>
      <c r="G139" s="3">
        <v>7830.0667441166215</v>
      </c>
      <c r="H139" s="3">
        <f t="shared" si="2"/>
        <v>13280.225123533899</v>
      </c>
      <c r="I139" s="8"/>
      <c r="J139" s="6"/>
    </row>
    <row r="140" spans="1:10" x14ac:dyDescent="0.2">
      <c r="A140" s="6" t="s">
        <v>60</v>
      </c>
      <c r="B140" s="3">
        <v>8112.7851718491283</v>
      </c>
      <c r="C140" s="3">
        <v>672.51904180870758</v>
      </c>
      <c r="D140" s="3">
        <v>0</v>
      </c>
      <c r="E140" s="3">
        <v>0</v>
      </c>
      <c r="F140" s="3">
        <v>0</v>
      </c>
      <c r="G140" s="3">
        <v>13450.380836174152</v>
      </c>
      <c r="H140" s="3">
        <f t="shared" si="2"/>
        <v>22235.685049831987</v>
      </c>
      <c r="I140" s="8"/>
      <c r="J140" s="6"/>
    </row>
    <row r="141" spans="1:10" x14ac:dyDescent="0.2">
      <c r="A141" s="6" t="s">
        <v>137</v>
      </c>
      <c r="B141" s="3">
        <v>360.30880004999261</v>
      </c>
      <c r="C141" s="3">
        <v>0</v>
      </c>
      <c r="D141" s="3">
        <v>0</v>
      </c>
      <c r="E141" s="3">
        <v>0</v>
      </c>
      <c r="F141" s="3">
        <v>0</v>
      </c>
      <c r="G141" s="3">
        <v>1202.1962352311189</v>
      </c>
      <c r="H141" s="3">
        <f t="shared" si="2"/>
        <v>1562.5050352811115</v>
      </c>
      <c r="I141" s="8"/>
      <c r="J141" s="6"/>
    </row>
    <row r="142" spans="1:10" x14ac:dyDescent="0.2">
      <c r="A142" s="6" t="s">
        <v>53</v>
      </c>
      <c r="B142" s="3">
        <v>0</v>
      </c>
      <c r="C142" s="3">
        <v>0</v>
      </c>
      <c r="D142" s="3">
        <v>0</v>
      </c>
      <c r="E142" s="3">
        <v>0</v>
      </c>
      <c r="F142" s="3">
        <v>0</v>
      </c>
      <c r="G142" s="3">
        <v>0</v>
      </c>
      <c r="H142" s="3">
        <f t="shared" si="2"/>
        <v>0</v>
      </c>
      <c r="I142" s="8"/>
      <c r="J142" s="6"/>
    </row>
    <row r="143" spans="1:10" x14ac:dyDescent="0.2">
      <c r="A143" s="6" t="s">
        <v>225</v>
      </c>
      <c r="B143" s="3">
        <v>0</v>
      </c>
      <c r="C143" s="3">
        <v>0</v>
      </c>
      <c r="D143" s="3">
        <v>0</v>
      </c>
      <c r="E143" s="3">
        <v>0</v>
      </c>
      <c r="F143" s="3">
        <v>0</v>
      </c>
      <c r="G143" s="3">
        <v>203.46929133042374</v>
      </c>
      <c r="H143" s="3">
        <f t="shared" si="2"/>
        <v>203.46929133042374</v>
      </c>
      <c r="I143" s="8"/>
      <c r="J143" s="6"/>
    </row>
    <row r="144" spans="1:10" x14ac:dyDescent="0.2">
      <c r="A144" s="6" t="s">
        <v>67</v>
      </c>
      <c r="B144" s="3">
        <v>1022.7985263031635</v>
      </c>
      <c r="C144" s="3">
        <v>0</v>
      </c>
      <c r="D144" s="3">
        <v>0</v>
      </c>
      <c r="E144" s="3">
        <v>0</v>
      </c>
      <c r="F144" s="3">
        <v>0</v>
      </c>
      <c r="G144" s="3">
        <v>0</v>
      </c>
      <c r="H144" s="3">
        <f t="shared" si="2"/>
        <v>1022.7985263031635</v>
      </c>
      <c r="I144" s="8"/>
      <c r="J144" s="6"/>
    </row>
    <row r="145" spans="1:10" x14ac:dyDescent="0.2">
      <c r="A145" s="6" t="s">
        <v>80</v>
      </c>
      <c r="B145" s="3">
        <v>851.52375632309236</v>
      </c>
      <c r="C145" s="3">
        <v>0</v>
      </c>
      <c r="D145" s="3">
        <v>0</v>
      </c>
      <c r="E145" s="3">
        <v>0</v>
      </c>
      <c r="F145" s="3">
        <v>0</v>
      </c>
      <c r="G145" s="3">
        <v>2435.2888108028719</v>
      </c>
      <c r="H145" s="3">
        <f t="shared" si="2"/>
        <v>3286.8125671259641</v>
      </c>
      <c r="I145" s="8"/>
      <c r="J145" s="6"/>
    </row>
    <row r="146" spans="1:10" x14ac:dyDescent="0.2">
      <c r="A146" s="6" t="s">
        <v>78</v>
      </c>
      <c r="B146" s="3">
        <v>0</v>
      </c>
      <c r="C146" s="3">
        <v>0</v>
      </c>
      <c r="D146" s="3">
        <v>0</v>
      </c>
      <c r="E146" s="3">
        <v>0</v>
      </c>
      <c r="F146" s="3">
        <v>0</v>
      </c>
      <c r="G146" s="3">
        <v>0</v>
      </c>
      <c r="H146" s="3">
        <f t="shared" si="2"/>
        <v>0</v>
      </c>
      <c r="I146" s="8"/>
      <c r="J146" s="6"/>
    </row>
    <row r="147" spans="1:10" x14ac:dyDescent="0.2">
      <c r="A147" s="6" t="s">
        <v>226</v>
      </c>
      <c r="B147" s="3">
        <v>750.49696556111599</v>
      </c>
      <c r="C147" s="3">
        <v>0</v>
      </c>
      <c r="D147" s="3">
        <v>0</v>
      </c>
      <c r="E147" s="3">
        <v>0</v>
      </c>
      <c r="F147" s="3">
        <v>0</v>
      </c>
      <c r="G147" s="3">
        <v>1788.6336593673586</v>
      </c>
      <c r="H147" s="3">
        <f t="shared" si="2"/>
        <v>2539.1306249284744</v>
      </c>
      <c r="I147" s="8"/>
      <c r="J147" s="6"/>
    </row>
    <row r="148" spans="1:10" x14ac:dyDescent="0.2">
      <c r="A148" s="6" t="s">
        <v>121</v>
      </c>
      <c r="B148" s="3">
        <v>93049.145814538933</v>
      </c>
      <c r="C148" s="3">
        <v>17576.090992933849</v>
      </c>
      <c r="D148" s="3">
        <v>0</v>
      </c>
      <c r="E148" s="3">
        <v>0</v>
      </c>
      <c r="F148" s="3">
        <v>0</v>
      </c>
      <c r="G148" s="3">
        <v>235904.09629578399</v>
      </c>
      <c r="H148" s="3">
        <f t="shared" si="2"/>
        <v>346529.33310325677</v>
      </c>
      <c r="I148" s="8"/>
      <c r="J148" s="6"/>
    </row>
    <row r="149" spans="1:10" x14ac:dyDescent="0.2">
      <c r="A149" s="6" t="s">
        <v>27</v>
      </c>
      <c r="B149" s="3">
        <v>0</v>
      </c>
      <c r="C149" s="3">
        <v>0</v>
      </c>
      <c r="D149" s="3">
        <v>0</v>
      </c>
      <c r="E149" s="3">
        <v>0</v>
      </c>
      <c r="F149" s="3">
        <v>0</v>
      </c>
      <c r="G149" s="3">
        <v>182.35985942249528</v>
      </c>
      <c r="H149" s="3">
        <f t="shared" si="2"/>
        <v>182.35985942249528</v>
      </c>
      <c r="I149" s="8"/>
      <c r="J149" s="6"/>
    </row>
    <row r="150" spans="1:10" x14ac:dyDescent="0.2">
      <c r="A150" s="6" t="s">
        <v>47</v>
      </c>
      <c r="B150" s="3">
        <v>694.79577152702484</v>
      </c>
      <c r="C150" s="3">
        <v>0</v>
      </c>
      <c r="D150" s="3">
        <v>0</v>
      </c>
      <c r="E150" s="3">
        <v>0</v>
      </c>
      <c r="F150" s="3">
        <v>0</v>
      </c>
      <c r="G150" s="3">
        <v>1324.7063323276275</v>
      </c>
      <c r="H150" s="3">
        <f t="shared" si="2"/>
        <v>2019.5021038546524</v>
      </c>
      <c r="I150" s="8"/>
      <c r="J150" s="6"/>
    </row>
    <row r="151" spans="1:10" x14ac:dyDescent="0.2">
      <c r="A151" s="6" t="s">
        <v>65</v>
      </c>
      <c r="B151" s="3">
        <v>1083.6478060736051</v>
      </c>
      <c r="C151" s="3">
        <v>0</v>
      </c>
      <c r="D151" s="3">
        <v>0</v>
      </c>
      <c r="E151" s="3">
        <v>0</v>
      </c>
      <c r="F151" s="3">
        <v>0</v>
      </c>
      <c r="G151" s="3">
        <v>0</v>
      </c>
      <c r="H151" s="3">
        <f t="shared" si="2"/>
        <v>1083.6478060736051</v>
      </c>
      <c r="I151" s="8"/>
      <c r="J151" s="6"/>
    </row>
    <row r="152" spans="1:10" x14ac:dyDescent="0.2">
      <c r="A152" s="6" t="s">
        <v>21</v>
      </c>
      <c r="B152" s="3">
        <v>1949.6602702789007</v>
      </c>
      <c r="C152" s="3">
        <v>0</v>
      </c>
      <c r="D152" s="3">
        <v>0</v>
      </c>
      <c r="E152" s="3">
        <v>0</v>
      </c>
      <c r="F152" s="3">
        <v>0</v>
      </c>
      <c r="G152" s="3">
        <v>3252.5908839636568</v>
      </c>
      <c r="H152" s="3">
        <f t="shared" si="2"/>
        <v>5202.2511542425573</v>
      </c>
      <c r="I152" s="8"/>
      <c r="J152" s="6"/>
    </row>
    <row r="153" spans="1:10" x14ac:dyDescent="0.2">
      <c r="A153" s="6" t="s">
        <v>31</v>
      </c>
      <c r="B153" s="3">
        <v>5687.0980877894826</v>
      </c>
      <c r="C153" s="3">
        <v>1054.1895528351081</v>
      </c>
      <c r="D153" s="3">
        <v>0</v>
      </c>
      <c r="E153" s="3">
        <v>0</v>
      </c>
      <c r="F153" s="3">
        <v>0</v>
      </c>
      <c r="G153" s="3">
        <v>15662.244784978751</v>
      </c>
      <c r="H153" s="3">
        <f t="shared" si="2"/>
        <v>22403.532425603342</v>
      </c>
      <c r="I153" s="8"/>
      <c r="J153" s="6"/>
    </row>
    <row r="154" spans="1:10" x14ac:dyDescent="0.2">
      <c r="A154" s="6" t="s">
        <v>41</v>
      </c>
      <c r="B154" s="3">
        <v>0</v>
      </c>
      <c r="C154" s="3">
        <v>0</v>
      </c>
      <c r="D154" s="3">
        <v>0</v>
      </c>
      <c r="E154" s="3">
        <v>0</v>
      </c>
      <c r="F154" s="3">
        <v>0</v>
      </c>
      <c r="G154" s="3">
        <v>7328.6032305378239</v>
      </c>
      <c r="H154" s="3">
        <f t="shared" si="2"/>
        <v>7328.6032305378239</v>
      </c>
      <c r="I154" s="8"/>
      <c r="J154" s="6"/>
    </row>
    <row r="155" spans="1:10" x14ac:dyDescent="0.2">
      <c r="A155" s="6" t="s">
        <v>123</v>
      </c>
      <c r="B155" s="3">
        <v>11567.988117606965</v>
      </c>
      <c r="C155" s="3">
        <v>1937.3224732708225</v>
      </c>
      <c r="D155" s="3">
        <v>0</v>
      </c>
      <c r="E155" s="3">
        <v>0</v>
      </c>
      <c r="F155" s="3">
        <v>0</v>
      </c>
      <c r="G155" s="3">
        <v>31146.18437796937</v>
      </c>
      <c r="H155" s="3">
        <f t="shared" si="2"/>
        <v>44651.494968847153</v>
      </c>
      <c r="I155" s="8"/>
      <c r="J155" s="6"/>
    </row>
    <row r="156" spans="1:10" x14ac:dyDescent="0.2">
      <c r="A156" s="6" t="s">
        <v>39</v>
      </c>
      <c r="B156" s="3">
        <v>214.75246840425652</v>
      </c>
      <c r="C156" s="3">
        <v>0</v>
      </c>
      <c r="D156" s="3">
        <v>0</v>
      </c>
      <c r="E156" s="3">
        <v>0</v>
      </c>
      <c r="F156" s="3">
        <v>0</v>
      </c>
      <c r="G156" s="3">
        <v>409.44974974857348</v>
      </c>
      <c r="H156" s="3">
        <f t="shared" si="2"/>
        <v>624.20221815283003</v>
      </c>
      <c r="I156" s="8"/>
      <c r="J156" s="6"/>
    </row>
    <row r="157" spans="1:10" x14ac:dyDescent="0.2">
      <c r="A157" s="6" t="s">
        <v>128</v>
      </c>
      <c r="B157" s="3">
        <v>0</v>
      </c>
      <c r="C157" s="3">
        <v>0</v>
      </c>
      <c r="D157" s="3">
        <v>0</v>
      </c>
      <c r="E157" s="3">
        <v>0</v>
      </c>
      <c r="F157" s="3">
        <v>0</v>
      </c>
      <c r="G157" s="3">
        <v>633.78362462286032</v>
      </c>
      <c r="H157" s="3">
        <f t="shared" si="2"/>
        <v>633.78362462286032</v>
      </c>
      <c r="I157" s="8"/>
      <c r="J157" s="6"/>
    </row>
    <row r="158" spans="1:10" x14ac:dyDescent="0.2">
      <c r="A158" s="6" t="s">
        <v>64</v>
      </c>
      <c r="B158" s="3">
        <v>0</v>
      </c>
      <c r="C158" s="3">
        <v>0</v>
      </c>
      <c r="D158" s="3">
        <v>0</v>
      </c>
      <c r="E158" s="3">
        <v>0</v>
      </c>
      <c r="F158" s="3">
        <v>0</v>
      </c>
      <c r="G158" s="3">
        <v>5050.1974962286031</v>
      </c>
      <c r="H158" s="3">
        <f t="shared" si="2"/>
        <v>5050.1974962286031</v>
      </c>
      <c r="I158" s="8"/>
      <c r="J158" s="6"/>
    </row>
    <row r="159" spans="1:10" x14ac:dyDescent="0.2">
      <c r="A159" s="6" t="s">
        <v>115</v>
      </c>
      <c r="B159" s="3">
        <v>50475.572495525645</v>
      </c>
      <c r="C159" s="3">
        <v>1678.5585976663683</v>
      </c>
      <c r="D159" s="3">
        <v>373.01302170363738</v>
      </c>
      <c r="E159" s="3">
        <v>0</v>
      </c>
      <c r="F159" s="3">
        <v>0</v>
      </c>
      <c r="G159" s="3">
        <v>100527.00934913028</v>
      </c>
      <c r="H159" s="3">
        <f t="shared" si="2"/>
        <v>153054.15346402593</v>
      </c>
      <c r="I159" s="8"/>
      <c r="J159" s="6"/>
    </row>
    <row r="160" spans="1:10" x14ac:dyDescent="0.2">
      <c r="A160" s="6" t="s">
        <v>99</v>
      </c>
      <c r="B160" s="3">
        <v>1905.7941991395196</v>
      </c>
      <c r="C160" s="3">
        <v>1816.8055615571511</v>
      </c>
      <c r="D160" s="3">
        <v>0</v>
      </c>
      <c r="E160" s="3">
        <v>0</v>
      </c>
      <c r="F160" s="3">
        <v>0</v>
      </c>
      <c r="G160" s="3">
        <v>0</v>
      </c>
      <c r="H160" s="3">
        <f t="shared" si="2"/>
        <v>3722.5997606966707</v>
      </c>
      <c r="I160" s="8"/>
      <c r="J160" s="6"/>
    </row>
    <row r="161" spans="1:10" x14ac:dyDescent="0.2">
      <c r="A161" s="6" t="s">
        <v>19</v>
      </c>
      <c r="B161" s="3">
        <v>2447.8149824354764</v>
      </c>
      <c r="C161" s="3">
        <v>491.26681544541646</v>
      </c>
      <c r="D161" s="3">
        <v>0</v>
      </c>
      <c r="E161" s="3">
        <v>0</v>
      </c>
      <c r="F161" s="3">
        <v>0</v>
      </c>
      <c r="G161" s="3">
        <v>4175.76793128604</v>
      </c>
      <c r="H161" s="3">
        <f t="shared" si="2"/>
        <v>7114.8497291669328</v>
      </c>
      <c r="I161" s="8"/>
      <c r="J161" s="6"/>
    </row>
    <row r="162" spans="1:10" x14ac:dyDescent="0.2">
      <c r="A162" s="6" t="s">
        <v>98</v>
      </c>
      <c r="B162" s="3">
        <v>0</v>
      </c>
      <c r="C162" s="3">
        <v>0</v>
      </c>
      <c r="D162" s="3">
        <v>0</v>
      </c>
      <c r="E162" s="3">
        <v>0</v>
      </c>
      <c r="F162" s="3">
        <v>0</v>
      </c>
      <c r="G162" s="3">
        <v>2182.4304984914411</v>
      </c>
      <c r="H162" s="3">
        <f t="shared" si="2"/>
        <v>2182.4304984914411</v>
      </c>
      <c r="I162" s="8"/>
      <c r="J162" s="6"/>
    </row>
    <row r="163" spans="1:10" x14ac:dyDescent="0.2">
      <c r="A163" s="6" t="s">
        <v>18</v>
      </c>
      <c r="B163" s="3">
        <v>3023.3185523162242</v>
      </c>
      <c r="C163" s="3">
        <v>0</v>
      </c>
      <c r="D163" s="3">
        <v>0</v>
      </c>
      <c r="E163" s="3">
        <v>0</v>
      </c>
      <c r="F163" s="3">
        <v>0</v>
      </c>
      <c r="G163" s="3">
        <v>7301.4429568561109</v>
      </c>
      <c r="H163" s="3">
        <f t="shared" si="2"/>
        <v>10324.761509172335</v>
      </c>
      <c r="I163" s="8"/>
      <c r="J163" s="6"/>
    </row>
    <row r="164" spans="1:10" x14ac:dyDescent="0.2">
      <c r="A164" s="6" t="s">
        <v>166</v>
      </c>
      <c r="B164" s="3">
        <v>0</v>
      </c>
      <c r="C164" s="3">
        <v>0</v>
      </c>
      <c r="D164" s="3">
        <v>0</v>
      </c>
      <c r="E164" s="3">
        <v>0</v>
      </c>
      <c r="F164" s="3">
        <v>0</v>
      </c>
      <c r="G164" s="3">
        <v>5460.4666538454485</v>
      </c>
      <c r="H164" s="3">
        <f t="shared" si="2"/>
        <v>5460.4666538454485</v>
      </c>
      <c r="I164" s="8"/>
      <c r="J164" s="6"/>
    </row>
    <row r="165" spans="1:10" x14ac:dyDescent="0.2">
      <c r="A165" s="6" t="s">
        <v>227</v>
      </c>
      <c r="B165" s="3">
        <v>196.50859387371733</v>
      </c>
      <c r="C165" s="3">
        <v>0</v>
      </c>
      <c r="D165" s="3">
        <v>0</v>
      </c>
      <c r="E165" s="3">
        <v>0</v>
      </c>
      <c r="F165" s="3">
        <v>0</v>
      </c>
      <c r="G165" s="3">
        <v>374.66574974857355</v>
      </c>
      <c r="H165" s="3">
        <f t="shared" si="2"/>
        <v>571.17434362229085</v>
      </c>
      <c r="I165" s="8"/>
      <c r="J165" s="6"/>
    </row>
    <row r="166" spans="1:10" x14ac:dyDescent="0.2">
      <c r="A166" s="6" t="s">
        <v>156</v>
      </c>
      <c r="B166" s="3">
        <v>2882.4678364590236</v>
      </c>
      <c r="C166" s="3">
        <v>572.47388851640517</v>
      </c>
      <c r="D166" s="3">
        <v>0</v>
      </c>
      <c r="E166" s="3">
        <v>0</v>
      </c>
      <c r="F166" s="3">
        <v>0</v>
      </c>
      <c r="G166" s="3">
        <v>5953.7284405706132</v>
      </c>
      <c r="H166" s="3">
        <f t="shared" si="2"/>
        <v>9408.670165546042</v>
      </c>
      <c r="I166" s="8"/>
      <c r="J166" s="6"/>
    </row>
    <row r="167" spans="1:10" x14ac:dyDescent="0.2">
      <c r="A167" s="6" t="s">
        <v>111</v>
      </c>
      <c r="B167" s="3">
        <v>5442.0456006704862</v>
      </c>
      <c r="C167" s="3">
        <v>741.13374271320924</v>
      </c>
      <c r="D167" s="3">
        <v>0</v>
      </c>
      <c r="E167" s="3">
        <v>0</v>
      </c>
      <c r="F167" s="3">
        <v>0</v>
      </c>
      <c r="G167" s="3">
        <v>7781.9042984886955</v>
      </c>
      <c r="H167" s="3">
        <f t="shared" si="2"/>
        <v>13965.083641872392</v>
      </c>
      <c r="I167" s="8"/>
      <c r="J167" s="6"/>
    </row>
    <row r="168" spans="1:10" x14ac:dyDescent="0.2">
      <c r="A168" s="6" t="s">
        <v>32</v>
      </c>
      <c r="B168" s="3">
        <v>1019.9480802128452</v>
      </c>
      <c r="C168" s="3">
        <v>0</v>
      </c>
      <c r="D168" s="3">
        <v>0</v>
      </c>
      <c r="E168" s="3">
        <v>0</v>
      </c>
      <c r="F168" s="3">
        <v>0</v>
      </c>
      <c r="G168" s="3">
        <v>1750.1812220020515</v>
      </c>
      <c r="H168" s="3">
        <f t="shared" si="2"/>
        <v>2770.1293022148966</v>
      </c>
      <c r="I168" s="8"/>
      <c r="J168" s="6"/>
    </row>
    <row r="169" spans="1:10" x14ac:dyDescent="0.2">
      <c r="A169" s="6" t="s">
        <v>93</v>
      </c>
      <c r="B169" s="3">
        <v>0</v>
      </c>
      <c r="C169" s="3">
        <v>0</v>
      </c>
      <c r="D169" s="3">
        <v>0</v>
      </c>
      <c r="E169" s="3">
        <v>0</v>
      </c>
      <c r="F169" s="3">
        <v>0</v>
      </c>
      <c r="G169" s="3">
        <v>11047.180983914001</v>
      </c>
      <c r="H169" s="3">
        <f t="shared" si="2"/>
        <v>11047.180983914001</v>
      </c>
      <c r="I169" s="8"/>
      <c r="J169" s="6"/>
    </row>
    <row r="170" spans="1:10" x14ac:dyDescent="0.2">
      <c r="A170" s="6" t="s">
        <v>59</v>
      </c>
      <c r="B170" s="3">
        <v>0</v>
      </c>
      <c r="C170" s="3">
        <v>0</v>
      </c>
      <c r="D170" s="3">
        <v>0</v>
      </c>
      <c r="E170" s="3">
        <v>0</v>
      </c>
      <c r="F170" s="3">
        <v>0</v>
      </c>
      <c r="G170" s="3">
        <v>0</v>
      </c>
      <c r="H170" s="3">
        <f t="shared" si="2"/>
        <v>0</v>
      </c>
      <c r="I170" s="8"/>
      <c r="J170" s="6"/>
    </row>
    <row r="171" spans="1:10" x14ac:dyDescent="0.2">
      <c r="A171" s="6" t="s">
        <v>228</v>
      </c>
      <c r="B171" s="3">
        <v>4650.9084550575244</v>
      </c>
      <c r="C171" s="3">
        <v>0</v>
      </c>
      <c r="D171" s="3">
        <v>0</v>
      </c>
      <c r="E171" s="3">
        <v>0</v>
      </c>
      <c r="F171" s="3">
        <v>0</v>
      </c>
      <c r="G171" s="3">
        <v>11987.519791190018</v>
      </c>
      <c r="H171" s="3">
        <f t="shared" si="2"/>
        <v>16638.428246247542</v>
      </c>
      <c r="I171" s="8"/>
      <c r="J171" s="6"/>
    </row>
    <row r="172" spans="1:10" x14ac:dyDescent="0.2">
      <c r="A172" s="6" t="s">
        <v>35</v>
      </c>
      <c r="B172" s="3">
        <v>1817.6425262568923</v>
      </c>
      <c r="C172" s="3">
        <v>0</v>
      </c>
      <c r="D172" s="3">
        <v>0</v>
      </c>
      <c r="E172" s="3">
        <v>0</v>
      </c>
      <c r="F172" s="3">
        <v>0</v>
      </c>
      <c r="G172" s="3">
        <v>8952.6450980941099</v>
      </c>
      <c r="H172" s="3">
        <f t="shared" si="2"/>
        <v>10770.287624351002</v>
      </c>
      <c r="I172" s="8"/>
      <c r="J172" s="6"/>
    </row>
    <row r="173" spans="1:10" x14ac:dyDescent="0.2">
      <c r="A173" s="6" t="s">
        <v>229</v>
      </c>
      <c r="B173" s="3">
        <v>1549.9438658077909</v>
      </c>
      <c r="C173" s="3">
        <v>1477.5712072019141</v>
      </c>
      <c r="D173" s="3">
        <v>0</v>
      </c>
      <c r="E173" s="3">
        <v>0</v>
      </c>
      <c r="F173" s="3">
        <v>0</v>
      </c>
      <c r="G173" s="3">
        <v>1477.5712072019141</v>
      </c>
      <c r="H173" s="3">
        <f t="shared" si="2"/>
        <v>4505.0862802116189</v>
      </c>
      <c r="I173" s="8"/>
      <c r="J173" s="6"/>
    </row>
    <row r="174" spans="1:10" x14ac:dyDescent="0.2">
      <c r="A174" s="6" t="s">
        <v>158</v>
      </c>
      <c r="B174" s="3">
        <v>591.42784544186668</v>
      </c>
      <c r="C174" s="3">
        <v>0</v>
      </c>
      <c r="D174" s="3">
        <v>0</v>
      </c>
      <c r="E174" s="3">
        <v>0</v>
      </c>
      <c r="F174" s="3">
        <v>0</v>
      </c>
      <c r="G174" s="3">
        <v>0</v>
      </c>
      <c r="H174" s="3">
        <f t="shared" si="2"/>
        <v>591.42784544186668</v>
      </c>
      <c r="I174" s="8"/>
      <c r="J174" s="6"/>
    </row>
    <row r="175" spans="1:10" x14ac:dyDescent="0.2">
      <c r="A175" s="6" t="s">
        <v>82</v>
      </c>
      <c r="B175" s="3">
        <v>20353.165337466271</v>
      </c>
      <c r="C175" s="3">
        <v>0</v>
      </c>
      <c r="D175" s="3">
        <v>0</v>
      </c>
      <c r="E175" s="3">
        <v>0</v>
      </c>
      <c r="F175" s="3">
        <v>0</v>
      </c>
      <c r="G175" s="3">
        <v>66409.584031967926</v>
      </c>
      <c r="H175" s="3">
        <f t="shared" si="2"/>
        <v>86762.749369434197</v>
      </c>
      <c r="I175" s="8"/>
      <c r="J175" s="6"/>
    </row>
    <row r="176" spans="1:10" x14ac:dyDescent="0.2">
      <c r="A176" s="6" t="s">
        <v>23</v>
      </c>
      <c r="B176" s="3">
        <v>4932.7593073899097</v>
      </c>
      <c r="C176" s="3">
        <v>223.92525627611334</v>
      </c>
      <c r="D176" s="3">
        <v>0</v>
      </c>
      <c r="E176" s="3">
        <v>0</v>
      </c>
      <c r="F176" s="3">
        <v>0</v>
      </c>
      <c r="G176" s="3">
        <v>16794.394220708502</v>
      </c>
      <c r="H176" s="3">
        <f t="shared" si="2"/>
        <v>21951.078784374524</v>
      </c>
      <c r="I176" s="8"/>
      <c r="J176" s="6"/>
    </row>
    <row r="177" spans="1:10" x14ac:dyDescent="0.2">
      <c r="A177" s="6" t="s">
        <v>117</v>
      </c>
      <c r="B177" s="3">
        <v>900.8728188377288</v>
      </c>
      <c r="C177" s="3">
        <v>0</v>
      </c>
      <c r="D177" s="3">
        <v>0</v>
      </c>
      <c r="E177" s="3">
        <v>0</v>
      </c>
      <c r="F177" s="3">
        <v>0</v>
      </c>
      <c r="G177" s="3">
        <v>687.04616616381384</v>
      </c>
      <c r="H177" s="3">
        <f t="shared" si="2"/>
        <v>1587.9189850015428</v>
      </c>
      <c r="I177" s="8"/>
      <c r="J177" s="6"/>
    </row>
    <row r="178" spans="1:10" x14ac:dyDescent="0.2">
      <c r="A178" s="6" t="s">
        <v>139</v>
      </c>
      <c r="B178" s="3">
        <v>399.1713943189564</v>
      </c>
      <c r="C178" s="3">
        <v>0</v>
      </c>
      <c r="D178" s="3">
        <v>0</v>
      </c>
      <c r="E178" s="3">
        <v>0</v>
      </c>
      <c r="F178" s="3">
        <v>0</v>
      </c>
      <c r="G178" s="3">
        <v>2663.7281542700171</v>
      </c>
      <c r="H178" s="3">
        <f t="shared" si="2"/>
        <v>3062.8995485889736</v>
      </c>
      <c r="I178" s="8"/>
      <c r="J178" s="6"/>
    </row>
    <row r="179" spans="1:10" x14ac:dyDescent="0.2">
      <c r="A179" s="6" t="s">
        <v>55</v>
      </c>
      <c r="B179" s="3">
        <v>0</v>
      </c>
      <c r="C179" s="3">
        <v>0</v>
      </c>
      <c r="D179" s="3">
        <v>0</v>
      </c>
      <c r="E179" s="3">
        <v>0</v>
      </c>
      <c r="F179" s="3">
        <v>0</v>
      </c>
      <c r="G179" s="3">
        <v>0</v>
      </c>
      <c r="H179" s="3">
        <f t="shared" si="2"/>
        <v>0</v>
      </c>
      <c r="I179" s="8"/>
      <c r="J179" s="6"/>
    </row>
    <row r="180" spans="1:10" x14ac:dyDescent="0.2">
      <c r="A180" s="6" t="s">
        <v>43</v>
      </c>
      <c r="B180" s="3">
        <v>3895.5900786538941</v>
      </c>
      <c r="C180" s="3">
        <v>928.42261295065498</v>
      </c>
      <c r="D180" s="3">
        <v>0</v>
      </c>
      <c r="E180" s="3">
        <v>0</v>
      </c>
      <c r="F180" s="3">
        <v>0</v>
      </c>
      <c r="G180" s="3">
        <v>3528.0059292124893</v>
      </c>
      <c r="H180" s="3">
        <f t="shared" si="2"/>
        <v>8352.018620817038</v>
      </c>
      <c r="I180" s="8"/>
      <c r="J180" s="6"/>
    </row>
    <row r="181" spans="1:10" x14ac:dyDescent="0.2">
      <c r="A181" s="6" t="s">
        <v>97</v>
      </c>
      <c r="B181" s="3">
        <v>3414.0180390538508</v>
      </c>
      <c r="C181" s="3">
        <v>1162.3588594437049</v>
      </c>
      <c r="D181" s="3">
        <v>0</v>
      </c>
      <c r="E181" s="3">
        <v>0</v>
      </c>
      <c r="F181" s="3">
        <v>0</v>
      </c>
      <c r="G181" s="3">
        <v>7439.0967004397107</v>
      </c>
      <c r="H181" s="3">
        <f t="shared" si="2"/>
        <v>12015.473598937268</v>
      </c>
      <c r="I181" s="8"/>
      <c r="J181" s="6"/>
    </row>
    <row r="182" spans="1:10" x14ac:dyDescent="0.2">
      <c r="A182" s="6" t="s">
        <v>230</v>
      </c>
      <c r="B182" s="3">
        <v>7220.2212285684245</v>
      </c>
      <c r="C182" s="3">
        <v>3441.5410881350354</v>
      </c>
      <c r="D182" s="3">
        <v>344.15410881350351</v>
      </c>
      <c r="E182" s="3">
        <v>0</v>
      </c>
      <c r="F182" s="3">
        <v>0</v>
      </c>
      <c r="G182" s="3">
        <v>24434.941725758748</v>
      </c>
      <c r="H182" s="3">
        <f t="shared" si="2"/>
        <v>35440.858151275708</v>
      </c>
      <c r="I182" s="8"/>
      <c r="J182" s="6"/>
    </row>
    <row r="183" spans="1:10" x14ac:dyDescent="0.2">
      <c r="A183" s="6" t="s">
        <v>154</v>
      </c>
      <c r="B183" s="3">
        <v>13436.590922452608</v>
      </c>
      <c r="C183" s="3">
        <v>1366.3132148505738</v>
      </c>
      <c r="D183" s="3">
        <v>0</v>
      </c>
      <c r="E183" s="3">
        <v>0</v>
      </c>
      <c r="F183" s="3">
        <v>0</v>
      </c>
      <c r="G183" s="3">
        <v>33303.884611982729</v>
      </c>
      <c r="H183" s="3">
        <f t="shared" si="2"/>
        <v>48106.788749285908</v>
      </c>
      <c r="I183" s="8"/>
      <c r="J183" s="6"/>
    </row>
    <row r="184" spans="1:10" x14ac:dyDescent="0.2">
      <c r="A184" s="6" t="s">
        <v>133</v>
      </c>
      <c r="B184" s="3">
        <v>3256.2480188973836</v>
      </c>
      <c r="C184" s="3">
        <v>206.94677712187138</v>
      </c>
      <c r="D184" s="3">
        <v>0</v>
      </c>
      <c r="E184" s="3">
        <v>0</v>
      </c>
      <c r="F184" s="3">
        <v>0</v>
      </c>
      <c r="G184" s="3">
        <v>8070.9243077529845</v>
      </c>
      <c r="H184" s="3">
        <f t="shared" si="2"/>
        <v>11534.11910377224</v>
      </c>
      <c r="I184" s="8"/>
      <c r="J184" s="6"/>
    </row>
    <row r="185" spans="1:10" x14ac:dyDescent="0.2">
      <c r="A185" s="6" t="s">
        <v>149</v>
      </c>
      <c r="B185" s="3">
        <v>0</v>
      </c>
      <c r="C185" s="3">
        <v>0</v>
      </c>
      <c r="D185" s="3">
        <v>0</v>
      </c>
      <c r="E185" s="3">
        <v>0</v>
      </c>
      <c r="F185" s="3">
        <v>0</v>
      </c>
      <c r="G185" s="3">
        <v>0</v>
      </c>
      <c r="H185" s="3">
        <f t="shared" si="2"/>
        <v>0</v>
      </c>
      <c r="I185" s="8"/>
      <c r="J185" s="6"/>
    </row>
    <row r="186" spans="1:10" x14ac:dyDescent="0.2">
      <c r="A186" s="6" t="s">
        <v>231</v>
      </c>
      <c r="B186" s="3">
        <v>10.141546628406925</v>
      </c>
      <c r="C186" s="3">
        <v>0</v>
      </c>
      <c r="D186" s="3">
        <v>0</v>
      </c>
      <c r="E186" s="3">
        <v>0</v>
      </c>
      <c r="F186" s="3">
        <v>0</v>
      </c>
      <c r="G186" s="3">
        <v>0</v>
      </c>
      <c r="H186" s="3">
        <f t="shared" si="2"/>
        <v>10.141546628406925</v>
      </c>
      <c r="I186" s="8"/>
      <c r="J186" s="6"/>
    </row>
    <row r="187" spans="1:10" x14ac:dyDescent="0.2">
      <c r="A187" s="6" t="s">
        <v>232</v>
      </c>
      <c r="B187" s="3">
        <v>1208.1121415034631</v>
      </c>
      <c r="C187" s="3">
        <v>493.58609174797294</v>
      </c>
      <c r="D187" s="3">
        <v>0</v>
      </c>
      <c r="E187" s="3">
        <v>0</v>
      </c>
      <c r="F187" s="3">
        <v>0</v>
      </c>
      <c r="G187" s="3">
        <v>4606.8035229810812</v>
      </c>
      <c r="H187" s="3">
        <f t="shared" si="2"/>
        <v>6308.5017562325174</v>
      </c>
      <c r="I187" s="8"/>
      <c r="J187" s="6"/>
    </row>
    <row r="188" spans="1:10" x14ac:dyDescent="0.2">
      <c r="A188" s="6" t="s">
        <v>141</v>
      </c>
      <c r="B188" s="3">
        <v>101.57956615614394</v>
      </c>
      <c r="C188" s="3">
        <v>0</v>
      </c>
      <c r="D188" s="3">
        <v>0</v>
      </c>
      <c r="E188" s="3">
        <v>0</v>
      </c>
      <c r="F188" s="3">
        <v>0</v>
      </c>
      <c r="G188" s="3">
        <v>484.18218718571694</v>
      </c>
      <c r="H188" s="3">
        <f t="shared" si="2"/>
        <v>585.76175334186087</v>
      </c>
      <c r="I188" s="8"/>
      <c r="J188" s="6"/>
    </row>
    <row r="189" spans="1:10" x14ac:dyDescent="0.2">
      <c r="A189" s="6" t="s">
        <v>109</v>
      </c>
      <c r="B189" s="3">
        <v>693.54555099017637</v>
      </c>
      <c r="C189" s="3">
        <v>0</v>
      </c>
      <c r="D189" s="3">
        <v>0</v>
      </c>
      <c r="E189" s="3">
        <v>0</v>
      </c>
      <c r="F189" s="3">
        <v>0</v>
      </c>
      <c r="G189" s="3">
        <v>1586.7871754057235</v>
      </c>
      <c r="H189" s="3">
        <f t="shared" si="2"/>
        <v>2280.3327263959</v>
      </c>
      <c r="I189" s="8"/>
      <c r="J189" s="6"/>
    </row>
    <row r="190" spans="1:10" x14ac:dyDescent="0.2">
      <c r="A190" s="6" t="s">
        <v>22</v>
      </c>
      <c r="B190" s="3">
        <v>1598.5572868544259</v>
      </c>
      <c r="C190" s="3">
        <v>609.56587453905138</v>
      </c>
      <c r="D190" s="3">
        <v>0</v>
      </c>
      <c r="E190" s="3">
        <v>0</v>
      </c>
      <c r="F190" s="3">
        <v>0</v>
      </c>
      <c r="G190" s="3">
        <v>3352.612309964783</v>
      </c>
      <c r="H190" s="3">
        <f t="shared" si="2"/>
        <v>5560.7354713582608</v>
      </c>
      <c r="I190" s="8"/>
      <c r="J190" s="6"/>
    </row>
    <row r="191" spans="1:10" x14ac:dyDescent="0.2">
      <c r="A191" s="6" t="s">
        <v>147</v>
      </c>
      <c r="B191" s="3">
        <v>2093.4609987283357</v>
      </c>
      <c r="C191" s="3">
        <v>0</v>
      </c>
      <c r="D191" s="3">
        <v>0</v>
      </c>
      <c r="E191" s="3">
        <v>0</v>
      </c>
      <c r="F191" s="3">
        <v>0</v>
      </c>
      <c r="G191" s="3">
        <v>0</v>
      </c>
      <c r="H191" s="3">
        <f t="shared" si="2"/>
        <v>2093.4609987283357</v>
      </c>
      <c r="I191" s="8"/>
      <c r="J191" s="6"/>
    </row>
    <row r="192" spans="1:10" x14ac:dyDescent="0.2">
      <c r="A192" s="6" t="s">
        <v>233</v>
      </c>
      <c r="B192" s="3">
        <v>1676.1096725019509</v>
      </c>
      <c r="C192" s="3">
        <v>245.82244029660015</v>
      </c>
      <c r="D192" s="3">
        <v>0</v>
      </c>
      <c r="E192" s="3">
        <v>0</v>
      </c>
      <c r="F192" s="3">
        <v>0</v>
      </c>
      <c r="G192" s="3">
        <v>3318.6029440041025</v>
      </c>
      <c r="H192" s="3">
        <f t="shared" si="2"/>
        <v>5240.5350568026533</v>
      </c>
      <c r="I192" s="8"/>
      <c r="J192" s="6"/>
    </row>
    <row r="193" spans="1:10" x14ac:dyDescent="0.2">
      <c r="A193" s="6" t="s">
        <v>234</v>
      </c>
      <c r="B193" s="3">
        <v>7832.8245294433</v>
      </c>
      <c r="C193" s="3">
        <v>1445.241434461944</v>
      </c>
      <c r="D193" s="3">
        <v>0</v>
      </c>
      <c r="E193" s="3">
        <v>0</v>
      </c>
      <c r="F193" s="3">
        <v>0</v>
      </c>
      <c r="G193" s="3">
        <v>20956.000799698191</v>
      </c>
      <c r="H193" s="3">
        <f t="shared" si="2"/>
        <v>30234.066763603434</v>
      </c>
      <c r="I193" s="8"/>
      <c r="J193" s="6"/>
    </row>
    <row r="194" spans="1:10" x14ac:dyDescent="0.2">
      <c r="A194" s="6" t="s">
        <v>164</v>
      </c>
      <c r="B194" s="3">
        <v>1922.9343955342868</v>
      </c>
      <c r="C194" s="3">
        <v>0</v>
      </c>
      <c r="D194" s="3">
        <v>0</v>
      </c>
      <c r="E194" s="3">
        <v>0</v>
      </c>
      <c r="F194" s="3">
        <v>0</v>
      </c>
      <c r="G194" s="3">
        <v>6721.5332003196336</v>
      </c>
      <c r="H194" s="3">
        <f t="shared" ref="H194:H202" si="3">SUM(B194:G194)</f>
        <v>8644.467595853921</v>
      </c>
      <c r="I194" s="8"/>
      <c r="J194" s="6"/>
    </row>
    <row r="195" spans="1:10" x14ac:dyDescent="0.2">
      <c r="A195" s="6" t="s">
        <v>42</v>
      </c>
      <c r="B195" s="3">
        <v>0</v>
      </c>
      <c r="C195" s="3">
        <v>280.12690978880175</v>
      </c>
      <c r="D195" s="3">
        <v>0</v>
      </c>
      <c r="E195" s="3">
        <v>0</v>
      </c>
      <c r="F195" s="3">
        <v>0</v>
      </c>
      <c r="G195" s="3">
        <v>10924.949481763269</v>
      </c>
      <c r="H195" s="3">
        <f t="shared" si="3"/>
        <v>11205.076391552071</v>
      </c>
      <c r="I195" s="8"/>
      <c r="J195" s="6"/>
    </row>
    <row r="196" spans="1:10" x14ac:dyDescent="0.2">
      <c r="A196" s="6" t="s">
        <v>119</v>
      </c>
      <c r="B196" s="3">
        <v>7024.1544381127687</v>
      </c>
      <c r="C196" s="3">
        <v>267.84681901459339</v>
      </c>
      <c r="D196" s="3">
        <v>0</v>
      </c>
      <c r="E196" s="3">
        <v>0</v>
      </c>
      <c r="F196" s="3">
        <v>0</v>
      </c>
      <c r="G196" s="3">
        <v>8035.4045704378022</v>
      </c>
      <c r="H196" s="3">
        <f t="shared" si="3"/>
        <v>15327.405827565164</v>
      </c>
      <c r="I196" s="8"/>
      <c r="J196" s="6"/>
    </row>
    <row r="197" spans="1:10" x14ac:dyDescent="0.2">
      <c r="A197" s="6" t="s">
        <v>235</v>
      </c>
      <c r="B197" s="3">
        <v>1742.4092664193336</v>
      </c>
      <c r="C197" s="3">
        <v>0</v>
      </c>
      <c r="D197" s="3">
        <v>0</v>
      </c>
      <c r="E197" s="3">
        <v>0</v>
      </c>
      <c r="F197" s="3">
        <v>0</v>
      </c>
      <c r="G197" s="3">
        <v>4429.4658148904182</v>
      </c>
      <c r="H197" s="3">
        <f t="shared" si="3"/>
        <v>6171.8750813097522</v>
      </c>
      <c r="I197" s="8"/>
      <c r="J197" s="6"/>
    </row>
    <row r="198" spans="1:10" x14ac:dyDescent="0.2">
      <c r="A198" s="6" t="s">
        <v>37</v>
      </c>
      <c r="B198" s="3">
        <v>633.56370122281078</v>
      </c>
      <c r="C198" s="3">
        <v>201.32674984914411</v>
      </c>
      <c r="D198" s="3">
        <v>0</v>
      </c>
      <c r="E198" s="3">
        <v>0</v>
      </c>
      <c r="F198" s="3">
        <v>0</v>
      </c>
      <c r="G198" s="3">
        <v>1207.9604990948646</v>
      </c>
      <c r="H198" s="3">
        <f t="shared" si="3"/>
        <v>2042.8509501668195</v>
      </c>
      <c r="I198" s="8"/>
      <c r="J198" s="6"/>
    </row>
    <row r="199" spans="1:10" x14ac:dyDescent="0.2">
      <c r="A199" s="6" t="s">
        <v>236</v>
      </c>
      <c r="B199" s="3">
        <v>0</v>
      </c>
      <c r="C199" s="3">
        <v>0</v>
      </c>
      <c r="D199" s="3">
        <v>0</v>
      </c>
      <c r="E199" s="3">
        <v>0</v>
      </c>
      <c r="F199" s="3">
        <v>0</v>
      </c>
      <c r="G199" s="3">
        <v>0</v>
      </c>
      <c r="H199" s="3">
        <f t="shared" si="3"/>
        <v>0</v>
      </c>
      <c r="I199" s="8"/>
      <c r="J199" s="6"/>
    </row>
    <row r="200" spans="1:10" x14ac:dyDescent="0.2">
      <c r="A200" s="6" t="s">
        <v>237</v>
      </c>
      <c r="B200" s="3">
        <v>0</v>
      </c>
      <c r="C200" s="3">
        <v>0</v>
      </c>
      <c r="D200" s="3">
        <v>0</v>
      </c>
      <c r="E200" s="3">
        <v>0</v>
      </c>
      <c r="F200" s="3">
        <v>0</v>
      </c>
      <c r="G200" s="3">
        <v>0</v>
      </c>
      <c r="H200" s="3">
        <f t="shared" si="3"/>
        <v>0</v>
      </c>
      <c r="I200" s="8"/>
      <c r="J200" s="6"/>
    </row>
    <row r="201" spans="1:10" x14ac:dyDescent="0.2">
      <c r="A201" s="6" t="s">
        <v>238</v>
      </c>
      <c r="B201" s="3">
        <v>0</v>
      </c>
      <c r="C201" s="3">
        <v>0</v>
      </c>
      <c r="D201" s="3">
        <v>0</v>
      </c>
      <c r="E201" s="3">
        <v>0</v>
      </c>
      <c r="F201" s="3">
        <v>0</v>
      </c>
      <c r="G201" s="3">
        <v>0</v>
      </c>
      <c r="H201" s="3">
        <f t="shared" si="3"/>
        <v>0</v>
      </c>
      <c r="I201" s="8"/>
      <c r="J201" s="6"/>
    </row>
    <row r="202" spans="1:10" x14ac:dyDescent="0.2">
      <c r="A202" s="6" t="s">
        <v>184</v>
      </c>
      <c r="B202" s="3">
        <v>368.46760349543536</v>
      </c>
      <c r="C202" s="3">
        <v>0</v>
      </c>
      <c r="D202" s="3">
        <v>0</v>
      </c>
      <c r="E202" s="3">
        <v>0</v>
      </c>
      <c r="F202" s="3">
        <v>0</v>
      </c>
      <c r="G202" s="3">
        <v>0</v>
      </c>
      <c r="H202" s="3">
        <f t="shared" si="3"/>
        <v>368.46760349543536</v>
      </c>
      <c r="I202" s="8"/>
      <c r="J202" s="6"/>
    </row>
    <row r="203" spans="1:10" s="8" customFormat="1" x14ac:dyDescent="0.2">
      <c r="A203" s="6" t="s">
        <v>186</v>
      </c>
      <c r="B203" s="4">
        <f>SUBTOTAL(109,Sect619[District])</f>
        <v>781375.96211565554</v>
      </c>
      <c r="C203" s="4">
        <f>SUBTOTAL(109,Sect619[Regional])</f>
        <v>109647.00105311681</v>
      </c>
      <c r="D203" s="4">
        <f>SUBTOTAL(109,Sect619[OSD])</f>
        <v>1450.704351825952</v>
      </c>
      <c r="E203" s="4">
        <f>SUBTOTAL(109,Sect619[LTCT])</f>
        <v>308.86904144038294</v>
      </c>
      <c r="F203" s="4">
        <f>SUBTOTAL(109,Sect619[Hospital])</f>
        <v>0</v>
      </c>
      <c r="G203" s="4">
        <f>SUBTOTAL(109,Sect619[ECSE])</f>
        <v>2027121.4644379623</v>
      </c>
      <c r="H203" s="4">
        <f>SUBTOTAL(109,Sect619[Gross Total])</f>
        <v>2919904.0010000002</v>
      </c>
      <c r="I203" s="5"/>
    </row>
    <row r="204" spans="1:10" hidden="1" x14ac:dyDescent="0.2">
      <c r="A204" s="8"/>
      <c r="B204" s="5"/>
      <c r="C204" s="5"/>
      <c r="D204" s="5"/>
      <c r="E204" s="5"/>
      <c r="F204" s="5"/>
      <c r="G204" s="5"/>
      <c r="H204" s="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1" topLeftCell="A2" activePane="bottomLeft" state="frozen"/>
      <selection pane="bottomLeft"/>
    </sheetView>
  </sheetViews>
  <sheetFormatPr defaultColWidth="0" defaultRowHeight="12.75" zeroHeight="1" x14ac:dyDescent="0.2"/>
  <cols>
    <col min="1" max="1" width="30.28515625" style="6" customWidth="1"/>
    <col min="2" max="4" width="16.140625" style="6" customWidth="1"/>
    <col min="5" max="5" width="9.28515625" style="6" customWidth="1"/>
    <col min="6" max="16384" width="7.28515625" style="6" hidden="1"/>
  </cols>
  <sheetData>
    <row r="1" spans="1:4" x14ac:dyDescent="0.2">
      <c r="A1" s="6" t="s">
        <v>182</v>
      </c>
      <c r="B1" s="7" t="s">
        <v>174</v>
      </c>
      <c r="C1" s="7" t="s">
        <v>188</v>
      </c>
      <c r="D1" s="7" t="s">
        <v>186</v>
      </c>
    </row>
    <row r="2" spans="1:4" x14ac:dyDescent="0.2">
      <c r="A2" s="6" t="s">
        <v>169</v>
      </c>
      <c r="B2" s="3">
        <f>Sect611[[#Totals],[Regional]]</f>
        <v>14265035.608914884</v>
      </c>
      <c r="C2" s="3">
        <f>Sect619[[#Totals],[Regional]]</f>
        <v>109647.00105311681</v>
      </c>
      <c r="D2" s="4">
        <f t="shared" ref="D2:D7" si="0">SUM(B2:C2)</f>
        <v>14374682.609968001</v>
      </c>
    </row>
    <row r="3" spans="1:4" x14ac:dyDescent="0.2">
      <c r="A3" s="6" t="s">
        <v>181</v>
      </c>
      <c r="B3" s="3">
        <f>Sect611[[#Totals],[OSD]]</f>
        <v>134492.23944130138</v>
      </c>
      <c r="C3" s="3">
        <f>Sect619[[#Totals],[OSD]]</f>
        <v>1450.704351825952</v>
      </c>
      <c r="D3" s="4">
        <f t="shared" si="0"/>
        <v>135942.94379312734</v>
      </c>
    </row>
    <row r="4" spans="1:4" x14ac:dyDescent="0.2">
      <c r="A4" s="6" t="s">
        <v>183</v>
      </c>
      <c r="B4" s="3">
        <f>Sect611[[#Totals],[LTCT]]</f>
        <v>429872.13207190897</v>
      </c>
      <c r="C4" s="3">
        <f>Sect619[[#Totals],[LTCT]]</f>
        <v>308.86904144038294</v>
      </c>
      <c r="D4" s="4">
        <f t="shared" si="0"/>
        <v>430181.00111334934</v>
      </c>
    </row>
    <row r="5" spans="1:4" x14ac:dyDescent="0.2">
      <c r="A5" s="6" t="s">
        <v>172</v>
      </c>
      <c r="B5" s="3">
        <f>Sect611[[#Totals],[Hospital]]</f>
        <v>9527.1168649808697</v>
      </c>
      <c r="C5" s="3">
        <f>Sect619[[#Totals],[Hospital]]</f>
        <v>0</v>
      </c>
      <c r="D5" s="4">
        <f t="shared" si="0"/>
        <v>9527.1168649808697</v>
      </c>
    </row>
    <row r="6" spans="1:4" x14ac:dyDescent="0.2">
      <c r="A6" s="6" t="s">
        <v>184</v>
      </c>
      <c r="B6" s="3">
        <f>INDEX(Sect611[],MATCH(Programs[[#This Row],[Program Name]],Sect611[LEA Name],0),8)</f>
        <v>20846.751433946269</v>
      </c>
      <c r="C6" s="3">
        <f>INDEX(Sect619[],MATCH(Programs[[#This Row],[Program Name]],Sect619[LEA Name],0),8)</f>
        <v>368.46760349543536</v>
      </c>
      <c r="D6" s="4">
        <f t="shared" si="0"/>
        <v>21215.219037441704</v>
      </c>
    </row>
    <row r="7" spans="1:4" x14ac:dyDescent="0.2">
      <c r="A7" s="6" t="s">
        <v>173</v>
      </c>
      <c r="B7" s="3">
        <f>Sect611[[#Totals],[ECSE]]</f>
        <v>11849078.320918029</v>
      </c>
      <c r="C7" s="3">
        <f>Sect619[[#Totals],[ECSE]]</f>
        <v>2027121.4644379623</v>
      </c>
      <c r="D7" s="4">
        <f t="shared" si="0"/>
        <v>13876199.785355991</v>
      </c>
    </row>
    <row r="8" spans="1:4" x14ac:dyDescent="0.2">
      <c r="A8" s="6" t="s">
        <v>186</v>
      </c>
      <c r="B8" s="4">
        <f>SUBTOTAL(109,Programs[Section 611])</f>
        <v>26708852.169645049</v>
      </c>
      <c r="C8" s="4">
        <f>SUBTOTAL(109,Programs[Section 619])</f>
        <v>2138896.5064878408</v>
      </c>
      <c r="D8" s="4">
        <f>SUBTOTAL(109,Programs[Total])</f>
        <v>28847748.676132891</v>
      </c>
    </row>
    <row r="9" spans="1:4" x14ac:dyDescent="0.2">
      <c r="B9" s="3"/>
      <c r="C9" s="3"/>
      <c r="D9" s="4"/>
    </row>
    <row r="10" spans="1:4" hidden="1" x14ac:dyDescent="0.2"/>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workbookViewId="0">
      <pane ySplit="1" topLeftCell="A2" activePane="bottomLeft" state="frozen"/>
      <selection pane="bottomLeft" activeCell="A2" sqref="A2"/>
    </sheetView>
  </sheetViews>
  <sheetFormatPr defaultColWidth="0" defaultRowHeight="12.75" zeroHeight="1" x14ac:dyDescent="0.2"/>
  <cols>
    <col min="1" max="1" width="26.7109375" style="6" customWidth="1"/>
    <col min="2" max="2" width="15.7109375" style="6" customWidth="1"/>
    <col min="3" max="3" width="19.28515625" style="6" customWidth="1"/>
    <col min="4" max="4" width="9.28515625" style="8" customWidth="1"/>
    <col min="5" max="16384" width="7.28515625" style="6" hidden="1"/>
  </cols>
  <sheetData>
    <row r="1" spans="1:3" x14ac:dyDescent="0.2">
      <c r="A1" s="6" t="s">
        <v>0</v>
      </c>
      <c r="B1" s="7" t="s">
        <v>187</v>
      </c>
      <c r="C1" s="7" t="s">
        <v>193</v>
      </c>
    </row>
    <row r="2" spans="1:3" x14ac:dyDescent="0.2">
      <c r="A2" s="6" t="s">
        <v>79</v>
      </c>
      <c r="B2" s="3">
        <v>0</v>
      </c>
      <c r="C2" s="3">
        <f>SUM(Sect611[[#This Row],[Gross Total]],Sect619[[#This Row],[Gross Total]])*0.15</f>
        <v>428.74864953831514</v>
      </c>
    </row>
    <row r="3" spans="1:3" x14ac:dyDescent="0.2">
      <c r="A3" s="6" t="s">
        <v>106</v>
      </c>
      <c r="B3" s="3">
        <v>0</v>
      </c>
      <c r="C3" s="3">
        <f>SUM(Sect611[[#This Row],[Gross Total]],Sect619[[#This Row],[Gross Total]])*0.15</f>
        <v>8809.7289614290603</v>
      </c>
    </row>
    <row r="4" spans="1:3" x14ac:dyDescent="0.2">
      <c r="A4" s="6" t="s">
        <v>5</v>
      </c>
      <c r="B4" s="3">
        <v>0</v>
      </c>
      <c r="C4" s="3">
        <f>SUM(Sect611[[#This Row],[Gross Total]],Sect619[[#This Row],[Gross Total]])*0.15</f>
        <v>7520.3114353944311</v>
      </c>
    </row>
    <row r="5" spans="1:3" x14ac:dyDescent="0.2">
      <c r="A5" s="6" t="s">
        <v>161</v>
      </c>
      <c r="B5" s="3">
        <v>0</v>
      </c>
      <c r="C5" s="3">
        <f>SUM(Sect611[[#This Row],[Gross Total]],Sect619[[#This Row],[Gross Total]])*0.15</f>
        <v>28806.833978580133</v>
      </c>
    </row>
    <row r="6" spans="1:3" x14ac:dyDescent="0.2">
      <c r="A6" s="6" t="s">
        <v>104</v>
      </c>
      <c r="B6" s="3">
        <v>0</v>
      </c>
      <c r="C6" s="3">
        <f>SUM(Sect611[[#This Row],[Gross Total]],Sect619[[#This Row],[Gross Total]])*0.15</f>
        <v>3805.3902524801606</v>
      </c>
    </row>
    <row r="7" spans="1:3" x14ac:dyDescent="0.2">
      <c r="A7" s="6" t="s">
        <v>44</v>
      </c>
      <c r="B7" s="3">
        <v>0</v>
      </c>
      <c r="C7" s="3">
        <f>SUM(Sect611[[#This Row],[Gross Total]],Sect619[[#This Row],[Gross Total]])*0.15</f>
        <v>5075.9636496160774</v>
      </c>
    </row>
    <row r="8" spans="1:3" x14ac:dyDescent="0.2">
      <c r="A8" s="6" t="s">
        <v>108</v>
      </c>
      <c r="B8" s="3">
        <v>0</v>
      </c>
      <c r="C8" s="3">
        <f>SUM(Sect611[[#This Row],[Gross Total]],Sect619[[#This Row],[Gross Total]])*0.15</f>
        <v>733.10099100142872</v>
      </c>
    </row>
    <row r="9" spans="1:3" x14ac:dyDescent="0.2">
      <c r="A9" s="6" t="s">
        <v>61</v>
      </c>
      <c r="B9" s="3">
        <v>30724.591838790933</v>
      </c>
      <c r="C9" s="3">
        <f>SUM(Sect611[[#This Row],[Gross Total]],Sect619[[#This Row],[Gross Total]])*0.15</f>
        <v>101767.63679831028</v>
      </c>
    </row>
    <row r="10" spans="1:3" x14ac:dyDescent="0.2">
      <c r="A10" s="6" t="s">
        <v>70</v>
      </c>
      <c r="B10" s="3">
        <v>7079.348317914214</v>
      </c>
      <c r="C10" s="3">
        <f>SUM(Sect611[[#This Row],[Gross Total]],Sect619[[#This Row],[Gross Total]])*0.15</f>
        <v>143.30738994803565</v>
      </c>
    </row>
    <row r="11" spans="1:3" x14ac:dyDescent="0.2">
      <c r="A11" s="6" t="s">
        <v>206</v>
      </c>
      <c r="B11" s="3">
        <v>46140.490746268646</v>
      </c>
      <c r="C11" s="3">
        <f>SUM(Sect611[[#This Row],[Gross Total]],Sect619[[#This Row],[Gross Total]])*0.15</f>
        <v>59105.605907846286</v>
      </c>
    </row>
    <row r="12" spans="1:3" x14ac:dyDescent="0.2">
      <c r="A12" s="6" t="s">
        <v>207</v>
      </c>
      <c r="B12" s="3">
        <v>8740.7564760026289</v>
      </c>
      <c r="C12" s="3">
        <f>SUM(Sect611[[#This Row],[Gross Total]],Sect619[[#This Row],[Gross Total]])*0.15</f>
        <v>17734.374039333277</v>
      </c>
    </row>
    <row r="13" spans="1:3" x14ac:dyDescent="0.2">
      <c r="A13" s="6" t="s">
        <v>1</v>
      </c>
      <c r="B13" s="3">
        <v>8992.8453225806443</v>
      </c>
      <c r="C13" s="3">
        <f>SUM(Sect611[[#This Row],[Gross Total]],Sect619[[#This Row],[Gross Total]])*0.15</f>
        <v>101272.78197183039</v>
      </c>
    </row>
    <row r="14" spans="1:3" x14ac:dyDescent="0.2">
      <c r="A14" s="6" t="s">
        <v>29</v>
      </c>
      <c r="B14" s="3">
        <v>4291.2578606158822</v>
      </c>
      <c r="C14" s="3">
        <f>SUM(Sect611[[#This Row],[Gross Total]],Sect619[[#This Row],[Gross Total]])*0.15</f>
        <v>25875.871323386767</v>
      </c>
    </row>
    <row r="15" spans="1:3" x14ac:dyDescent="0.2">
      <c r="A15" s="6" t="s">
        <v>152</v>
      </c>
      <c r="B15" s="3">
        <v>0</v>
      </c>
      <c r="C15" s="3">
        <f>SUM(Sect611[[#This Row],[Gross Total]],Sect619[[#This Row],[Gross Total]])*0.15</f>
        <v>32436.235428346681</v>
      </c>
    </row>
    <row r="16" spans="1:3" x14ac:dyDescent="0.2">
      <c r="A16" s="6" t="s">
        <v>155</v>
      </c>
      <c r="B16" s="3">
        <v>13856.961577380955</v>
      </c>
      <c r="C16" s="3">
        <f>SUM(Sect611[[#This Row],[Gross Total]],Sect619[[#This Row],[Gross Total]])*0.15</f>
        <v>1221261.2588516832</v>
      </c>
    </row>
    <row r="17" spans="1:3" x14ac:dyDescent="0.2">
      <c r="A17" s="6" t="s">
        <v>208</v>
      </c>
      <c r="B17" s="3">
        <v>0</v>
      </c>
      <c r="C17" s="3">
        <f>SUM(Sect611[[#This Row],[Gross Total]],Sect619[[#This Row],[Gross Total]])*0.15</f>
        <v>542979.87638594932</v>
      </c>
    </row>
    <row r="18" spans="1:3" x14ac:dyDescent="0.2">
      <c r="A18" s="6" t="s">
        <v>86</v>
      </c>
      <c r="B18" s="3">
        <v>0</v>
      </c>
      <c r="C18" s="3">
        <f>SUM(Sect611[[#This Row],[Gross Total]],Sect619[[#This Row],[Gross Total]])*0.15</f>
        <v>183388.62057203671</v>
      </c>
    </row>
    <row r="19" spans="1:3" x14ac:dyDescent="0.2">
      <c r="A19" s="6" t="s">
        <v>92</v>
      </c>
      <c r="B19" s="3">
        <v>0</v>
      </c>
      <c r="C19" s="3">
        <f>SUM(Sect611[[#This Row],[Gross Total]],Sect619[[#This Row],[Gross Total]])*0.15</f>
        <v>8386.3644770524552</v>
      </c>
    </row>
    <row r="20" spans="1:3" x14ac:dyDescent="0.2">
      <c r="A20" s="6" t="s">
        <v>71</v>
      </c>
      <c r="B20" s="3">
        <v>0</v>
      </c>
      <c r="C20" s="3">
        <f>SUM(Sect611[[#This Row],[Gross Total]],Sect619[[#This Row],[Gross Total]])*0.15</f>
        <v>646.79570136177995</v>
      </c>
    </row>
    <row r="21" spans="1:3" x14ac:dyDescent="0.2">
      <c r="A21" s="6" t="s">
        <v>209</v>
      </c>
      <c r="B21" s="3">
        <v>0</v>
      </c>
      <c r="C21" s="3">
        <f>SUM(Sect611[[#This Row],[Gross Total]],Sect619[[#This Row],[Gross Total]])*0.15</f>
        <v>55758.47194740321</v>
      </c>
    </row>
    <row r="22" spans="1:3" x14ac:dyDescent="0.2">
      <c r="A22" s="6" t="s">
        <v>3</v>
      </c>
      <c r="B22" s="3">
        <v>0</v>
      </c>
      <c r="C22" s="3">
        <f>SUM(Sect611[[#This Row],[Gross Total]],Sect619[[#This Row],[Gross Total]])*0.15</f>
        <v>2666.6074563901216</v>
      </c>
    </row>
    <row r="23" spans="1:3" x14ac:dyDescent="0.2">
      <c r="A23" s="6" t="s">
        <v>66</v>
      </c>
      <c r="B23" s="3">
        <v>9333.470232558142</v>
      </c>
      <c r="C23" s="3">
        <f>SUM(Sect611[[#This Row],[Gross Total]],Sect619[[#This Row],[Gross Total]])*0.15</f>
        <v>6382.1187341444092</v>
      </c>
    </row>
    <row r="24" spans="1:3" x14ac:dyDescent="0.2">
      <c r="A24" s="6" t="s">
        <v>210</v>
      </c>
      <c r="B24" s="3">
        <v>16255.897297297297</v>
      </c>
      <c r="C24" s="3">
        <f>SUM(Sect611[[#This Row],[Gross Total]],Sect619[[#This Row],[Gross Total]])*0.15</f>
        <v>7604.6737011054329</v>
      </c>
    </row>
    <row r="25" spans="1:3" x14ac:dyDescent="0.2">
      <c r="A25" s="6" t="s">
        <v>14</v>
      </c>
      <c r="B25" s="3">
        <v>0</v>
      </c>
      <c r="C25" s="3">
        <f>SUM(Sect611[[#This Row],[Gross Total]],Sect619[[#This Row],[Gross Total]])*0.15</f>
        <v>154472.13297243038</v>
      </c>
    </row>
    <row r="26" spans="1:3" x14ac:dyDescent="0.2">
      <c r="A26" s="6" t="s">
        <v>112</v>
      </c>
      <c r="B26" s="3">
        <v>0</v>
      </c>
      <c r="C26" s="3">
        <f>SUM(Sect611[[#This Row],[Gross Total]],Sect619[[#This Row],[Gross Total]])*0.15</f>
        <v>85592.705071144825</v>
      </c>
    </row>
    <row r="27" spans="1:3" x14ac:dyDescent="0.2">
      <c r="A27" s="6" t="s">
        <v>125</v>
      </c>
      <c r="B27" s="3">
        <v>0</v>
      </c>
      <c r="C27" s="3">
        <f>SUM(Sect611[[#This Row],[Gross Total]],Sect619[[#This Row],[Gross Total]])*0.15</f>
        <v>203116.42491812969</v>
      </c>
    </row>
    <row r="28" spans="1:3" x14ac:dyDescent="0.2">
      <c r="A28" s="6" t="s">
        <v>30</v>
      </c>
      <c r="B28" s="3">
        <v>0</v>
      </c>
      <c r="C28" s="3">
        <f>SUM(Sect611[[#This Row],[Gross Total]],Sect619[[#This Row],[Gross Total]])*0.15</f>
        <v>19414.607156967289</v>
      </c>
    </row>
    <row r="29" spans="1:3" x14ac:dyDescent="0.2">
      <c r="A29" s="6" t="s">
        <v>100</v>
      </c>
      <c r="B29" s="3">
        <v>0</v>
      </c>
      <c r="C29" s="3">
        <f>SUM(Sect611[[#This Row],[Gross Total]],Sect619[[#This Row],[Gross Total]])*0.15</f>
        <v>22145.189665058733</v>
      </c>
    </row>
    <row r="30" spans="1:3" x14ac:dyDescent="0.2">
      <c r="A30" s="6" t="s">
        <v>62</v>
      </c>
      <c r="B30" s="3">
        <v>0</v>
      </c>
      <c r="C30" s="3">
        <f>SUM(Sect611[[#This Row],[Gross Total]],Sect619[[#This Row],[Gross Total]])*0.15</f>
        <v>142001.36225462539</v>
      </c>
    </row>
    <row r="31" spans="1:3" x14ac:dyDescent="0.2">
      <c r="A31" s="6" t="s">
        <v>130</v>
      </c>
      <c r="B31" s="3">
        <v>2356.0602240000003</v>
      </c>
      <c r="C31" s="3">
        <f>SUM(Sect611[[#This Row],[Gross Total]],Sect619[[#This Row],[Gross Total]])*0.15</f>
        <v>96534.500775716631</v>
      </c>
    </row>
    <row r="32" spans="1:3" x14ac:dyDescent="0.2">
      <c r="A32" s="6" t="s">
        <v>20</v>
      </c>
      <c r="B32" s="3">
        <v>0</v>
      </c>
      <c r="C32" s="3">
        <f>SUM(Sect611[[#This Row],[Gross Total]],Sect619[[#This Row],[Gross Total]])*0.15</f>
        <v>26355.514403503425</v>
      </c>
    </row>
    <row r="33" spans="1:3" x14ac:dyDescent="0.2">
      <c r="A33" s="6" t="s">
        <v>12</v>
      </c>
      <c r="B33" s="3">
        <v>0</v>
      </c>
      <c r="C33" s="3">
        <f>SUM(Sect611[[#This Row],[Gross Total]],Sect619[[#This Row],[Gross Total]])*0.15</f>
        <v>22795.370167859292</v>
      </c>
    </row>
    <row r="34" spans="1:3" x14ac:dyDescent="0.2">
      <c r="A34" s="6" t="s">
        <v>45</v>
      </c>
      <c r="B34" s="3">
        <v>0</v>
      </c>
      <c r="C34" s="3">
        <f>SUM(Sect611[[#This Row],[Gross Total]],Sect619[[#This Row],[Gross Total]])*0.15</f>
        <v>4624.4414181040947</v>
      </c>
    </row>
    <row r="35" spans="1:3" x14ac:dyDescent="0.2">
      <c r="A35" s="6" t="s">
        <v>25</v>
      </c>
      <c r="B35" s="3">
        <v>1425.9175991189425</v>
      </c>
      <c r="C35" s="3">
        <f>SUM(Sect611[[#This Row],[Gross Total]],Sect619[[#This Row],[Gross Total]])*0.15</f>
        <v>133776.11120600239</v>
      </c>
    </row>
    <row r="36" spans="1:3" x14ac:dyDescent="0.2">
      <c r="A36" s="6" t="s">
        <v>24</v>
      </c>
      <c r="B36" s="3">
        <v>0</v>
      </c>
      <c r="C36" s="3">
        <f>SUM(Sect611[[#This Row],[Gross Total]],Sect619[[#This Row],[Gross Total]])*0.15</f>
        <v>38414.6380376979</v>
      </c>
    </row>
    <row r="37" spans="1:3" x14ac:dyDescent="0.2">
      <c r="A37" s="6" t="s">
        <v>126</v>
      </c>
      <c r="B37" s="3">
        <v>0</v>
      </c>
      <c r="C37" s="3">
        <f>SUM(Sect611[[#This Row],[Gross Total]],Sect619[[#This Row],[Gross Total]])*0.15</f>
        <v>29019.796486119332</v>
      </c>
    </row>
    <row r="38" spans="1:3" x14ac:dyDescent="0.2">
      <c r="A38" s="6" t="s">
        <v>7</v>
      </c>
      <c r="B38" s="3">
        <v>0</v>
      </c>
      <c r="C38" s="3">
        <f>SUM(Sect611[[#This Row],[Gross Total]],Sect619[[#This Row],[Gross Total]])*0.15</f>
        <v>233291.3865124156</v>
      </c>
    </row>
    <row r="39" spans="1:3" x14ac:dyDescent="0.2">
      <c r="A39" s="6" t="s">
        <v>144</v>
      </c>
      <c r="B39" s="3">
        <v>40815.987465753424</v>
      </c>
      <c r="C39" s="3">
        <f>SUM(Sect611[[#This Row],[Gross Total]],Sect619[[#This Row],[Gross Total]])*0.15</f>
        <v>9000.4977510313111</v>
      </c>
    </row>
    <row r="40" spans="1:3" x14ac:dyDescent="0.2">
      <c r="A40" s="6" t="s">
        <v>85</v>
      </c>
      <c r="B40" s="3">
        <v>8948.2786451612919</v>
      </c>
      <c r="C40" s="3">
        <f>SUM(Sect611[[#This Row],[Gross Total]],Sect619[[#This Row],[Gross Total]])*0.15</f>
        <v>47106.728661472502</v>
      </c>
    </row>
    <row r="41" spans="1:3" x14ac:dyDescent="0.2">
      <c r="A41" s="6" t="s">
        <v>211</v>
      </c>
      <c r="B41" s="3">
        <v>0</v>
      </c>
      <c r="C41" s="3">
        <f>SUM(Sect611[[#This Row],[Gross Total]],Sect619[[#This Row],[Gross Total]])*0.15</f>
        <v>101338.2090092281</v>
      </c>
    </row>
    <row r="42" spans="1:3" x14ac:dyDescent="0.2">
      <c r="A42" s="6" t="s">
        <v>212</v>
      </c>
      <c r="B42" s="3">
        <v>0</v>
      </c>
      <c r="C42" s="3">
        <f>SUM(Sect611[[#This Row],[Gross Total]],Sect619[[#This Row],[Gross Total]])*0.15</f>
        <v>10701.682735981971</v>
      </c>
    </row>
    <row r="43" spans="1:3" x14ac:dyDescent="0.2">
      <c r="A43" s="6" t="s">
        <v>69</v>
      </c>
      <c r="B43" s="3">
        <v>1527.6601175088131</v>
      </c>
      <c r="C43" s="3">
        <f>SUM(Sect611[[#This Row],[Gross Total]],Sect619[[#This Row],[Gross Total]])*0.15</f>
        <v>20465.252113181905</v>
      </c>
    </row>
    <row r="44" spans="1:3" x14ac:dyDescent="0.2">
      <c r="A44" s="6" t="s">
        <v>129</v>
      </c>
      <c r="B44" s="3">
        <v>12200.237196261682</v>
      </c>
      <c r="C44" s="3">
        <f>SUM(Sect611[[#This Row],[Gross Total]],Sect619[[#This Row],[Gross Total]])*0.15</f>
        <v>112108.32078881422</v>
      </c>
    </row>
    <row r="45" spans="1:3" x14ac:dyDescent="0.2">
      <c r="A45" s="6" t="s">
        <v>127</v>
      </c>
      <c r="B45" s="3">
        <v>0</v>
      </c>
      <c r="C45" s="3">
        <f>SUM(Sect611[[#This Row],[Gross Total]],Sect619[[#This Row],[Gross Total]])*0.15</f>
        <v>315116.95106353424</v>
      </c>
    </row>
    <row r="46" spans="1:3" x14ac:dyDescent="0.2">
      <c r="A46" s="6" t="s">
        <v>162</v>
      </c>
      <c r="B46" s="3">
        <v>3995.0279999999998</v>
      </c>
      <c r="C46" s="3">
        <f>SUM(Sect611[[#This Row],[Gross Total]],Sect619[[#This Row],[Gross Total]])*0.15</f>
        <v>31076.548553236302</v>
      </c>
    </row>
    <row r="47" spans="1:3" x14ac:dyDescent="0.2">
      <c r="A47" s="6" t="s">
        <v>49</v>
      </c>
      <c r="B47" s="3">
        <v>0</v>
      </c>
      <c r="C47" s="3">
        <f>SUM(Sect611[[#This Row],[Gross Total]],Sect619[[#This Row],[Gross Total]])*0.15</f>
        <v>1614.2978339018991</v>
      </c>
    </row>
    <row r="48" spans="1:3" x14ac:dyDescent="0.2">
      <c r="A48" s="6" t="s">
        <v>54</v>
      </c>
      <c r="B48" s="3">
        <v>0</v>
      </c>
      <c r="C48" s="3">
        <f>SUM(Sect611[[#This Row],[Gross Total]],Sect619[[#This Row],[Gross Total]])*0.15</f>
        <v>0</v>
      </c>
    </row>
    <row r="49" spans="1:3" x14ac:dyDescent="0.2">
      <c r="A49" s="6" t="s">
        <v>58</v>
      </c>
      <c r="B49" s="3">
        <v>0</v>
      </c>
      <c r="C49" s="3">
        <f>SUM(Sect611[[#This Row],[Gross Total]],Sect619[[#This Row],[Gross Total]])*0.15</f>
        <v>0</v>
      </c>
    </row>
    <row r="50" spans="1:3" x14ac:dyDescent="0.2">
      <c r="A50" s="6" t="s">
        <v>213</v>
      </c>
      <c r="B50" s="3">
        <v>0</v>
      </c>
      <c r="C50" s="3">
        <f>SUM(Sect611[[#This Row],[Gross Total]],Sect619[[#This Row],[Gross Total]])*0.15</f>
        <v>9082.8871444345823</v>
      </c>
    </row>
    <row r="51" spans="1:3" x14ac:dyDescent="0.2">
      <c r="A51" s="6" t="s">
        <v>214</v>
      </c>
      <c r="B51" s="3">
        <v>0</v>
      </c>
      <c r="C51" s="3">
        <f>SUM(Sect611[[#This Row],[Gross Total]],Sect619[[#This Row],[Gross Total]])*0.15</f>
        <v>202593.78027526039</v>
      </c>
    </row>
    <row r="52" spans="1:3" x14ac:dyDescent="0.2">
      <c r="A52" s="6" t="s">
        <v>56</v>
      </c>
      <c r="B52" s="3">
        <v>0</v>
      </c>
      <c r="C52" s="3">
        <f>SUM(Sect611[[#This Row],[Gross Total]],Sect619[[#This Row],[Gross Total]])*0.15</f>
        <v>0</v>
      </c>
    </row>
    <row r="53" spans="1:3" x14ac:dyDescent="0.2">
      <c r="A53" s="6" t="s">
        <v>150</v>
      </c>
      <c r="B53" s="3">
        <v>0</v>
      </c>
      <c r="C53" s="3">
        <f>SUM(Sect611[[#This Row],[Gross Total]],Sect619[[#This Row],[Gross Total]])*0.15</f>
        <v>8967.7610159039541</v>
      </c>
    </row>
    <row r="54" spans="1:3" x14ac:dyDescent="0.2">
      <c r="A54" s="6" t="s">
        <v>63</v>
      </c>
      <c r="B54" s="3">
        <v>0</v>
      </c>
      <c r="C54" s="3">
        <f>SUM(Sect611[[#This Row],[Gross Total]],Sect619[[#This Row],[Gross Total]])*0.15</f>
        <v>136953.26932336987</v>
      </c>
    </row>
    <row r="55" spans="1:3" x14ac:dyDescent="0.2">
      <c r="A55" s="6" t="s">
        <v>138</v>
      </c>
      <c r="B55" s="3">
        <v>1250.397090909091</v>
      </c>
      <c r="C55" s="3">
        <f>SUM(Sect611[[#This Row],[Gross Total]],Sect619[[#This Row],[Gross Total]])*0.15</f>
        <v>7543.0293289637239</v>
      </c>
    </row>
    <row r="56" spans="1:3" x14ac:dyDescent="0.2">
      <c r="A56" s="6" t="s">
        <v>145</v>
      </c>
      <c r="B56" s="3">
        <v>0</v>
      </c>
      <c r="C56" s="3">
        <f>SUM(Sect611[[#This Row],[Gross Total]],Sect619[[#This Row],[Gross Total]])*0.15</f>
        <v>12874.396501960968</v>
      </c>
    </row>
    <row r="57" spans="1:3" x14ac:dyDescent="0.2">
      <c r="A57" s="6" t="s">
        <v>38</v>
      </c>
      <c r="B57" s="3">
        <v>0</v>
      </c>
      <c r="C57" s="3">
        <f>SUM(Sect611[[#This Row],[Gross Total]],Sect619[[#This Row],[Gross Total]])*0.15</f>
        <v>7402.6543650370859</v>
      </c>
    </row>
    <row r="58" spans="1:3" x14ac:dyDescent="0.2">
      <c r="A58" s="6" t="s">
        <v>148</v>
      </c>
      <c r="B58" s="3">
        <v>0</v>
      </c>
      <c r="C58" s="3">
        <f>SUM(Sect611[[#This Row],[Gross Total]],Sect619[[#This Row],[Gross Total]])*0.15</f>
        <v>16302.989472431345</v>
      </c>
    </row>
    <row r="59" spans="1:3" x14ac:dyDescent="0.2">
      <c r="A59" s="6" t="s">
        <v>15</v>
      </c>
      <c r="B59" s="3">
        <v>0</v>
      </c>
      <c r="C59" s="3">
        <f>SUM(Sect611[[#This Row],[Gross Total]],Sect619[[#This Row],[Gross Total]])*0.15</f>
        <v>85184.050663908245</v>
      </c>
    </row>
    <row r="60" spans="1:3" x14ac:dyDescent="0.2">
      <c r="A60" s="6" t="s">
        <v>81</v>
      </c>
      <c r="B60" s="3">
        <v>0</v>
      </c>
      <c r="C60" s="3">
        <f>SUM(Sect611[[#This Row],[Gross Total]],Sect619[[#This Row],[Gross Total]])*0.15</f>
        <v>590495.24686855916</v>
      </c>
    </row>
    <row r="61" spans="1:3" x14ac:dyDescent="0.2">
      <c r="A61" s="6" t="s">
        <v>132</v>
      </c>
      <c r="B61" s="3">
        <v>0</v>
      </c>
      <c r="C61" s="3">
        <f>SUM(Sect611[[#This Row],[Gross Total]],Sect619[[#This Row],[Gross Total]])*0.15</f>
        <v>8699.974549288916</v>
      </c>
    </row>
    <row r="62" spans="1:3" x14ac:dyDescent="0.2">
      <c r="A62" s="6" t="s">
        <v>83</v>
      </c>
      <c r="B62" s="3">
        <v>0</v>
      </c>
      <c r="C62" s="3">
        <f>SUM(Sect611[[#This Row],[Gross Total]],Sect619[[#This Row],[Gross Total]])*0.15</f>
        <v>60662.903394222303</v>
      </c>
    </row>
    <row r="63" spans="1:3" x14ac:dyDescent="0.2">
      <c r="A63" s="6" t="s">
        <v>153</v>
      </c>
      <c r="B63" s="3">
        <v>0</v>
      </c>
      <c r="C63" s="3">
        <f>SUM(Sect611[[#This Row],[Gross Total]],Sect619[[#This Row],[Gross Total]])*0.15</f>
        <v>189958.60397155426</v>
      </c>
    </row>
    <row r="64" spans="1:3" x14ac:dyDescent="0.2">
      <c r="A64" s="6" t="s">
        <v>159</v>
      </c>
      <c r="B64" s="3">
        <v>0</v>
      </c>
      <c r="C64" s="3">
        <f>SUM(Sect611[[#This Row],[Gross Total]],Sect619[[#This Row],[Gross Total]])*0.15</f>
        <v>14540.072555620151</v>
      </c>
    </row>
    <row r="65" spans="1:3" x14ac:dyDescent="0.2">
      <c r="A65" s="6" t="s">
        <v>57</v>
      </c>
      <c r="B65" s="3">
        <v>0</v>
      </c>
      <c r="C65" s="3">
        <f>SUM(Sect611[[#This Row],[Gross Total]],Sect619[[#This Row],[Gross Total]])*0.15</f>
        <v>0</v>
      </c>
    </row>
    <row r="66" spans="1:3" x14ac:dyDescent="0.2">
      <c r="A66" s="6" t="s">
        <v>157</v>
      </c>
      <c r="B66" s="3">
        <v>0</v>
      </c>
      <c r="C66" s="3">
        <f>SUM(Sect611[[#This Row],[Gross Total]],Sect619[[#This Row],[Gross Total]])*0.15</f>
        <v>17461.239676644214</v>
      </c>
    </row>
    <row r="67" spans="1:3" x14ac:dyDescent="0.2">
      <c r="A67" s="6" t="s">
        <v>110</v>
      </c>
      <c r="B67" s="3">
        <v>0</v>
      </c>
      <c r="C67" s="3">
        <f>SUM(Sect611[[#This Row],[Gross Total]],Sect619[[#This Row],[Gross Total]])*0.15</f>
        <v>43851.953537409769</v>
      </c>
    </row>
    <row r="68" spans="1:3" x14ac:dyDescent="0.2">
      <c r="A68" s="6" t="s">
        <v>16</v>
      </c>
      <c r="B68" s="3">
        <v>0</v>
      </c>
      <c r="C68" s="3">
        <f>SUM(Sect611[[#This Row],[Gross Total]],Sect619[[#This Row],[Gross Total]])*0.15</f>
        <v>66071.318069850749</v>
      </c>
    </row>
    <row r="69" spans="1:3" x14ac:dyDescent="0.2">
      <c r="A69" s="6" t="s">
        <v>40</v>
      </c>
      <c r="B69" s="3">
        <v>0</v>
      </c>
      <c r="C69" s="3">
        <f>SUM(Sect611[[#This Row],[Gross Total]],Sect619[[#This Row],[Gross Total]])*0.15</f>
        <v>10564.829386193553</v>
      </c>
    </row>
    <row r="70" spans="1:3" x14ac:dyDescent="0.2">
      <c r="A70" s="6" t="s">
        <v>34</v>
      </c>
      <c r="B70" s="3">
        <v>0</v>
      </c>
      <c r="C70" s="3">
        <f>SUM(Sect611[[#This Row],[Gross Total]],Sect619[[#This Row],[Gross Total]])*0.15</f>
        <v>28863.794921381213</v>
      </c>
    </row>
    <row r="71" spans="1:3" x14ac:dyDescent="0.2">
      <c r="A71" s="6" t="s">
        <v>73</v>
      </c>
      <c r="B71" s="3">
        <v>0</v>
      </c>
      <c r="C71" s="3">
        <f>SUM(Sect611[[#This Row],[Gross Total]],Sect619[[#This Row],[Gross Total]])*0.15</f>
        <v>184559.45280146299</v>
      </c>
    </row>
    <row r="72" spans="1:3" x14ac:dyDescent="0.2">
      <c r="A72" s="6" t="s">
        <v>215</v>
      </c>
      <c r="B72" s="3">
        <v>0</v>
      </c>
      <c r="C72" s="3">
        <f>SUM(Sect611[[#This Row],[Gross Total]],Sect619[[#This Row],[Gross Total]])*0.15</f>
        <v>293667.60244933434</v>
      </c>
    </row>
    <row r="73" spans="1:3" x14ac:dyDescent="0.2">
      <c r="A73" s="6" t="s">
        <v>124</v>
      </c>
      <c r="B73" s="3">
        <v>7087.4714795008913</v>
      </c>
      <c r="C73" s="3">
        <f>SUM(Sect611[[#This Row],[Gross Total]],Sect619[[#This Row],[Gross Total]])*0.15</f>
        <v>377358.7177929774</v>
      </c>
    </row>
    <row r="74" spans="1:3" x14ac:dyDescent="0.2">
      <c r="A74" s="6" t="s">
        <v>51</v>
      </c>
      <c r="B74" s="3">
        <v>0</v>
      </c>
      <c r="C74" s="3">
        <f>SUM(Sect611[[#This Row],[Gross Total]],Sect619[[#This Row],[Gross Total]])*0.15</f>
        <v>35632.017507570155</v>
      </c>
    </row>
    <row r="75" spans="1:3" x14ac:dyDescent="0.2">
      <c r="A75" s="6" t="s">
        <v>52</v>
      </c>
      <c r="B75" s="3">
        <v>0</v>
      </c>
      <c r="C75" s="3">
        <f>SUM(Sect611[[#This Row],[Gross Total]],Sect619[[#This Row],[Gross Total]])*0.15</f>
        <v>7933.4876029361258</v>
      </c>
    </row>
    <row r="76" spans="1:3" x14ac:dyDescent="0.2">
      <c r="A76" s="6" t="s">
        <v>216</v>
      </c>
      <c r="B76" s="3">
        <v>1158.4901328021249</v>
      </c>
      <c r="C76" s="3">
        <f>SUM(Sect611[[#This Row],[Gross Total]],Sect619[[#This Row],[Gross Total]])*0.15</f>
        <v>2124.4246633097032</v>
      </c>
    </row>
    <row r="77" spans="1:3" x14ac:dyDescent="0.2">
      <c r="A77" s="6" t="s">
        <v>107</v>
      </c>
      <c r="B77" s="3">
        <v>0</v>
      </c>
      <c r="C77" s="3">
        <f>SUM(Sect611[[#This Row],[Gross Total]],Sect619[[#This Row],[Gross Total]])*0.15</f>
        <v>3476.9908523845165</v>
      </c>
    </row>
    <row r="78" spans="1:3" x14ac:dyDescent="0.2">
      <c r="A78" s="6" t="s">
        <v>95</v>
      </c>
      <c r="B78" s="3">
        <v>0</v>
      </c>
      <c r="C78" s="3">
        <f>SUM(Sect611[[#This Row],[Gross Total]],Sect619[[#This Row],[Gross Total]])*0.15</f>
        <v>24917.235366464374</v>
      </c>
    </row>
    <row r="79" spans="1:3" x14ac:dyDescent="0.2">
      <c r="A79" s="6" t="s">
        <v>136</v>
      </c>
      <c r="B79" s="3">
        <v>0</v>
      </c>
      <c r="C79" s="3">
        <f>SUM(Sect611[[#This Row],[Gross Total]],Sect619[[#This Row],[Gross Total]])*0.15</f>
        <v>4211.102922620581</v>
      </c>
    </row>
    <row r="80" spans="1:3" x14ac:dyDescent="0.2">
      <c r="A80" s="6" t="s">
        <v>217</v>
      </c>
      <c r="B80" s="3">
        <v>0</v>
      </c>
      <c r="C80" s="3">
        <f>SUM(Sect611[[#This Row],[Gross Total]],Sect619[[#This Row],[Gross Total]])*0.15</f>
        <v>167040.02848960654</v>
      </c>
    </row>
    <row r="81" spans="1:3" x14ac:dyDescent="0.2">
      <c r="A81" s="6" t="s">
        <v>151</v>
      </c>
      <c r="B81" s="3">
        <v>0</v>
      </c>
      <c r="C81" s="3">
        <f>SUM(Sect611[[#This Row],[Gross Total]],Sect619[[#This Row],[Gross Total]])*0.15</f>
        <v>593786.15341415384</v>
      </c>
    </row>
    <row r="82" spans="1:3" x14ac:dyDescent="0.2">
      <c r="A82" s="6" t="s">
        <v>218</v>
      </c>
      <c r="B82" s="3">
        <v>36181.340369437443</v>
      </c>
      <c r="C82" s="3">
        <f>SUM(Sect611[[#This Row],[Gross Total]],Sect619[[#This Row],[Gross Total]])*0.15</f>
        <v>123571.22698950583</v>
      </c>
    </row>
    <row r="83" spans="1:3" x14ac:dyDescent="0.2">
      <c r="A83" s="6" t="s">
        <v>2</v>
      </c>
      <c r="B83" s="3">
        <v>0</v>
      </c>
      <c r="C83" s="3">
        <f>SUM(Sect611[[#This Row],[Gross Total]],Sect619[[#This Row],[Gross Total]])*0.15</f>
        <v>3159.9659015807219</v>
      </c>
    </row>
    <row r="84" spans="1:3" x14ac:dyDescent="0.2">
      <c r="A84" s="6" t="s">
        <v>143</v>
      </c>
      <c r="B84" s="3">
        <v>0</v>
      </c>
      <c r="C84" s="3">
        <f>SUM(Sect611[[#This Row],[Gross Total]],Sect619[[#This Row],[Gross Total]])*0.15</f>
        <v>11776.945279500849</v>
      </c>
    </row>
    <row r="85" spans="1:3" x14ac:dyDescent="0.2">
      <c r="A85" s="6" t="s">
        <v>219</v>
      </c>
      <c r="B85" s="3">
        <v>0</v>
      </c>
      <c r="C85" s="3">
        <f>SUM(Sect611[[#This Row],[Gross Total]],Sect619[[#This Row],[Gross Total]])*0.15</f>
        <v>4816.231960826648</v>
      </c>
    </row>
    <row r="86" spans="1:3" x14ac:dyDescent="0.2">
      <c r="A86" s="6" t="s">
        <v>72</v>
      </c>
      <c r="B86" s="3">
        <v>0</v>
      </c>
      <c r="C86" s="3">
        <f>SUM(Sect611[[#This Row],[Gross Total]],Sect619[[#This Row],[Gross Total]])*0.15</f>
        <v>102333.1063712761</v>
      </c>
    </row>
    <row r="87" spans="1:3" x14ac:dyDescent="0.2">
      <c r="A87" s="6" t="s">
        <v>113</v>
      </c>
      <c r="B87" s="3">
        <v>6966.4828605200946</v>
      </c>
      <c r="C87" s="3">
        <f>SUM(Sect611[[#This Row],[Gross Total]],Sect619[[#This Row],[Gross Total]])*0.15</f>
        <v>26916.121305406985</v>
      </c>
    </row>
    <row r="88" spans="1:3" x14ac:dyDescent="0.2">
      <c r="A88" s="6" t="s">
        <v>17</v>
      </c>
      <c r="B88" s="3">
        <v>9270.9240031897934</v>
      </c>
      <c r="C88" s="3">
        <f>SUM(Sect611[[#This Row],[Gross Total]],Sect619[[#This Row],[Gross Total]])*0.15</f>
        <v>4455.9541275594665</v>
      </c>
    </row>
    <row r="89" spans="1:3" x14ac:dyDescent="0.2">
      <c r="A89" s="6" t="s">
        <v>46</v>
      </c>
      <c r="B89" s="3">
        <v>0</v>
      </c>
      <c r="C89" s="3">
        <f>SUM(Sect611[[#This Row],[Gross Total]],Sect619[[#This Row],[Gross Total]])*0.15</f>
        <v>26635.369786315106</v>
      </c>
    </row>
    <row r="90" spans="1:3" x14ac:dyDescent="0.2">
      <c r="A90" s="6" t="s">
        <v>101</v>
      </c>
      <c r="B90" s="3">
        <v>34701.531235955052</v>
      </c>
      <c r="C90" s="3">
        <f>SUM(Sect611[[#This Row],[Gross Total]],Sect619[[#This Row],[Gross Total]])*0.15</f>
        <v>2664.6643275642673</v>
      </c>
    </row>
    <row r="91" spans="1:3" x14ac:dyDescent="0.2">
      <c r="A91" s="6" t="s">
        <v>146</v>
      </c>
      <c r="B91" s="3">
        <v>0</v>
      </c>
      <c r="C91" s="3">
        <f>SUM(Sect611[[#This Row],[Gross Total]],Sect619[[#This Row],[Gross Total]])*0.15</f>
        <v>10861.202012782647</v>
      </c>
    </row>
    <row r="92" spans="1:3" x14ac:dyDescent="0.2">
      <c r="A92" s="6" t="s">
        <v>88</v>
      </c>
      <c r="B92" s="3">
        <v>0</v>
      </c>
      <c r="C92" s="3">
        <f>SUM(Sect611[[#This Row],[Gross Total]],Sect619[[#This Row],[Gross Total]])*0.15</f>
        <v>61627.764622953859</v>
      </c>
    </row>
    <row r="93" spans="1:3" x14ac:dyDescent="0.2">
      <c r="A93" s="6" t="s">
        <v>102</v>
      </c>
      <c r="B93" s="3">
        <v>0</v>
      </c>
      <c r="C93" s="3">
        <f>SUM(Sect611[[#This Row],[Gross Total]],Sect619[[#This Row],[Gross Total]])*0.15</f>
        <v>198.84543990322942</v>
      </c>
    </row>
    <row r="94" spans="1:3" x14ac:dyDescent="0.2">
      <c r="A94" s="6" t="s">
        <v>74</v>
      </c>
      <c r="B94" s="3">
        <v>0</v>
      </c>
      <c r="C94" s="3">
        <f>SUM(Sect611[[#This Row],[Gross Total]],Sect619[[#This Row],[Gross Total]])*0.15</f>
        <v>241475.3382678708</v>
      </c>
    </row>
    <row r="95" spans="1:3" x14ac:dyDescent="0.2">
      <c r="A95" s="6" t="s">
        <v>220</v>
      </c>
      <c r="B95" s="3">
        <v>0</v>
      </c>
      <c r="C95" s="3">
        <f>SUM(Sect611[[#This Row],[Gross Total]],Sect619[[#This Row],[Gross Total]])*0.15</f>
        <v>133397.97949522885</v>
      </c>
    </row>
    <row r="96" spans="1:3" x14ac:dyDescent="0.2">
      <c r="A96" s="6" t="s">
        <v>167</v>
      </c>
      <c r="B96" s="3">
        <v>0</v>
      </c>
      <c r="C96" s="3">
        <f>SUM(Sect611[[#This Row],[Gross Total]],Sect619[[#This Row],[Gross Total]])*0.15</f>
        <v>15203.754595877277</v>
      </c>
    </row>
    <row r="97" spans="1:3" x14ac:dyDescent="0.2">
      <c r="A97" s="6" t="s">
        <v>140</v>
      </c>
      <c r="B97" s="3">
        <v>33698.11790878755</v>
      </c>
      <c r="C97" s="3">
        <f>SUM(Sect611[[#This Row],[Gross Total]],Sect619[[#This Row],[Gross Total]])*0.15</f>
        <v>88390.735243385207</v>
      </c>
    </row>
    <row r="98" spans="1:3" x14ac:dyDescent="0.2">
      <c r="A98" s="6" t="s">
        <v>75</v>
      </c>
      <c r="B98" s="3">
        <v>0</v>
      </c>
      <c r="C98" s="3">
        <f>SUM(Sect611[[#This Row],[Gross Total]],Sect619[[#This Row],[Gross Total]])*0.15</f>
        <v>25014.425712395991</v>
      </c>
    </row>
    <row r="99" spans="1:3" x14ac:dyDescent="0.2">
      <c r="A99" s="6" t="s">
        <v>8</v>
      </c>
      <c r="B99" s="3">
        <v>0</v>
      </c>
      <c r="C99" s="3">
        <f>SUM(Sect611[[#This Row],[Gross Total]],Sect619[[#This Row],[Gross Total]])*0.15</f>
        <v>222519.09652864409</v>
      </c>
    </row>
    <row r="100" spans="1:3" x14ac:dyDescent="0.2">
      <c r="A100" s="6" t="s">
        <v>96</v>
      </c>
      <c r="B100" s="3">
        <v>0</v>
      </c>
      <c r="C100" s="3">
        <f>SUM(Sect611[[#This Row],[Gross Total]],Sect619[[#This Row],[Gross Total]])*0.15</f>
        <v>145836.37033017457</v>
      </c>
    </row>
    <row r="101" spans="1:3" x14ac:dyDescent="0.2">
      <c r="A101" s="6" t="s">
        <v>94</v>
      </c>
      <c r="B101" s="3">
        <v>2265.8685258964138</v>
      </c>
      <c r="C101" s="3">
        <f>SUM(Sect611[[#This Row],[Gross Total]],Sect619[[#This Row],[Gross Total]])*0.15</f>
        <v>212455.18880850574</v>
      </c>
    </row>
    <row r="102" spans="1:3" x14ac:dyDescent="0.2">
      <c r="A102" s="6" t="s">
        <v>50</v>
      </c>
      <c r="B102" s="3">
        <v>0</v>
      </c>
      <c r="C102" s="3">
        <f>SUM(Sect611[[#This Row],[Gross Total]],Sect619[[#This Row],[Gross Total]])*0.15</f>
        <v>1571.4102215864652</v>
      </c>
    </row>
    <row r="103" spans="1:3" x14ac:dyDescent="0.2">
      <c r="A103" s="6" t="s">
        <v>89</v>
      </c>
      <c r="B103" s="3">
        <v>0</v>
      </c>
      <c r="C103" s="3">
        <f>SUM(Sect611[[#This Row],[Gross Total]],Sect619[[#This Row],[Gross Total]])*0.15</f>
        <v>22007.455168225493</v>
      </c>
    </row>
    <row r="104" spans="1:3" x14ac:dyDescent="0.2">
      <c r="A104" s="6" t="s">
        <v>105</v>
      </c>
      <c r="B104" s="3">
        <v>0</v>
      </c>
      <c r="C104" s="3">
        <f>SUM(Sect611[[#This Row],[Gross Total]],Sect619[[#This Row],[Gross Total]])*0.15</f>
        <v>73.694291750004055</v>
      </c>
    </row>
    <row r="105" spans="1:3" x14ac:dyDescent="0.2">
      <c r="A105" s="6" t="s">
        <v>84</v>
      </c>
      <c r="B105" s="3">
        <v>0</v>
      </c>
      <c r="C105" s="3">
        <f>SUM(Sect611[[#This Row],[Gross Total]],Sect619[[#This Row],[Gross Total]])*0.15</f>
        <v>9156.1497106601364</v>
      </c>
    </row>
    <row r="106" spans="1:3" x14ac:dyDescent="0.2">
      <c r="A106" s="6" t="s">
        <v>91</v>
      </c>
      <c r="B106" s="3">
        <v>0</v>
      </c>
      <c r="C106" s="3">
        <f>SUM(Sect611[[#This Row],[Gross Total]],Sect619[[#This Row],[Gross Total]])*0.15</f>
        <v>14360.807716669909</v>
      </c>
    </row>
    <row r="107" spans="1:3" x14ac:dyDescent="0.2">
      <c r="A107" s="6" t="s">
        <v>87</v>
      </c>
      <c r="B107" s="3">
        <v>0</v>
      </c>
      <c r="C107" s="3">
        <f>SUM(Sect611[[#This Row],[Gross Total]],Sect619[[#This Row],[Gross Total]])*0.15</f>
        <v>8398.0078526934703</v>
      </c>
    </row>
    <row r="108" spans="1:3" x14ac:dyDescent="0.2">
      <c r="A108" s="6" t="s">
        <v>165</v>
      </c>
      <c r="B108" s="3">
        <v>0</v>
      </c>
      <c r="C108" s="3">
        <f>SUM(Sect611[[#This Row],[Gross Total]],Sect619[[#This Row],[Gross Total]])*0.15</f>
        <v>194501.01237719439</v>
      </c>
    </row>
    <row r="109" spans="1:3" x14ac:dyDescent="0.2">
      <c r="A109" s="6" t="s">
        <v>68</v>
      </c>
      <c r="B109" s="3">
        <v>0</v>
      </c>
      <c r="C109" s="3">
        <f>SUM(Sect611[[#This Row],[Gross Total]],Sect619[[#This Row],[Gross Total]])*0.15</f>
        <v>462177.41429398983</v>
      </c>
    </row>
    <row r="110" spans="1:3" x14ac:dyDescent="0.2">
      <c r="A110" s="6" t="s">
        <v>221</v>
      </c>
      <c r="B110" s="3">
        <v>0</v>
      </c>
      <c r="C110" s="3">
        <f>SUM(Sect611[[#This Row],[Gross Total]],Sect619[[#This Row],[Gross Total]])*0.15</f>
        <v>56462.410879345516</v>
      </c>
    </row>
    <row r="111" spans="1:3" x14ac:dyDescent="0.2">
      <c r="A111" s="6" t="s">
        <v>160</v>
      </c>
      <c r="B111" s="3">
        <v>0</v>
      </c>
      <c r="C111" s="3">
        <f>SUM(Sect611[[#This Row],[Gross Total]],Sect619[[#This Row],[Gross Total]])*0.15</f>
        <v>10945.673398937786</v>
      </c>
    </row>
    <row r="112" spans="1:3" x14ac:dyDescent="0.2">
      <c r="A112" s="6" t="s">
        <v>10</v>
      </c>
      <c r="B112" s="3">
        <v>7719.3477900552489</v>
      </c>
      <c r="C112" s="3">
        <f>SUM(Sect611[[#This Row],[Gross Total]],Sect619[[#This Row],[Gross Total]])*0.15</f>
        <v>87318.565498866592</v>
      </c>
    </row>
    <row r="113" spans="1:3" x14ac:dyDescent="0.2">
      <c r="A113" s="6" t="s">
        <v>4</v>
      </c>
      <c r="B113" s="3">
        <v>0</v>
      </c>
      <c r="C113" s="3">
        <f>SUM(Sect611[[#This Row],[Gross Total]],Sect619[[#This Row],[Gross Total]])*0.15</f>
        <v>13148.932676124736</v>
      </c>
    </row>
    <row r="114" spans="1:3" x14ac:dyDescent="0.2">
      <c r="A114" s="6" t="s">
        <v>48</v>
      </c>
      <c r="B114" s="3">
        <v>2756.7274200426441</v>
      </c>
      <c r="C114" s="3">
        <f>SUM(Sect611[[#This Row],[Gross Total]],Sect619[[#This Row],[Gross Total]])*0.15</f>
        <v>2113.574272768361</v>
      </c>
    </row>
    <row r="115" spans="1:3" x14ac:dyDescent="0.2">
      <c r="A115" s="6" t="s">
        <v>120</v>
      </c>
      <c r="B115" s="3">
        <v>28085.048823529411</v>
      </c>
      <c r="C115" s="3">
        <f>SUM(Sect611[[#This Row],[Gross Total]],Sect619[[#This Row],[Gross Total]])*0.15</f>
        <v>66291.945584764879</v>
      </c>
    </row>
    <row r="116" spans="1:3" x14ac:dyDescent="0.2">
      <c r="A116" s="6" t="s">
        <v>118</v>
      </c>
      <c r="B116" s="3">
        <v>0</v>
      </c>
      <c r="C116" s="3">
        <f>SUM(Sect611[[#This Row],[Gross Total]],Sect619[[#This Row],[Gross Total]])*0.15</f>
        <v>24115.364354739784</v>
      </c>
    </row>
    <row r="117" spans="1:3" x14ac:dyDescent="0.2">
      <c r="A117" s="6" t="s">
        <v>28</v>
      </c>
      <c r="B117" s="3">
        <v>0</v>
      </c>
      <c r="C117" s="3">
        <f>SUM(Sect611[[#This Row],[Gross Total]],Sect619[[#This Row],[Gross Total]])*0.15</f>
        <v>24602.035072773255</v>
      </c>
    </row>
    <row r="118" spans="1:3" x14ac:dyDescent="0.2">
      <c r="A118" s="6" t="s">
        <v>134</v>
      </c>
      <c r="B118" s="3">
        <v>0</v>
      </c>
      <c r="C118" s="3">
        <f>SUM(Sect611[[#This Row],[Gross Total]],Sect619[[#This Row],[Gross Total]])*0.15</f>
        <v>26121.836818572872</v>
      </c>
    </row>
    <row r="119" spans="1:3" x14ac:dyDescent="0.2">
      <c r="A119" s="6" t="s">
        <v>135</v>
      </c>
      <c r="B119" s="3">
        <v>0</v>
      </c>
      <c r="C119" s="3">
        <f>SUM(Sect611[[#This Row],[Gross Total]],Sect619[[#This Row],[Gross Total]])*0.15</f>
        <v>20661.358316993403</v>
      </c>
    </row>
    <row r="120" spans="1:3" x14ac:dyDescent="0.2">
      <c r="A120" s="6" t="s">
        <v>163</v>
      </c>
      <c r="B120" s="3">
        <v>0</v>
      </c>
      <c r="C120" s="3">
        <f>SUM(Sect611[[#This Row],[Gross Total]],Sect619[[#This Row],[Gross Total]])*0.15</f>
        <v>156325.7141380283</v>
      </c>
    </row>
    <row r="121" spans="1:3" x14ac:dyDescent="0.2">
      <c r="A121" s="6" t="s">
        <v>26</v>
      </c>
      <c r="B121" s="3">
        <v>0</v>
      </c>
      <c r="C121" s="3">
        <f>SUM(Sect611[[#This Row],[Gross Total]],Sect619[[#This Row],[Gross Total]])*0.15</f>
        <v>120135.81365521628</v>
      </c>
    </row>
    <row r="122" spans="1:3" x14ac:dyDescent="0.2">
      <c r="A122" s="6" t="s">
        <v>9</v>
      </c>
      <c r="B122" s="3">
        <v>0</v>
      </c>
      <c r="C122" s="3">
        <f>SUM(Sect611[[#This Row],[Gross Total]],Sect619[[#This Row],[Gross Total]])*0.15</f>
        <v>503179.69467531395</v>
      </c>
    </row>
    <row r="123" spans="1:3" x14ac:dyDescent="0.2">
      <c r="A123" s="6" t="s">
        <v>36</v>
      </c>
      <c r="B123" s="3">
        <v>0</v>
      </c>
      <c r="C123" s="3">
        <f>SUM(Sect611[[#This Row],[Gross Total]],Sect619[[#This Row],[Gross Total]])*0.15</f>
        <v>10086.80062869179</v>
      </c>
    </row>
    <row r="124" spans="1:3" x14ac:dyDescent="0.2">
      <c r="A124" s="6" t="s">
        <v>77</v>
      </c>
      <c r="B124" s="3">
        <v>0</v>
      </c>
      <c r="C124" s="3">
        <f>SUM(Sect611[[#This Row],[Gross Total]],Sect619[[#This Row],[Gross Total]])*0.15</f>
        <v>8943.4994457919056</v>
      </c>
    </row>
    <row r="125" spans="1:3" x14ac:dyDescent="0.2">
      <c r="A125" s="6" t="s">
        <v>114</v>
      </c>
      <c r="B125" s="3">
        <v>0</v>
      </c>
      <c r="C125" s="3">
        <f>SUM(Sect611[[#This Row],[Gross Total]],Sect619[[#This Row],[Gross Total]])*0.15</f>
        <v>53804.806522299084</v>
      </c>
    </row>
    <row r="126" spans="1:3" x14ac:dyDescent="0.2">
      <c r="A126" s="6" t="s">
        <v>142</v>
      </c>
      <c r="B126" s="3">
        <v>0</v>
      </c>
      <c r="C126" s="3">
        <f>SUM(Sect611[[#This Row],[Gross Total]],Sect619[[#This Row],[Gross Total]])*0.15</f>
        <v>9057.5118186130494</v>
      </c>
    </row>
    <row r="127" spans="1:3" x14ac:dyDescent="0.2">
      <c r="A127" s="6" t="s">
        <v>116</v>
      </c>
      <c r="B127" s="3">
        <v>0</v>
      </c>
      <c r="C127" s="3">
        <f>SUM(Sect611[[#This Row],[Gross Total]],Sect619[[#This Row],[Gross Total]])*0.15</f>
        <v>84952.047401483869</v>
      </c>
    </row>
    <row r="128" spans="1:3" x14ac:dyDescent="0.2">
      <c r="A128" s="6" t="s">
        <v>222</v>
      </c>
      <c r="B128" s="3">
        <v>0</v>
      </c>
      <c r="C128" s="3">
        <f>SUM(Sect611[[#This Row],[Gross Total]],Sect619[[#This Row],[Gross Total]])*0.15</f>
        <v>110213.93517772961</v>
      </c>
    </row>
    <row r="129" spans="1:3" x14ac:dyDescent="0.2">
      <c r="A129" s="6" t="s">
        <v>103</v>
      </c>
      <c r="B129" s="3">
        <v>0</v>
      </c>
      <c r="C129" s="3">
        <f>SUM(Sect611[[#This Row],[Gross Total]],Sect619[[#This Row],[Gross Total]])*0.15</f>
        <v>41636.665945152978</v>
      </c>
    </row>
    <row r="130" spans="1:3" x14ac:dyDescent="0.2">
      <c r="A130" s="6" t="s">
        <v>33</v>
      </c>
      <c r="B130" s="3">
        <v>11784.401720430109</v>
      </c>
      <c r="C130" s="3">
        <f>SUM(Sect611[[#This Row],[Gross Total]],Sect619[[#This Row],[Gross Total]])*0.15</f>
        <v>19891.965672967712</v>
      </c>
    </row>
    <row r="131" spans="1:3" x14ac:dyDescent="0.2">
      <c r="A131" s="6" t="s">
        <v>90</v>
      </c>
      <c r="B131" s="3">
        <v>0</v>
      </c>
      <c r="C131" s="3">
        <f>SUM(Sect611[[#This Row],[Gross Total]],Sect619[[#This Row],[Gross Total]])*0.15</f>
        <v>30772.596446849242</v>
      </c>
    </row>
    <row r="132" spans="1:3" x14ac:dyDescent="0.2">
      <c r="A132" s="6" t="s">
        <v>223</v>
      </c>
      <c r="B132" s="3">
        <v>13647.881525885559</v>
      </c>
      <c r="C132" s="3">
        <f>SUM(Sect611[[#This Row],[Gross Total]],Sect619[[#This Row],[Gross Total]])*0.15</f>
        <v>93184.906351735393</v>
      </c>
    </row>
    <row r="133" spans="1:3" x14ac:dyDescent="0.2">
      <c r="A133" s="6" t="s">
        <v>13</v>
      </c>
      <c r="B133" s="3">
        <v>0</v>
      </c>
      <c r="C133" s="3">
        <f>SUM(Sect611[[#This Row],[Gross Total]],Sect619[[#This Row],[Gross Total]])*0.15</f>
        <v>252337.24592393285</v>
      </c>
    </row>
    <row r="134" spans="1:3" x14ac:dyDescent="0.2">
      <c r="A134" s="6" t="s">
        <v>11</v>
      </c>
      <c r="B134" s="3">
        <v>0</v>
      </c>
      <c r="C134" s="3">
        <f>SUM(Sect611[[#This Row],[Gross Total]],Sect619[[#This Row],[Gross Total]])*0.15</f>
        <v>133465.83612811143</v>
      </c>
    </row>
    <row r="135" spans="1:3" x14ac:dyDescent="0.2">
      <c r="A135" s="6" t="s">
        <v>76</v>
      </c>
      <c r="B135" s="3">
        <v>92040.8325347317</v>
      </c>
      <c r="C135" s="3">
        <f>SUM(Sect611[[#This Row],[Gross Total]],Sect619[[#This Row],[Gross Total]])*0.15</f>
        <v>5332.0734043177163</v>
      </c>
    </row>
    <row r="136" spans="1:3" x14ac:dyDescent="0.2">
      <c r="A136" s="6" t="s">
        <v>122</v>
      </c>
      <c r="B136" s="3">
        <v>25184.957384196183</v>
      </c>
      <c r="C136" s="3">
        <f>SUM(Sect611[[#This Row],[Gross Total]],Sect619[[#This Row],[Gross Total]])*0.15</f>
        <v>107154.61336184634</v>
      </c>
    </row>
    <row r="137" spans="1:3" x14ac:dyDescent="0.2">
      <c r="A137" s="6" t="s">
        <v>224</v>
      </c>
      <c r="B137" s="3">
        <v>10509.861999999999</v>
      </c>
      <c r="C137" s="3">
        <f>SUM(Sect611[[#This Row],[Gross Total]],Sect619[[#This Row],[Gross Total]])*0.15</f>
        <v>114313.17165094013</v>
      </c>
    </row>
    <row r="138" spans="1:3" x14ac:dyDescent="0.2">
      <c r="A138" s="6" t="s">
        <v>131</v>
      </c>
      <c r="B138" s="3">
        <v>0</v>
      </c>
      <c r="C138" s="3">
        <f>SUM(Sect611[[#This Row],[Gross Total]],Sect619[[#This Row],[Gross Total]])*0.15</f>
        <v>6889.9042237817148</v>
      </c>
    </row>
    <row r="139" spans="1:3" x14ac:dyDescent="0.2">
      <c r="A139" s="6" t="s">
        <v>6</v>
      </c>
      <c r="B139" s="3">
        <v>16013.64303030303</v>
      </c>
      <c r="C139" s="3">
        <f>SUM(Sect611[[#This Row],[Gross Total]],Sect619[[#This Row],[Gross Total]])*0.15</f>
        <v>49312.274686973571</v>
      </c>
    </row>
    <row r="140" spans="1:3" x14ac:dyDescent="0.2">
      <c r="A140" s="6" t="s">
        <v>60</v>
      </c>
      <c r="B140" s="3">
        <v>0</v>
      </c>
      <c r="C140" s="3">
        <f>SUM(Sect611[[#This Row],[Gross Total]],Sect619[[#This Row],[Gross Total]])*0.15</f>
        <v>98247.91288286382</v>
      </c>
    </row>
    <row r="141" spans="1:3" x14ac:dyDescent="0.2">
      <c r="A141" s="6" t="s">
        <v>137</v>
      </c>
      <c r="B141" s="3">
        <v>105619.83833698032</v>
      </c>
      <c r="C141" s="3">
        <f>SUM(Sect611[[#This Row],[Gross Total]],Sect619[[#This Row],[Gross Total]])*0.15</f>
        <v>12440.237380932425</v>
      </c>
    </row>
    <row r="142" spans="1:3" x14ac:dyDescent="0.2">
      <c r="A142" s="6" t="s">
        <v>53</v>
      </c>
      <c r="B142" s="3">
        <v>0</v>
      </c>
      <c r="C142" s="3">
        <f>SUM(Sect611[[#This Row],[Gross Total]],Sect619[[#This Row],[Gross Total]])*0.15</f>
        <v>0</v>
      </c>
    </row>
    <row r="143" spans="1:3" x14ac:dyDescent="0.2">
      <c r="A143" s="6" t="s">
        <v>225</v>
      </c>
      <c r="B143" s="3">
        <v>1136.6139163306452</v>
      </c>
      <c r="C143" s="3">
        <f>SUM(Sect611[[#This Row],[Gross Total]],Sect619[[#This Row],[Gross Total]])*0.15</f>
        <v>6652.8120430019053</v>
      </c>
    </row>
    <row r="144" spans="1:3" x14ac:dyDescent="0.2">
      <c r="A144" s="6" t="s">
        <v>67</v>
      </c>
      <c r="B144" s="3">
        <v>7493.4759400705043</v>
      </c>
      <c r="C144" s="3">
        <f>SUM(Sect611[[#This Row],[Gross Total]],Sect619[[#This Row],[Gross Total]])*0.15</f>
        <v>1198.8963671897229</v>
      </c>
    </row>
    <row r="145" spans="1:3" x14ac:dyDescent="0.2">
      <c r="A145" s="6" t="s">
        <v>80</v>
      </c>
      <c r="B145" s="3">
        <v>1374.4087283825027</v>
      </c>
      <c r="C145" s="3">
        <f>SUM(Sect611[[#This Row],[Gross Total]],Sect619[[#This Row],[Gross Total]])*0.15</f>
        <v>35358.139100308574</v>
      </c>
    </row>
    <row r="146" spans="1:3" x14ac:dyDescent="0.2">
      <c r="A146" s="6" t="s">
        <v>78</v>
      </c>
      <c r="B146" s="3">
        <v>0</v>
      </c>
      <c r="C146" s="3">
        <f>SUM(Sect611[[#This Row],[Gross Total]],Sect619[[#This Row],[Gross Total]])*0.15</f>
        <v>528.46964162685026</v>
      </c>
    </row>
    <row r="147" spans="1:3" x14ac:dyDescent="0.2">
      <c r="A147" s="6" t="s">
        <v>226</v>
      </c>
      <c r="B147" s="3">
        <v>16874.158055152395</v>
      </c>
      <c r="C147" s="3">
        <f>SUM(Sect611[[#This Row],[Gross Total]],Sect619[[#This Row],[Gross Total]])*0.15</f>
        <v>12103.493350116833</v>
      </c>
    </row>
    <row r="148" spans="1:3" x14ac:dyDescent="0.2">
      <c r="A148" s="6" t="s">
        <v>121</v>
      </c>
      <c r="B148" s="3">
        <v>0</v>
      </c>
      <c r="C148" s="3">
        <f>SUM(Sect611[[#This Row],[Gross Total]],Sect619[[#This Row],[Gross Total]])*0.15</f>
        <v>1648060.3993963874</v>
      </c>
    </row>
    <row r="149" spans="1:3" x14ac:dyDescent="0.2">
      <c r="A149" s="6" t="s">
        <v>27</v>
      </c>
      <c r="B149" s="3">
        <v>7871.3331305903412</v>
      </c>
      <c r="C149" s="3">
        <f>SUM(Sect611[[#This Row],[Gross Total]],Sect619[[#This Row],[Gross Total]])*0.15</f>
        <v>4201.4160117293441</v>
      </c>
    </row>
    <row r="150" spans="1:3" x14ac:dyDescent="0.2">
      <c r="A150" s="6" t="s">
        <v>47</v>
      </c>
      <c r="B150" s="3">
        <v>3270.7078571428565</v>
      </c>
      <c r="C150" s="3">
        <f>SUM(Sect611[[#This Row],[Gross Total]],Sect619[[#This Row],[Gross Total]])*0.15</f>
        <v>5687.7981773688343</v>
      </c>
    </row>
    <row r="151" spans="1:3" x14ac:dyDescent="0.2">
      <c r="A151" s="6" t="s">
        <v>65</v>
      </c>
      <c r="B151" s="3">
        <v>0</v>
      </c>
      <c r="C151" s="3">
        <f>SUM(Sect611[[#This Row],[Gross Total]],Sect619[[#This Row],[Gross Total]])*0.15</f>
        <v>5935.981880411081</v>
      </c>
    </row>
    <row r="152" spans="1:3" x14ac:dyDescent="0.2">
      <c r="A152" s="6" t="s">
        <v>21</v>
      </c>
      <c r="B152" s="3">
        <v>0</v>
      </c>
      <c r="C152" s="3">
        <f>SUM(Sect611[[#This Row],[Gross Total]],Sect619[[#This Row],[Gross Total]])*0.15</f>
        <v>34287.315609190773</v>
      </c>
    </row>
    <row r="153" spans="1:3" x14ac:dyDescent="0.2">
      <c r="A153" s="6" t="s">
        <v>31</v>
      </c>
      <c r="B153" s="3">
        <v>0</v>
      </c>
      <c r="C153" s="3">
        <f>SUM(Sect611[[#This Row],[Gross Total]],Sect619[[#This Row],[Gross Total]])*0.15</f>
        <v>205337.88613796321</v>
      </c>
    </row>
    <row r="154" spans="1:3" x14ac:dyDescent="0.2">
      <c r="A154" s="6" t="s">
        <v>41</v>
      </c>
      <c r="B154" s="3">
        <v>1548.8361111111112</v>
      </c>
      <c r="C154" s="3">
        <f>SUM(Sect611[[#This Row],[Gross Total]],Sect619[[#This Row],[Gross Total]])*0.15</f>
        <v>26866.546915850198</v>
      </c>
    </row>
    <row r="155" spans="1:3" x14ac:dyDescent="0.2">
      <c r="A155" s="6" t="s">
        <v>123</v>
      </c>
      <c r="B155" s="3">
        <v>0</v>
      </c>
      <c r="C155" s="3">
        <f>SUM(Sect611[[#This Row],[Gross Total]],Sect619[[#This Row],[Gross Total]])*0.15</f>
        <v>334612.95865510096</v>
      </c>
    </row>
    <row r="156" spans="1:3" x14ac:dyDescent="0.2">
      <c r="A156" s="6" t="s">
        <v>39</v>
      </c>
      <c r="B156" s="3">
        <v>3337.7753846153842</v>
      </c>
      <c r="C156" s="3">
        <f>SUM(Sect611[[#This Row],[Gross Total]],Sect619[[#This Row],[Gross Total]])*0.15</f>
        <v>13608.923523782449</v>
      </c>
    </row>
    <row r="157" spans="1:3" x14ac:dyDescent="0.2">
      <c r="A157" s="6" t="s">
        <v>128</v>
      </c>
      <c r="B157" s="3">
        <v>0</v>
      </c>
      <c r="C157" s="3">
        <f>SUM(Sect611[[#This Row],[Gross Total]],Sect619[[#This Row],[Gross Total]])*0.15</f>
        <v>13304.779381237031</v>
      </c>
    </row>
    <row r="158" spans="1:3" x14ac:dyDescent="0.2">
      <c r="A158" s="6" t="s">
        <v>64</v>
      </c>
      <c r="B158" s="3">
        <v>0</v>
      </c>
      <c r="C158" s="3">
        <f>SUM(Sect611[[#This Row],[Gross Total]],Sect619[[#This Row],[Gross Total]])*0.15</f>
        <v>34966.618246347731</v>
      </c>
    </row>
    <row r="159" spans="1:3" x14ac:dyDescent="0.2">
      <c r="A159" s="6" t="s">
        <v>115</v>
      </c>
      <c r="B159" s="3">
        <v>0</v>
      </c>
      <c r="C159" s="3">
        <f>SUM(Sect611[[#This Row],[Gross Total]],Sect619[[#This Row],[Gross Total]])*0.15</f>
        <v>1254996.0438898019</v>
      </c>
    </row>
    <row r="160" spans="1:3" x14ac:dyDescent="0.2">
      <c r="A160" s="6" t="s">
        <v>99</v>
      </c>
      <c r="B160" s="3">
        <v>0</v>
      </c>
      <c r="C160" s="3">
        <f>SUM(Sect611[[#This Row],[Gross Total]],Sect619[[#This Row],[Gross Total]])*0.15</f>
        <v>97095.41185964091</v>
      </c>
    </row>
    <row r="161" spans="1:3" x14ac:dyDescent="0.2">
      <c r="A161" s="6" t="s">
        <v>19</v>
      </c>
      <c r="B161" s="3">
        <v>0</v>
      </c>
      <c r="C161" s="3">
        <f>SUM(Sect611[[#This Row],[Gross Total]],Sect619[[#This Row],[Gross Total]])*0.15</f>
        <v>67094.989664932495</v>
      </c>
    </row>
    <row r="162" spans="1:3" x14ac:dyDescent="0.2">
      <c r="A162" s="6" t="s">
        <v>98</v>
      </c>
      <c r="B162" s="3">
        <v>0</v>
      </c>
      <c r="C162" s="3">
        <f>SUM(Sect611[[#This Row],[Gross Total]],Sect619[[#This Row],[Gross Total]])*0.15</f>
        <v>22316.852052705868</v>
      </c>
    </row>
    <row r="163" spans="1:3" x14ac:dyDescent="0.2">
      <c r="A163" s="6" t="s">
        <v>18</v>
      </c>
      <c r="B163" s="3">
        <v>2772.738227360308</v>
      </c>
      <c r="C163" s="3">
        <f>SUM(Sect611[[#This Row],[Gross Total]],Sect619[[#This Row],[Gross Total]])*0.15</f>
        <v>52611.065311933264</v>
      </c>
    </row>
    <row r="164" spans="1:3" x14ac:dyDescent="0.2">
      <c r="A164" s="6" t="s">
        <v>166</v>
      </c>
      <c r="B164" s="3">
        <v>0</v>
      </c>
      <c r="C164" s="3">
        <f>SUM(Sect611[[#This Row],[Gross Total]],Sect619[[#This Row],[Gross Total]])*0.15</f>
        <v>30815.134597748372</v>
      </c>
    </row>
    <row r="165" spans="1:3" x14ac:dyDescent="0.2">
      <c r="A165" s="6" t="s">
        <v>227</v>
      </c>
      <c r="B165" s="3">
        <v>0</v>
      </c>
      <c r="C165" s="3">
        <f>SUM(Sect611[[#This Row],[Gross Total]],Sect619[[#This Row],[Gross Total]])*0.15</f>
        <v>9384.1262217746498</v>
      </c>
    </row>
    <row r="166" spans="1:3" x14ac:dyDescent="0.2">
      <c r="A166" s="6" t="s">
        <v>156</v>
      </c>
      <c r="B166" s="3">
        <v>0</v>
      </c>
      <c r="C166" s="3">
        <f>SUM(Sect611[[#This Row],[Gross Total]],Sect619[[#This Row],[Gross Total]])*0.15</f>
        <v>126281.13541734309</v>
      </c>
    </row>
    <row r="167" spans="1:3" x14ac:dyDescent="0.2">
      <c r="A167" s="6" t="s">
        <v>111</v>
      </c>
      <c r="B167" s="3">
        <v>4326.1416229116949</v>
      </c>
      <c r="C167" s="3">
        <f>SUM(Sect611[[#This Row],[Gross Total]],Sect619[[#This Row],[Gross Total]])*0.15</f>
        <v>107220.52027844715</v>
      </c>
    </row>
    <row r="168" spans="1:3" x14ac:dyDescent="0.2">
      <c r="A168" s="6" t="s">
        <v>32</v>
      </c>
      <c r="B168" s="3">
        <v>0</v>
      </c>
      <c r="C168" s="3">
        <f>SUM(Sect611[[#This Row],[Gross Total]],Sect619[[#This Row],[Gross Total]])*0.15</f>
        <v>30682.597580316913</v>
      </c>
    </row>
    <row r="169" spans="1:3" x14ac:dyDescent="0.2">
      <c r="A169" s="6" t="s">
        <v>93</v>
      </c>
      <c r="B169" s="3">
        <v>0</v>
      </c>
      <c r="C169" s="3">
        <f>SUM(Sect611[[#This Row],[Gross Total]],Sect619[[#This Row],[Gross Total]])*0.15</f>
        <v>48719.620476384596</v>
      </c>
    </row>
    <row r="170" spans="1:3" x14ac:dyDescent="0.2">
      <c r="A170" s="6" t="s">
        <v>59</v>
      </c>
      <c r="B170" s="3">
        <v>0</v>
      </c>
      <c r="C170" s="3">
        <f>SUM(Sect611[[#This Row],[Gross Total]],Sect619[[#This Row],[Gross Total]])*0.15</f>
        <v>0</v>
      </c>
    </row>
    <row r="171" spans="1:3" x14ac:dyDescent="0.2">
      <c r="A171" s="6" t="s">
        <v>228</v>
      </c>
      <c r="B171" s="3">
        <v>0</v>
      </c>
      <c r="C171" s="3">
        <f>SUM(Sect611[[#This Row],[Gross Total]],Sect619[[#This Row],[Gross Total]])*0.15</f>
        <v>98800.356452303196</v>
      </c>
    </row>
    <row r="172" spans="1:3" x14ac:dyDescent="0.2">
      <c r="A172" s="6" t="s">
        <v>35</v>
      </c>
      <c r="B172" s="3">
        <v>0</v>
      </c>
      <c r="C172" s="3">
        <f>SUM(Sect611[[#This Row],[Gross Total]],Sect619[[#This Row],[Gross Total]])*0.15</f>
        <v>59685.26914661198</v>
      </c>
    </row>
    <row r="173" spans="1:3" x14ac:dyDescent="0.2">
      <c r="A173" s="6" t="s">
        <v>229</v>
      </c>
      <c r="B173" s="3">
        <v>0</v>
      </c>
      <c r="C173" s="3">
        <f>SUM(Sect611[[#This Row],[Gross Total]],Sect619[[#This Row],[Gross Total]])*0.15</f>
        <v>10312.436296396974</v>
      </c>
    </row>
    <row r="174" spans="1:3" x14ac:dyDescent="0.2">
      <c r="A174" s="6" t="s">
        <v>158</v>
      </c>
      <c r="B174" s="3">
        <v>0</v>
      </c>
      <c r="C174" s="3">
        <f>SUM(Sect611[[#This Row],[Gross Total]],Sect619[[#This Row],[Gross Total]])*0.15</f>
        <v>1759.8698435079996</v>
      </c>
    </row>
    <row r="175" spans="1:3" x14ac:dyDescent="0.2">
      <c r="A175" s="6" t="s">
        <v>82</v>
      </c>
      <c r="B175" s="3">
        <v>0</v>
      </c>
      <c r="C175" s="3">
        <f>SUM(Sect611[[#This Row],[Gross Total]],Sect619[[#This Row],[Gross Total]])*0.15</f>
        <v>375764.24314484821</v>
      </c>
    </row>
    <row r="176" spans="1:3" x14ac:dyDescent="0.2">
      <c r="A176" s="6" t="s">
        <v>23</v>
      </c>
      <c r="B176" s="3">
        <v>0</v>
      </c>
      <c r="C176" s="3">
        <f>SUM(Sect611[[#This Row],[Gross Total]],Sect619[[#This Row],[Gross Total]])*0.15</f>
        <v>101913.56042092292</v>
      </c>
    </row>
    <row r="177" spans="1:3" x14ac:dyDescent="0.2">
      <c r="A177" s="6" t="s">
        <v>117</v>
      </c>
      <c r="B177" s="3">
        <v>0</v>
      </c>
      <c r="C177" s="3">
        <f>SUM(Sect611[[#This Row],[Gross Total]],Sect619[[#This Row],[Gross Total]])*0.15</f>
        <v>8099.7733318580931</v>
      </c>
    </row>
    <row r="178" spans="1:3" x14ac:dyDescent="0.2">
      <c r="A178" s="6" t="s">
        <v>139</v>
      </c>
      <c r="B178" s="3">
        <v>0</v>
      </c>
      <c r="C178" s="3">
        <f>SUM(Sect611[[#This Row],[Gross Total]],Sect619[[#This Row],[Gross Total]])*0.15</f>
        <v>15837.869247379731</v>
      </c>
    </row>
    <row r="179" spans="1:3" x14ac:dyDescent="0.2">
      <c r="A179" s="6" t="s">
        <v>55</v>
      </c>
      <c r="B179" s="3">
        <v>18548.392206936081</v>
      </c>
      <c r="C179" s="3">
        <f>SUM(Sect611[[#This Row],[Gross Total]],Sect619[[#This Row],[Gross Total]])*0.15</f>
        <v>0</v>
      </c>
    </row>
    <row r="180" spans="1:3" x14ac:dyDescent="0.2">
      <c r="A180" s="6" t="s">
        <v>43</v>
      </c>
      <c r="B180" s="3">
        <v>3929.6933132530112</v>
      </c>
      <c r="C180" s="3">
        <f>SUM(Sect611[[#This Row],[Gross Total]],Sect619[[#This Row],[Gross Total]])*0.15</f>
        <v>44048.198216678335</v>
      </c>
    </row>
    <row r="181" spans="1:3" x14ac:dyDescent="0.2">
      <c r="A181" s="6" t="s">
        <v>97</v>
      </c>
      <c r="B181" s="3">
        <v>16547.827324478178</v>
      </c>
      <c r="C181" s="3">
        <f>SUM(Sect611[[#This Row],[Gross Total]],Sect619[[#This Row],[Gross Total]])*0.15</f>
        <v>83579.87514781447</v>
      </c>
    </row>
    <row r="182" spans="1:3" x14ac:dyDescent="0.2">
      <c r="A182" s="6" t="s">
        <v>230</v>
      </c>
      <c r="B182" s="3">
        <v>30523.959114754103</v>
      </c>
      <c r="C182" s="3">
        <f>SUM(Sect611[[#This Row],[Gross Total]],Sect619[[#This Row],[Gross Total]])*0.15</f>
        <v>182136.20691390836</v>
      </c>
    </row>
    <row r="183" spans="1:3" x14ac:dyDescent="0.2">
      <c r="A183" s="6" t="s">
        <v>154</v>
      </c>
      <c r="B183" s="3">
        <v>23049.153145987981</v>
      </c>
      <c r="C183" s="3">
        <f>SUM(Sect611[[#This Row],[Gross Total]],Sect619[[#This Row],[Gross Total]])*0.15</f>
        <v>371942.90039124031</v>
      </c>
    </row>
    <row r="184" spans="1:3" x14ac:dyDescent="0.2">
      <c r="A184" s="6" t="s">
        <v>133</v>
      </c>
      <c r="B184" s="3">
        <v>13739.555636645962</v>
      </c>
      <c r="C184" s="3">
        <f>SUM(Sect611[[#This Row],[Gross Total]],Sect619[[#This Row],[Gross Total]])*0.15</f>
        <v>77909.647721646135</v>
      </c>
    </row>
    <row r="185" spans="1:3" x14ac:dyDescent="0.2">
      <c r="A185" s="6" t="s">
        <v>149</v>
      </c>
      <c r="B185" s="3">
        <v>0</v>
      </c>
      <c r="C185" s="3">
        <f>SUM(Sect611[[#This Row],[Gross Total]],Sect619[[#This Row],[Gross Total]])*0.15</f>
        <v>345.16277644464725</v>
      </c>
    </row>
    <row r="186" spans="1:3" x14ac:dyDescent="0.2">
      <c r="A186" s="6" t="s">
        <v>231</v>
      </c>
      <c r="B186" s="3">
        <v>0</v>
      </c>
      <c r="C186" s="3">
        <f>SUM(Sect611[[#This Row],[Gross Total]],Sect619[[#This Row],[Gross Total]])*0.15</f>
        <v>1126.3247353685144</v>
      </c>
    </row>
    <row r="187" spans="1:3" x14ac:dyDescent="0.2">
      <c r="A187" s="6" t="s">
        <v>232</v>
      </c>
      <c r="B187" s="3">
        <v>0</v>
      </c>
      <c r="C187" s="3">
        <f>SUM(Sect611[[#This Row],[Gross Total]],Sect619[[#This Row],[Gross Total]])*0.15</f>
        <v>40623.235763971061</v>
      </c>
    </row>
    <row r="188" spans="1:3" x14ac:dyDescent="0.2">
      <c r="A188" s="6" t="s">
        <v>141</v>
      </c>
      <c r="B188" s="3">
        <v>0</v>
      </c>
      <c r="C188" s="3">
        <f>SUM(Sect611[[#This Row],[Gross Total]],Sect619[[#This Row],[Gross Total]])*0.15</f>
        <v>11479.448957843777</v>
      </c>
    </row>
    <row r="189" spans="1:3" x14ac:dyDescent="0.2">
      <c r="A189" s="6" t="s">
        <v>109</v>
      </c>
      <c r="B189" s="3">
        <v>0</v>
      </c>
      <c r="C189" s="3">
        <f>SUM(Sect611[[#This Row],[Gross Total]],Sect619[[#This Row],[Gross Total]])*0.15</f>
        <v>30773.854142492772</v>
      </c>
    </row>
    <row r="190" spans="1:3" x14ac:dyDescent="0.2">
      <c r="A190" s="6" t="s">
        <v>22</v>
      </c>
      <c r="B190" s="3">
        <v>0</v>
      </c>
      <c r="C190" s="3">
        <f>SUM(Sect611[[#This Row],[Gross Total]],Sect619[[#This Row],[Gross Total]])*0.15</f>
        <v>20628.564700139643</v>
      </c>
    </row>
    <row r="191" spans="1:3" x14ac:dyDescent="0.2">
      <c r="A191" s="6" t="s">
        <v>147</v>
      </c>
      <c r="B191" s="3">
        <v>0</v>
      </c>
      <c r="C191" s="3">
        <f>SUM(Sect611[[#This Row],[Gross Total]],Sect619[[#This Row],[Gross Total]])*0.15</f>
        <v>9321.8698662012994</v>
      </c>
    </row>
    <row r="192" spans="1:3" x14ac:dyDescent="0.2">
      <c r="A192" s="6" t="s">
        <v>233</v>
      </c>
      <c r="B192" s="3">
        <v>11172.975533980583</v>
      </c>
      <c r="C192" s="3">
        <f>SUM(Sect611[[#This Row],[Gross Total]],Sect619[[#This Row],[Gross Total]])*0.15</f>
        <v>32867.30388649751</v>
      </c>
    </row>
    <row r="193" spans="1:3" x14ac:dyDescent="0.2">
      <c r="A193" s="6" t="s">
        <v>234</v>
      </c>
      <c r="B193" s="3">
        <v>0</v>
      </c>
      <c r="C193" s="3">
        <f>SUM(Sect611[[#This Row],[Gross Total]],Sect619[[#This Row],[Gross Total]])*0.15</f>
        <v>258423.60966478387</v>
      </c>
    </row>
    <row r="194" spans="1:3" x14ac:dyDescent="0.2">
      <c r="A194" s="6" t="s">
        <v>164</v>
      </c>
      <c r="B194" s="3">
        <v>13818.76255506608</v>
      </c>
      <c r="C194" s="3">
        <f>SUM(Sect611[[#This Row],[Gross Total]],Sect619[[#This Row],[Gross Total]])*0.15</f>
        <v>35970.856897685015</v>
      </c>
    </row>
    <row r="195" spans="1:3" x14ac:dyDescent="0.2">
      <c r="A195" s="6" t="s">
        <v>42</v>
      </c>
      <c r="B195" s="3">
        <v>0</v>
      </c>
      <c r="C195" s="3">
        <f>SUM(Sect611[[#This Row],[Gross Total]],Sect619[[#This Row],[Gross Total]])*0.15</f>
        <v>51473.063893915212</v>
      </c>
    </row>
    <row r="196" spans="1:3" x14ac:dyDescent="0.2">
      <c r="A196" s="6" t="s">
        <v>119</v>
      </c>
      <c r="B196" s="3">
        <v>0</v>
      </c>
      <c r="C196" s="3">
        <f>SUM(Sect611[[#This Row],[Gross Total]],Sect619[[#This Row],[Gross Total]])*0.15</f>
        <v>159427.58439683993</v>
      </c>
    </row>
    <row r="197" spans="1:3" x14ac:dyDescent="0.2">
      <c r="A197" s="6" t="s">
        <v>235</v>
      </c>
      <c r="B197" s="3">
        <v>0</v>
      </c>
      <c r="C197" s="3">
        <f>SUM(Sect611[[#This Row],[Gross Total]],Sect619[[#This Row],[Gross Total]])*0.15</f>
        <v>35548.995998152022</v>
      </c>
    </row>
    <row r="198" spans="1:3" x14ac:dyDescent="0.2">
      <c r="A198" s="6" t="s">
        <v>37</v>
      </c>
      <c r="B198" s="3">
        <v>17196.423010948904</v>
      </c>
      <c r="C198" s="3">
        <f>SUM(Sect611[[#This Row],[Gross Total]],Sect619[[#This Row],[Gross Total]])*0.15</f>
        <v>9630.6289586581715</v>
      </c>
    </row>
    <row r="199" spans="1:3" x14ac:dyDescent="0.2">
      <c r="A199" s="6" t="s">
        <v>236</v>
      </c>
      <c r="B199" s="3">
        <v>0</v>
      </c>
      <c r="C199" s="3">
        <f>SUM(Sect611[[#This Row],[Gross Total]],Sect619[[#This Row],[Gross Total]])*0.15</f>
        <v>8910.2196382063357</v>
      </c>
    </row>
    <row r="200" spans="1:3" x14ac:dyDescent="0.2">
      <c r="A200" s="6" t="s">
        <v>237</v>
      </c>
      <c r="B200" s="3">
        <v>0</v>
      </c>
      <c r="C200" s="3">
        <f>SUM(Sect611[[#This Row],[Gross Total]],Sect619[[#This Row],[Gross Total]])*0.15</f>
        <v>38908.81598663234</v>
      </c>
    </row>
    <row r="201" spans="1:3" x14ac:dyDescent="0.2">
      <c r="A201" s="6" t="s">
        <v>238</v>
      </c>
      <c r="B201" s="3">
        <v>0</v>
      </c>
      <c r="C201" s="3">
        <f>SUM(Sect611[[#This Row],[Gross Total]],Sect619[[#This Row],[Gross Total]])*0.15</f>
        <v>7145.8087841625111</v>
      </c>
    </row>
    <row r="202" spans="1:3" x14ac:dyDescent="0.2">
      <c r="A202" s="6" t="s">
        <v>184</v>
      </c>
      <c r="B202" s="3">
        <v>0</v>
      </c>
      <c r="C202" s="9">
        <f>SUM(Sect611[[#This Row],[Gross Total]],Sect619[[#This Row],[Gross Total]])*0.15</f>
        <v>3182.2828556162553</v>
      </c>
    </row>
    <row r="203" spans="1:3" s="8" customFormat="1" x14ac:dyDescent="0.2">
      <c r="A203" s="6" t="s">
        <v>186</v>
      </c>
      <c r="B203" s="4">
        <f>SUBTOTAL(109,OtherAmts[PPPS Share])</f>
        <v>861160.88390608469</v>
      </c>
      <c r="C203" s="4">
        <f>SUBTOTAL(109,OtherAmts[Maximum CEIS])</f>
        <v>18441980.250149999</v>
      </c>
    </row>
    <row r="204" spans="1:3" hidden="1" x14ac:dyDescent="0.2">
      <c r="A204" s="8"/>
      <c r="B204" s="8"/>
      <c r="C204" s="8"/>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4031767-dd6d-417c-ab73-583408f47564">
      <UserInfo>
        <DisplayName>RAY RaeAnn - ODE</DisplayName>
        <AccountId>48</AccountId>
        <AccountType/>
      </UserInfo>
      <UserInfo>
        <DisplayName>PELT Candace - ODE</DisplayName>
        <AccountId>25</AccountId>
        <AccountType/>
      </UserInfo>
    </SharedWithUsers>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8E8B06-2ABB-49FE-A172-5A79966D979E}"/>
</file>

<file path=customXml/itemProps2.xml><?xml version="1.0" encoding="utf-8"?>
<ds:datastoreItem xmlns:ds="http://schemas.openxmlformats.org/officeDocument/2006/customXml" ds:itemID="{2A3B5BEF-FC36-4E83-BEB9-D92DDCA58189}">
  <ds:schemaRefs>
    <ds:schemaRef ds:uri="http://www.w3.org/XML/1998/namespace"/>
    <ds:schemaRef ds:uri="http://schemas.microsoft.com/office/infopath/2007/PartnerControls"/>
    <ds:schemaRef ds:uri="http://purl.org/dc/terms/"/>
    <ds:schemaRef ds:uri="http://schemas.microsoft.com/office/2006/documentManagement/types"/>
    <ds:schemaRef ds:uri="http://schemas.microsoft.com/sharepoint/v3"/>
    <ds:schemaRef ds:uri="http://purl.org/dc/elements/1.1/"/>
    <ds:schemaRef ds:uri="http://schemas.openxmlformats.org/package/2006/metadata/core-properties"/>
    <ds:schemaRef ds:uri="ef311220-9bdc-47cc-8c56-c8c341bf2bda"/>
    <ds:schemaRef ds:uri="4566dc66-dbdb-403a-b527-9f9b721c353d"/>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CBF2B89-D415-48E0-AF74-FB1D6EDED5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Information</vt:lpstr>
      <vt:lpstr>Section 611 Awards</vt:lpstr>
      <vt:lpstr>Section 619 Awards</vt:lpstr>
      <vt:lpstr>Program Awards</vt:lpstr>
      <vt:lpstr>Other Amounts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Flow-Through Estimates</dc:title>
  <dc:subject/>
  <dc:creator>Oregon Department of Education</dc:creator>
  <cp:keywords>IDEA; Flow-through;</cp:keywords>
  <dc:description/>
  <cp:lastModifiedBy>"FoutchJ"</cp:lastModifiedBy>
  <cp:revision/>
  <cp:lastPrinted>2019-07-08T21:12:13Z</cp:lastPrinted>
  <dcterms:created xsi:type="dcterms:W3CDTF">2019-04-16T19:55:58Z</dcterms:created>
  <dcterms:modified xsi:type="dcterms:W3CDTF">2020-11-16T23:04:36Z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ies>
</file>