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J:\Data Group\Cynthia\Web stuff\"/>
    </mc:Choice>
  </mc:AlternateContent>
  <bookViews>
    <workbookView xWindow="0" yWindow="0" windowWidth="28800" windowHeight="12300" tabRatio="692"/>
  </bookViews>
  <sheets>
    <sheet name="Information" sheetId="4" r:id="rId1"/>
    <sheet name="Section 611 Awards" sheetId="11" r:id="rId2"/>
    <sheet name="Section 619 Awards" sheetId="12" r:id="rId3"/>
    <sheet name="Program Awards" sheetId="13" r:id="rId4"/>
    <sheet name="Other Amounts" sheetId="14" r:id="rId5"/>
  </sheets>
  <definedNames>
    <definedName name="_xlnm.Print_Area" localSheetId="0">Information!$B:$B</definedName>
    <definedName name="_xlnm.Print_Titles" localSheetId="0">Information!$1:$1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2" i="12" l="1"/>
  <c r="C6" i="13" s="1"/>
  <c r="H202" i="11"/>
  <c r="B202" i="14" s="1"/>
  <c r="B6" i="13" l="1"/>
  <c r="D6" i="13" s="1"/>
  <c r="B203" i="12"/>
  <c r="C203" i="12"/>
  <c r="C2" i="13" s="1"/>
  <c r="D203" i="12"/>
  <c r="C3" i="13" s="1"/>
  <c r="E203" i="12"/>
  <c r="C4" i="13" s="1"/>
  <c r="F203" i="12"/>
  <c r="C5" i="13" s="1"/>
  <c r="G203" i="12"/>
  <c r="C7" i="13" s="1"/>
  <c r="H2" i="12"/>
  <c r="H3" i="12"/>
  <c r="H4" i="12"/>
  <c r="H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H112" i="12"/>
  <c r="H113" i="12"/>
  <c r="H114" i="12"/>
  <c r="H115" i="12"/>
  <c r="H116" i="12"/>
  <c r="H117" i="12"/>
  <c r="H118" i="12"/>
  <c r="H119" i="12"/>
  <c r="H120" i="12"/>
  <c r="H121" i="12"/>
  <c r="H122" i="12"/>
  <c r="H123" i="12"/>
  <c r="H124" i="12"/>
  <c r="H125" i="12"/>
  <c r="H126" i="12"/>
  <c r="H127" i="12"/>
  <c r="H128" i="12"/>
  <c r="H129" i="12"/>
  <c r="H130" i="12"/>
  <c r="H131" i="12"/>
  <c r="H132" i="12"/>
  <c r="H133" i="12"/>
  <c r="H134" i="12"/>
  <c r="H135" i="12"/>
  <c r="H136" i="12"/>
  <c r="H137" i="12"/>
  <c r="H138" i="12"/>
  <c r="H139" i="12"/>
  <c r="H140" i="12"/>
  <c r="H141" i="12"/>
  <c r="H142" i="12"/>
  <c r="H143" i="12"/>
  <c r="H144" i="12"/>
  <c r="H145" i="12"/>
  <c r="H146" i="12"/>
  <c r="H147" i="12"/>
  <c r="H148" i="12"/>
  <c r="H149" i="12"/>
  <c r="H150" i="12"/>
  <c r="H151" i="12"/>
  <c r="H152" i="12"/>
  <c r="H153" i="12"/>
  <c r="H154" i="12"/>
  <c r="H155" i="12"/>
  <c r="H156" i="12"/>
  <c r="H157" i="12"/>
  <c r="H158" i="12"/>
  <c r="H159" i="12"/>
  <c r="H160" i="12"/>
  <c r="H161" i="12"/>
  <c r="H162" i="12"/>
  <c r="H163" i="12"/>
  <c r="H164" i="12"/>
  <c r="H165" i="12"/>
  <c r="H166" i="12"/>
  <c r="H167" i="12"/>
  <c r="H168" i="12"/>
  <c r="H169" i="12"/>
  <c r="H170" i="12"/>
  <c r="H171" i="12"/>
  <c r="H172" i="12"/>
  <c r="H173" i="12"/>
  <c r="H174" i="12"/>
  <c r="H175" i="12"/>
  <c r="H176" i="12"/>
  <c r="H177" i="12"/>
  <c r="H178" i="12"/>
  <c r="H179" i="12"/>
  <c r="H180" i="12"/>
  <c r="H181" i="12"/>
  <c r="H182" i="12"/>
  <c r="H183" i="12"/>
  <c r="H184" i="12"/>
  <c r="H185" i="12"/>
  <c r="H186" i="12"/>
  <c r="H187" i="12"/>
  <c r="H188" i="12"/>
  <c r="H189" i="12"/>
  <c r="H190" i="12"/>
  <c r="H191" i="12"/>
  <c r="H192" i="12"/>
  <c r="H193" i="12"/>
  <c r="H194" i="12"/>
  <c r="H195" i="12"/>
  <c r="H196" i="12"/>
  <c r="H197" i="12"/>
  <c r="H198" i="12"/>
  <c r="H199" i="12"/>
  <c r="H200" i="12"/>
  <c r="H201" i="12"/>
  <c r="H2" i="11"/>
  <c r="B2" i="14" s="1"/>
  <c r="H3" i="11"/>
  <c r="B3" i="14" s="1"/>
  <c r="H4" i="11"/>
  <c r="B4" i="14" s="1"/>
  <c r="H5" i="11"/>
  <c r="B5" i="14" s="1"/>
  <c r="H6" i="11"/>
  <c r="B6" i="14" s="1"/>
  <c r="H7" i="11"/>
  <c r="B7" i="14" s="1"/>
  <c r="H8" i="11"/>
  <c r="B8" i="14" s="1"/>
  <c r="H9" i="11"/>
  <c r="B9" i="14" s="1"/>
  <c r="H10" i="11"/>
  <c r="B10" i="14" s="1"/>
  <c r="H11" i="11"/>
  <c r="B11" i="14" s="1"/>
  <c r="H12" i="11"/>
  <c r="B12" i="14" s="1"/>
  <c r="H13" i="11"/>
  <c r="B13" i="14" s="1"/>
  <c r="H14" i="11"/>
  <c r="B14" i="14" s="1"/>
  <c r="H15" i="11"/>
  <c r="B15" i="14" s="1"/>
  <c r="H16" i="11"/>
  <c r="B16" i="14" s="1"/>
  <c r="H17" i="11"/>
  <c r="B17" i="14" s="1"/>
  <c r="H18" i="11"/>
  <c r="B18" i="14" s="1"/>
  <c r="H19" i="11"/>
  <c r="B19" i="14" s="1"/>
  <c r="H20" i="11"/>
  <c r="B20" i="14" s="1"/>
  <c r="H21" i="11"/>
  <c r="B21" i="14" s="1"/>
  <c r="H22" i="11"/>
  <c r="B22" i="14" s="1"/>
  <c r="H23" i="11"/>
  <c r="B23" i="14" s="1"/>
  <c r="H24" i="11"/>
  <c r="B24" i="14" s="1"/>
  <c r="H25" i="11"/>
  <c r="B25" i="14" s="1"/>
  <c r="H26" i="11"/>
  <c r="B26" i="14" s="1"/>
  <c r="H27" i="11"/>
  <c r="B27" i="14" s="1"/>
  <c r="H28" i="11"/>
  <c r="B28" i="14" s="1"/>
  <c r="H29" i="11"/>
  <c r="B29" i="14" s="1"/>
  <c r="H30" i="11"/>
  <c r="B30" i="14" s="1"/>
  <c r="H31" i="11"/>
  <c r="B31" i="14" s="1"/>
  <c r="H32" i="11"/>
  <c r="B32" i="14" s="1"/>
  <c r="H33" i="11"/>
  <c r="B33" i="14" s="1"/>
  <c r="H34" i="11"/>
  <c r="B34" i="14" s="1"/>
  <c r="H35" i="11"/>
  <c r="B35" i="14" s="1"/>
  <c r="H36" i="11"/>
  <c r="B36" i="14" s="1"/>
  <c r="H37" i="11"/>
  <c r="B37" i="14" s="1"/>
  <c r="H38" i="11"/>
  <c r="B38" i="14" s="1"/>
  <c r="H39" i="11"/>
  <c r="B39" i="14" s="1"/>
  <c r="H40" i="11"/>
  <c r="B40" i="14" s="1"/>
  <c r="H41" i="11"/>
  <c r="B41" i="14" s="1"/>
  <c r="H42" i="11"/>
  <c r="B42" i="14" s="1"/>
  <c r="H43" i="11"/>
  <c r="B43" i="14" s="1"/>
  <c r="H44" i="11"/>
  <c r="B44" i="14" s="1"/>
  <c r="H45" i="11"/>
  <c r="B45" i="14" s="1"/>
  <c r="H46" i="11"/>
  <c r="B46" i="14" s="1"/>
  <c r="H47" i="11"/>
  <c r="B47" i="14" s="1"/>
  <c r="H48" i="11"/>
  <c r="B48" i="14" s="1"/>
  <c r="H49" i="11"/>
  <c r="B49" i="14" s="1"/>
  <c r="H50" i="11"/>
  <c r="B50" i="14" s="1"/>
  <c r="H51" i="11"/>
  <c r="B51" i="14" s="1"/>
  <c r="H52" i="11"/>
  <c r="B52" i="14" s="1"/>
  <c r="H53" i="11"/>
  <c r="B53" i="14" s="1"/>
  <c r="H54" i="11"/>
  <c r="B54" i="14" s="1"/>
  <c r="H55" i="11"/>
  <c r="B55" i="14" s="1"/>
  <c r="H56" i="11"/>
  <c r="B56" i="14" s="1"/>
  <c r="H57" i="11"/>
  <c r="B57" i="14" s="1"/>
  <c r="H58" i="11"/>
  <c r="B58" i="14" s="1"/>
  <c r="H59" i="11"/>
  <c r="B59" i="14" s="1"/>
  <c r="H60" i="11"/>
  <c r="B60" i="14" s="1"/>
  <c r="H61" i="11"/>
  <c r="B61" i="14" s="1"/>
  <c r="H62" i="11"/>
  <c r="B62" i="14" s="1"/>
  <c r="H63" i="11"/>
  <c r="B63" i="14" s="1"/>
  <c r="H64" i="11"/>
  <c r="B64" i="14" s="1"/>
  <c r="H65" i="11"/>
  <c r="B65" i="14" s="1"/>
  <c r="H66" i="11"/>
  <c r="B66" i="14" s="1"/>
  <c r="H67" i="11"/>
  <c r="B67" i="14" s="1"/>
  <c r="H68" i="11"/>
  <c r="B68" i="14" s="1"/>
  <c r="H69" i="11"/>
  <c r="B69" i="14" s="1"/>
  <c r="H70" i="11"/>
  <c r="B70" i="14" s="1"/>
  <c r="H71" i="11"/>
  <c r="B71" i="14" s="1"/>
  <c r="H72" i="11"/>
  <c r="B72" i="14" s="1"/>
  <c r="H73" i="11"/>
  <c r="B73" i="14" s="1"/>
  <c r="H74" i="11"/>
  <c r="B74" i="14" s="1"/>
  <c r="H75" i="11"/>
  <c r="B75" i="14" s="1"/>
  <c r="H76" i="11"/>
  <c r="B76" i="14" s="1"/>
  <c r="H77" i="11"/>
  <c r="B77" i="14" s="1"/>
  <c r="H78" i="11"/>
  <c r="B78" i="14" s="1"/>
  <c r="H79" i="11"/>
  <c r="B79" i="14" s="1"/>
  <c r="H80" i="11"/>
  <c r="B80" i="14" s="1"/>
  <c r="H81" i="11"/>
  <c r="B81" i="14" s="1"/>
  <c r="H82" i="11"/>
  <c r="B82" i="14" s="1"/>
  <c r="H83" i="11"/>
  <c r="B83" i="14" s="1"/>
  <c r="H84" i="11"/>
  <c r="B84" i="14" s="1"/>
  <c r="H85" i="11"/>
  <c r="B85" i="14" s="1"/>
  <c r="H86" i="11"/>
  <c r="B86" i="14" s="1"/>
  <c r="H87" i="11"/>
  <c r="B87" i="14" s="1"/>
  <c r="H88" i="11"/>
  <c r="B88" i="14" s="1"/>
  <c r="H89" i="11"/>
  <c r="B89" i="14" s="1"/>
  <c r="H90" i="11"/>
  <c r="B90" i="14" s="1"/>
  <c r="H91" i="11"/>
  <c r="B91" i="14" s="1"/>
  <c r="H92" i="11"/>
  <c r="B92" i="14" s="1"/>
  <c r="H93" i="11"/>
  <c r="B93" i="14" s="1"/>
  <c r="H94" i="11"/>
  <c r="B94" i="14" s="1"/>
  <c r="H95" i="11"/>
  <c r="B95" i="14" s="1"/>
  <c r="H96" i="11"/>
  <c r="B96" i="14" s="1"/>
  <c r="H97" i="11"/>
  <c r="B97" i="14" s="1"/>
  <c r="H98" i="11"/>
  <c r="B98" i="14" s="1"/>
  <c r="H99" i="11"/>
  <c r="B99" i="14" s="1"/>
  <c r="H100" i="11"/>
  <c r="B100" i="14" s="1"/>
  <c r="H101" i="11"/>
  <c r="B101" i="14" s="1"/>
  <c r="H102" i="11"/>
  <c r="B102" i="14" s="1"/>
  <c r="H103" i="11"/>
  <c r="B103" i="14" s="1"/>
  <c r="H104" i="11"/>
  <c r="B104" i="14" s="1"/>
  <c r="H105" i="11"/>
  <c r="B105" i="14" s="1"/>
  <c r="H106" i="11"/>
  <c r="B106" i="14" s="1"/>
  <c r="H107" i="11"/>
  <c r="B107" i="14" s="1"/>
  <c r="H108" i="11"/>
  <c r="B108" i="14" s="1"/>
  <c r="H109" i="11"/>
  <c r="B109" i="14" s="1"/>
  <c r="H110" i="11"/>
  <c r="B110" i="14" s="1"/>
  <c r="H111" i="11"/>
  <c r="B111" i="14" s="1"/>
  <c r="H112" i="11"/>
  <c r="B112" i="14" s="1"/>
  <c r="H113" i="11"/>
  <c r="B113" i="14" s="1"/>
  <c r="H114" i="11"/>
  <c r="B114" i="14" s="1"/>
  <c r="H115" i="11"/>
  <c r="B115" i="14" s="1"/>
  <c r="H116" i="11"/>
  <c r="B116" i="14" s="1"/>
  <c r="H117" i="11"/>
  <c r="B117" i="14" s="1"/>
  <c r="H118" i="11"/>
  <c r="B118" i="14" s="1"/>
  <c r="H119" i="11"/>
  <c r="B119" i="14" s="1"/>
  <c r="H120" i="11"/>
  <c r="B120" i="14" s="1"/>
  <c r="H121" i="11"/>
  <c r="B121" i="14" s="1"/>
  <c r="H122" i="11"/>
  <c r="B122" i="14" s="1"/>
  <c r="H123" i="11"/>
  <c r="B123" i="14" s="1"/>
  <c r="H124" i="11"/>
  <c r="B124" i="14" s="1"/>
  <c r="H125" i="11"/>
  <c r="B125" i="14" s="1"/>
  <c r="H126" i="11"/>
  <c r="B126" i="14" s="1"/>
  <c r="H127" i="11"/>
  <c r="B127" i="14" s="1"/>
  <c r="H128" i="11"/>
  <c r="B128" i="14" s="1"/>
  <c r="H129" i="11"/>
  <c r="B129" i="14" s="1"/>
  <c r="H130" i="11"/>
  <c r="B130" i="14" s="1"/>
  <c r="H131" i="11"/>
  <c r="B131" i="14" s="1"/>
  <c r="H132" i="11"/>
  <c r="B132" i="14" s="1"/>
  <c r="H133" i="11"/>
  <c r="B133" i="14" s="1"/>
  <c r="H134" i="11"/>
  <c r="B134" i="14" s="1"/>
  <c r="H135" i="11"/>
  <c r="B135" i="14" s="1"/>
  <c r="H136" i="11"/>
  <c r="B136" i="14" s="1"/>
  <c r="H137" i="11"/>
  <c r="B137" i="14" s="1"/>
  <c r="H138" i="11"/>
  <c r="B138" i="14" s="1"/>
  <c r="H139" i="11"/>
  <c r="B139" i="14" s="1"/>
  <c r="H140" i="11"/>
  <c r="B140" i="14" s="1"/>
  <c r="H141" i="11"/>
  <c r="B141" i="14" s="1"/>
  <c r="H142" i="11"/>
  <c r="B142" i="14" s="1"/>
  <c r="H143" i="11"/>
  <c r="B143" i="14" s="1"/>
  <c r="H144" i="11"/>
  <c r="B144" i="14" s="1"/>
  <c r="H145" i="11"/>
  <c r="B145" i="14" s="1"/>
  <c r="H146" i="11"/>
  <c r="B146" i="14" s="1"/>
  <c r="H147" i="11"/>
  <c r="B147" i="14" s="1"/>
  <c r="H148" i="11"/>
  <c r="B148" i="14" s="1"/>
  <c r="H149" i="11"/>
  <c r="B149" i="14" s="1"/>
  <c r="H150" i="11"/>
  <c r="B150" i="14" s="1"/>
  <c r="H151" i="11"/>
  <c r="B151" i="14" s="1"/>
  <c r="H152" i="11"/>
  <c r="B152" i="14" s="1"/>
  <c r="H153" i="11"/>
  <c r="B153" i="14" s="1"/>
  <c r="H154" i="11"/>
  <c r="B154" i="14" s="1"/>
  <c r="H155" i="11"/>
  <c r="B155" i="14" s="1"/>
  <c r="H156" i="11"/>
  <c r="B156" i="14" s="1"/>
  <c r="H157" i="11"/>
  <c r="B157" i="14" s="1"/>
  <c r="H158" i="11"/>
  <c r="B158" i="14" s="1"/>
  <c r="H159" i="11"/>
  <c r="B159" i="14" s="1"/>
  <c r="H160" i="11"/>
  <c r="B160" i="14" s="1"/>
  <c r="H161" i="11"/>
  <c r="B161" i="14" s="1"/>
  <c r="H162" i="11"/>
  <c r="B162" i="14" s="1"/>
  <c r="H163" i="11"/>
  <c r="B163" i="14" s="1"/>
  <c r="H164" i="11"/>
  <c r="B164" i="14" s="1"/>
  <c r="H165" i="11"/>
  <c r="B165" i="14" s="1"/>
  <c r="H166" i="11"/>
  <c r="B166" i="14" s="1"/>
  <c r="H167" i="11"/>
  <c r="B167" i="14" s="1"/>
  <c r="H168" i="11"/>
  <c r="B168" i="14" s="1"/>
  <c r="H169" i="11"/>
  <c r="B169" i="14" s="1"/>
  <c r="H170" i="11"/>
  <c r="B170" i="14" s="1"/>
  <c r="H171" i="11"/>
  <c r="B171" i="14" s="1"/>
  <c r="H172" i="11"/>
  <c r="B172" i="14" s="1"/>
  <c r="H173" i="11"/>
  <c r="B173" i="14" s="1"/>
  <c r="H174" i="11"/>
  <c r="B174" i="14" s="1"/>
  <c r="H175" i="11"/>
  <c r="B175" i="14" s="1"/>
  <c r="H176" i="11"/>
  <c r="B176" i="14" s="1"/>
  <c r="H177" i="11"/>
  <c r="B177" i="14" s="1"/>
  <c r="H178" i="11"/>
  <c r="B178" i="14" s="1"/>
  <c r="H179" i="11"/>
  <c r="B179" i="14" s="1"/>
  <c r="H180" i="11"/>
  <c r="B180" i="14" s="1"/>
  <c r="H181" i="11"/>
  <c r="B181" i="14" s="1"/>
  <c r="H182" i="11"/>
  <c r="B182" i="14" s="1"/>
  <c r="H183" i="11"/>
  <c r="B183" i="14" s="1"/>
  <c r="H184" i="11"/>
  <c r="B184" i="14" s="1"/>
  <c r="H185" i="11"/>
  <c r="B185" i="14" s="1"/>
  <c r="H186" i="11"/>
  <c r="B186" i="14" s="1"/>
  <c r="H187" i="11"/>
  <c r="B187" i="14" s="1"/>
  <c r="H188" i="11"/>
  <c r="B188" i="14" s="1"/>
  <c r="H189" i="11"/>
  <c r="B189" i="14" s="1"/>
  <c r="H190" i="11"/>
  <c r="B190" i="14" s="1"/>
  <c r="H191" i="11"/>
  <c r="B191" i="14" s="1"/>
  <c r="H192" i="11"/>
  <c r="B192" i="14" s="1"/>
  <c r="H193" i="11"/>
  <c r="B193" i="14" s="1"/>
  <c r="H194" i="11"/>
  <c r="B194" i="14" s="1"/>
  <c r="H195" i="11"/>
  <c r="B195" i="14" s="1"/>
  <c r="H196" i="11"/>
  <c r="B196" i="14" s="1"/>
  <c r="H197" i="11"/>
  <c r="B197" i="14" s="1"/>
  <c r="H198" i="11"/>
  <c r="B198" i="14" s="1"/>
  <c r="H199" i="11"/>
  <c r="B199" i="14" s="1"/>
  <c r="H200" i="11"/>
  <c r="B200" i="14" s="1"/>
  <c r="H201" i="11"/>
  <c r="B201" i="14" s="1"/>
  <c r="B203" i="11"/>
  <c r="C203" i="11"/>
  <c r="B2" i="13" s="1"/>
  <c r="D2" i="13" s="1"/>
  <c r="D203" i="11"/>
  <c r="B3" i="13" s="1"/>
  <c r="D3" i="13" s="1"/>
  <c r="E203" i="11"/>
  <c r="B4" i="13" s="1"/>
  <c r="F203" i="11"/>
  <c r="B5" i="13" s="1"/>
  <c r="G203" i="11"/>
  <c r="B7" i="13" s="1"/>
  <c r="D5" i="13" l="1"/>
  <c r="D4" i="13"/>
  <c r="D7" i="13"/>
  <c r="B203" i="14"/>
  <c r="C8" i="13"/>
  <c r="B8" i="13"/>
  <c r="H203" i="12"/>
  <c r="H203" i="11"/>
  <c r="D8" i="13" l="1"/>
</calcChain>
</file>

<file path=xl/sharedStrings.xml><?xml version="1.0" encoding="utf-8"?>
<sst xmlns="http://schemas.openxmlformats.org/spreadsheetml/2006/main" count="673" uniqueCount="256">
  <si>
    <t>LEA Name</t>
  </si>
  <si>
    <t>Baker SD 5J</t>
  </si>
  <si>
    <t>Huntington SD 16J</t>
  </si>
  <si>
    <t>Burnt River SD 30J</t>
  </si>
  <si>
    <t>Monroe SD 1J</t>
  </si>
  <si>
    <t>Alsea SD 7J</t>
  </si>
  <si>
    <t>Philomath SD 17J</t>
  </si>
  <si>
    <t>Corvallis SD 509J</t>
  </si>
  <si>
    <t>Lake Oswego SD 7J</t>
  </si>
  <si>
    <t>North Clackamas SD 12</t>
  </si>
  <si>
    <t>Molalla River SD 35</t>
  </si>
  <si>
    <t>Oregon Trail SD 46</t>
  </si>
  <si>
    <t>Colton SD 53</t>
  </si>
  <si>
    <t>Oregon City SD 62</t>
  </si>
  <si>
    <t>Canby SD 86</t>
  </si>
  <si>
    <t>Estacada SD 108</t>
  </si>
  <si>
    <t>Gladstone SD 115</t>
  </si>
  <si>
    <t>Jewell SD 8</t>
  </si>
  <si>
    <t>Seaside SD 10</t>
  </si>
  <si>
    <t>Scappoose SD 1J</t>
  </si>
  <si>
    <t>Clatskanie SD 6J</t>
  </si>
  <si>
    <t>Rainier SD 13</t>
  </si>
  <si>
    <t>Vernonia SD 47J</t>
  </si>
  <si>
    <t>St Helens SD 502</t>
  </si>
  <si>
    <t>Coquille SD 8</t>
  </si>
  <si>
    <t>Coos Bay SD 9</t>
  </si>
  <si>
    <t>North Bend SD 13</t>
  </si>
  <si>
    <t>Powers SD 31</t>
  </si>
  <si>
    <t>Myrtle Point SD 41</t>
  </si>
  <si>
    <t>Bandon SD 54</t>
  </si>
  <si>
    <t>Central Curry SD 1</t>
  </si>
  <si>
    <t>Redmond SD 2J</t>
  </si>
  <si>
    <t>Sisters SD 6</t>
  </si>
  <si>
    <t>Oakland SD 1</t>
  </si>
  <si>
    <t>Glide SD 12</t>
  </si>
  <si>
    <t>South Umpqua SD 19</t>
  </si>
  <si>
    <t>North Douglas SD 22</t>
  </si>
  <si>
    <t>Yoncalla SD 32</t>
  </si>
  <si>
    <t>Elkton SD 34</t>
  </si>
  <si>
    <t>Riddle SD 70</t>
  </si>
  <si>
    <t>Glendale SD 77</t>
  </si>
  <si>
    <t>Reedsport SD 105</t>
  </si>
  <si>
    <t>Winston-Dillard SD 116</t>
  </si>
  <si>
    <t>Sutherlin SD 130</t>
  </si>
  <si>
    <t>Arlington SD 3</t>
  </si>
  <si>
    <t>Condon SD 25J</t>
  </si>
  <si>
    <t>John Day SD 3</t>
  </si>
  <si>
    <t>Prairie City SD 4</t>
  </si>
  <si>
    <t>Monument SD 8</t>
  </si>
  <si>
    <t>Dayville SD 16J</t>
  </si>
  <si>
    <t>Long Creek SD 17</t>
  </si>
  <si>
    <t>Harney County SD 3</t>
  </si>
  <si>
    <t>Harney County SD 4</t>
  </si>
  <si>
    <t>Pine Creek SD 5</t>
  </si>
  <si>
    <t>Diamond SD 7</t>
  </si>
  <si>
    <t>Suntex SD 10</t>
  </si>
  <si>
    <t>Drewsey SD 13</t>
  </si>
  <si>
    <t>Frenchglen SD 16</t>
  </si>
  <si>
    <t>Double O SD 28</t>
  </si>
  <si>
    <t>South Harney SD 33</t>
  </si>
  <si>
    <t>Phoenix-Talent SD 4</t>
  </si>
  <si>
    <t>Ashland SD 5</t>
  </si>
  <si>
    <t>Central Point SD 6</t>
  </si>
  <si>
    <t>Eagle Point SD 9</t>
  </si>
  <si>
    <t>Rogue River SD 35</t>
  </si>
  <si>
    <t>Prospect SD 59</t>
  </si>
  <si>
    <t>Butte Falls SD 91</t>
  </si>
  <si>
    <t>Pinehurst SD 94</t>
  </si>
  <si>
    <t>Medford SD 549C</t>
  </si>
  <si>
    <t>Culver SD 4</t>
  </si>
  <si>
    <t>Ashwood SD 8</t>
  </si>
  <si>
    <t>Black Butte SD 41</t>
  </si>
  <si>
    <t>Jefferson County SD 509J</t>
  </si>
  <si>
    <t>Grants Pass SD 7</t>
  </si>
  <si>
    <t>Klamath County SD</t>
  </si>
  <si>
    <t>Lake County SD 7</t>
  </si>
  <si>
    <t>Paisley SD 11</t>
  </si>
  <si>
    <t>North Lake SD 14</t>
  </si>
  <si>
    <t>Plush SD 18</t>
  </si>
  <si>
    <t>Adel SD 21</t>
  </si>
  <si>
    <t>Pleasant Hill SD 1</t>
  </si>
  <si>
    <t>Eugene SD 4J</t>
  </si>
  <si>
    <t>Springfield SD 19</t>
  </si>
  <si>
    <t>Fern Ridge SD 28J</t>
  </si>
  <si>
    <t>Mapleton SD 32</t>
  </si>
  <si>
    <t>Creswell SD 40</t>
  </si>
  <si>
    <t>Bethel SD 52</t>
  </si>
  <si>
    <t>McKenzie SD 68</t>
  </si>
  <si>
    <t>Junction City SD 69</t>
  </si>
  <si>
    <t>Lowell SD 71</t>
  </si>
  <si>
    <t>Oakridge SD 76</t>
  </si>
  <si>
    <t>Marcola SD 79J</t>
  </si>
  <si>
    <t>Blachly SD 90</t>
  </si>
  <si>
    <t>Siuslaw SD 97J</t>
  </si>
  <si>
    <t>Lincoln County SD</t>
  </si>
  <si>
    <t>Harrisburg SD 7J</t>
  </si>
  <si>
    <t>Lebanon Community SD 9</t>
  </si>
  <si>
    <t>Sweet Home SD 55</t>
  </si>
  <si>
    <t>Scio SD 95</t>
  </si>
  <si>
    <t>Santiam Canyon SD 129J</t>
  </si>
  <si>
    <t>Central Linn SD 552</t>
  </si>
  <si>
    <t>Jordan Valley SD 3</t>
  </si>
  <si>
    <t>Juntura SD 12</t>
  </si>
  <si>
    <t>Nyssa SD 26</t>
  </si>
  <si>
    <t>Annex SD 29</t>
  </si>
  <si>
    <t>Malheur County SD 51</t>
  </si>
  <si>
    <t>Adrian SD 61</t>
  </si>
  <si>
    <t>Harper SD 66</t>
  </si>
  <si>
    <t>Arock SD 81</t>
  </si>
  <si>
    <t>Vale SD 84</t>
  </si>
  <si>
    <t>Gervais SD 1</t>
  </si>
  <si>
    <t>Silver Falls SD 4J</t>
  </si>
  <si>
    <t>Cascade SD 5</t>
  </si>
  <si>
    <t>Jefferson SD 14J</t>
  </si>
  <si>
    <t>North Marion SD 15</t>
  </si>
  <si>
    <t>Salem-Keizer SD 24J</t>
  </si>
  <si>
    <t>North Santiam SD 29J</t>
  </si>
  <si>
    <t>St Paul SD 45</t>
  </si>
  <si>
    <t>Mt Angel SD 91</t>
  </si>
  <si>
    <t>Woodburn SD 103</t>
  </si>
  <si>
    <t>Morrow SD 1</t>
  </si>
  <si>
    <t>Portland SD 1J</t>
  </si>
  <si>
    <t>Parkrose SD 3</t>
  </si>
  <si>
    <t>Reynolds SD 7</t>
  </si>
  <si>
    <t>Gresham-Barlow SD 10J</t>
  </si>
  <si>
    <t>Centennial SD 28J</t>
  </si>
  <si>
    <t>Corbett SD 39</t>
  </si>
  <si>
    <t>David Douglas SD 40</t>
  </si>
  <si>
    <t>Riverdale SD 51J</t>
  </si>
  <si>
    <t>Dallas SD 2</t>
  </si>
  <si>
    <t>Central SD 13J</t>
  </si>
  <si>
    <t>Perrydale SD 21</t>
  </si>
  <si>
    <t>Falls City SD 57</t>
  </si>
  <si>
    <t>Tillamook SD 9</t>
  </si>
  <si>
    <t>Neah-Kah-Nie SD 56</t>
  </si>
  <si>
    <t>Nestucca Valley SD 101J</t>
  </si>
  <si>
    <t>Helix SD 1</t>
  </si>
  <si>
    <t>Pilot Rock SD 2</t>
  </si>
  <si>
    <t>Echo SD 5</t>
  </si>
  <si>
    <t>Stanfield SD 61</t>
  </si>
  <si>
    <t>La Grande SD 1</t>
  </si>
  <si>
    <t>Union SD 5</t>
  </si>
  <si>
    <t>North Powder SD 8J</t>
  </si>
  <si>
    <t>Imbler SD 11</t>
  </si>
  <si>
    <t>Cove SD 15</t>
  </si>
  <si>
    <t>Elgin SD 23</t>
  </si>
  <si>
    <t>Joseph SD 6</t>
  </si>
  <si>
    <t>Wallowa SD 12</t>
  </si>
  <si>
    <t>Enterprise SD 21</t>
  </si>
  <si>
    <t>Troy SD 54</t>
  </si>
  <si>
    <t>Dufur SD 29</t>
  </si>
  <si>
    <t>Hillsboro SD 1J</t>
  </si>
  <si>
    <t>Banks SD 13</t>
  </si>
  <si>
    <t>Forest Grove SD 15</t>
  </si>
  <si>
    <t>Tigard-Tualatin SD 23J</t>
  </si>
  <si>
    <t>Beaverton SD 48J</t>
  </si>
  <si>
    <t>Sherwood SD 88J</t>
  </si>
  <si>
    <t>Gaston SD 511J</t>
  </si>
  <si>
    <t>Spray SD 1</t>
  </si>
  <si>
    <t>Fossil SD 21J</t>
  </si>
  <si>
    <t>Mitchell SD 55</t>
  </si>
  <si>
    <t>Amity SD 4J</t>
  </si>
  <si>
    <t>Dayton SD 8</t>
  </si>
  <si>
    <t>Newberg SD 29J</t>
  </si>
  <si>
    <t>Willamina SD 30J</t>
  </si>
  <si>
    <t>McMinnville SD 40</t>
  </si>
  <si>
    <t>Sheridan SD 48J</t>
  </si>
  <si>
    <t>Knappa SD 4</t>
  </si>
  <si>
    <t>Important Information</t>
  </si>
  <si>
    <t>Regional Programs</t>
  </si>
  <si>
    <t>OSD</t>
  </si>
  <si>
    <t>LTCT</t>
  </si>
  <si>
    <t>Hospital Program</t>
  </si>
  <si>
    <t>ECSE Program</t>
  </si>
  <si>
    <t>District</t>
  </si>
  <si>
    <t>Regional</t>
  </si>
  <si>
    <t>Hospital</t>
  </si>
  <si>
    <t>ECSE</t>
  </si>
  <si>
    <t>Gross Total</t>
  </si>
  <si>
    <t>Oregon School for the Deaf (OSD)</t>
  </si>
  <si>
    <t>Program Name</t>
  </si>
  <si>
    <t>Long Term Care and Treatment (LTCT)</t>
  </si>
  <si>
    <t>Pediatric Nursing Facility (PNF)</t>
  </si>
  <si>
    <t>Worksheet Information</t>
  </si>
  <si>
    <t>Total</t>
  </si>
  <si>
    <t>The Section 611 and 619 award worksheets contain similar columns. These are the explanations for each column.</t>
  </si>
  <si>
    <t>The Program Awards worksheet contains the following columns:</t>
  </si>
  <si>
    <t>Other Amounts worksheet contains the following columns:</t>
  </si>
  <si>
    <t>Determining your District's Net Award</t>
  </si>
  <si>
    <t>Question 7 is for Regional Program Services funding. Add the Regional column to your District column if your district answered "Yes" to this question.</t>
  </si>
  <si>
    <t>Question 8 is for the Oregon School for the Deaf (OSD) services funding. Add the OSD column to your District coumn if your district answered "Yes" to this question.</t>
  </si>
  <si>
    <t>Question 9 is for Long Term Care and Treatment (LTCT) service funding. Add the LTCT column to your District column if your district answered "Yes" to this question.</t>
  </si>
  <si>
    <t>Example</t>
  </si>
  <si>
    <t>Beaver Falls' assurance application was checked yes for questions 7 and 9. So the district adds the District, Regional, and LTCT columns together for their Net Award.</t>
  </si>
  <si>
    <r>
      <rPr>
        <b/>
        <sz val="10"/>
        <color theme="1"/>
        <rFont val="Calibri"/>
        <family val="2"/>
        <scheme val="minor"/>
      </rPr>
      <t>LEA Name</t>
    </r>
    <r>
      <rPr>
        <sz val="10"/>
        <color theme="1"/>
        <rFont val="Calibri"/>
        <family val="2"/>
        <scheme val="minor"/>
      </rPr>
      <t>: Name of the LEA</t>
    </r>
  </si>
  <si>
    <r>
      <rPr>
        <b/>
        <sz val="10"/>
        <color theme="1"/>
        <rFont val="Calibri"/>
        <family val="2"/>
        <scheme val="minor"/>
      </rPr>
      <t>District</t>
    </r>
    <r>
      <rPr>
        <sz val="10"/>
        <color theme="1"/>
        <rFont val="Calibri"/>
        <family val="2"/>
        <scheme val="minor"/>
      </rPr>
      <t>: The amount attributed to students served by the district only.</t>
    </r>
  </si>
  <si>
    <r>
      <rPr>
        <b/>
        <sz val="10"/>
        <color theme="1"/>
        <rFont val="Calibri"/>
        <family val="2"/>
        <scheme val="minor"/>
      </rPr>
      <t>Regional</t>
    </r>
    <r>
      <rPr>
        <sz val="10"/>
        <color theme="1"/>
        <rFont val="Calibri"/>
        <family val="2"/>
        <scheme val="minor"/>
      </rPr>
      <t>: The amount attributed to students served by a Regional Program.</t>
    </r>
  </si>
  <si>
    <r>
      <rPr>
        <b/>
        <sz val="10"/>
        <color theme="1"/>
        <rFont val="Calibri"/>
        <family val="2"/>
        <scheme val="minor"/>
      </rPr>
      <t>OSD</t>
    </r>
    <r>
      <rPr>
        <sz val="10"/>
        <color theme="1"/>
        <rFont val="Calibri"/>
        <family val="2"/>
        <scheme val="minor"/>
      </rPr>
      <t>: The amount attributed to students served by the Oregon School for the Deaf (OSD).</t>
    </r>
  </si>
  <si>
    <r>
      <rPr>
        <b/>
        <sz val="10"/>
        <color theme="1"/>
        <rFont val="Calibri"/>
        <family val="2"/>
        <scheme val="minor"/>
      </rPr>
      <t>LTCT</t>
    </r>
    <r>
      <rPr>
        <sz val="10"/>
        <color theme="1"/>
        <rFont val="Calibri"/>
        <family val="2"/>
        <scheme val="minor"/>
      </rPr>
      <t>: The amount attributed to students served by a Long Term Care and Treatment (LTCT) center.</t>
    </r>
  </si>
  <si>
    <r>
      <rPr>
        <b/>
        <sz val="10"/>
        <color theme="1"/>
        <rFont val="Calibri"/>
        <family val="2"/>
        <scheme val="minor"/>
      </rPr>
      <t>Hospital</t>
    </r>
    <r>
      <rPr>
        <sz val="10"/>
        <color theme="1"/>
        <rFont val="Calibri"/>
        <family val="2"/>
        <scheme val="minor"/>
      </rPr>
      <t>: The amount attributed to students served by a Hospital Progam.</t>
    </r>
  </si>
  <si>
    <r>
      <rPr>
        <b/>
        <sz val="10"/>
        <color theme="1"/>
        <rFont val="Calibri"/>
        <family val="2"/>
        <scheme val="minor"/>
      </rPr>
      <t>ECSE</t>
    </r>
    <r>
      <rPr>
        <sz val="10"/>
        <color theme="1"/>
        <rFont val="Calibri"/>
        <family val="2"/>
        <scheme val="minor"/>
      </rPr>
      <t>: The amount attributed to students served by an Early Childhood Special Education (ECSE) Program.</t>
    </r>
  </si>
  <si>
    <r>
      <rPr>
        <b/>
        <sz val="10"/>
        <color theme="1"/>
        <rFont val="Calibri"/>
        <family val="2"/>
        <scheme val="minor"/>
      </rPr>
      <t>Gross Total</t>
    </r>
    <r>
      <rPr>
        <sz val="10"/>
        <color theme="1"/>
        <rFont val="Calibri"/>
        <family val="2"/>
        <scheme val="minor"/>
      </rPr>
      <t>: The sum of the District, Regional, OSD, LTCT, Hospital, PNF, and ECSE columns</t>
    </r>
  </si>
  <si>
    <r>
      <rPr>
        <b/>
        <sz val="10"/>
        <color theme="1"/>
        <rFont val="Calibri"/>
        <family val="2"/>
        <scheme val="minor"/>
      </rPr>
      <t>Program Name</t>
    </r>
    <r>
      <rPr>
        <sz val="10"/>
        <color theme="1"/>
        <rFont val="Calibri"/>
        <family val="2"/>
        <scheme val="minor"/>
      </rPr>
      <t>: The name of the program.</t>
    </r>
  </si>
  <si>
    <r>
      <rPr>
        <b/>
        <sz val="10"/>
        <color theme="1"/>
        <rFont val="Calibri"/>
        <family val="2"/>
        <scheme val="minor"/>
      </rPr>
      <t>Total</t>
    </r>
    <r>
      <rPr>
        <sz val="10"/>
        <color theme="1"/>
        <rFont val="Calibri"/>
        <family val="2"/>
        <scheme val="minor"/>
      </rPr>
      <t>: The total amount.</t>
    </r>
  </si>
  <si>
    <r>
      <rPr>
        <b/>
        <sz val="10"/>
        <color theme="1"/>
        <rFont val="Calibri"/>
        <family val="2"/>
        <scheme val="minor"/>
      </rPr>
      <t>Information</t>
    </r>
    <r>
      <rPr>
        <sz val="10"/>
        <color theme="1"/>
        <rFont val="Calibri"/>
        <family val="2"/>
        <scheme val="minor"/>
      </rPr>
      <t>: The current worksheet that provides information about the report.</t>
    </r>
  </si>
  <si>
    <r>
      <rPr>
        <b/>
        <sz val="10"/>
        <color theme="1"/>
        <rFont val="Calibri"/>
        <family val="2"/>
        <scheme val="minor"/>
      </rPr>
      <t>Program Awards</t>
    </r>
    <r>
      <rPr>
        <sz val="10"/>
        <color theme="1"/>
        <rFont val="Calibri"/>
        <family val="2"/>
        <scheme val="minor"/>
      </rPr>
      <t>: This worksheet contains total award amounts for Programs.</t>
    </r>
  </si>
  <si>
    <r>
      <rPr>
        <b/>
        <sz val="10"/>
        <color theme="1"/>
        <rFont val="Calibri"/>
        <family val="2"/>
        <scheme val="minor"/>
      </rPr>
      <t>Other Amounts</t>
    </r>
    <r>
      <rPr>
        <sz val="10"/>
        <color theme="1"/>
        <rFont val="Calibri"/>
        <family val="2"/>
        <scheme val="minor"/>
      </rPr>
      <t>: This worksheet contains other amounts LEAs are to use for specific aspects of IDEA. These are not awards, but optional or required set aside amounts.</t>
    </r>
  </si>
  <si>
    <t>To determine the amount of your district's Total Net Award, check your district's elections for questions 7, 8, &amp; 9 in the FFY 2020 IDEA Assurance Application on the Fiscal tab.</t>
  </si>
  <si>
    <t>Any amounts listed in the Hospital, PNF, or ECSE columns are there to show the amount of IDEA funding the district contributed to these programs. These amounts are not eligible for districts to choose who manages the funds and will not be included in the district's Total Net Award presented in EGMS.</t>
  </si>
  <si>
    <t>Astoria SD 1</t>
  </si>
  <si>
    <t>Athena-Weston SD 29RJ</t>
  </si>
  <si>
    <t>Bend-LaPine Administrative SD 1</t>
  </si>
  <si>
    <t>Brookings-Harbor SD 17C</t>
  </si>
  <si>
    <t>Camas Valley SD 21J</t>
  </si>
  <si>
    <t>Crook County SD</t>
  </si>
  <si>
    <t>Crow-Applegate-Lorane SD 66</t>
  </si>
  <si>
    <t>Douglas County SD 15</t>
  </si>
  <si>
    <t>Douglas County SD 4</t>
  </si>
  <si>
    <t>Greater Albany Public SD 8J</t>
  </si>
  <si>
    <t>Harney County Union High SD 1J</t>
  </si>
  <si>
    <t>Hermiston SD 8</t>
  </si>
  <si>
    <t>Hood River County SD</t>
  </si>
  <si>
    <t>Ione SD R2</t>
  </si>
  <si>
    <t>Klamath Falls City Schools</t>
  </si>
  <si>
    <t>Milton-Freewater Unified SD 7</t>
  </si>
  <si>
    <t>North Wasco County SD 21</t>
  </si>
  <si>
    <t>Ontario SD 8C</t>
  </si>
  <si>
    <t>Pendleton SD 16</t>
  </si>
  <si>
    <t>Pine Eagle SD 61</t>
  </si>
  <si>
    <t>Port Orford-Langlois SD 2CJ</t>
  </si>
  <si>
    <t>Sherman County SD</t>
  </si>
  <si>
    <t>South Lane SD 45J3</t>
  </si>
  <si>
    <t>South Wasco County SD 1</t>
  </si>
  <si>
    <t>Three Rivers/Josephine County SD</t>
  </si>
  <si>
    <t>Ukiah SD 80R</t>
  </si>
  <si>
    <t>Umatilla SD 6R</t>
  </si>
  <si>
    <t>Warrenton-Hammond SD 30</t>
  </si>
  <si>
    <t>West Linn-Wilsonville SD 3J</t>
  </si>
  <si>
    <t>Yamhill Carlton SD 1</t>
  </si>
  <si>
    <t>ODE JDEP</t>
  </si>
  <si>
    <t>ODE YCEP</t>
  </si>
  <si>
    <t>Oregon Dept. of Corrections (ACEP)</t>
  </si>
  <si>
    <t>Questions</t>
  </si>
  <si>
    <t>Please reach out to the IDEA Fiscal Team in the Office of Enhancing Student Opportunities (OESO) with any questions about the information contained in this document.</t>
  </si>
  <si>
    <t>ODE.IDEAFinance@state.or.us</t>
  </si>
  <si>
    <t>There are seven worksheets in this report:</t>
  </si>
  <si>
    <r>
      <rPr>
        <b/>
        <sz val="10"/>
        <color theme="1"/>
        <rFont val="Calibri"/>
        <family val="2"/>
        <scheme val="minor"/>
      </rPr>
      <t>Section 611 Awards (R)</t>
    </r>
    <r>
      <rPr>
        <sz val="10"/>
        <color theme="1"/>
        <rFont val="Calibri"/>
        <family val="2"/>
        <scheme val="minor"/>
      </rPr>
      <t>: This worksheet contains total award amounts for each LEA for children aged 3-21. Regular IDEA Part B award.</t>
    </r>
  </si>
  <si>
    <r>
      <rPr>
        <b/>
        <sz val="10"/>
        <color theme="1"/>
        <rFont val="Calibri"/>
        <family val="2"/>
        <scheme val="minor"/>
      </rPr>
      <t>Section 619 Awards (R)</t>
    </r>
    <r>
      <rPr>
        <sz val="10"/>
        <color theme="1"/>
        <rFont val="Calibri"/>
        <family val="2"/>
        <scheme val="minor"/>
      </rPr>
      <t>: This worksheet contains total award amounts for each LEA for children aged 3-5. Regular IDEA Part B award.</t>
    </r>
  </si>
  <si>
    <t>Section 611 Regular</t>
  </si>
  <si>
    <t>Section 619 Regular</t>
  </si>
  <si>
    <t>Maximum CEIS Reg Awd</t>
  </si>
  <si>
    <r>
      <rPr>
        <b/>
        <sz val="10"/>
        <color theme="1"/>
        <rFont val="Calibri"/>
        <family val="2"/>
        <scheme val="minor"/>
      </rPr>
      <t>Section 611 Regular</t>
    </r>
    <r>
      <rPr>
        <sz val="10"/>
        <color theme="1"/>
        <rFont val="Calibri"/>
        <family val="2"/>
        <scheme val="minor"/>
      </rPr>
      <t>: The total amount for the program from Section 611 regular funds.</t>
    </r>
  </si>
  <si>
    <r>
      <rPr>
        <b/>
        <sz val="10"/>
        <color theme="1"/>
        <rFont val="Calibri"/>
        <family val="2"/>
        <scheme val="minor"/>
      </rPr>
      <t>Section 619 Regular</t>
    </r>
    <r>
      <rPr>
        <sz val="10"/>
        <color theme="1"/>
        <rFont val="Calibri"/>
        <family val="2"/>
        <scheme val="minor"/>
      </rPr>
      <t>: The total amount for the program from Section 619 regular funds.</t>
    </r>
  </si>
  <si>
    <r>
      <rPr>
        <b/>
        <sz val="10"/>
        <color theme="1"/>
        <rFont val="Calibri"/>
        <family val="2"/>
        <scheme val="minor"/>
      </rPr>
      <t>MAX CEIS Reg Awd</t>
    </r>
    <r>
      <rPr>
        <sz val="10"/>
        <color theme="1"/>
        <rFont val="Calibri"/>
        <family val="2"/>
        <scheme val="minor"/>
      </rPr>
      <t xml:space="preserve">: The maximum amount a district can set aside for the purposes of Coordinated Early Intervening Services (CEIS) from its regular IDEA awards. For voluntary CEIS, a district may choose any amount </t>
    </r>
    <r>
      <rPr>
        <b/>
        <sz val="10"/>
        <color theme="1"/>
        <rFont val="Calibri"/>
        <family val="2"/>
        <scheme val="minor"/>
      </rPr>
      <t>up to</t>
    </r>
    <r>
      <rPr>
        <sz val="10"/>
        <color theme="1"/>
        <rFont val="Calibri"/>
        <family val="2"/>
        <scheme val="minor"/>
      </rPr>
      <t xml:space="preserve"> this amount. For Comprehensive (mandatory) CEIS, this is the amount LEA's </t>
    </r>
    <r>
      <rPr>
        <b/>
        <sz val="10"/>
        <color theme="1"/>
        <rFont val="Calibri"/>
        <family val="2"/>
        <scheme val="minor"/>
      </rPr>
      <t>must</t>
    </r>
    <r>
      <rPr>
        <sz val="10"/>
        <color theme="1"/>
        <rFont val="Calibri"/>
        <family val="2"/>
        <scheme val="minor"/>
      </rPr>
      <t xml:space="preserve"> set aside for CCEIS.</t>
    </r>
  </si>
  <si>
    <t>New 2022-2023</t>
  </si>
  <si>
    <r>
      <rPr>
        <b/>
        <sz val="10"/>
        <color rgb="FFFF0000"/>
        <rFont val="Calibri"/>
        <family val="2"/>
        <scheme val="minor"/>
      </rPr>
      <t>UPDATE MAY 2022</t>
    </r>
    <r>
      <rPr>
        <sz val="10"/>
        <color theme="1"/>
        <rFont val="Calibri"/>
        <family val="2"/>
        <scheme val="minor"/>
      </rPr>
      <t>: US DOE released the 2022-23 estimates on May 2, 2022. This update provides LEA estimates based on those tables.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</si>
</sst>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9" x14ac:knownFonts="1">
    <font>
      <sz val="10"/>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b/>
      <sz val="15"/>
      <color theme="3"/>
      <name val="Calibri"/>
      <family val="2"/>
      <scheme val="minor"/>
    </font>
    <font>
      <b/>
      <sz val="10"/>
      <color theme="1"/>
      <name val="Calibri"/>
      <family val="2"/>
      <scheme val="minor"/>
    </font>
    <font>
      <u/>
      <sz val="10"/>
      <color theme="10"/>
      <name val="Calibri"/>
      <family val="2"/>
      <scheme val="minor"/>
    </font>
    <font>
      <b/>
      <sz val="10"/>
      <color rgb="FFFF0000"/>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ck">
        <color theme="4" tint="0.499984740745262"/>
      </bottom>
      <diagonal/>
    </border>
    <border>
      <left/>
      <right/>
      <top/>
      <bottom style="medium">
        <color theme="4" tint="0.39997558519241921"/>
      </bottom>
      <diagonal/>
    </border>
    <border>
      <left/>
      <right/>
      <top/>
      <bottom style="thick">
        <color theme="4"/>
      </bottom>
      <diagonal/>
    </border>
    <border>
      <left/>
      <right/>
      <top/>
      <bottom style="thin">
        <color indexed="64"/>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cellStyleXfs>
  <cellXfs count="23">
    <xf numFmtId="0" fontId="0" fillId="0" borderId="0" xfId="0"/>
    <xf numFmtId="0" fontId="0" fillId="0" borderId="0" xfId="0" applyAlignment="1">
      <alignment horizontal="left" wrapText="1"/>
    </xf>
    <xf numFmtId="0" fontId="0" fillId="2" borderId="0" xfId="0" applyFill="1"/>
    <xf numFmtId="44" fontId="0" fillId="0" borderId="0" xfId="1" applyFont="1"/>
    <xf numFmtId="44" fontId="0" fillId="0" borderId="0" xfId="0" applyNumberFormat="1" applyFont="1"/>
    <xf numFmtId="44" fontId="0" fillId="2" borderId="0" xfId="1" applyFont="1" applyFill="1"/>
    <xf numFmtId="0" fontId="0" fillId="0" borderId="0" xfId="0" applyFont="1"/>
    <xf numFmtId="0" fontId="0" fillId="0" borderId="0" xfId="0" applyFont="1" applyAlignment="1">
      <alignment horizontal="center"/>
    </xf>
    <xf numFmtId="0" fontId="0" fillId="2" borderId="0" xfId="0" applyFont="1" applyFill="1"/>
    <xf numFmtId="0" fontId="2" fillId="0" borderId="0" xfId="2" applyAlignment="1">
      <alignment horizontal="center" vertical="center"/>
    </xf>
    <xf numFmtId="0" fontId="5" fillId="2" borderId="3" xfId="5" applyFill="1" applyAlignment="1">
      <alignment vertical="center"/>
    </xf>
    <xf numFmtId="0" fontId="0" fillId="2" borderId="0" xfId="0" applyFill="1" applyAlignment="1">
      <alignment horizontal="left" vertical="center" wrapText="1"/>
    </xf>
    <xf numFmtId="0" fontId="3" fillId="2" borderId="1" xfId="3" applyFill="1" applyAlignment="1">
      <alignment horizontal="left" vertical="center"/>
    </xf>
    <xf numFmtId="0" fontId="0" fillId="2" borderId="0" xfId="0" applyFont="1" applyFill="1" applyAlignment="1">
      <alignment horizontal="left" vertical="center" wrapText="1"/>
    </xf>
    <xf numFmtId="0" fontId="0" fillId="2" borderId="0" xfId="0" applyFill="1" applyAlignment="1">
      <alignment vertical="center"/>
    </xf>
    <xf numFmtId="0" fontId="0" fillId="2" borderId="0" xfId="0" applyFont="1" applyFill="1" applyAlignment="1">
      <alignment horizontal="left" vertical="center"/>
    </xf>
    <xf numFmtId="0" fontId="3" fillId="2" borderId="1" xfId="3" applyFill="1" applyAlignment="1">
      <alignment horizontal="left" vertical="center" wrapText="1"/>
    </xf>
    <xf numFmtId="0" fontId="4" fillId="2" borderId="2" xfId="4" applyFill="1" applyAlignment="1">
      <alignment horizontal="left" vertical="center" wrapText="1"/>
    </xf>
    <xf numFmtId="0" fontId="0" fillId="0" borderId="0" xfId="0" applyAlignment="1">
      <alignment vertical="center"/>
    </xf>
    <xf numFmtId="0" fontId="0" fillId="2" borderId="4" xfId="0" applyFill="1" applyBorder="1" applyAlignment="1">
      <alignment horizontal="left" vertical="center" wrapText="1"/>
    </xf>
    <xf numFmtId="0" fontId="0" fillId="2" borderId="4" xfId="0" applyFill="1" applyBorder="1" applyAlignment="1">
      <alignment vertical="center"/>
    </xf>
    <xf numFmtId="0" fontId="5" fillId="0" borderId="3" xfId="5" applyAlignment="1">
      <alignment horizontal="left" wrapText="1"/>
    </xf>
    <xf numFmtId="0" fontId="7" fillId="0" borderId="0" xfId="6"/>
  </cellXfs>
  <cellStyles count="7">
    <cellStyle name="Currency" xfId="1" builtinId="4"/>
    <cellStyle name="Heading 1" xfId="5" builtinId="16"/>
    <cellStyle name="Heading 2" xfId="3" builtinId="17"/>
    <cellStyle name="Heading 3" xfId="4" builtinId="18"/>
    <cellStyle name="Hyperlink" xfId="6" builtinId="8"/>
    <cellStyle name="Normal" xfId="0" builtinId="0" customBuiltin="1"/>
    <cellStyle name="Title" xfId="2" builtinId="15"/>
  </cellStyles>
  <dxfs count="56">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strike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s>
  <tableStyles count="0" defaultTableStyle="TableStyleMedium2" defaultPivotStyle="PivotStyleLight16"/>
  <colors>
    <mruColors>
      <color rgb="FFE19A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Sect611" displayName="Sect611" ref="A1:H203" totalsRowCount="1" headerRowDxfId="55" dataDxfId="54" totalsRowDxfId="53" dataCellStyle="Currency">
  <autoFilter ref="A1:H202"/>
  <tableColumns count="8">
    <tableColumn id="2" name="LEA Name" totalsRowLabel="Total" dataDxfId="52" totalsRowDxfId="51"/>
    <tableColumn id="3" name="District" totalsRowFunction="sum" dataDxfId="50" totalsRowDxfId="49" dataCellStyle="Currency"/>
    <tableColumn id="4" name="Regional" totalsRowFunction="sum" dataDxfId="48" totalsRowDxfId="47" dataCellStyle="Currency"/>
    <tableColumn id="5" name="OSD" totalsRowFunction="sum" dataDxfId="46" totalsRowDxfId="45" dataCellStyle="Currency"/>
    <tableColumn id="6" name="LTCT" totalsRowFunction="sum" dataDxfId="44" totalsRowDxfId="43" dataCellStyle="Currency"/>
    <tableColumn id="7" name="Hospital" totalsRowFunction="sum" dataDxfId="42" totalsRowDxfId="41" dataCellStyle="Currency"/>
    <tableColumn id="9" name="ECSE" totalsRowFunction="sum" dataDxfId="40" totalsRowDxfId="39" dataCellStyle="Currency"/>
    <tableColumn id="10" name="Gross Total" totalsRowFunction="sum" dataDxfId="38" totalsRowDxfId="37" dataCellStyle="Currency">
      <calculatedColumnFormula>SUM(B2:G2)</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1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2.xml><?xml version="1.0" encoding="utf-8"?>
<table xmlns="http://schemas.openxmlformats.org/spreadsheetml/2006/main" id="2" name="Sect619" displayName="Sect619" ref="A1:H203" totalsRowCount="1" headerRowDxfId="36" dataDxfId="35" totalsRowDxfId="34" dataCellStyle="Currency">
  <autoFilter ref="A1:H202"/>
  <tableColumns count="8">
    <tableColumn id="2" name="LEA Name" totalsRowLabel="Total" dataDxfId="33" totalsRowDxfId="32"/>
    <tableColumn id="3" name="District" totalsRowFunction="sum" dataDxfId="31" totalsRowDxfId="30" dataCellStyle="Currency"/>
    <tableColumn id="4" name="Regional" totalsRowFunction="sum" dataDxfId="29" totalsRowDxfId="28" dataCellStyle="Currency"/>
    <tableColumn id="5" name="OSD" totalsRowFunction="sum" dataDxfId="27" totalsRowDxfId="26" dataCellStyle="Currency"/>
    <tableColumn id="6" name="LTCT" totalsRowFunction="sum" dataDxfId="25" totalsRowDxfId="24" dataCellStyle="Currency"/>
    <tableColumn id="7" name="Hospital" totalsRowFunction="sum" dataDxfId="23" totalsRowDxfId="22" dataCellStyle="Currency"/>
    <tableColumn id="9" name="ECSE" totalsRowFunction="sum" dataDxfId="21" totalsRowDxfId="20" dataCellStyle="Currency"/>
    <tableColumn id="10" name="Gross Total" totalsRowFunction="sum" dataDxfId="19" totalsRowDxfId="18" dataCellStyle="Currency">
      <calculatedColumnFormula>SUM(B2:G2)</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9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3.xml><?xml version="1.0" encoding="utf-8"?>
<table xmlns="http://schemas.openxmlformats.org/spreadsheetml/2006/main" id="3" name="Programs" displayName="Programs" ref="A1:D8" totalsRowCount="1" headerRowDxfId="17" dataDxfId="16" totalsRowDxfId="15">
  <autoFilter ref="A1:D7"/>
  <tableColumns count="4">
    <tableColumn id="1" name="Program Name" totalsRowLabel="Total" dataDxfId="14" totalsRowDxfId="13"/>
    <tableColumn id="2" name="Section 611 Regular" totalsRowFunction="sum" dataDxfId="12" totalsRowDxfId="11" dataCellStyle="Currency"/>
    <tableColumn id="3" name="Section 619 Regular" totalsRowFunction="sum" dataDxfId="10" totalsRowDxfId="9" dataCellStyle="Currency"/>
    <tableColumn id="4" name="Total" totalsRowFunction="sum" dataDxfId="8" totalsRowDxfId="7">
      <calculatedColumnFormula>Programs[[#This Row],[Section 611 Regular]]+Programs[[#This Row],[Section 619 Regular]]</calculatedColumnFormula>
    </tableColumn>
  </tableColumns>
  <tableStyleInfo name="TableStyleLight21" showFirstColumn="0" showLastColumn="0" showRowStripes="1" showColumnStripes="0"/>
  <extLst>
    <ext xmlns:x14="http://schemas.microsoft.com/office/spreadsheetml/2009/9/main" uri="{504A1905-F514-4f6f-8877-14C23A59335A}">
      <x14:table altText="Program Table" altTextSummary="Table with four columns and 7 rows. Each row is a Program and shows the total Section 611, Section 619, and Grand Total allocation."/>
    </ext>
  </extLst>
</table>
</file>

<file path=xl/tables/table4.xml><?xml version="1.0" encoding="utf-8"?>
<table xmlns="http://schemas.openxmlformats.org/spreadsheetml/2006/main" id="4" name="OtherAmts" displayName="OtherAmts" ref="A1:B203" totalsRowCount="1" headerRowDxfId="6" dataDxfId="5" totalsRowDxfId="4">
  <autoFilter ref="A1:B202"/>
  <tableColumns count="2">
    <tableColumn id="1" name="LEA Name" totalsRowLabel="Total" dataDxfId="3" totalsRowDxfId="2"/>
    <tableColumn id="6" name="Maximum CEIS Reg Awd" totalsRowFunction="sum" dataDxfId="1" totalsRowDxfId="0" dataCellStyle="Currency">
      <calculatedColumnFormula>ROUND(SUM(Sect611[[#This Row],[Gross Total]],Sect619[[#This Row],[Gross Total]])*0.15,0)</calculatedColumnFormula>
    </tableColumn>
  </tableColumns>
  <tableStyleInfo name="TableStyleLight15" showFirstColumn="0" showLastColumn="0" showRowStripes="1" showColumnStripes="0"/>
  <extLst>
    <ext xmlns:x14="http://schemas.microsoft.com/office/spreadsheetml/2009/9/main" uri="{504A1905-F514-4f6f-8877-14C23A59335A}">
      <x14:table altText="Other Amounts Table" altTextSummary="A table with three columns and 201 rows. Each row is a LEA showing their PPPS Share and Maximum CEIS amounts."/>
    </ext>
  </extLst>
</table>
</file>

<file path=xl/theme/theme1.xml><?xml version="1.0" encoding="utf-8"?>
<a:theme xmlns:a="http://schemas.openxmlformats.org/drawingml/2006/main" name="Office Theme">
  <a:themeElements>
    <a:clrScheme name="ODE Colors">
      <a:dk1>
        <a:sysClr val="windowText" lastClr="000000"/>
      </a:dk1>
      <a:lt1>
        <a:sysClr val="window" lastClr="FFFFFF"/>
      </a:lt1>
      <a:dk2>
        <a:srgbClr val="1B75BC"/>
      </a:dk2>
      <a:lt2>
        <a:srgbClr val="E4E9EF"/>
      </a:lt2>
      <a:accent1>
        <a:srgbClr val="1B75BC"/>
      </a:accent1>
      <a:accent2>
        <a:srgbClr val="9F2065"/>
      </a:accent2>
      <a:accent3>
        <a:srgbClr val="E26B2A"/>
      </a:accent3>
      <a:accent4>
        <a:srgbClr val="D3A809"/>
      </a:accent4>
      <a:accent5>
        <a:srgbClr val="408740"/>
      </a:accent5>
      <a:accent6>
        <a:srgbClr val="754C29"/>
      </a:accent6>
      <a:hlink>
        <a:srgbClr val="1B75BC"/>
      </a:hlink>
      <a:folHlink>
        <a:srgbClr val="E19AC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DE.IDEAFinance@state.or.u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96"/>
  <sheetViews>
    <sheetView tabSelected="1" showWhiteSpace="0" zoomScale="115" zoomScaleNormal="115" workbookViewId="0">
      <selection activeCell="B3" sqref="B3"/>
    </sheetView>
  </sheetViews>
  <sheetFormatPr defaultColWidth="0" defaultRowHeight="12.75" zeroHeight="1" x14ac:dyDescent="0.2"/>
  <cols>
    <col min="1" max="1" width="3.7109375" style="2" customWidth="1"/>
    <col min="2" max="2" width="111.42578125" customWidth="1"/>
    <col min="3" max="3" width="3.7109375" style="2" customWidth="1"/>
    <col min="4" max="16384" width="8.28515625" hidden="1"/>
  </cols>
  <sheetData>
    <row r="1" spans="2:2" ht="23.25" x14ac:dyDescent="0.2">
      <c r="B1" s="9" t="s">
        <v>168</v>
      </c>
    </row>
    <row r="2" spans="2:2" ht="20.25" thickBot="1" x14ac:dyDescent="0.25">
      <c r="B2" s="10" t="s">
        <v>254</v>
      </c>
    </row>
    <row r="3" spans="2:2" ht="13.5" thickTop="1" x14ac:dyDescent="0.2">
      <c r="B3" s="11" t="s">
        <v>255</v>
      </c>
    </row>
    <row r="4" spans="2:2" ht="3.6" customHeight="1" x14ac:dyDescent="0.2">
      <c r="B4" s="11"/>
    </row>
    <row r="5" spans="2:2" ht="18" thickBot="1" x14ac:dyDescent="0.25">
      <c r="B5" s="12" t="s">
        <v>183</v>
      </c>
    </row>
    <row r="6" spans="2:2" ht="13.5" thickTop="1" x14ac:dyDescent="0.2">
      <c r="B6" s="11" t="s">
        <v>245</v>
      </c>
    </row>
    <row r="7" spans="2:2" x14ac:dyDescent="0.2">
      <c r="B7" s="11" t="s">
        <v>204</v>
      </c>
    </row>
    <row r="8" spans="2:2" x14ac:dyDescent="0.2">
      <c r="B8" s="11" t="s">
        <v>246</v>
      </c>
    </row>
    <row r="9" spans="2:2" ht="12.75" customHeight="1" x14ac:dyDescent="0.2">
      <c r="B9" s="11" t="s">
        <v>247</v>
      </c>
    </row>
    <row r="10" spans="2:2" x14ac:dyDescent="0.2">
      <c r="B10" s="11" t="s">
        <v>205</v>
      </c>
    </row>
    <row r="11" spans="2:2" ht="25.5" x14ac:dyDescent="0.2">
      <c r="B11" s="11" t="s">
        <v>206</v>
      </c>
    </row>
    <row r="12" spans="2:2" ht="3.6" customHeight="1" x14ac:dyDescent="0.2">
      <c r="B12" s="11"/>
    </row>
    <row r="13" spans="2:2" x14ac:dyDescent="0.2">
      <c r="B13" s="19" t="s">
        <v>185</v>
      </c>
    </row>
    <row r="14" spans="2:2" x14ac:dyDescent="0.2">
      <c r="B14" s="13" t="s">
        <v>194</v>
      </c>
    </row>
    <row r="15" spans="2:2" x14ac:dyDescent="0.2">
      <c r="B15" s="13" t="s">
        <v>195</v>
      </c>
    </row>
    <row r="16" spans="2:2" x14ac:dyDescent="0.2">
      <c r="B16" s="13" t="s">
        <v>196</v>
      </c>
    </row>
    <row r="17" spans="2:2" x14ac:dyDescent="0.2">
      <c r="B17" s="13" t="s">
        <v>197</v>
      </c>
    </row>
    <row r="18" spans="2:2" x14ac:dyDescent="0.2">
      <c r="B18" s="13" t="s">
        <v>198</v>
      </c>
    </row>
    <row r="19" spans="2:2" x14ac:dyDescent="0.2">
      <c r="B19" s="13" t="s">
        <v>199</v>
      </c>
    </row>
    <row r="20" spans="2:2" x14ac:dyDescent="0.2">
      <c r="B20" s="13" t="s">
        <v>200</v>
      </c>
    </row>
    <row r="21" spans="2:2" x14ac:dyDescent="0.2">
      <c r="B21" s="13" t="s">
        <v>201</v>
      </c>
    </row>
    <row r="22" spans="2:2" ht="3.6" customHeight="1" x14ac:dyDescent="0.2">
      <c r="B22" s="14"/>
    </row>
    <row r="23" spans="2:2" s="2" customFormat="1" x14ac:dyDescent="0.2">
      <c r="B23" s="20" t="s">
        <v>186</v>
      </c>
    </row>
    <row r="24" spans="2:2" x14ac:dyDescent="0.2">
      <c r="B24" s="13" t="s">
        <v>202</v>
      </c>
    </row>
    <row r="25" spans="2:2" s="2" customFormat="1" x14ac:dyDescent="0.2">
      <c r="B25" s="15" t="s">
        <v>251</v>
      </c>
    </row>
    <row r="26" spans="2:2" x14ac:dyDescent="0.2">
      <c r="B26" s="15" t="s">
        <v>252</v>
      </c>
    </row>
    <row r="27" spans="2:2" x14ac:dyDescent="0.2">
      <c r="B27" s="13" t="s">
        <v>203</v>
      </c>
    </row>
    <row r="28" spans="2:2" ht="3.6" customHeight="1" x14ac:dyDescent="0.2">
      <c r="B28" s="11"/>
    </row>
    <row r="29" spans="2:2" x14ac:dyDescent="0.2">
      <c r="B29" s="19" t="s">
        <v>187</v>
      </c>
    </row>
    <row r="30" spans="2:2" x14ac:dyDescent="0.2">
      <c r="B30" s="13" t="s">
        <v>194</v>
      </c>
    </row>
    <row r="31" spans="2:2" ht="38.25" x14ac:dyDescent="0.2">
      <c r="B31" s="13" t="s">
        <v>253</v>
      </c>
    </row>
    <row r="32" spans="2:2" ht="3.6" customHeight="1" x14ac:dyDescent="0.2">
      <c r="B32" s="11"/>
    </row>
    <row r="33" spans="1:3" ht="18" thickBot="1" x14ac:dyDescent="0.25">
      <c r="B33" s="16" t="s">
        <v>188</v>
      </c>
    </row>
    <row r="34" spans="1:3" ht="30.75" customHeight="1" thickTop="1" x14ac:dyDescent="0.2">
      <c r="B34" s="11" t="s">
        <v>207</v>
      </c>
    </row>
    <row r="35" spans="1:3" ht="30.75" customHeight="1" x14ac:dyDescent="0.2">
      <c r="B35" s="11" t="s">
        <v>189</v>
      </c>
    </row>
    <row r="36" spans="1:3" s="18" customFormat="1" ht="30.75" customHeight="1" x14ac:dyDescent="0.2">
      <c r="A36" s="14"/>
      <c r="B36" s="11" t="s">
        <v>190</v>
      </c>
      <c r="C36" s="14"/>
    </row>
    <row r="37" spans="1:3" ht="30.75" customHeight="1" x14ac:dyDescent="0.2">
      <c r="B37" s="11" t="s">
        <v>191</v>
      </c>
    </row>
    <row r="38" spans="1:3" ht="47.25" customHeight="1" x14ac:dyDescent="0.2">
      <c r="B38" s="11" t="s">
        <v>208</v>
      </c>
    </row>
    <row r="39" spans="1:3" ht="15.75" thickBot="1" x14ac:dyDescent="0.25">
      <c r="B39" s="17" t="s">
        <v>192</v>
      </c>
    </row>
    <row r="40" spans="1:3" ht="25.5" x14ac:dyDescent="0.2">
      <c r="B40" s="11" t="s">
        <v>193</v>
      </c>
    </row>
    <row r="41" spans="1:3" x14ac:dyDescent="0.2">
      <c r="B41" s="1"/>
    </row>
    <row r="42" spans="1:3" ht="20.25" thickBot="1" x14ac:dyDescent="0.35">
      <c r="B42" s="21" t="s">
        <v>242</v>
      </c>
    </row>
    <row r="43" spans="1:3" ht="26.25" thickTop="1" x14ac:dyDescent="0.2">
      <c r="B43" s="1" t="s">
        <v>243</v>
      </c>
    </row>
    <row r="44" spans="1:3" x14ac:dyDescent="0.2">
      <c r="B44" s="22" t="s">
        <v>244</v>
      </c>
    </row>
    <row r="45" spans="1:3" x14ac:dyDescent="0.2"/>
    <row r="46" spans="1:3" x14ac:dyDescent="0.2"/>
    <row r="47" spans="1:3" x14ac:dyDescent="0.2"/>
    <row r="48" spans="1:3"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sheetData>
  <hyperlinks>
    <hyperlink ref="B44"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204"/>
  <sheetViews>
    <sheetView workbookViewId="0">
      <pane ySplit="1" topLeftCell="A2" activePane="bottomLeft" state="frozen"/>
      <selection pane="bottomLeft" activeCell="B2" sqref="B2"/>
    </sheetView>
  </sheetViews>
  <sheetFormatPr defaultColWidth="0" defaultRowHeight="12.75" zeroHeight="1" x14ac:dyDescent="0.2"/>
  <cols>
    <col min="1" max="1" width="30.28515625" style="6" customWidth="1"/>
    <col min="2" max="9" width="16.28515625" style="6" customWidth="1"/>
    <col min="10" max="10" width="9.28515625" style="8" customWidth="1"/>
    <col min="11" max="16384" width="7.28515625" style="6" hidden="1"/>
  </cols>
  <sheetData>
    <row r="1" spans="1:10" x14ac:dyDescent="0.2">
      <c r="A1" s="6" t="s">
        <v>0</v>
      </c>
      <c r="B1" s="7" t="s">
        <v>174</v>
      </c>
      <c r="C1" s="7" t="s">
        <v>175</v>
      </c>
      <c r="D1" s="7" t="s">
        <v>170</v>
      </c>
      <c r="E1" s="7" t="s">
        <v>171</v>
      </c>
      <c r="F1" s="7" t="s">
        <v>176</v>
      </c>
      <c r="G1" s="7" t="s">
        <v>177</v>
      </c>
      <c r="H1" s="7" t="s">
        <v>178</v>
      </c>
      <c r="I1" s="8"/>
      <c r="J1" s="6"/>
    </row>
    <row r="2" spans="1:10" x14ac:dyDescent="0.2">
      <c r="A2" s="6" t="s">
        <v>79</v>
      </c>
      <c r="B2" s="3">
        <v>4181</v>
      </c>
      <c r="C2" s="3">
        <v>0</v>
      </c>
      <c r="D2" s="3">
        <v>0</v>
      </c>
      <c r="E2" s="3">
        <v>0</v>
      </c>
      <c r="F2" s="3">
        <v>0</v>
      </c>
      <c r="G2" s="3">
        <v>0</v>
      </c>
      <c r="H2" s="3">
        <f t="shared" ref="H2:H65" si="0">SUM(B2:G2)</f>
        <v>4181</v>
      </c>
      <c r="I2" s="8"/>
      <c r="J2" s="6"/>
    </row>
    <row r="3" spans="1:10" x14ac:dyDescent="0.2">
      <c r="A3" s="6" t="s">
        <v>106</v>
      </c>
      <c r="B3" s="3">
        <v>56839</v>
      </c>
      <c r="C3" s="3">
        <v>0</v>
      </c>
      <c r="D3" s="3">
        <v>0</v>
      </c>
      <c r="E3" s="3">
        <v>0</v>
      </c>
      <c r="F3" s="3">
        <v>0</v>
      </c>
      <c r="G3" s="3">
        <v>2915</v>
      </c>
      <c r="H3" s="3">
        <f t="shared" si="0"/>
        <v>59754</v>
      </c>
      <c r="I3" s="8"/>
      <c r="J3" s="6"/>
    </row>
    <row r="4" spans="1:10" x14ac:dyDescent="0.2">
      <c r="A4" s="6" t="s">
        <v>5</v>
      </c>
      <c r="B4" s="3">
        <v>102455</v>
      </c>
      <c r="C4" s="3">
        <v>17956</v>
      </c>
      <c r="D4" s="3">
        <v>0</v>
      </c>
      <c r="E4" s="3">
        <v>0</v>
      </c>
      <c r="F4" s="3">
        <v>0</v>
      </c>
      <c r="G4" s="3">
        <v>1056</v>
      </c>
      <c r="H4" s="3">
        <f t="shared" si="0"/>
        <v>121467</v>
      </c>
      <c r="I4" s="8"/>
      <c r="J4" s="6"/>
    </row>
    <row r="5" spans="1:10" x14ac:dyDescent="0.2">
      <c r="A5" s="6" t="s">
        <v>161</v>
      </c>
      <c r="B5" s="3">
        <v>141400</v>
      </c>
      <c r="C5" s="3">
        <v>32851</v>
      </c>
      <c r="D5" s="3">
        <v>0</v>
      </c>
      <c r="E5" s="3">
        <v>0</v>
      </c>
      <c r="F5" s="3">
        <v>0</v>
      </c>
      <c r="G5" s="3">
        <v>15711</v>
      </c>
      <c r="H5" s="3">
        <f t="shared" si="0"/>
        <v>189962</v>
      </c>
      <c r="I5" s="8"/>
      <c r="J5" s="6"/>
    </row>
    <row r="6" spans="1:10" x14ac:dyDescent="0.2">
      <c r="A6" s="6" t="s">
        <v>104</v>
      </c>
      <c r="B6" s="3">
        <v>25396</v>
      </c>
      <c r="C6" s="3">
        <v>0</v>
      </c>
      <c r="D6" s="3">
        <v>0</v>
      </c>
      <c r="E6" s="3">
        <v>0</v>
      </c>
      <c r="F6" s="3">
        <v>0</v>
      </c>
      <c r="G6" s="3">
        <v>0</v>
      </c>
      <c r="H6" s="3">
        <f t="shared" si="0"/>
        <v>25396</v>
      </c>
      <c r="I6" s="8"/>
      <c r="J6" s="6"/>
    </row>
    <row r="7" spans="1:10" x14ac:dyDescent="0.2">
      <c r="A7" s="6" t="s">
        <v>44</v>
      </c>
      <c r="B7" s="3">
        <v>31366</v>
      </c>
      <c r="C7" s="3">
        <v>3302</v>
      </c>
      <c r="D7" s="3">
        <v>0</v>
      </c>
      <c r="E7" s="3">
        <v>0</v>
      </c>
      <c r="F7" s="3">
        <v>0</v>
      </c>
      <c r="G7" s="3">
        <v>1651</v>
      </c>
      <c r="H7" s="3">
        <f t="shared" si="0"/>
        <v>36319</v>
      </c>
      <c r="I7" s="8"/>
      <c r="J7" s="6"/>
    </row>
    <row r="8" spans="1:10" x14ac:dyDescent="0.2">
      <c r="A8" s="6" t="s">
        <v>108</v>
      </c>
      <c r="B8" s="3">
        <v>4232</v>
      </c>
      <c r="C8" s="3">
        <v>0</v>
      </c>
      <c r="D8" s="3">
        <v>0</v>
      </c>
      <c r="E8" s="3">
        <v>0</v>
      </c>
      <c r="F8" s="3">
        <v>0</v>
      </c>
      <c r="G8" s="3">
        <v>0</v>
      </c>
      <c r="H8" s="3">
        <f t="shared" si="0"/>
        <v>4232</v>
      </c>
      <c r="I8" s="8"/>
      <c r="J8" s="6"/>
    </row>
    <row r="9" spans="1:10" x14ac:dyDescent="0.2">
      <c r="A9" s="6" t="s">
        <v>61</v>
      </c>
      <c r="B9" s="3">
        <v>474204</v>
      </c>
      <c r="C9" s="3">
        <v>130359</v>
      </c>
      <c r="D9" s="3">
        <v>0</v>
      </c>
      <c r="E9" s="3">
        <v>9446</v>
      </c>
      <c r="F9" s="3">
        <v>0</v>
      </c>
      <c r="G9" s="3">
        <v>32117</v>
      </c>
      <c r="H9" s="3">
        <f t="shared" si="0"/>
        <v>646126</v>
      </c>
      <c r="I9" s="8"/>
      <c r="J9" s="6"/>
    </row>
    <row r="10" spans="1:10" x14ac:dyDescent="0.2">
      <c r="A10" s="6" t="s">
        <v>70</v>
      </c>
      <c r="B10" s="3">
        <v>2032</v>
      </c>
      <c r="C10" s="3">
        <v>0</v>
      </c>
      <c r="D10" s="3">
        <v>0</v>
      </c>
      <c r="E10" s="3">
        <v>0</v>
      </c>
      <c r="F10" s="3">
        <v>0</v>
      </c>
      <c r="G10" s="3">
        <v>0</v>
      </c>
      <c r="H10" s="3">
        <f t="shared" si="0"/>
        <v>2032</v>
      </c>
      <c r="I10" s="8"/>
      <c r="J10" s="6"/>
    </row>
    <row r="11" spans="1:10" x14ac:dyDescent="0.2">
      <c r="A11" s="6" t="s">
        <v>209</v>
      </c>
      <c r="B11" s="3">
        <v>311597</v>
      </c>
      <c r="C11" s="3">
        <v>60212</v>
      </c>
      <c r="D11" s="3">
        <v>3011</v>
      </c>
      <c r="E11" s="3">
        <v>0</v>
      </c>
      <c r="F11" s="3">
        <v>0</v>
      </c>
      <c r="G11" s="3">
        <v>39138</v>
      </c>
      <c r="H11" s="3">
        <f t="shared" si="0"/>
        <v>413958</v>
      </c>
      <c r="I11" s="8"/>
      <c r="J11" s="6"/>
    </row>
    <row r="12" spans="1:10" x14ac:dyDescent="0.2">
      <c r="A12" s="6" t="s">
        <v>210</v>
      </c>
      <c r="B12" s="3">
        <v>93162</v>
      </c>
      <c r="C12" s="3">
        <v>24661</v>
      </c>
      <c r="D12" s="3">
        <v>0</v>
      </c>
      <c r="E12" s="3">
        <v>0</v>
      </c>
      <c r="F12" s="3">
        <v>0</v>
      </c>
      <c r="G12" s="3">
        <v>6850</v>
      </c>
      <c r="H12" s="3">
        <f t="shared" si="0"/>
        <v>124673</v>
      </c>
      <c r="I12" s="8"/>
      <c r="J12" s="6"/>
    </row>
    <row r="13" spans="1:10" x14ac:dyDescent="0.2">
      <c r="A13" s="6" t="s">
        <v>1</v>
      </c>
      <c r="B13" s="3">
        <v>746846</v>
      </c>
      <c r="C13" s="3">
        <v>98847</v>
      </c>
      <c r="D13" s="3">
        <v>0</v>
      </c>
      <c r="E13" s="3">
        <v>0</v>
      </c>
      <c r="F13" s="3">
        <v>0</v>
      </c>
      <c r="G13" s="3">
        <v>31380</v>
      </c>
      <c r="H13" s="3">
        <f t="shared" si="0"/>
        <v>877073</v>
      </c>
      <c r="I13" s="8"/>
      <c r="J13" s="6"/>
    </row>
    <row r="14" spans="1:10" x14ac:dyDescent="0.2">
      <c r="A14" s="6" t="s">
        <v>29</v>
      </c>
      <c r="B14" s="3">
        <v>147067</v>
      </c>
      <c r="C14" s="3">
        <v>16754</v>
      </c>
      <c r="D14" s="3">
        <v>0</v>
      </c>
      <c r="E14" s="3">
        <v>0</v>
      </c>
      <c r="F14" s="3">
        <v>0</v>
      </c>
      <c r="G14" s="3">
        <v>9308</v>
      </c>
      <c r="H14" s="3">
        <f t="shared" si="0"/>
        <v>173129</v>
      </c>
      <c r="I14" s="8"/>
      <c r="J14" s="6"/>
    </row>
    <row r="15" spans="1:10" x14ac:dyDescent="0.2">
      <c r="A15" s="6" t="s">
        <v>152</v>
      </c>
      <c r="B15" s="3">
        <v>191592</v>
      </c>
      <c r="C15" s="3">
        <v>27370</v>
      </c>
      <c r="D15" s="3">
        <v>0</v>
      </c>
      <c r="E15" s="3">
        <v>0</v>
      </c>
      <c r="F15" s="3">
        <v>0</v>
      </c>
      <c r="G15" s="3">
        <v>12165</v>
      </c>
      <c r="H15" s="3">
        <f t="shared" si="0"/>
        <v>231127</v>
      </c>
      <c r="I15" s="8"/>
      <c r="J15" s="6"/>
    </row>
    <row r="16" spans="1:10" x14ac:dyDescent="0.2">
      <c r="A16" s="6" t="s">
        <v>155</v>
      </c>
      <c r="B16" s="3">
        <v>6488949</v>
      </c>
      <c r="C16" s="3">
        <v>1469486</v>
      </c>
      <c r="D16" s="3">
        <v>6827</v>
      </c>
      <c r="E16" s="3">
        <v>37548</v>
      </c>
      <c r="F16" s="3">
        <v>0</v>
      </c>
      <c r="G16" s="3">
        <v>773144</v>
      </c>
      <c r="H16" s="3">
        <f t="shared" si="0"/>
        <v>8775954</v>
      </c>
      <c r="I16" s="8"/>
      <c r="J16" s="6"/>
    </row>
    <row r="17" spans="1:10" x14ac:dyDescent="0.2">
      <c r="A17" s="6" t="s">
        <v>211</v>
      </c>
      <c r="B17" s="3">
        <v>2999891</v>
      </c>
      <c r="C17" s="3">
        <v>574103</v>
      </c>
      <c r="D17" s="3">
        <v>0</v>
      </c>
      <c r="E17" s="3">
        <v>0</v>
      </c>
      <c r="F17" s="3">
        <v>0</v>
      </c>
      <c r="G17" s="3">
        <v>311309</v>
      </c>
      <c r="H17" s="3">
        <f t="shared" si="0"/>
        <v>3885303</v>
      </c>
      <c r="I17" s="8"/>
      <c r="J17" s="6"/>
    </row>
    <row r="18" spans="1:10" x14ac:dyDescent="0.2">
      <c r="A18" s="6" t="s">
        <v>86</v>
      </c>
      <c r="B18" s="3">
        <v>1096972</v>
      </c>
      <c r="C18" s="3">
        <v>39805</v>
      </c>
      <c r="D18" s="3">
        <v>0</v>
      </c>
      <c r="E18" s="3">
        <v>0</v>
      </c>
      <c r="F18" s="3">
        <v>0</v>
      </c>
      <c r="G18" s="3">
        <v>169755</v>
      </c>
      <c r="H18" s="3">
        <f t="shared" si="0"/>
        <v>1306532</v>
      </c>
      <c r="I18" s="8"/>
      <c r="J18" s="6"/>
    </row>
    <row r="19" spans="1:10" x14ac:dyDescent="0.2">
      <c r="A19" s="6" t="s">
        <v>92</v>
      </c>
      <c r="B19" s="3">
        <v>58161</v>
      </c>
      <c r="C19" s="3">
        <v>0</v>
      </c>
      <c r="D19" s="3">
        <v>0</v>
      </c>
      <c r="E19" s="3">
        <v>0</v>
      </c>
      <c r="F19" s="3">
        <v>0</v>
      </c>
      <c r="G19" s="3">
        <v>0</v>
      </c>
      <c r="H19" s="3">
        <f t="shared" si="0"/>
        <v>58161</v>
      </c>
      <c r="I19" s="8"/>
      <c r="J19" s="6"/>
    </row>
    <row r="20" spans="1:10" x14ac:dyDescent="0.2">
      <c r="A20" s="6" t="s">
        <v>71</v>
      </c>
      <c r="B20" s="3">
        <v>4460</v>
      </c>
      <c r="C20" s="3">
        <v>0</v>
      </c>
      <c r="D20" s="3">
        <v>0</v>
      </c>
      <c r="E20" s="3">
        <v>0</v>
      </c>
      <c r="F20" s="3">
        <v>0</v>
      </c>
      <c r="G20" s="3">
        <v>0</v>
      </c>
      <c r="H20" s="3">
        <f t="shared" si="0"/>
        <v>4460</v>
      </c>
      <c r="I20" s="8"/>
      <c r="J20" s="6"/>
    </row>
    <row r="21" spans="1:10" x14ac:dyDescent="0.2">
      <c r="A21" s="6" t="s">
        <v>212</v>
      </c>
      <c r="B21" s="3">
        <v>303063</v>
      </c>
      <c r="C21" s="3">
        <v>45379</v>
      </c>
      <c r="D21" s="3">
        <v>1621</v>
      </c>
      <c r="E21" s="3">
        <v>0</v>
      </c>
      <c r="F21" s="3">
        <v>0</v>
      </c>
      <c r="G21" s="3">
        <v>35655</v>
      </c>
      <c r="H21" s="3">
        <f t="shared" si="0"/>
        <v>385718</v>
      </c>
      <c r="I21" s="8"/>
      <c r="J21" s="6"/>
    </row>
    <row r="22" spans="1:10" x14ac:dyDescent="0.2">
      <c r="A22" s="6" t="s">
        <v>3</v>
      </c>
      <c r="B22" s="3">
        <v>14912</v>
      </c>
      <c r="C22" s="3">
        <v>0</v>
      </c>
      <c r="D22" s="3">
        <v>0</v>
      </c>
      <c r="E22" s="3">
        <v>0</v>
      </c>
      <c r="F22" s="3">
        <v>0</v>
      </c>
      <c r="G22" s="3">
        <v>0</v>
      </c>
      <c r="H22" s="3">
        <f t="shared" si="0"/>
        <v>14912</v>
      </c>
      <c r="I22" s="8"/>
      <c r="J22" s="6"/>
    </row>
    <row r="23" spans="1:10" x14ac:dyDescent="0.2">
      <c r="A23" s="6" t="s">
        <v>66</v>
      </c>
      <c r="B23" s="3">
        <v>39636</v>
      </c>
      <c r="C23" s="3">
        <v>6005</v>
      </c>
      <c r="D23" s="3">
        <v>0</v>
      </c>
      <c r="E23" s="3">
        <v>0</v>
      </c>
      <c r="F23" s="3">
        <v>0</v>
      </c>
      <c r="G23" s="3">
        <v>1201</v>
      </c>
      <c r="H23" s="3">
        <f t="shared" si="0"/>
        <v>46842</v>
      </c>
      <c r="I23" s="8"/>
      <c r="J23" s="6"/>
    </row>
    <row r="24" spans="1:10" x14ac:dyDescent="0.2">
      <c r="A24" s="6" t="s">
        <v>213</v>
      </c>
      <c r="B24" s="3">
        <v>51593</v>
      </c>
      <c r="C24" s="3">
        <v>4422</v>
      </c>
      <c r="D24" s="3">
        <v>0</v>
      </c>
      <c r="E24" s="3">
        <v>0</v>
      </c>
      <c r="F24" s="3">
        <v>0</v>
      </c>
      <c r="G24" s="3">
        <v>1474</v>
      </c>
      <c r="H24" s="3">
        <f t="shared" si="0"/>
        <v>57489</v>
      </c>
      <c r="I24" s="8"/>
      <c r="J24" s="6"/>
    </row>
    <row r="25" spans="1:10" x14ac:dyDescent="0.2">
      <c r="A25" s="6" t="s">
        <v>14</v>
      </c>
      <c r="B25" s="3">
        <v>818318</v>
      </c>
      <c r="C25" s="3">
        <v>157891</v>
      </c>
      <c r="D25" s="3">
        <v>0</v>
      </c>
      <c r="E25" s="3">
        <v>0</v>
      </c>
      <c r="F25" s="3">
        <v>0</v>
      </c>
      <c r="G25" s="3">
        <v>73004</v>
      </c>
      <c r="H25" s="3">
        <f t="shared" si="0"/>
        <v>1049213</v>
      </c>
      <c r="I25" s="8"/>
      <c r="J25" s="6"/>
    </row>
    <row r="26" spans="1:10" x14ac:dyDescent="0.2">
      <c r="A26" s="6" t="s">
        <v>112</v>
      </c>
      <c r="B26" s="3">
        <v>482776</v>
      </c>
      <c r="C26" s="3">
        <v>109218</v>
      </c>
      <c r="D26" s="3">
        <v>1583</v>
      </c>
      <c r="E26" s="3">
        <v>0</v>
      </c>
      <c r="F26" s="3">
        <v>0</v>
      </c>
      <c r="G26" s="3">
        <v>37989</v>
      </c>
      <c r="H26" s="3">
        <f t="shared" si="0"/>
        <v>631566</v>
      </c>
      <c r="I26" s="8"/>
      <c r="J26" s="6"/>
    </row>
    <row r="27" spans="1:10" x14ac:dyDescent="0.2">
      <c r="A27" s="6" t="s">
        <v>125</v>
      </c>
      <c r="B27" s="3">
        <v>1035081</v>
      </c>
      <c r="C27" s="3">
        <v>269289</v>
      </c>
      <c r="D27" s="3">
        <v>3366</v>
      </c>
      <c r="E27" s="3">
        <v>0</v>
      </c>
      <c r="F27" s="3">
        <v>0</v>
      </c>
      <c r="G27" s="3">
        <v>131279</v>
      </c>
      <c r="H27" s="3">
        <f t="shared" si="0"/>
        <v>1439015</v>
      </c>
      <c r="I27" s="8"/>
      <c r="J27" s="6"/>
    </row>
    <row r="28" spans="1:10" x14ac:dyDescent="0.2">
      <c r="A28" s="6" t="s">
        <v>30</v>
      </c>
      <c r="B28" s="3">
        <v>114558</v>
      </c>
      <c r="C28" s="3">
        <v>6739</v>
      </c>
      <c r="D28" s="3">
        <v>0</v>
      </c>
      <c r="E28" s="3">
        <v>0</v>
      </c>
      <c r="F28" s="3">
        <v>0</v>
      </c>
      <c r="G28" s="3">
        <v>20216</v>
      </c>
      <c r="H28" s="3">
        <f t="shared" si="0"/>
        <v>141513</v>
      </c>
      <c r="I28" s="8"/>
      <c r="J28" s="6"/>
    </row>
    <row r="29" spans="1:10" x14ac:dyDescent="0.2">
      <c r="A29" s="6" t="s">
        <v>100</v>
      </c>
      <c r="B29" s="3">
        <v>121544</v>
      </c>
      <c r="C29" s="3">
        <v>18007</v>
      </c>
      <c r="D29" s="3">
        <v>0</v>
      </c>
      <c r="E29" s="3">
        <v>0</v>
      </c>
      <c r="F29" s="3">
        <v>0</v>
      </c>
      <c r="G29" s="3">
        <v>6002</v>
      </c>
      <c r="H29" s="3">
        <f t="shared" si="0"/>
        <v>145553</v>
      </c>
      <c r="I29" s="8"/>
      <c r="J29" s="6"/>
    </row>
    <row r="30" spans="1:10" x14ac:dyDescent="0.2">
      <c r="A30" s="6" t="s">
        <v>62</v>
      </c>
      <c r="B30" s="3">
        <v>808022</v>
      </c>
      <c r="C30" s="3">
        <v>118871</v>
      </c>
      <c r="D30" s="3">
        <v>0</v>
      </c>
      <c r="E30" s="3">
        <v>0</v>
      </c>
      <c r="F30" s="3">
        <v>0</v>
      </c>
      <c r="G30" s="3">
        <v>64702</v>
      </c>
      <c r="H30" s="3">
        <f t="shared" si="0"/>
        <v>991595</v>
      </c>
      <c r="I30" s="8"/>
      <c r="J30" s="6"/>
    </row>
    <row r="31" spans="1:10" x14ac:dyDescent="0.2">
      <c r="A31" s="6" t="s">
        <v>130</v>
      </c>
      <c r="B31" s="3">
        <v>539614</v>
      </c>
      <c r="C31" s="3">
        <v>85810</v>
      </c>
      <c r="D31" s="3">
        <v>0</v>
      </c>
      <c r="E31" s="3">
        <v>0</v>
      </c>
      <c r="F31" s="3">
        <v>0</v>
      </c>
      <c r="G31" s="3">
        <v>54457</v>
      </c>
      <c r="H31" s="3">
        <f t="shared" si="0"/>
        <v>679881</v>
      </c>
      <c r="I31" s="8"/>
      <c r="J31" s="6"/>
    </row>
    <row r="32" spans="1:10" x14ac:dyDescent="0.2">
      <c r="A32" s="6" t="s">
        <v>20</v>
      </c>
      <c r="B32" s="3">
        <v>125356</v>
      </c>
      <c r="C32" s="3">
        <v>29339</v>
      </c>
      <c r="D32" s="3">
        <v>0</v>
      </c>
      <c r="E32" s="3">
        <v>0</v>
      </c>
      <c r="F32" s="3">
        <v>0</v>
      </c>
      <c r="G32" s="3">
        <v>16003</v>
      </c>
      <c r="H32" s="3">
        <f t="shared" si="0"/>
        <v>170698</v>
      </c>
      <c r="I32" s="8"/>
      <c r="J32" s="6"/>
    </row>
    <row r="33" spans="1:10" x14ac:dyDescent="0.2">
      <c r="A33" s="6" t="s">
        <v>12</v>
      </c>
      <c r="B33" s="3">
        <v>116348</v>
      </c>
      <c r="C33" s="3">
        <v>11081</v>
      </c>
      <c r="D33" s="3">
        <v>0</v>
      </c>
      <c r="E33" s="3">
        <v>0</v>
      </c>
      <c r="F33" s="3">
        <v>0</v>
      </c>
      <c r="G33" s="3">
        <v>16621</v>
      </c>
      <c r="H33" s="3">
        <f t="shared" si="0"/>
        <v>144050</v>
      </c>
      <c r="I33" s="8"/>
      <c r="J33" s="6"/>
    </row>
    <row r="34" spans="1:10" x14ac:dyDescent="0.2">
      <c r="A34" s="6" t="s">
        <v>45</v>
      </c>
      <c r="B34" s="3">
        <v>24757</v>
      </c>
      <c r="C34" s="3">
        <v>0</v>
      </c>
      <c r="D34" s="3">
        <v>0</v>
      </c>
      <c r="E34" s="3">
        <v>0</v>
      </c>
      <c r="F34" s="3">
        <v>0</v>
      </c>
      <c r="G34" s="3">
        <v>9284</v>
      </c>
      <c r="H34" s="3">
        <f t="shared" si="0"/>
        <v>34041</v>
      </c>
      <c r="I34" s="8"/>
      <c r="J34" s="6"/>
    </row>
    <row r="35" spans="1:10" x14ac:dyDescent="0.2">
      <c r="A35" s="6" t="s">
        <v>25</v>
      </c>
      <c r="B35" s="3">
        <v>743212</v>
      </c>
      <c r="C35" s="3">
        <v>81594</v>
      </c>
      <c r="D35" s="3">
        <v>0</v>
      </c>
      <c r="E35" s="3">
        <v>0</v>
      </c>
      <c r="F35" s="3">
        <v>0</v>
      </c>
      <c r="G35" s="3">
        <v>97558</v>
      </c>
      <c r="H35" s="3">
        <f t="shared" si="0"/>
        <v>922364</v>
      </c>
      <c r="I35" s="8"/>
      <c r="J35" s="6"/>
    </row>
    <row r="36" spans="1:10" x14ac:dyDescent="0.2">
      <c r="A36" s="6" t="s">
        <v>24</v>
      </c>
      <c r="B36" s="3">
        <v>255425</v>
      </c>
      <c r="C36" s="3">
        <v>34903</v>
      </c>
      <c r="D36" s="3">
        <v>0</v>
      </c>
      <c r="E36" s="3">
        <v>0</v>
      </c>
      <c r="F36" s="3">
        <v>0</v>
      </c>
      <c r="G36" s="3">
        <v>9519</v>
      </c>
      <c r="H36" s="3">
        <f t="shared" si="0"/>
        <v>299847</v>
      </c>
      <c r="I36" s="8"/>
      <c r="J36" s="6"/>
    </row>
    <row r="37" spans="1:10" x14ac:dyDescent="0.2">
      <c r="A37" s="6" t="s">
        <v>126</v>
      </c>
      <c r="B37" s="3">
        <v>156216</v>
      </c>
      <c r="C37" s="3">
        <v>35561</v>
      </c>
      <c r="D37" s="3">
        <v>0</v>
      </c>
      <c r="E37" s="3">
        <v>0</v>
      </c>
      <c r="F37" s="3">
        <v>0</v>
      </c>
      <c r="G37" s="3">
        <v>6350</v>
      </c>
      <c r="H37" s="3">
        <f t="shared" si="0"/>
        <v>198127</v>
      </c>
      <c r="I37" s="8"/>
      <c r="J37" s="6"/>
    </row>
    <row r="38" spans="1:10" x14ac:dyDescent="0.2">
      <c r="A38" s="6" t="s">
        <v>7</v>
      </c>
      <c r="B38" s="3">
        <v>1222900</v>
      </c>
      <c r="C38" s="3">
        <v>299400</v>
      </c>
      <c r="D38" s="3">
        <v>4217</v>
      </c>
      <c r="E38" s="3">
        <v>37952</v>
      </c>
      <c r="F38" s="3">
        <v>0</v>
      </c>
      <c r="G38" s="3">
        <v>109639</v>
      </c>
      <c r="H38" s="3">
        <f t="shared" si="0"/>
        <v>1674108</v>
      </c>
      <c r="I38" s="8"/>
      <c r="J38" s="6"/>
    </row>
    <row r="39" spans="1:10" x14ac:dyDescent="0.2">
      <c r="A39" s="6" t="s">
        <v>144</v>
      </c>
      <c r="B39" s="3">
        <v>59741</v>
      </c>
      <c r="C39" s="3">
        <v>6828</v>
      </c>
      <c r="D39" s="3">
        <v>0</v>
      </c>
      <c r="E39" s="3">
        <v>0</v>
      </c>
      <c r="F39" s="3">
        <v>0</v>
      </c>
      <c r="G39" s="3">
        <v>0</v>
      </c>
      <c r="H39" s="3">
        <f t="shared" si="0"/>
        <v>66569</v>
      </c>
      <c r="I39" s="8"/>
      <c r="J39" s="6"/>
    </row>
    <row r="40" spans="1:10" x14ac:dyDescent="0.2">
      <c r="A40" s="6" t="s">
        <v>85</v>
      </c>
      <c r="B40" s="3">
        <v>256994</v>
      </c>
      <c r="C40" s="3">
        <v>33594</v>
      </c>
      <c r="D40" s="3">
        <v>0</v>
      </c>
      <c r="E40" s="3">
        <v>0</v>
      </c>
      <c r="F40" s="3">
        <v>0</v>
      </c>
      <c r="G40" s="3">
        <v>35274</v>
      </c>
      <c r="H40" s="3">
        <f t="shared" si="0"/>
        <v>325862</v>
      </c>
      <c r="I40" s="8"/>
      <c r="J40" s="6"/>
    </row>
    <row r="41" spans="1:10" x14ac:dyDescent="0.2">
      <c r="A41" s="6" t="s">
        <v>214</v>
      </c>
      <c r="B41" s="3">
        <v>597969</v>
      </c>
      <c r="C41" s="3">
        <v>64605</v>
      </c>
      <c r="D41" s="3">
        <v>0</v>
      </c>
      <c r="E41" s="3">
        <v>0</v>
      </c>
      <c r="F41" s="3">
        <v>0</v>
      </c>
      <c r="G41" s="3">
        <v>73619</v>
      </c>
      <c r="H41" s="3">
        <f t="shared" si="0"/>
        <v>736193</v>
      </c>
      <c r="I41" s="8"/>
      <c r="J41" s="6"/>
    </row>
    <row r="42" spans="1:10" x14ac:dyDescent="0.2">
      <c r="A42" s="6" t="s">
        <v>215</v>
      </c>
      <c r="B42" s="3">
        <v>69934</v>
      </c>
      <c r="C42" s="3">
        <v>0</v>
      </c>
      <c r="D42" s="3">
        <v>0</v>
      </c>
      <c r="E42" s="3">
        <v>0</v>
      </c>
      <c r="F42" s="3">
        <v>0</v>
      </c>
      <c r="G42" s="3">
        <v>5994</v>
      </c>
      <c r="H42" s="3">
        <f t="shared" si="0"/>
        <v>75928</v>
      </c>
      <c r="I42" s="8"/>
      <c r="J42" s="6"/>
    </row>
    <row r="43" spans="1:10" x14ac:dyDescent="0.2">
      <c r="A43" s="6" t="s">
        <v>69</v>
      </c>
      <c r="B43" s="3">
        <v>127330</v>
      </c>
      <c r="C43" s="3">
        <v>13598</v>
      </c>
      <c r="D43" s="3">
        <v>0</v>
      </c>
      <c r="E43" s="3">
        <v>0</v>
      </c>
      <c r="F43" s="3">
        <v>0</v>
      </c>
      <c r="G43" s="3">
        <v>4945</v>
      </c>
      <c r="H43" s="3">
        <f t="shared" si="0"/>
        <v>145873</v>
      </c>
      <c r="I43" s="8"/>
      <c r="J43" s="6"/>
    </row>
    <row r="44" spans="1:10" x14ac:dyDescent="0.2">
      <c r="A44" s="6" t="s">
        <v>129</v>
      </c>
      <c r="B44" s="3">
        <v>614999</v>
      </c>
      <c r="C44" s="3">
        <v>123874</v>
      </c>
      <c r="D44" s="3">
        <v>1457</v>
      </c>
      <c r="E44" s="3">
        <v>13116</v>
      </c>
      <c r="F44" s="3">
        <v>0</v>
      </c>
      <c r="G44" s="3">
        <v>26232</v>
      </c>
      <c r="H44" s="3">
        <f t="shared" si="0"/>
        <v>779678</v>
      </c>
      <c r="I44" s="8"/>
      <c r="J44" s="6"/>
    </row>
    <row r="45" spans="1:10" x14ac:dyDescent="0.2">
      <c r="A45" s="6" t="s">
        <v>127</v>
      </c>
      <c r="B45" s="3">
        <v>1603801</v>
      </c>
      <c r="C45" s="3">
        <v>380081</v>
      </c>
      <c r="D45" s="3">
        <v>1776</v>
      </c>
      <c r="E45" s="3">
        <v>0</v>
      </c>
      <c r="F45" s="3">
        <v>0</v>
      </c>
      <c r="G45" s="3">
        <v>213130</v>
      </c>
      <c r="H45" s="3">
        <f t="shared" si="0"/>
        <v>2198788</v>
      </c>
      <c r="I45" s="8"/>
      <c r="J45" s="6"/>
    </row>
    <row r="46" spans="1:10" x14ac:dyDescent="0.2">
      <c r="A46" s="6" t="s">
        <v>162</v>
      </c>
      <c r="B46" s="3">
        <v>162140</v>
      </c>
      <c r="C46" s="3">
        <v>42465</v>
      </c>
      <c r="D46" s="3">
        <v>0</v>
      </c>
      <c r="E46" s="3">
        <v>0</v>
      </c>
      <c r="F46" s="3">
        <v>0</v>
      </c>
      <c r="G46" s="3">
        <v>9651</v>
      </c>
      <c r="H46" s="3">
        <f t="shared" si="0"/>
        <v>214256</v>
      </c>
      <c r="I46" s="8"/>
      <c r="J46" s="6"/>
    </row>
    <row r="47" spans="1:10" x14ac:dyDescent="0.2">
      <c r="A47" s="6" t="s">
        <v>49</v>
      </c>
      <c r="B47" s="3">
        <v>8502</v>
      </c>
      <c r="C47" s="3">
        <v>3401</v>
      </c>
      <c r="D47" s="3">
        <v>0</v>
      </c>
      <c r="E47" s="3">
        <v>0</v>
      </c>
      <c r="F47" s="3">
        <v>0</v>
      </c>
      <c r="G47" s="3">
        <v>1700</v>
      </c>
      <c r="H47" s="3">
        <f t="shared" si="0"/>
        <v>13603</v>
      </c>
      <c r="I47" s="8"/>
      <c r="J47" s="6"/>
    </row>
    <row r="48" spans="1:10" x14ac:dyDescent="0.2">
      <c r="A48" s="6" t="s">
        <v>54</v>
      </c>
      <c r="B48" s="3">
        <v>1941</v>
      </c>
      <c r="C48" s="3">
        <v>0</v>
      </c>
      <c r="D48" s="3">
        <v>0</v>
      </c>
      <c r="E48" s="3">
        <v>0</v>
      </c>
      <c r="F48" s="3">
        <v>0</v>
      </c>
      <c r="G48" s="3">
        <v>0</v>
      </c>
      <c r="H48" s="3">
        <f t="shared" si="0"/>
        <v>1941</v>
      </c>
      <c r="I48" s="8"/>
      <c r="J48" s="6"/>
    </row>
    <row r="49" spans="1:10" x14ac:dyDescent="0.2">
      <c r="A49" s="6" t="s">
        <v>58</v>
      </c>
      <c r="B49" s="3">
        <v>1230</v>
      </c>
      <c r="C49" s="3">
        <v>0</v>
      </c>
      <c r="D49" s="3">
        <v>0</v>
      </c>
      <c r="E49" s="3">
        <v>0</v>
      </c>
      <c r="F49" s="3">
        <v>0</v>
      </c>
      <c r="G49" s="3">
        <v>0</v>
      </c>
      <c r="H49" s="3">
        <f t="shared" si="0"/>
        <v>1230</v>
      </c>
      <c r="I49" s="8"/>
      <c r="J49" s="6"/>
    </row>
    <row r="50" spans="1:10" x14ac:dyDescent="0.2">
      <c r="A50" s="6" t="s">
        <v>216</v>
      </c>
      <c r="B50" s="3">
        <v>64140</v>
      </c>
      <c r="C50" s="3">
        <v>1645</v>
      </c>
      <c r="D50" s="3">
        <v>0</v>
      </c>
      <c r="E50" s="3">
        <v>0</v>
      </c>
      <c r="F50" s="3">
        <v>0</v>
      </c>
      <c r="G50" s="3">
        <v>0</v>
      </c>
      <c r="H50" s="3">
        <f t="shared" si="0"/>
        <v>65785</v>
      </c>
      <c r="I50" s="8"/>
      <c r="J50" s="6"/>
    </row>
    <row r="51" spans="1:10" x14ac:dyDescent="0.2">
      <c r="A51" s="6" t="s">
        <v>217</v>
      </c>
      <c r="B51" s="3">
        <v>1025334</v>
      </c>
      <c r="C51" s="3">
        <v>208602</v>
      </c>
      <c r="D51" s="3">
        <v>0</v>
      </c>
      <c r="E51" s="3">
        <v>0</v>
      </c>
      <c r="F51" s="3">
        <v>0</v>
      </c>
      <c r="G51" s="3">
        <v>176782</v>
      </c>
      <c r="H51" s="3">
        <f t="shared" si="0"/>
        <v>1410718</v>
      </c>
      <c r="I51" s="8"/>
      <c r="J51" s="6"/>
    </row>
    <row r="52" spans="1:10" x14ac:dyDescent="0.2">
      <c r="A52" s="6" t="s">
        <v>56</v>
      </c>
      <c r="B52" s="3">
        <v>2048</v>
      </c>
      <c r="C52" s="3">
        <v>0</v>
      </c>
      <c r="D52" s="3">
        <v>0</v>
      </c>
      <c r="E52" s="3">
        <v>0</v>
      </c>
      <c r="F52" s="3">
        <v>0</v>
      </c>
      <c r="G52" s="3">
        <v>0</v>
      </c>
      <c r="H52" s="3">
        <f t="shared" si="0"/>
        <v>2048</v>
      </c>
      <c r="I52" s="8"/>
      <c r="J52" s="6"/>
    </row>
    <row r="53" spans="1:10" x14ac:dyDescent="0.2">
      <c r="A53" s="6" t="s">
        <v>150</v>
      </c>
      <c r="B53" s="3">
        <v>57708</v>
      </c>
      <c r="C53" s="3">
        <v>6183</v>
      </c>
      <c r="D53" s="3">
        <v>0</v>
      </c>
      <c r="E53" s="3">
        <v>0</v>
      </c>
      <c r="F53" s="3">
        <v>0</v>
      </c>
      <c r="G53" s="3">
        <v>2061</v>
      </c>
      <c r="H53" s="3">
        <f t="shared" si="0"/>
        <v>65952</v>
      </c>
      <c r="I53" s="8"/>
      <c r="J53" s="6"/>
    </row>
    <row r="54" spans="1:10" x14ac:dyDescent="0.2">
      <c r="A54" s="6" t="s">
        <v>63</v>
      </c>
      <c r="B54" s="3">
        <v>756148</v>
      </c>
      <c r="C54" s="3">
        <v>127490</v>
      </c>
      <c r="D54" s="3">
        <v>0</v>
      </c>
      <c r="E54" s="3">
        <v>0</v>
      </c>
      <c r="F54" s="3">
        <v>0</v>
      </c>
      <c r="G54" s="3">
        <v>83528</v>
      </c>
      <c r="H54" s="3">
        <f t="shared" si="0"/>
        <v>967166</v>
      </c>
      <c r="I54" s="8"/>
      <c r="J54" s="6"/>
    </row>
    <row r="55" spans="1:10" x14ac:dyDescent="0.2">
      <c r="A55" s="6" t="s">
        <v>138</v>
      </c>
      <c r="B55" s="3">
        <v>42915</v>
      </c>
      <c r="C55" s="3">
        <v>6502</v>
      </c>
      <c r="D55" s="3">
        <v>0</v>
      </c>
      <c r="E55" s="3">
        <v>0</v>
      </c>
      <c r="F55" s="3">
        <v>0</v>
      </c>
      <c r="G55" s="3">
        <v>5202</v>
      </c>
      <c r="H55" s="3">
        <f t="shared" si="0"/>
        <v>54619</v>
      </c>
      <c r="I55" s="8"/>
      <c r="J55" s="6"/>
    </row>
    <row r="56" spans="1:10" x14ac:dyDescent="0.2">
      <c r="A56" s="6" t="s">
        <v>145</v>
      </c>
      <c r="B56" s="3">
        <v>77669</v>
      </c>
      <c r="C56" s="3">
        <v>9320</v>
      </c>
      <c r="D56" s="3">
        <v>0</v>
      </c>
      <c r="E56" s="3">
        <v>0</v>
      </c>
      <c r="F56" s="3">
        <v>0</v>
      </c>
      <c r="G56" s="3">
        <v>13980</v>
      </c>
      <c r="H56" s="3">
        <f t="shared" si="0"/>
        <v>100969</v>
      </c>
      <c r="I56" s="8"/>
      <c r="J56" s="6"/>
    </row>
    <row r="57" spans="1:10" x14ac:dyDescent="0.2">
      <c r="A57" s="6" t="s">
        <v>38</v>
      </c>
      <c r="B57" s="3">
        <v>49973</v>
      </c>
      <c r="C57" s="3">
        <v>0</v>
      </c>
      <c r="D57" s="3">
        <v>0</v>
      </c>
      <c r="E57" s="3">
        <v>0</v>
      </c>
      <c r="F57" s="3">
        <v>0</v>
      </c>
      <c r="G57" s="3">
        <v>1922</v>
      </c>
      <c r="H57" s="3">
        <f t="shared" si="0"/>
        <v>51895</v>
      </c>
      <c r="I57" s="8"/>
      <c r="J57" s="6"/>
    </row>
    <row r="58" spans="1:10" x14ac:dyDescent="0.2">
      <c r="A58" s="6" t="s">
        <v>148</v>
      </c>
      <c r="B58" s="3">
        <v>90418</v>
      </c>
      <c r="C58" s="3">
        <v>4521</v>
      </c>
      <c r="D58" s="3">
        <v>0</v>
      </c>
      <c r="E58" s="3">
        <v>0</v>
      </c>
      <c r="F58" s="3">
        <v>0</v>
      </c>
      <c r="G58" s="3">
        <v>15070</v>
      </c>
      <c r="H58" s="3">
        <f t="shared" si="0"/>
        <v>110009</v>
      </c>
      <c r="I58" s="8"/>
      <c r="J58" s="6"/>
    </row>
    <row r="59" spans="1:10" x14ac:dyDescent="0.2">
      <c r="A59" s="6" t="s">
        <v>15</v>
      </c>
      <c r="B59" s="3">
        <v>503166</v>
      </c>
      <c r="C59" s="3">
        <v>78928</v>
      </c>
      <c r="D59" s="3">
        <v>0</v>
      </c>
      <c r="E59" s="3">
        <v>0</v>
      </c>
      <c r="F59" s="3">
        <v>0</v>
      </c>
      <c r="G59" s="3">
        <v>59196</v>
      </c>
      <c r="H59" s="3">
        <f t="shared" si="0"/>
        <v>641290</v>
      </c>
      <c r="I59" s="8"/>
      <c r="J59" s="6"/>
    </row>
    <row r="60" spans="1:10" x14ac:dyDescent="0.2">
      <c r="A60" s="6" t="s">
        <v>81</v>
      </c>
      <c r="B60" s="3">
        <v>3511566</v>
      </c>
      <c r="C60" s="3">
        <v>143465</v>
      </c>
      <c r="D60" s="3">
        <v>5005</v>
      </c>
      <c r="E60" s="3">
        <v>0</v>
      </c>
      <c r="F60" s="3">
        <v>0</v>
      </c>
      <c r="G60" s="3">
        <v>495456</v>
      </c>
      <c r="H60" s="3">
        <f t="shared" si="0"/>
        <v>4155492</v>
      </c>
      <c r="I60" s="8"/>
      <c r="J60" s="6"/>
    </row>
    <row r="61" spans="1:10" x14ac:dyDescent="0.2">
      <c r="A61" s="6" t="s">
        <v>132</v>
      </c>
      <c r="B61" s="3">
        <v>50315</v>
      </c>
      <c r="C61" s="3">
        <v>5031</v>
      </c>
      <c r="D61" s="3">
        <v>0</v>
      </c>
      <c r="E61" s="3">
        <v>0</v>
      </c>
      <c r="F61" s="3">
        <v>0</v>
      </c>
      <c r="G61" s="3">
        <v>3354</v>
      </c>
      <c r="H61" s="3">
        <f t="shared" si="0"/>
        <v>58700</v>
      </c>
      <c r="I61" s="8"/>
      <c r="J61" s="6"/>
    </row>
    <row r="62" spans="1:10" x14ac:dyDescent="0.2">
      <c r="A62" s="6" t="s">
        <v>83</v>
      </c>
      <c r="B62" s="3">
        <v>354766</v>
      </c>
      <c r="C62" s="3">
        <v>1523</v>
      </c>
      <c r="D62" s="3">
        <v>0</v>
      </c>
      <c r="E62" s="3">
        <v>0</v>
      </c>
      <c r="F62" s="3">
        <v>0</v>
      </c>
      <c r="G62" s="3">
        <v>53291</v>
      </c>
      <c r="H62" s="3">
        <f t="shared" si="0"/>
        <v>409580</v>
      </c>
      <c r="I62" s="8"/>
      <c r="J62" s="6"/>
    </row>
    <row r="63" spans="1:10" x14ac:dyDescent="0.2">
      <c r="A63" s="6" t="s">
        <v>153</v>
      </c>
      <c r="B63" s="3">
        <v>936836</v>
      </c>
      <c r="C63" s="3">
        <v>233501</v>
      </c>
      <c r="D63" s="3">
        <v>0</v>
      </c>
      <c r="E63" s="3">
        <v>22642</v>
      </c>
      <c r="F63" s="3">
        <v>0</v>
      </c>
      <c r="G63" s="3">
        <v>138686</v>
      </c>
      <c r="H63" s="3">
        <f t="shared" si="0"/>
        <v>1331665</v>
      </c>
      <c r="I63" s="8"/>
      <c r="J63" s="6"/>
    </row>
    <row r="64" spans="1:10" x14ac:dyDescent="0.2">
      <c r="A64" s="6" t="s">
        <v>159</v>
      </c>
      <c r="B64" s="3">
        <v>185484</v>
      </c>
      <c r="C64" s="3">
        <v>1702</v>
      </c>
      <c r="D64" s="3">
        <v>0</v>
      </c>
      <c r="E64" s="3">
        <v>0</v>
      </c>
      <c r="F64" s="3">
        <v>0</v>
      </c>
      <c r="G64" s="3">
        <v>1702</v>
      </c>
      <c r="H64" s="3">
        <f t="shared" si="0"/>
        <v>188888</v>
      </c>
      <c r="I64" s="8"/>
      <c r="J64" s="6"/>
    </row>
    <row r="65" spans="1:10" x14ac:dyDescent="0.2">
      <c r="A65" s="6" t="s">
        <v>57</v>
      </c>
      <c r="B65" s="3">
        <v>2523</v>
      </c>
      <c r="C65" s="3">
        <v>0</v>
      </c>
      <c r="D65" s="3">
        <v>0</v>
      </c>
      <c r="E65" s="3">
        <v>0</v>
      </c>
      <c r="F65" s="3">
        <v>0</v>
      </c>
      <c r="G65" s="3">
        <v>0</v>
      </c>
      <c r="H65" s="3">
        <f t="shared" si="0"/>
        <v>2523</v>
      </c>
      <c r="I65" s="8"/>
      <c r="J65" s="6"/>
    </row>
    <row r="66" spans="1:10" x14ac:dyDescent="0.2">
      <c r="A66" s="6" t="s">
        <v>157</v>
      </c>
      <c r="B66" s="3">
        <v>96119</v>
      </c>
      <c r="C66" s="3">
        <v>13167</v>
      </c>
      <c r="D66" s="3">
        <v>0</v>
      </c>
      <c r="E66" s="3">
        <v>0</v>
      </c>
      <c r="F66" s="3">
        <v>0</v>
      </c>
      <c r="G66" s="3">
        <v>7900</v>
      </c>
      <c r="H66" s="3">
        <f t="shared" ref="H66:H129" si="1">SUM(B66:G66)</f>
        <v>117186</v>
      </c>
      <c r="I66" s="8"/>
      <c r="J66" s="6"/>
    </row>
    <row r="67" spans="1:10" x14ac:dyDescent="0.2">
      <c r="A67" s="6" t="s">
        <v>110</v>
      </c>
      <c r="B67" s="3">
        <v>322775</v>
      </c>
      <c r="C67" s="3">
        <v>29511</v>
      </c>
      <c r="D67" s="3">
        <v>1844</v>
      </c>
      <c r="E67" s="3">
        <v>0</v>
      </c>
      <c r="F67" s="3">
        <v>0</v>
      </c>
      <c r="G67" s="3">
        <v>11067</v>
      </c>
      <c r="H67" s="3">
        <f t="shared" si="1"/>
        <v>365197</v>
      </c>
      <c r="I67" s="8"/>
      <c r="J67" s="6"/>
    </row>
    <row r="68" spans="1:10" x14ac:dyDescent="0.2">
      <c r="A68" s="6" t="s">
        <v>16</v>
      </c>
      <c r="B68" s="3">
        <v>328230</v>
      </c>
      <c r="C68" s="3">
        <v>55632</v>
      </c>
      <c r="D68" s="3">
        <v>0</v>
      </c>
      <c r="E68" s="3">
        <v>0</v>
      </c>
      <c r="F68" s="3">
        <v>0</v>
      </c>
      <c r="G68" s="3">
        <v>37552</v>
      </c>
      <c r="H68" s="3">
        <f t="shared" si="1"/>
        <v>421414</v>
      </c>
      <c r="I68" s="8"/>
      <c r="J68" s="6"/>
    </row>
    <row r="69" spans="1:10" x14ac:dyDescent="0.2">
      <c r="A69" s="6" t="s">
        <v>40</v>
      </c>
      <c r="B69" s="3">
        <v>70897</v>
      </c>
      <c r="C69" s="3">
        <v>4431</v>
      </c>
      <c r="D69" s="3">
        <v>0</v>
      </c>
      <c r="E69" s="3">
        <v>0</v>
      </c>
      <c r="F69" s="3">
        <v>0</v>
      </c>
      <c r="G69" s="3">
        <v>5908</v>
      </c>
      <c r="H69" s="3">
        <f t="shared" si="1"/>
        <v>81236</v>
      </c>
      <c r="I69" s="8"/>
      <c r="J69" s="6"/>
    </row>
    <row r="70" spans="1:10" x14ac:dyDescent="0.2">
      <c r="A70" s="6" t="s">
        <v>34</v>
      </c>
      <c r="B70" s="3">
        <v>181773</v>
      </c>
      <c r="C70" s="3">
        <v>27073</v>
      </c>
      <c r="D70" s="3">
        <v>0</v>
      </c>
      <c r="E70" s="3">
        <v>0</v>
      </c>
      <c r="F70" s="3">
        <v>0</v>
      </c>
      <c r="G70" s="3">
        <v>7735</v>
      </c>
      <c r="H70" s="3">
        <f t="shared" si="1"/>
        <v>216581</v>
      </c>
      <c r="I70" s="8"/>
      <c r="J70" s="6"/>
    </row>
    <row r="71" spans="1:10" x14ac:dyDescent="0.2">
      <c r="A71" s="6" t="s">
        <v>73</v>
      </c>
      <c r="B71" s="3">
        <v>947317</v>
      </c>
      <c r="C71" s="3">
        <v>202885</v>
      </c>
      <c r="D71" s="3">
        <v>0</v>
      </c>
      <c r="E71" s="3">
        <v>6243</v>
      </c>
      <c r="F71" s="3">
        <v>0</v>
      </c>
      <c r="G71" s="3">
        <v>121731</v>
      </c>
      <c r="H71" s="3">
        <f t="shared" si="1"/>
        <v>1278176</v>
      </c>
      <c r="I71" s="8"/>
      <c r="J71" s="6"/>
    </row>
    <row r="72" spans="1:10" x14ac:dyDescent="0.2">
      <c r="A72" s="6" t="s">
        <v>218</v>
      </c>
      <c r="B72" s="3">
        <v>1557523</v>
      </c>
      <c r="C72" s="3">
        <v>336105</v>
      </c>
      <c r="D72" s="3">
        <v>5721</v>
      </c>
      <c r="E72" s="3">
        <v>0</v>
      </c>
      <c r="F72" s="3">
        <v>0</v>
      </c>
      <c r="G72" s="3">
        <v>174488</v>
      </c>
      <c r="H72" s="3">
        <f t="shared" si="1"/>
        <v>2073837</v>
      </c>
      <c r="I72" s="8"/>
      <c r="J72" s="6"/>
    </row>
    <row r="73" spans="1:10" x14ac:dyDescent="0.2">
      <c r="A73" s="6" t="s">
        <v>124</v>
      </c>
      <c r="B73" s="3">
        <v>2025980</v>
      </c>
      <c r="C73" s="3">
        <v>450041</v>
      </c>
      <c r="D73" s="3">
        <v>0</v>
      </c>
      <c r="E73" s="3">
        <v>0</v>
      </c>
      <c r="F73" s="3">
        <v>0</v>
      </c>
      <c r="G73" s="3">
        <v>233767</v>
      </c>
      <c r="H73" s="3">
        <f t="shared" si="1"/>
        <v>2709788</v>
      </c>
      <c r="I73" s="8"/>
      <c r="J73" s="6"/>
    </row>
    <row r="74" spans="1:10" x14ac:dyDescent="0.2">
      <c r="A74" s="6" t="s">
        <v>51</v>
      </c>
      <c r="B74" s="3">
        <v>180097</v>
      </c>
      <c r="C74" s="3">
        <v>18192</v>
      </c>
      <c r="D74" s="3">
        <v>0</v>
      </c>
      <c r="E74" s="3">
        <v>0</v>
      </c>
      <c r="F74" s="3">
        <v>0</v>
      </c>
      <c r="G74" s="3">
        <v>36383</v>
      </c>
      <c r="H74" s="3">
        <f t="shared" si="1"/>
        <v>234672</v>
      </c>
      <c r="I74" s="8"/>
      <c r="J74" s="6"/>
    </row>
    <row r="75" spans="1:10" x14ac:dyDescent="0.2">
      <c r="A75" s="6" t="s">
        <v>52</v>
      </c>
      <c r="B75" s="3">
        <v>102657</v>
      </c>
      <c r="C75" s="3">
        <v>11666</v>
      </c>
      <c r="D75" s="3">
        <v>0</v>
      </c>
      <c r="E75" s="3">
        <v>0</v>
      </c>
      <c r="F75" s="3">
        <v>0</v>
      </c>
      <c r="G75" s="3">
        <v>0</v>
      </c>
      <c r="H75" s="3">
        <f t="shared" si="1"/>
        <v>114323</v>
      </c>
      <c r="I75" s="8"/>
      <c r="J75" s="6"/>
    </row>
    <row r="76" spans="1:10" x14ac:dyDescent="0.2">
      <c r="A76" s="6" t="s">
        <v>219</v>
      </c>
      <c r="B76" s="3">
        <v>134903</v>
      </c>
      <c r="C76" s="3">
        <v>25054</v>
      </c>
      <c r="D76" s="3">
        <v>0</v>
      </c>
      <c r="E76" s="3">
        <v>0</v>
      </c>
      <c r="F76" s="3">
        <v>0</v>
      </c>
      <c r="G76" s="3">
        <v>0</v>
      </c>
      <c r="H76" s="3">
        <f t="shared" si="1"/>
        <v>159957</v>
      </c>
      <c r="I76" s="8"/>
      <c r="J76" s="6"/>
    </row>
    <row r="77" spans="1:10" x14ac:dyDescent="0.2">
      <c r="A77" s="6" t="s">
        <v>107</v>
      </c>
      <c r="B77" s="3">
        <v>38553</v>
      </c>
      <c r="C77" s="3">
        <v>0</v>
      </c>
      <c r="D77" s="3">
        <v>0</v>
      </c>
      <c r="E77" s="3">
        <v>0</v>
      </c>
      <c r="F77" s="3">
        <v>0</v>
      </c>
      <c r="G77" s="3">
        <v>0</v>
      </c>
      <c r="H77" s="3">
        <f t="shared" si="1"/>
        <v>38553</v>
      </c>
      <c r="I77" s="8"/>
      <c r="J77" s="6"/>
    </row>
    <row r="78" spans="1:10" x14ac:dyDescent="0.2">
      <c r="A78" s="6" t="s">
        <v>95</v>
      </c>
      <c r="B78" s="3">
        <v>127047</v>
      </c>
      <c r="C78" s="3">
        <v>31370</v>
      </c>
      <c r="D78" s="3">
        <v>0</v>
      </c>
      <c r="E78" s="3">
        <v>0</v>
      </c>
      <c r="F78" s="3">
        <v>0</v>
      </c>
      <c r="G78" s="3">
        <v>7842</v>
      </c>
      <c r="H78" s="3">
        <f t="shared" si="1"/>
        <v>166259</v>
      </c>
      <c r="I78" s="8"/>
      <c r="J78" s="6"/>
    </row>
    <row r="79" spans="1:10" x14ac:dyDescent="0.2">
      <c r="A79" s="6" t="s">
        <v>136</v>
      </c>
      <c r="B79" s="3">
        <v>26099</v>
      </c>
      <c r="C79" s="3">
        <v>1535</v>
      </c>
      <c r="D79" s="3">
        <v>0</v>
      </c>
      <c r="E79" s="3">
        <v>0</v>
      </c>
      <c r="F79" s="3">
        <v>0</v>
      </c>
      <c r="G79" s="3">
        <v>0</v>
      </c>
      <c r="H79" s="3">
        <f t="shared" si="1"/>
        <v>27634</v>
      </c>
      <c r="I79" s="8"/>
      <c r="J79" s="6"/>
    </row>
    <row r="80" spans="1:10" x14ac:dyDescent="0.2">
      <c r="A80" s="6" t="s">
        <v>220</v>
      </c>
      <c r="B80" s="3">
        <v>873615</v>
      </c>
      <c r="C80" s="3">
        <v>147866</v>
      </c>
      <c r="D80" s="3">
        <v>1509</v>
      </c>
      <c r="E80" s="3">
        <v>0</v>
      </c>
      <c r="F80" s="3">
        <v>0</v>
      </c>
      <c r="G80" s="3">
        <v>122216</v>
      </c>
      <c r="H80" s="3">
        <f t="shared" si="1"/>
        <v>1145206</v>
      </c>
      <c r="I80" s="8"/>
      <c r="J80" s="6"/>
    </row>
    <row r="81" spans="1:10" x14ac:dyDescent="0.2">
      <c r="A81" s="6" t="s">
        <v>151</v>
      </c>
      <c r="B81" s="3">
        <v>3119018</v>
      </c>
      <c r="C81" s="3">
        <v>677991</v>
      </c>
      <c r="D81" s="3">
        <v>5235</v>
      </c>
      <c r="E81" s="3">
        <v>0</v>
      </c>
      <c r="F81" s="3">
        <v>0</v>
      </c>
      <c r="G81" s="3">
        <v>357319</v>
      </c>
      <c r="H81" s="3">
        <f t="shared" si="1"/>
        <v>4159563</v>
      </c>
      <c r="I81" s="8"/>
      <c r="J81" s="6"/>
    </row>
    <row r="82" spans="1:10" x14ac:dyDescent="0.2">
      <c r="A82" s="6" t="s">
        <v>221</v>
      </c>
      <c r="B82" s="3">
        <v>681146</v>
      </c>
      <c r="C82" s="3">
        <v>89905</v>
      </c>
      <c r="D82" s="3">
        <v>0</v>
      </c>
      <c r="E82" s="3">
        <v>1524</v>
      </c>
      <c r="F82" s="3">
        <v>0</v>
      </c>
      <c r="G82" s="3">
        <v>99048</v>
      </c>
      <c r="H82" s="3">
        <f t="shared" si="1"/>
        <v>871623</v>
      </c>
      <c r="I82" s="8"/>
      <c r="J82" s="6"/>
    </row>
    <row r="83" spans="1:10" x14ac:dyDescent="0.2">
      <c r="A83" s="6" t="s">
        <v>2</v>
      </c>
      <c r="B83" s="3">
        <v>21996</v>
      </c>
      <c r="C83" s="3">
        <v>0</v>
      </c>
      <c r="D83" s="3">
        <v>0</v>
      </c>
      <c r="E83" s="3">
        <v>0</v>
      </c>
      <c r="F83" s="3">
        <v>0</v>
      </c>
      <c r="G83" s="3">
        <v>0</v>
      </c>
      <c r="H83" s="3">
        <f t="shared" si="1"/>
        <v>21996</v>
      </c>
      <c r="I83" s="8"/>
      <c r="J83" s="6"/>
    </row>
    <row r="84" spans="1:10" x14ac:dyDescent="0.2">
      <c r="A84" s="6" t="s">
        <v>143</v>
      </c>
      <c r="B84" s="3">
        <v>67522</v>
      </c>
      <c r="C84" s="3">
        <v>10803</v>
      </c>
      <c r="D84" s="3">
        <v>0</v>
      </c>
      <c r="E84" s="3">
        <v>0</v>
      </c>
      <c r="F84" s="3">
        <v>0</v>
      </c>
      <c r="G84" s="3">
        <v>5402</v>
      </c>
      <c r="H84" s="3">
        <f t="shared" si="1"/>
        <v>83727</v>
      </c>
      <c r="I84" s="8"/>
      <c r="J84" s="6"/>
    </row>
    <row r="85" spans="1:10" x14ac:dyDescent="0.2">
      <c r="A85" s="6" t="s">
        <v>222</v>
      </c>
      <c r="B85" s="3">
        <v>23023</v>
      </c>
      <c r="C85" s="3">
        <v>6771</v>
      </c>
      <c r="D85" s="3">
        <v>0</v>
      </c>
      <c r="E85" s="3">
        <v>0</v>
      </c>
      <c r="F85" s="3">
        <v>0</v>
      </c>
      <c r="G85" s="3">
        <v>1354</v>
      </c>
      <c r="H85" s="3">
        <f t="shared" si="1"/>
        <v>31148</v>
      </c>
      <c r="I85" s="8"/>
      <c r="J85" s="6"/>
    </row>
    <row r="86" spans="1:10" x14ac:dyDescent="0.2">
      <c r="A86" s="6" t="s">
        <v>72</v>
      </c>
      <c r="B86" s="3">
        <v>574636</v>
      </c>
      <c r="C86" s="3">
        <v>65416</v>
      </c>
      <c r="D86" s="3">
        <v>1283</v>
      </c>
      <c r="E86" s="3">
        <v>0</v>
      </c>
      <c r="F86" s="3">
        <v>0</v>
      </c>
      <c r="G86" s="3">
        <v>61568</v>
      </c>
      <c r="H86" s="3">
        <f t="shared" si="1"/>
        <v>702903</v>
      </c>
      <c r="I86" s="8"/>
      <c r="J86" s="6"/>
    </row>
    <row r="87" spans="1:10" x14ac:dyDescent="0.2">
      <c r="A87" s="6" t="s">
        <v>113</v>
      </c>
      <c r="B87" s="3">
        <v>132538</v>
      </c>
      <c r="C87" s="3">
        <v>46388</v>
      </c>
      <c r="D87" s="3">
        <v>0</v>
      </c>
      <c r="E87" s="3">
        <v>0</v>
      </c>
      <c r="F87" s="3">
        <v>0</v>
      </c>
      <c r="G87" s="3">
        <v>9940</v>
      </c>
      <c r="H87" s="3">
        <f t="shared" si="1"/>
        <v>188866</v>
      </c>
      <c r="I87" s="8"/>
      <c r="J87" s="6"/>
    </row>
    <row r="88" spans="1:10" x14ac:dyDescent="0.2">
      <c r="A88" s="6" t="s">
        <v>17</v>
      </c>
      <c r="B88" s="3">
        <v>23194</v>
      </c>
      <c r="C88" s="3">
        <v>3163</v>
      </c>
      <c r="D88" s="3">
        <v>0</v>
      </c>
      <c r="E88" s="3">
        <v>0</v>
      </c>
      <c r="F88" s="3">
        <v>0</v>
      </c>
      <c r="G88" s="3">
        <v>0</v>
      </c>
      <c r="H88" s="3">
        <f t="shared" si="1"/>
        <v>26357</v>
      </c>
      <c r="I88" s="8"/>
      <c r="J88" s="6"/>
    </row>
    <row r="89" spans="1:10" x14ac:dyDescent="0.2">
      <c r="A89" s="6" t="s">
        <v>46</v>
      </c>
      <c r="B89" s="3">
        <v>150043</v>
      </c>
      <c r="C89" s="3">
        <v>22923</v>
      </c>
      <c r="D89" s="3">
        <v>0</v>
      </c>
      <c r="E89" s="3">
        <v>0</v>
      </c>
      <c r="F89" s="3">
        <v>0</v>
      </c>
      <c r="G89" s="3">
        <v>10420</v>
      </c>
      <c r="H89" s="3">
        <f t="shared" si="1"/>
        <v>183386</v>
      </c>
      <c r="I89" s="8"/>
      <c r="J89" s="6"/>
    </row>
    <row r="90" spans="1:10" x14ac:dyDescent="0.2">
      <c r="A90" s="6" t="s">
        <v>101</v>
      </c>
      <c r="B90" s="3">
        <v>18112</v>
      </c>
      <c r="C90" s="3">
        <v>0</v>
      </c>
      <c r="D90" s="3">
        <v>0</v>
      </c>
      <c r="E90" s="3">
        <v>0</v>
      </c>
      <c r="F90" s="3">
        <v>0</v>
      </c>
      <c r="G90" s="3">
        <v>0</v>
      </c>
      <c r="H90" s="3">
        <f t="shared" si="1"/>
        <v>18112</v>
      </c>
      <c r="I90" s="8"/>
      <c r="J90" s="6"/>
    </row>
    <row r="91" spans="1:10" x14ac:dyDescent="0.2">
      <c r="A91" s="6" t="s">
        <v>146</v>
      </c>
      <c r="B91" s="3">
        <v>63016</v>
      </c>
      <c r="C91" s="3">
        <v>8131</v>
      </c>
      <c r="D91" s="3">
        <v>0</v>
      </c>
      <c r="E91" s="3">
        <v>0</v>
      </c>
      <c r="F91" s="3">
        <v>0</v>
      </c>
      <c r="G91" s="3">
        <v>6098</v>
      </c>
      <c r="H91" s="3">
        <f t="shared" si="1"/>
        <v>77245</v>
      </c>
      <c r="I91" s="8"/>
      <c r="J91" s="6"/>
    </row>
    <row r="92" spans="1:10" x14ac:dyDescent="0.2">
      <c r="A92" s="6" t="s">
        <v>88</v>
      </c>
      <c r="B92" s="3">
        <v>327395</v>
      </c>
      <c r="C92" s="3">
        <v>33767</v>
      </c>
      <c r="D92" s="3">
        <v>0</v>
      </c>
      <c r="E92" s="3">
        <v>0</v>
      </c>
      <c r="F92" s="3">
        <v>0</v>
      </c>
      <c r="G92" s="3">
        <v>61662</v>
      </c>
      <c r="H92" s="3">
        <f t="shared" si="1"/>
        <v>422824</v>
      </c>
      <c r="I92" s="8"/>
      <c r="J92" s="6"/>
    </row>
    <row r="93" spans="1:10" x14ac:dyDescent="0.2">
      <c r="A93" s="6" t="s">
        <v>102</v>
      </c>
      <c r="B93" s="3">
        <v>1947</v>
      </c>
      <c r="C93" s="3">
        <v>0</v>
      </c>
      <c r="D93" s="3">
        <v>0</v>
      </c>
      <c r="E93" s="3">
        <v>0</v>
      </c>
      <c r="F93" s="3">
        <v>0</v>
      </c>
      <c r="G93" s="3">
        <v>0</v>
      </c>
      <c r="H93" s="3">
        <f t="shared" si="1"/>
        <v>1947</v>
      </c>
      <c r="I93" s="8"/>
      <c r="J93" s="6"/>
    </row>
    <row r="94" spans="1:10" x14ac:dyDescent="0.2">
      <c r="A94" s="6" t="s">
        <v>74</v>
      </c>
      <c r="B94" s="3">
        <v>1449103</v>
      </c>
      <c r="C94" s="3">
        <v>194318</v>
      </c>
      <c r="D94" s="3">
        <v>1506</v>
      </c>
      <c r="E94" s="3">
        <v>0</v>
      </c>
      <c r="F94" s="3">
        <v>0</v>
      </c>
      <c r="G94" s="3">
        <v>129546</v>
      </c>
      <c r="H94" s="3">
        <f t="shared" si="1"/>
        <v>1774473</v>
      </c>
      <c r="I94" s="8"/>
      <c r="J94" s="6"/>
    </row>
    <row r="95" spans="1:10" x14ac:dyDescent="0.2">
      <c r="A95" s="6" t="s">
        <v>223</v>
      </c>
      <c r="B95" s="3">
        <v>616891</v>
      </c>
      <c r="C95" s="3">
        <v>134563</v>
      </c>
      <c r="D95" s="3">
        <v>0</v>
      </c>
      <c r="E95" s="3">
        <v>24466</v>
      </c>
      <c r="F95" s="3">
        <v>0</v>
      </c>
      <c r="G95" s="3">
        <v>115339</v>
      </c>
      <c r="H95" s="3">
        <f t="shared" si="1"/>
        <v>891259</v>
      </c>
      <c r="I95" s="8"/>
      <c r="J95" s="6"/>
    </row>
    <row r="96" spans="1:10" x14ac:dyDescent="0.2">
      <c r="A96" s="6" t="s">
        <v>167</v>
      </c>
      <c r="B96" s="3">
        <v>84982</v>
      </c>
      <c r="C96" s="3">
        <v>11458</v>
      </c>
      <c r="D96" s="3">
        <v>0</v>
      </c>
      <c r="E96" s="3">
        <v>0</v>
      </c>
      <c r="F96" s="3">
        <v>0</v>
      </c>
      <c r="G96" s="3">
        <v>11458</v>
      </c>
      <c r="H96" s="3">
        <f t="shared" si="1"/>
        <v>107898</v>
      </c>
      <c r="I96" s="8"/>
      <c r="J96" s="6"/>
    </row>
    <row r="97" spans="1:10" x14ac:dyDescent="0.2">
      <c r="A97" s="6" t="s">
        <v>140</v>
      </c>
      <c r="B97" s="3">
        <v>509659</v>
      </c>
      <c r="C97" s="3">
        <v>58807</v>
      </c>
      <c r="D97" s="3">
        <v>0</v>
      </c>
      <c r="E97" s="3">
        <v>10555</v>
      </c>
      <c r="F97" s="3">
        <v>0</v>
      </c>
      <c r="G97" s="3">
        <v>33173</v>
      </c>
      <c r="H97" s="3">
        <f t="shared" si="1"/>
        <v>612194</v>
      </c>
      <c r="I97" s="8"/>
      <c r="J97" s="6"/>
    </row>
    <row r="98" spans="1:10" x14ac:dyDescent="0.2">
      <c r="A98" s="6" t="s">
        <v>75</v>
      </c>
      <c r="B98" s="3">
        <v>145251</v>
      </c>
      <c r="C98" s="3">
        <v>16819</v>
      </c>
      <c r="D98" s="3">
        <v>0</v>
      </c>
      <c r="E98" s="3">
        <v>0</v>
      </c>
      <c r="F98" s="3">
        <v>0</v>
      </c>
      <c r="G98" s="3">
        <v>12232</v>
      </c>
      <c r="H98" s="3">
        <f t="shared" si="1"/>
        <v>174302</v>
      </c>
      <c r="I98" s="8"/>
      <c r="J98" s="6"/>
    </row>
    <row r="99" spans="1:10" x14ac:dyDescent="0.2">
      <c r="A99" s="6" t="s">
        <v>8</v>
      </c>
      <c r="B99" s="3">
        <v>1205120</v>
      </c>
      <c r="C99" s="3">
        <v>335213</v>
      </c>
      <c r="D99" s="3">
        <v>0</v>
      </c>
      <c r="E99" s="3">
        <v>0</v>
      </c>
      <c r="F99" s="3">
        <v>0</v>
      </c>
      <c r="G99" s="3">
        <v>74035</v>
      </c>
      <c r="H99" s="3">
        <f t="shared" si="1"/>
        <v>1614368</v>
      </c>
      <c r="I99" s="8"/>
      <c r="J99" s="6"/>
    </row>
    <row r="100" spans="1:10" x14ac:dyDescent="0.2">
      <c r="A100" s="6" t="s">
        <v>96</v>
      </c>
      <c r="B100" s="3">
        <v>829026</v>
      </c>
      <c r="C100" s="3">
        <v>82632</v>
      </c>
      <c r="D100" s="3">
        <v>2709</v>
      </c>
      <c r="E100" s="3">
        <v>0</v>
      </c>
      <c r="F100" s="3">
        <v>0</v>
      </c>
      <c r="G100" s="3">
        <v>71795</v>
      </c>
      <c r="H100" s="3">
        <f t="shared" si="1"/>
        <v>986162</v>
      </c>
      <c r="I100" s="8"/>
      <c r="J100" s="6"/>
    </row>
    <row r="101" spans="1:10" x14ac:dyDescent="0.2">
      <c r="A101" s="6" t="s">
        <v>94</v>
      </c>
      <c r="B101" s="3">
        <v>1051261</v>
      </c>
      <c r="C101" s="3">
        <v>297215</v>
      </c>
      <c r="D101" s="3">
        <v>3669</v>
      </c>
      <c r="E101" s="3">
        <v>1835</v>
      </c>
      <c r="F101" s="3">
        <v>0</v>
      </c>
      <c r="G101" s="3">
        <v>113749</v>
      </c>
      <c r="H101" s="3">
        <f t="shared" si="1"/>
        <v>1467729</v>
      </c>
      <c r="I101" s="8"/>
      <c r="J101" s="6"/>
    </row>
    <row r="102" spans="1:10" x14ac:dyDescent="0.2">
      <c r="A102" s="6" t="s">
        <v>50</v>
      </c>
      <c r="B102" s="3">
        <v>5673</v>
      </c>
      <c r="C102" s="3">
        <v>0</v>
      </c>
      <c r="D102" s="3">
        <v>0</v>
      </c>
      <c r="E102" s="3">
        <v>0</v>
      </c>
      <c r="F102" s="3">
        <v>0</v>
      </c>
      <c r="G102" s="3">
        <v>5673</v>
      </c>
      <c r="H102" s="3">
        <f t="shared" si="1"/>
        <v>11346</v>
      </c>
      <c r="I102" s="8"/>
      <c r="J102" s="6"/>
    </row>
    <row r="103" spans="1:10" x14ac:dyDescent="0.2">
      <c r="A103" s="6" t="s">
        <v>89</v>
      </c>
      <c r="B103" s="3">
        <v>210047</v>
      </c>
      <c r="C103" s="3">
        <v>0</v>
      </c>
      <c r="D103" s="3">
        <v>0</v>
      </c>
      <c r="E103" s="3">
        <v>8470</v>
      </c>
      <c r="F103" s="3">
        <v>0</v>
      </c>
      <c r="G103" s="3">
        <v>15245</v>
      </c>
      <c r="H103" s="3">
        <f t="shared" si="1"/>
        <v>233762</v>
      </c>
      <c r="I103" s="8"/>
      <c r="J103" s="6"/>
    </row>
    <row r="104" spans="1:10" x14ac:dyDescent="0.2">
      <c r="A104" s="6" t="s">
        <v>105</v>
      </c>
      <c r="B104" s="3">
        <v>44</v>
      </c>
      <c r="C104" s="3">
        <v>0</v>
      </c>
      <c r="D104" s="3">
        <v>0</v>
      </c>
      <c r="E104" s="3">
        <v>0</v>
      </c>
      <c r="F104" s="3">
        <v>0</v>
      </c>
      <c r="G104" s="3">
        <v>0</v>
      </c>
      <c r="H104" s="3">
        <f t="shared" si="1"/>
        <v>44</v>
      </c>
      <c r="I104" s="8"/>
      <c r="J104" s="6"/>
    </row>
    <row r="105" spans="1:10" x14ac:dyDescent="0.2">
      <c r="A105" s="6" t="s">
        <v>84</v>
      </c>
      <c r="B105" s="3">
        <v>53960</v>
      </c>
      <c r="C105" s="3">
        <v>0</v>
      </c>
      <c r="D105" s="3">
        <v>0</v>
      </c>
      <c r="E105" s="3">
        <v>0</v>
      </c>
      <c r="F105" s="3">
        <v>0</v>
      </c>
      <c r="G105" s="3">
        <v>8993</v>
      </c>
      <c r="H105" s="3">
        <f t="shared" si="1"/>
        <v>62953</v>
      </c>
      <c r="I105" s="8"/>
      <c r="J105" s="6"/>
    </row>
    <row r="106" spans="1:10" x14ac:dyDescent="0.2">
      <c r="A106" s="6" t="s">
        <v>91</v>
      </c>
      <c r="B106" s="3">
        <v>119193</v>
      </c>
      <c r="C106" s="3">
        <v>4584</v>
      </c>
      <c r="D106" s="3">
        <v>0</v>
      </c>
      <c r="E106" s="3">
        <v>0</v>
      </c>
      <c r="F106" s="3">
        <v>0</v>
      </c>
      <c r="G106" s="3">
        <v>7641</v>
      </c>
      <c r="H106" s="3">
        <f t="shared" si="1"/>
        <v>131418</v>
      </c>
      <c r="I106" s="8"/>
      <c r="J106" s="6"/>
    </row>
    <row r="107" spans="1:10" x14ac:dyDescent="0.2">
      <c r="A107" s="6" t="s">
        <v>87</v>
      </c>
      <c r="B107" s="3">
        <v>48333</v>
      </c>
      <c r="C107" s="3">
        <v>1933</v>
      </c>
      <c r="D107" s="3">
        <v>0</v>
      </c>
      <c r="E107" s="3">
        <v>0</v>
      </c>
      <c r="F107" s="3">
        <v>0</v>
      </c>
      <c r="G107" s="3">
        <v>7733</v>
      </c>
      <c r="H107" s="3">
        <f t="shared" si="1"/>
        <v>57999</v>
      </c>
      <c r="I107" s="8"/>
      <c r="J107" s="6"/>
    </row>
    <row r="108" spans="1:10" x14ac:dyDescent="0.2">
      <c r="A108" s="6" t="s">
        <v>165</v>
      </c>
      <c r="B108" s="3">
        <v>1122842</v>
      </c>
      <c r="C108" s="3">
        <v>147665</v>
      </c>
      <c r="D108" s="3">
        <v>0</v>
      </c>
      <c r="E108" s="3">
        <v>0</v>
      </c>
      <c r="F108" s="3">
        <v>0</v>
      </c>
      <c r="G108" s="3">
        <v>102342</v>
      </c>
      <c r="H108" s="3">
        <f t="shared" si="1"/>
        <v>1372849</v>
      </c>
      <c r="I108" s="8"/>
      <c r="J108" s="6"/>
    </row>
    <row r="109" spans="1:10" x14ac:dyDescent="0.2">
      <c r="A109" s="6" t="s">
        <v>68</v>
      </c>
      <c r="B109" s="3">
        <v>2227518</v>
      </c>
      <c r="C109" s="3">
        <v>686222</v>
      </c>
      <c r="D109" s="3">
        <v>1351</v>
      </c>
      <c r="E109" s="3">
        <v>1351</v>
      </c>
      <c r="F109" s="3">
        <v>0</v>
      </c>
      <c r="G109" s="3">
        <v>235044</v>
      </c>
      <c r="H109" s="3">
        <f t="shared" si="1"/>
        <v>3151486</v>
      </c>
      <c r="I109" s="8"/>
      <c r="J109" s="6"/>
    </row>
    <row r="110" spans="1:10" x14ac:dyDescent="0.2">
      <c r="A110" s="6" t="s">
        <v>224</v>
      </c>
      <c r="B110" s="3">
        <v>291334</v>
      </c>
      <c r="C110" s="3">
        <v>51498</v>
      </c>
      <c r="D110" s="3">
        <v>0</v>
      </c>
      <c r="E110" s="3">
        <v>0</v>
      </c>
      <c r="F110" s="3">
        <v>0</v>
      </c>
      <c r="G110" s="3">
        <v>32370</v>
      </c>
      <c r="H110" s="3">
        <f t="shared" si="1"/>
        <v>375202</v>
      </c>
      <c r="I110" s="8"/>
      <c r="J110" s="6"/>
    </row>
    <row r="111" spans="1:10" x14ac:dyDescent="0.2">
      <c r="A111" s="6" t="s">
        <v>160</v>
      </c>
      <c r="B111" s="3">
        <v>172714</v>
      </c>
      <c r="C111" s="3">
        <v>38649</v>
      </c>
      <c r="D111" s="3">
        <v>0</v>
      </c>
      <c r="E111" s="3">
        <v>0</v>
      </c>
      <c r="F111" s="3">
        <v>0</v>
      </c>
      <c r="G111" s="3">
        <v>2416</v>
      </c>
      <c r="H111" s="3">
        <f t="shared" si="1"/>
        <v>213779</v>
      </c>
      <c r="I111" s="8"/>
      <c r="J111" s="6"/>
    </row>
    <row r="112" spans="1:10" x14ac:dyDescent="0.2">
      <c r="A112" s="6" t="s">
        <v>10</v>
      </c>
      <c r="B112" s="3">
        <v>490037</v>
      </c>
      <c r="C112" s="3">
        <v>89623</v>
      </c>
      <c r="D112" s="3">
        <v>0</v>
      </c>
      <c r="E112" s="3">
        <v>0</v>
      </c>
      <c r="F112" s="3">
        <v>0</v>
      </c>
      <c r="G112" s="3">
        <v>52039</v>
      </c>
      <c r="H112" s="3">
        <f t="shared" si="1"/>
        <v>631699</v>
      </c>
      <c r="I112" s="8"/>
      <c r="J112" s="6"/>
    </row>
    <row r="113" spans="1:10" x14ac:dyDescent="0.2">
      <c r="A113" s="6" t="s">
        <v>4</v>
      </c>
      <c r="B113" s="3">
        <v>64459</v>
      </c>
      <c r="C113" s="3">
        <v>18129</v>
      </c>
      <c r="D113" s="3">
        <v>0</v>
      </c>
      <c r="E113" s="3">
        <v>0</v>
      </c>
      <c r="F113" s="3">
        <v>0</v>
      </c>
      <c r="G113" s="3">
        <v>12086</v>
      </c>
      <c r="H113" s="3">
        <f t="shared" si="1"/>
        <v>94674</v>
      </c>
      <c r="I113" s="8"/>
      <c r="J113" s="6"/>
    </row>
    <row r="114" spans="1:10" x14ac:dyDescent="0.2">
      <c r="A114" s="6" t="s">
        <v>48</v>
      </c>
      <c r="B114" s="3">
        <v>8728</v>
      </c>
      <c r="C114" s="3">
        <v>4364</v>
      </c>
      <c r="D114" s="3">
        <v>0</v>
      </c>
      <c r="E114" s="3">
        <v>0</v>
      </c>
      <c r="F114" s="3">
        <v>0</v>
      </c>
      <c r="G114" s="3">
        <v>0</v>
      </c>
      <c r="H114" s="3">
        <f t="shared" si="1"/>
        <v>13092</v>
      </c>
      <c r="I114" s="8"/>
      <c r="J114" s="6"/>
    </row>
    <row r="115" spans="1:10" x14ac:dyDescent="0.2">
      <c r="A115" s="6" t="s">
        <v>120</v>
      </c>
      <c r="B115" s="3">
        <v>392934</v>
      </c>
      <c r="C115" s="3">
        <v>43930</v>
      </c>
      <c r="D115" s="3">
        <v>0</v>
      </c>
      <c r="E115" s="3">
        <v>0</v>
      </c>
      <c r="F115" s="3">
        <v>0</v>
      </c>
      <c r="G115" s="3">
        <v>41490</v>
      </c>
      <c r="H115" s="3">
        <f t="shared" si="1"/>
        <v>478354</v>
      </c>
      <c r="I115" s="8"/>
      <c r="J115" s="6"/>
    </row>
    <row r="116" spans="1:10" x14ac:dyDescent="0.2">
      <c r="A116" s="6" t="s">
        <v>118</v>
      </c>
      <c r="B116" s="3">
        <v>143425</v>
      </c>
      <c r="C116" s="3">
        <v>9313</v>
      </c>
      <c r="D116" s="3">
        <v>0</v>
      </c>
      <c r="E116" s="3">
        <v>0</v>
      </c>
      <c r="F116" s="3">
        <v>0</v>
      </c>
      <c r="G116" s="3">
        <v>7451</v>
      </c>
      <c r="H116" s="3">
        <f t="shared" si="1"/>
        <v>160189</v>
      </c>
      <c r="I116" s="8"/>
      <c r="J116" s="6"/>
    </row>
    <row r="117" spans="1:10" x14ac:dyDescent="0.2">
      <c r="A117" s="6" t="s">
        <v>28</v>
      </c>
      <c r="B117" s="3">
        <v>137412</v>
      </c>
      <c r="C117" s="3">
        <v>10735</v>
      </c>
      <c r="D117" s="3">
        <v>0</v>
      </c>
      <c r="E117" s="3">
        <v>0</v>
      </c>
      <c r="F117" s="3">
        <v>0</v>
      </c>
      <c r="G117" s="3">
        <v>12882</v>
      </c>
      <c r="H117" s="3">
        <f t="shared" si="1"/>
        <v>161029</v>
      </c>
      <c r="I117" s="8"/>
      <c r="J117" s="6"/>
    </row>
    <row r="118" spans="1:10" x14ac:dyDescent="0.2">
      <c r="A118" s="6" t="s">
        <v>134</v>
      </c>
      <c r="B118" s="3">
        <v>130831</v>
      </c>
      <c r="C118" s="3">
        <v>34778</v>
      </c>
      <c r="D118" s="3">
        <v>0</v>
      </c>
      <c r="E118" s="3">
        <v>0</v>
      </c>
      <c r="F118" s="3">
        <v>0</v>
      </c>
      <c r="G118" s="3">
        <v>8280</v>
      </c>
      <c r="H118" s="3">
        <f t="shared" si="1"/>
        <v>173889</v>
      </c>
      <c r="I118" s="8"/>
      <c r="J118" s="6"/>
    </row>
    <row r="119" spans="1:10" x14ac:dyDescent="0.2">
      <c r="A119" s="6" t="s">
        <v>135</v>
      </c>
      <c r="B119" s="3">
        <v>106312</v>
      </c>
      <c r="C119" s="3">
        <v>17147</v>
      </c>
      <c r="D119" s="3">
        <v>0</v>
      </c>
      <c r="E119" s="3">
        <v>0</v>
      </c>
      <c r="F119" s="3">
        <v>0</v>
      </c>
      <c r="G119" s="3">
        <v>13718</v>
      </c>
      <c r="H119" s="3">
        <f t="shared" si="1"/>
        <v>137177</v>
      </c>
      <c r="I119" s="8"/>
      <c r="J119" s="6"/>
    </row>
    <row r="120" spans="1:10" x14ac:dyDescent="0.2">
      <c r="A120" s="6" t="s">
        <v>163</v>
      </c>
      <c r="B120" s="3">
        <v>808931</v>
      </c>
      <c r="C120" s="3">
        <v>169276</v>
      </c>
      <c r="D120" s="3">
        <v>1498</v>
      </c>
      <c r="E120" s="3">
        <v>0</v>
      </c>
      <c r="F120" s="3">
        <v>0</v>
      </c>
      <c r="G120" s="3">
        <v>77897</v>
      </c>
      <c r="H120" s="3">
        <f t="shared" si="1"/>
        <v>1057602</v>
      </c>
      <c r="I120" s="8"/>
      <c r="J120" s="6"/>
    </row>
    <row r="121" spans="1:10" x14ac:dyDescent="0.2">
      <c r="A121" s="6" t="s">
        <v>26</v>
      </c>
      <c r="B121" s="3">
        <v>814371</v>
      </c>
      <c r="C121" s="3">
        <v>151473</v>
      </c>
      <c r="D121" s="3">
        <v>0</v>
      </c>
      <c r="E121" s="3">
        <v>4886</v>
      </c>
      <c r="F121" s="3">
        <v>0</v>
      </c>
      <c r="G121" s="3">
        <v>45605</v>
      </c>
      <c r="H121" s="3">
        <f t="shared" si="1"/>
        <v>1016335</v>
      </c>
      <c r="I121" s="8"/>
      <c r="J121" s="6"/>
    </row>
    <row r="122" spans="1:10" x14ac:dyDescent="0.2">
      <c r="A122" s="6" t="s">
        <v>9</v>
      </c>
      <c r="B122" s="3">
        <v>2683875</v>
      </c>
      <c r="C122" s="3">
        <v>543475</v>
      </c>
      <c r="D122" s="3">
        <v>1241</v>
      </c>
      <c r="E122" s="3">
        <v>0</v>
      </c>
      <c r="F122" s="3">
        <v>0</v>
      </c>
      <c r="G122" s="3">
        <v>305240</v>
      </c>
      <c r="H122" s="3">
        <f t="shared" si="1"/>
        <v>3533831</v>
      </c>
      <c r="I122" s="8"/>
      <c r="J122" s="6"/>
    </row>
    <row r="123" spans="1:10" x14ac:dyDescent="0.2">
      <c r="A123" s="6" t="s">
        <v>36</v>
      </c>
      <c r="B123" s="3">
        <v>61908</v>
      </c>
      <c r="C123" s="3">
        <v>12112</v>
      </c>
      <c r="D123" s="3">
        <v>0</v>
      </c>
      <c r="E123" s="3">
        <v>0</v>
      </c>
      <c r="F123" s="3">
        <v>0</v>
      </c>
      <c r="G123" s="3">
        <v>4037</v>
      </c>
      <c r="H123" s="3">
        <f t="shared" si="1"/>
        <v>78057</v>
      </c>
      <c r="I123" s="8"/>
      <c r="J123" s="6"/>
    </row>
    <row r="124" spans="1:10" x14ac:dyDescent="0.2">
      <c r="A124" s="6" t="s">
        <v>77</v>
      </c>
      <c r="B124" s="3">
        <v>53924</v>
      </c>
      <c r="C124" s="3">
        <v>8824</v>
      </c>
      <c r="D124" s="3">
        <v>0</v>
      </c>
      <c r="E124" s="3">
        <v>0</v>
      </c>
      <c r="F124" s="3">
        <v>0</v>
      </c>
      <c r="G124" s="3">
        <v>4902</v>
      </c>
      <c r="H124" s="3">
        <f t="shared" si="1"/>
        <v>67650</v>
      </c>
      <c r="I124" s="8"/>
      <c r="J124" s="6"/>
    </row>
    <row r="125" spans="1:10" x14ac:dyDescent="0.2">
      <c r="A125" s="6" t="s">
        <v>114</v>
      </c>
      <c r="B125" s="3">
        <v>289114</v>
      </c>
      <c r="C125" s="3">
        <v>78629</v>
      </c>
      <c r="D125" s="3">
        <v>1210</v>
      </c>
      <c r="E125" s="3">
        <v>0</v>
      </c>
      <c r="F125" s="3">
        <v>0</v>
      </c>
      <c r="G125" s="3">
        <v>14516</v>
      </c>
      <c r="H125" s="3">
        <f t="shared" si="1"/>
        <v>383469</v>
      </c>
      <c r="I125" s="8"/>
      <c r="J125" s="6"/>
    </row>
    <row r="126" spans="1:10" x14ac:dyDescent="0.2">
      <c r="A126" s="6" t="s">
        <v>142</v>
      </c>
      <c r="B126" s="3">
        <v>58728</v>
      </c>
      <c r="C126" s="3">
        <v>5339</v>
      </c>
      <c r="D126" s="3">
        <v>0</v>
      </c>
      <c r="E126" s="3">
        <v>0</v>
      </c>
      <c r="F126" s="3">
        <v>0</v>
      </c>
      <c r="G126" s="3">
        <v>1780</v>
      </c>
      <c r="H126" s="3">
        <f t="shared" si="1"/>
        <v>65847</v>
      </c>
      <c r="I126" s="8"/>
      <c r="J126" s="6"/>
    </row>
    <row r="127" spans="1:10" x14ac:dyDescent="0.2">
      <c r="A127" s="6" t="s">
        <v>116</v>
      </c>
      <c r="B127" s="3">
        <v>562405</v>
      </c>
      <c r="C127" s="3">
        <v>57683</v>
      </c>
      <c r="D127" s="3">
        <v>0</v>
      </c>
      <c r="E127" s="3">
        <v>0</v>
      </c>
      <c r="F127" s="3">
        <v>0</v>
      </c>
      <c r="G127" s="3">
        <v>10815</v>
      </c>
      <c r="H127" s="3">
        <f t="shared" si="1"/>
        <v>630903</v>
      </c>
      <c r="I127" s="8"/>
      <c r="J127" s="6"/>
    </row>
    <row r="128" spans="1:10" x14ac:dyDescent="0.2">
      <c r="A128" s="6" t="s">
        <v>225</v>
      </c>
      <c r="B128" s="3">
        <v>587542</v>
      </c>
      <c r="C128" s="3">
        <v>76163</v>
      </c>
      <c r="D128" s="3">
        <v>0</v>
      </c>
      <c r="E128" s="3">
        <v>4663</v>
      </c>
      <c r="F128" s="3">
        <v>0</v>
      </c>
      <c r="G128" s="3">
        <v>82380</v>
      </c>
      <c r="H128" s="3">
        <f t="shared" si="1"/>
        <v>750748</v>
      </c>
      <c r="I128" s="8"/>
      <c r="J128" s="6"/>
    </row>
    <row r="129" spans="1:10" x14ac:dyDescent="0.2">
      <c r="A129" s="6" t="s">
        <v>103</v>
      </c>
      <c r="B129" s="3">
        <v>266225</v>
      </c>
      <c r="C129" s="3">
        <v>3647</v>
      </c>
      <c r="D129" s="3">
        <v>0</v>
      </c>
      <c r="E129" s="3">
        <v>0</v>
      </c>
      <c r="F129" s="3">
        <v>0</v>
      </c>
      <c r="G129" s="3">
        <v>29175</v>
      </c>
      <c r="H129" s="3">
        <f t="shared" si="1"/>
        <v>299047</v>
      </c>
      <c r="I129" s="8"/>
      <c r="J129" s="6"/>
    </row>
    <row r="130" spans="1:10" x14ac:dyDescent="0.2">
      <c r="A130" s="6" t="s">
        <v>33</v>
      </c>
      <c r="B130" s="3">
        <v>109362</v>
      </c>
      <c r="C130" s="3">
        <v>11580</v>
      </c>
      <c r="D130" s="3">
        <v>0</v>
      </c>
      <c r="E130" s="3">
        <v>0</v>
      </c>
      <c r="F130" s="3">
        <v>0</v>
      </c>
      <c r="G130" s="3">
        <v>11580</v>
      </c>
      <c r="H130" s="3">
        <f t="shared" ref="H130:H193" si="2">SUM(B130:G130)</f>
        <v>132522</v>
      </c>
      <c r="I130" s="8"/>
      <c r="J130" s="6"/>
    </row>
    <row r="131" spans="1:10" x14ac:dyDescent="0.2">
      <c r="A131" s="6" t="s">
        <v>90</v>
      </c>
      <c r="B131" s="3">
        <v>145522</v>
      </c>
      <c r="C131" s="3">
        <v>17533</v>
      </c>
      <c r="D131" s="3">
        <v>0</v>
      </c>
      <c r="E131" s="3">
        <v>0</v>
      </c>
      <c r="F131" s="3">
        <v>0</v>
      </c>
      <c r="G131" s="3">
        <v>29806</v>
      </c>
      <c r="H131" s="3">
        <f t="shared" si="2"/>
        <v>192861</v>
      </c>
      <c r="I131" s="8"/>
      <c r="J131" s="6"/>
    </row>
    <row r="132" spans="1:10" x14ac:dyDescent="0.2">
      <c r="A132" s="6" t="s">
        <v>226</v>
      </c>
      <c r="B132" s="3">
        <v>564445</v>
      </c>
      <c r="C132" s="3">
        <v>14613</v>
      </c>
      <c r="D132" s="3">
        <v>0</v>
      </c>
      <c r="E132" s="3">
        <v>0</v>
      </c>
      <c r="F132" s="3">
        <v>0</v>
      </c>
      <c r="G132" s="3">
        <v>84027</v>
      </c>
      <c r="H132" s="3">
        <f t="shared" si="2"/>
        <v>663085</v>
      </c>
      <c r="I132" s="8"/>
      <c r="J132" s="6"/>
    </row>
    <row r="133" spans="1:10" x14ac:dyDescent="0.2">
      <c r="A133" s="6" t="s">
        <v>13</v>
      </c>
      <c r="B133" s="3">
        <v>1361799</v>
      </c>
      <c r="C133" s="3">
        <v>263242</v>
      </c>
      <c r="D133" s="3">
        <v>0</v>
      </c>
      <c r="E133" s="3">
        <v>0</v>
      </c>
      <c r="F133" s="3">
        <v>5883</v>
      </c>
      <c r="G133" s="3">
        <v>155886</v>
      </c>
      <c r="H133" s="3">
        <f t="shared" si="2"/>
        <v>1786810</v>
      </c>
      <c r="I133" s="8"/>
      <c r="J133" s="6"/>
    </row>
    <row r="134" spans="1:10" x14ac:dyDescent="0.2">
      <c r="A134" s="6" t="s">
        <v>11</v>
      </c>
      <c r="B134" s="3">
        <v>714114</v>
      </c>
      <c r="C134" s="3">
        <v>159716</v>
      </c>
      <c r="D134" s="3">
        <v>3072</v>
      </c>
      <c r="E134" s="3">
        <v>0</v>
      </c>
      <c r="F134" s="3">
        <v>0</v>
      </c>
      <c r="G134" s="3">
        <v>76787</v>
      </c>
      <c r="H134" s="3">
        <f t="shared" si="2"/>
        <v>953689</v>
      </c>
      <c r="I134" s="8"/>
      <c r="J134" s="6"/>
    </row>
    <row r="135" spans="1:10" x14ac:dyDescent="0.2">
      <c r="A135" s="6" t="s">
        <v>76</v>
      </c>
      <c r="B135" s="3">
        <v>34193</v>
      </c>
      <c r="C135" s="3">
        <v>3206</v>
      </c>
      <c r="D135" s="3">
        <v>0</v>
      </c>
      <c r="E135" s="3">
        <v>0</v>
      </c>
      <c r="F135" s="3">
        <v>0</v>
      </c>
      <c r="G135" s="3">
        <v>0</v>
      </c>
      <c r="H135" s="3">
        <f t="shared" si="2"/>
        <v>37399</v>
      </c>
      <c r="I135" s="8"/>
      <c r="J135" s="6"/>
    </row>
    <row r="136" spans="1:10" x14ac:dyDescent="0.2">
      <c r="A136" s="6" t="s">
        <v>122</v>
      </c>
      <c r="B136" s="3">
        <v>535325</v>
      </c>
      <c r="C136" s="3">
        <v>144006</v>
      </c>
      <c r="D136" s="3">
        <v>0</v>
      </c>
      <c r="E136" s="3">
        <v>3130</v>
      </c>
      <c r="F136" s="3">
        <v>0</v>
      </c>
      <c r="G136" s="3">
        <v>68872</v>
      </c>
      <c r="H136" s="3">
        <f t="shared" si="2"/>
        <v>751333</v>
      </c>
      <c r="I136" s="8"/>
      <c r="J136" s="6"/>
    </row>
    <row r="137" spans="1:10" x14ac:dyDescent="0.2">
      <c r="A137" s="6" t="s">
        <v>227</v>
      </c>
      <c r="B137" s="3">
        <v>597687</v>
      </c>
      <c r="C137" s="3">
        <v>87254</v>
      </c>
      <c r="D137" s="3">
        <v>1454</v>
      </c>
      <c r="E137" s="3">
        <v>11634</v>
      </c>
      <c r="F137" s="3">
        <v>0</v>
      </c>
      <c r="G137" s="3">
        <v>65440</v>
      </c>
      <c r="H137" s="3">
        <f t="shared" si="2"/>
        <v>763469</v>
      </c>
      <c r="I137" s="8"/>
      <c r="J137" s="6"/>
    </row>
    <row r="138" spans="1:10" x14ac:dyDescent="0.2">
      <c r="A138" s="6" t="s">
        <v>131</v>
      </c>
      <c r="B138" s="3">
        <v>36288</v>
      </c>
      <c r="C138" s="3">
        <v>14112</v>
      </c>
      <c r="D138" s="3">
        <v>0</v>
      </c>
      <c r="E138" s="3">
        <v>0</v>
      </c>
      <c r="F138" s="3">
        <v>0</v>
      </c>
      <c r="G138" s="3">
        <v>0</v>
      </c>
      <c r="H138" s="3">
        <f t="shared" si="2"/>
        <v>50400</v>
      </c>
      <c r="I138" s="8"/>
      <c r="J138" s="6"/>
    </row>
    <row r="139" spans="1:10" x14ac:dyDescent="0.2">
      <c r="A139" s="6" t="s">
        <v>6</v>
      </c>
      <c r="B139" s="3">
        <v>259811</v>
      </c>
      <c r="C139" s="3">
        <v>66512</v>
      </c>
      <c r="D139" s="3">
        <v>0</v>
      </c>
      <c r="E139" s="3">
        <v>0</v>
      </c>
      <c r="F139" s="3">
        <v>0</v>
      </c>
      <c r="G139" s="3">
        <v>18706</v>
      </c>
      <c r="H139" s="3">
        <f t="shared" si="2"/>
        <v>345029</v>
      </c>
      <c r="I139" s="8"/>
      <c r="J139" s="6"/>
    </row>
    <row r="140" spans="1:10" x14ac:dyDescent="0.2">
      <c r="A140" s="6" t="s">
        <v>60</v>
      </c>
      <c r="B140" s="3">
        <v>568124</v>
      </c>
      <c r="C140" s="3">
        <v>30407</v>
      </c>
      <c r="D140" s="3">
        <v>0</v>
      </c>
      <c r="E140" s="3">
        <v>0</v>
      </c>
      <c r="F140" s="3">
        <v>0</v>
      </c>
      <c r="G140" s="3">
        <v>40009</v>
      </c>
      <c r="H140" s="3">
        <f t="shared" si="2"/>
        <v>638540</v>
      </c>
      <c r="I140" s="8"/>
      <c r="J140" s="6"/>
    </row>
    <row r="141" spans="1:10" x14ac:dyDescent="0.2">
      <c r="A141" s="6" t="s">
        <v>137</v>
      </c>
      <c r="B141" s="3">
        <v>76949</v>
      </c>
      <c r="C141" s="3">
        <v>1877</v>
      </c>
      <c r="D141" s="3">
        <v>0</v>
      </c>
      <c r="E141" s="3">
        <v>0</v>
      </c>
      <c r="F141" s="3">
        <v>0</v>
      </c>
      <c r="G141" s="3">
        <v>3754</v>
      </c>
      <c r="H141" s="3">
        <f t="shared" si="2"/>
        <v>82580</v>
      </c>
      <c r="I141" s="8"/>
      <c r="J141" s="6"/>
    </row>
    <row r="142" spans="1:10" x14ac:dyDescent="0.2">
      <c r="A142" s="6" t="s">
        <v>53</v>
      </c>
      <c r="B142" s="3">
        <v>1903</v>
      </c>
      <c r="C142" s="3">
        <v>0</v>
      </c>
      <c r="D142" s="3">
        <v>0</v>
      </c>
      <c r="E142" s="3">
        <v>0</v>
      </c>
      <c r="F142" s="3">
        <v>0</v>
      </c>
      <c r="G142" s="3">
        <v>0</v>
      </c>
      <c r="H142" s="3">
        <f t="shared" si="2"/>
        <v>1903</v>
      </c>
      <c r="I142" s="8"/>
      <c r="J142" s="6"/>
    </row>
    <row r="143" spans="1:10" x14ac:dyDescent="0.2">
      <c r="A143" s="6" t="s">
        <v>228</v>
      </c>
      <c r="B143" s="3">
        <v>42903</v>
      </c>
      <c r="C143" s="3">
        <v>4022</v>
      </c>
      <c r="D143" s="3">
        <v>0</v>
      </c>
      <c r="E143" s="3">
        <v>0</v>
      </c>
      <c r="F143" s="3">
        <v>0</v>
      </c>
      <c r="G143" s="3">
        <v>2681</v>
      </c>
      <c r="H143" s="3">
        <f t="shared" si="2"/>
        <v>49606</v>
      </c>
      <c r="I143" s="8"/>
      <c r="J143" s="6"/>
    </row>
    <row r="144" spans="1:10" x14ac:dyDescent="0.2">
      <c r="A144" s="6" t="s">
        <v>67</v>
      </c>
      <c r="B144" s="3">
        <v>7836</v>
      </c>
      <c r="C144" s="3">
        <v>0</v>
      </c>
      <c r="D144" s="3">
        <v>0</v>
      </c>
      <c r="E144" s="3">
        <v>0</v>
      </c>
      <c r="F144" s="3">
        <v>0</v>
      </c>
      <c r="G144" s="3">
        <v>0</v>
      </c>
      <c r="H144" s="3">
        <f t="shared" si="2"/>
        <v>7836</v>
      </c>
      <c r="I144" s="8"/>
      <c r="J144" s="6"/>
    </row>
    <row r="145" spans="1:10" x14ac:dyDescent="0.2">
      <c r="A145" s="6" t="s">
        <v>80</v>
      </c>
      <c r="B145" s="3">
        <v>210065</v>
      </c>
      <c r="C145" s="3">
        <v>16284</v>
      </c>
      <c r="D145" s="3">
        <v>0</v>
      </c>
      <c r="E145" s="3">
        <v>0</v>
      </c>
      <c r="F145" s="3">
        <v>0</v>
      </c>
      <c r="G145" s="3">
        <v>19541</v>
      </c>
      <c r="H145" s="3">
        <f t="shared" si="2"/>
        <v>245890</v>
      </c>
      <c r="I145" s="8"/>
      <c r="J145" s="6"/>
    </row>
    <row r="146" spans="1:10" x14ac:dyDescent="0.2">
      <c r="A146" s="6" t="s">
        <v>78</v>
      </c>
      <c r="B146" s="3">
        <v>3801</v>
      </c>
      <c r="C146" s="3">
        <v>0</v>
      </c>
      <c r="D146" s="3">
        <v>0</v>
      </c>
      <c r="E146" s="3">
        <v>0</v>
      </c>
      <c r="F146" s="3">
        <v>0</v>
      </c>
      <c r="G146" s="3">
        <v>0</v>
      </c>
      <c r="H146" s="3">
        <f t="shared" si="2"/>
        <v>3801</v>
      </c>
      <c r="I146" s="8"/>
      <c r="J146" s="6"/>
    </row>
    <row r="147" spans="1:10" x14ac:dyDescent="0.2">
      <c r="A147" s="6" t="s">
        <v>229</v>
      </c>
      <c r="B147" s="3">
        <v>56858</v>
      </c>
      <c r="C147" s="3">
        <v>15794</v>
      </c>
      <c r="D147" s="3">
        <v>0</v>
      </c>
      <c r="E147" s="3">
        <v>0</v>
      </c>
      <c r="F147" s="3">
        <v>0</v>
      </c>
      <c r="G147" s="3">
        <v>6318</v>
      </c>
      <c r="H147" s="3">
        <f t="shared" si="2"/>
        <v>78970</v>
      </c>
      <c r="I147" s="8"/>
      <c r="J147" s="6"/>
    </row>
    <row r="148" spans="1:10" x14ac:dyDescent="0.2">
      <c r="A148" s="6" t="s">
        <v>121</v>
      </c>
      <c r="B148" s="3">
        <v>8896408</v>
      </c>
      <c r="C148" s="3">
        <v>1731300</v>
      </c>
      <c r="D148" s="3">
        <v>7640</v>
      </c>
      <c r="E148" s="3">
        <v>47370</v>
      </c>
      <c r="F148" s="3">
        <v>6112</v>
      </c>
      <c r="G148" s="3">
        <v>933649</v>
      </c>
      <c r="H148" s="3">
        <f t="shared" si="2"/>
        <v>11622479</v>
      </c>
      <c r="I148" s="8"/>
      <c r="J148" s="6"/>
    </row>
    <row r="149" spans="1:10" x14ac:dyDescent="0.2">
      <c r="A149" s="6" t="s">
        <v>27</v>
      </c>
      <c r="B149" s="3">
        <v>36571</v>
      </c>
      <c r="C149" s="3">
        <v>0</v>
      </c>
      <c r="D149" s="3">
        <v>0</v>
      </c>
      <c r="E149" s="3">
        <v>0</v>
      </c>
      <c r="F149" s="3">
        <v>0</v>
      </c>
      <c r="G149" s="3">
        <v>0</v>
      </c>
      <c r="H149" s="3">
        <f t="shared" si="2"/>
        <v>36571</v>
      </c>
      <c r="I149" s="8"/>
      <c r="J149" s="6"/>
    </row>
    <row r="150" spans="1:10" x14ac:dyDescent="0.2">
      <c r="A150" s="6" t="s">
        <v>47</v>
      </c>
      <c r="B150" s="3">
        <v>49615</v>
      </c>
      <c r="C150" s="3">
        <v>0</v>
      </c>
      <c r="D150" s="3">
        <v>0</v>
      </c>
      <c r="E150" s="3">
        <v>0</v>
      </c>
      <c r="F150" s="3">
        <v>0</v>
      </c>
      <c r="G150" s="3">
        <v>455</v>
      </c>
      <c r="H150" s="3">
        <f t="shared" si="2"/>
        <v>50070</v>
      </c>
      <c r="I150" s="8"/>
      <c r="J150" s="6"/>
    </row>
    <row r="151" spans="1:10" x14ac:dyDescent="0.2">
      <c r="A151" s="6" t="s">
        <v>65</v>
      </c>
      <c r="B151" s="3">
        <v>35794</v>
      </c>
      <c r="C151" s="3">
        <v>4295</v>
      </c>
      <c r="D151" s="3">
        <v>0</v>
      </c>
      <c r="E151" s="3">
        <v>0</v>
      </c>
      <c r="F151" s="3">
        <v>0</v>
      </c>
      <c r="G151" s="3">
        <v>2864</v>
      </c>
      <c r="H151" s="3">
        <f t="shared" si="2"/>
        <v>42953</v>
      </c>
      <c r="I151" s="8"/>
      <c r="J151" s="6"/>
    </row>
    <row r="152" spans="1:10" x14ac:dyDescent="0.2">
      <c r="A152" s="6" t="s">
        <v>21</v>
      </c>
      <c r="B152" s="3">
        <v>181628</v>
      </c>
      <c r="C152" s="3">
        <v>8591</v>
      </c>
      <c r="D152" s="3">
        <v>0</v>
      </c>
      <c r="E152" s="3">
        <v>0</v>
      </c>
      <c r="F152" s="3">
        <v>0</v>
      </c>
      <c r="G152" s="3">
        <v>19635</v>
      </c>
      <c r="H152" s="3">
        <f t="shared" si="2"/>
        <v>209854</v>
      </c>
      <c r="I152" s="8"/>
      <c r="J152" s="6"/>
    </row>
    <row r="153" spans="1:10" x14ac:dyDescent="0.2">
      <c r="A153" s="6" t="s">
        <v>31</v>
      </c>
      <c r="B153" s="3">
        <v>1120829</v>
      </c>
      <c r="C153" s="3">
        <v>203787</v>
      </c>
      <c r="D153" s="3">
        <v>1498</v>
      </c>
      <c r="E153" s="3">
        <v>8991</v>
      </c>
      <c r="F153" s="3">
        <v>0</v>
      </c>
      <c r="G153" s="3">
        <v>139354</v>
      </c>
      <c r="H153" s="3">
        <f t="shared" si="2"/>
        <v>1474459</v>
      </c>
      <c r="I153" s="8"/>
      <c r="J153" s="6"/>
    </row>
    <row r="154" spans="1:10" x14ac:dyDescent="0.2">
      <c r="A154" s="6" t="s">
        <v>41</v>
      </c>
      <c r="B154" s="3">
        <v>133057</v>
      </c>
      <c r="C154" s="3">
        <v>20470</v>
      </c>
      <c r="D154" s="3">
        <v>0</v>
      </c>
      <c r="E154" s="3">
        <v>0</v>
      </c>
      <c r="F154" s="3">
        <v>0</v>
      </c>
      <c r="G154" s="3">
        <v>21932</v>
      </c>
      <c r="H154" s="3">
        <f t="shared" si="2"/>
        <v>175459</v>
      </c>
      <c r="I154" s="8"/>
      <c r="J154" s="6"/>
    </row>
    <row r="155" spans="1:10" x14ac:dyDescent="0.2">
      <c r="A155" s="6" t="s">
        <v>123</v>
      </c>
      <c r="B155" s="3">
        <v>1784475</v>
      </c>
      <c r="C155" s="3">
        <v>404481</v>
      </c>
      <c r="D155" s="3">
        <v>1400</v>
      </c>
      <c r="E155" s="3">
        <v>1400</v>
      </c>
      <c r="F155" s="3">
        <v>0</v>
      </c>
      <c r="G155" s="3">
        <v>232332</v>
      </c>
      <c r="H155" s="3">
        <f t="shared" si="2"/>
        <v>2424088</v>
      </c>
      <c r="I155" s="8"/>
      <c r="J155" s="6"/>
    </row>
    <row r="156" spans="1:10" x14ac:dyDescent="0.2">
      <c r="A156" s="6" t="s">
        <v>39</v>
      </c>
      <c r="B156" s="3">
        <v>81412</v>
      </c>
      <c r="C156" s="3">
        <v>11229</v>
      </c>
      <c r="D156" s="3">
        <v>0</v>
      </c>
      <c r="E156" s="3">
        <v>0</v>
      </c>
      <c r="F156" s="3">
        <v>0</v>
      </c>
      <c r="G156" s="3">
        <v>11229</v>
      </c>
      <c r="H156" s="3">
        <f t="shared" si="2"/>
        <v>103870</v>
      </c>
      <c r="I156" s="8"/>
      <c r="J156" s="6"/>
    </row>
    <row r="157" spans="1:10" x14ac:dyDescent="0.2">
      <c r="A157" s="6" t="s">
        <v>128</v>
      </c>
      <c r="B157" s="3">
        <v>91036</v>
      </c>
      <c r="C157" s="3">
        <v>0</v>
      </c>
      <c r="D157" s="3">
        <v>0</v>
      </c>
      <c r="E157" s="3">
        <v>0</v>
      </c>
      <c r="F157" s="3">
        <v>0</v>
      </c>
      <c r="G157" s="3">
        <v>3035</v>
      </c>
      <c r="H157" s="3">
        <f t="shared" si="2"/>
        <v>94071</v>
      </c>
      <c r="I157" s="8"/>
      <c r="J157" s="6"/>
    </row>
    <row r="158" spans="1:10" x14ac:dyDescent="0.2">
      <c r="A158" s="6" t="s">
        <v>64</v>
      </c>
      <c r="B158" s="3">
        <v>195558</v>
      </c>
      <c r="C158" s="3">
        <v>43637</v>
      </c>
      <c r="D158" s="3">
        <v>0</v>
      </c>
      <c r="E158" s="3">
        <v>0</v>
      </c>
      <c r="F158" s="3">
        <v>0</v>
      </c>
      <c r="G158" s="3">
        <v>19394</v>
      </c>
      <c r="H158" s="3">
        <f t="shared" si="2"/>
        <v>258589</v>
      </c>
      <c r="I158" s="8"/>
      <c r="J158" s="6"/>
    </row>
    <row r="159" spans="1:10" x14ac:dyDescent="0.2">
      <c r="A159" s="6" t="s">
        <v>115</v>
      </c>
      <c r="B159" s="3">
        <v>8516227</v>
      </c>
      <c r="C159" s="3">
        <v>294395</v>
      </c>
      <c r="D159" s="3">
        <v>30500</v>
      </c>
      <c r="E159" s="3">
        <v>0</v>
      </c>
      <c r="F159" s="3">
        <v>3978</v>
      </c>
      <c r="G159" s="3">
        <v>409766</v>
      </c>
      <c r="H159" s="3">
        <f t="shared" si="2"/>
        <v>9254866</v>
      </c>
      <c r="I159" s="8"/>
      <c r="J159" s="6"/>
    </row>
    <row r="160" spans="1:10" x14ac:dyDescent="0.2">
      <c r="A160" s="6" t="s">
        <v>99</v>
      </c>
      <c r="B160" s="3">
        <v>668709</v>
      </c>
      <c r="C160" s="3">
        <v>88242</v>
      </c>
      <c r="D160" s="3">
        <v>0</v>
      </c>
      <c r="E160" s="3">
        <v>0</v>
      </c>
      <c r="F160" s="3">
        <v>0</v>
      </c>
      <c r="G160" s="3">
        <v>1379</v>
      </c>
      <c r="H160" s="3">
        <f t="shared" si="2"/>
        <v>758330</v>
      </c>
      <c r="I160" s="8"/>
      <c r="J160" s="6"/>
    </row>
    <row r="161" spans="1:10" x14ac:dyDescent="0.2">
      <c r="A161" s="6" t="s">
        <v>19</v>
      </c>
      <c r="B161" s="3">
        <v>383119</v>
      </c>
      <c r="C161" s="3">
        <v>50508</v>
      </c>
      <c r="D161" s="3">
        <v>1232</v>
      </c>
      <c r="E161" s="3">
        <v>0</v>
      </c>
      <c r="F161" s="3">
        <v>0</v>
      </c>
      <c r="G161" s="3">
        <v>41884</v>
      </c>
      <c r="H161" s="3">
        <f t="shared" si="2"/>
        <v>476743</v>
      </c>
      <c r="I161" s="8"/>
      <c r="J161" s="6"/>
    </row>
    <row r="162" spans="1:10" x14ac:dyDescent="0.2">
      <c r="A162" s="6" t="s">
        <v>98</v>
      </c>
      <c r="B162" s="3">
        <v>386162</v>
      </c>
      <c r="C162" s="3">
        <v>16090</v>
      </c>
      <c r="D162" s="3">
        <v>0</v>
      </c>
      <c r="E162" s="3">
        <v>0</v>
      </c>
      <c r="F162" s="3">
        <v>0</v>
      </c>
      <c r="G162" s="3">
        <v>2925</v>
      </c>
      <c r="H162" s="3">
        <f t="shared" si="2"/>
        <v>405177</v>
      </c>
      <c r="I162" s="8"/>
      <c r="J162" s="6"/>
    </row>
    <row r="163" spans="1:10" x14ac:dyDescent="0.2">
      <c r="A163" s="6" t="s">
        <v>18</v>
      </c>
      <c r="B163" s="3">
        <v>305189</v>
      </c>
      <c r="C163" s="3">
        <v>16537</v>
      </c>
      <c r="D163" s="3">
        <v>0</v>
      </c>
      <c r="E163" s="3">
        <v>0</v>
      </c>
      <c r="F163" s="3">
        <v>0</v>
      </c>
      <c r="G163" s="3">
        <v>36082</v>
      </c>
      <c r="H163" s="3">
        <f t="shared" si="2"/>
        <v>357808</v>
      </c>
      <c r="I163" s="8"/>
      <c r="J163" s="6"/>
    </row>
    <row r="164" spans="1:10" x14ac:dyDescent="0.2">
      <c r="A164" s="6" t="s">
        <v>166</v>
      </c>
      <c r="B164" s="3">
        <v>172643</v>
      </c>
      <c r="C164" s="3">
        <v>39237</v>
      </c>
      <c r="D164" s="3">
        <v>0</v>
      </c>
      <c r="E164" s="3">
        <v>0</v>
      </c>
      <c r="F164" s="3">
        <v>0</v>
      </c>
      <c r="G164" s="3">
        <v>3139</v>
      </c>
      <c r="H164" s="3">
        <f t="shared" si="2"/>
        <v>215019</v>
      </c>
      <c r="I164" s="8"/>
      <c r="J164" s="6"/>
    </row>
    <row r="165" spans="1:10" x14ac:dyDescent="0.2">
      <c r="A165" s="6" t="s">
        <v>230</v>
      </c>
      <c r="B165" s="3">
        <v>43755</v>
      </c>
      <c r="C165" s="3">
        <v>12306</v>
      </c>
      <c r="D165" s="3">
        <v>0</v>
      </c>
      <c r="E165" s="3">
        <v>0</v>
      </c>
      <c r="F165" s="3">
        <v>0</v>
      </c>
      <c r="G165" s="3">
        <v>10939</v>
      </c>
      <c r="H165" s="3">
        <f t="shared" si="2"/>
        <v>67000</v>
      </c>
      <c r="I165" s="8"/>
      <c r="J165" s="6"/>
    </row>
    <row r="166" spans="1:10" x14ac:dyDescent="0.2">
      <c r="A166" s="6" t="s">
        <v>156</v>
      </c>
      <c r="B166" s="3">
        <v>698485</v>
      </c>
      <c r="C166" s="3">
        <v>151153</v>
      </c>
      <c r="D166" s="3">
        <v>3182</v>
      </c>
      <c r="E166" s="3">
        <v>0</v>
      </c>
      <c r="F166" s="3">
        <v>0</v>
      </c>
      <c r="G166" s="3">
        <v>39777</v>
      </c>
      <c r="H166" s="3">
        <f t="shared" si="2"/>
        <v>892597</v>
      </c>
      <c r="I166" s="8"/>
      <c r="J166" s="6"/>
    </row>
    <row r="167" spans="1:10" x14ac:dyDescent="0.2">
      <c r="A167" s="6" t="s">
        <v>111</v>
      </c>
      <c r="B167" s="3">
        <v>637627</v>
      </c>
      <c r="C167" s="3">
        <v>76766</v>
      </c>
      <c r="D167" s="3">
        <v>0</v>
      </c>
      <c r="E167" s="3">
        <v>0</v>
      </c>
      <c r="F167" s="3">
        <v>0</v>
      </c>
      <c r="G167" s="3">
        <v>25066</v>
      </c>
      <c r="H167" s="3">
        <f t="shared" si="2"/>
        <v>739459</v>
      </c>
      <c r="I167" s="8"/>
      <c r="J167" s="6"/>
    </row>
    <row r="168" spans="1:10" x14ac:dyDescent="0.2">
      <c r="A168" s="6" t="s">
        <v>32</v>
      </c>
      <c r="B168" s="3">
        <v>203371</v>
      </c>
      <c r="C168" s="3">
        <v>11863</v>
      </c>
      <c r="D168" s="3">
        <v>0</v>
      </c>
      <c r="E168" s="3">
        <v>0</v>
      </c>
      <c r="F168" s="3">
        <v>0</v>
      </c>
      <c r="G168" s="3">
        <v>16948</v>
      </c>
      <c r="H168" s="3">
        <f t="shared" si="2"/>
        <v>232182</v>
      </c>
      <c r="I168" s="8"/>
      <c r="J168" s="6"/>
    </row>
    <row r="169" spans="1:10" x14ac:dyDescent="0.2">
      <c r="A169" s="6" t="s">
        <v>93</v>
      </c>
      <c r="B169" s="3">
        <v>277800</v>
      </c>
      <c r="C169" s="3">
        <v>0</v>
      </c>
      <c r="D169" s="3">
        <v>0</v>
      </c>
      <c r="E169" s="3">
        <v>0</v>
      </c>
      <c r="F169" s="3">
        <v>0</v>
      </c>
      <c r="G169" s="3">
        <v>35327</v>
      </c>
      <c r="H169" s="3">
        <f t="shared" si="2"/>
        <v>313127</v>
      </c>
      <c r="I169" s="8"/>
      <c r="J169" s="6"/>
    </row>
    <row r="170" spans="1:10" x14ac:dyDescent="0.2">
      <c r="A170" s="6" t="s">
        <v>59</v>
      </c>
      <c r="B170" s="3">
        <v>3935</v>
      </c>
      <c r="C170" s="3">
        <v>0</v>
      </c>
      <c r="D170" s="3">
        <v>0</v>
      </c>
      <c r="E170" s="3">
        <v>0</v>
      </c>
      <c r="F170" s="3">
        <v>0</v>
      </c>
      <c r="G170" s="3">
        <v>0</v>
      </c>
      <c r="H170" s="3">
        <f t="shared" si="2"/>
        <v>3935</v>
      </c>
      <c r="I170" s="8"/>
      <c r="J170" s="6"/>
    </row>
    <row r="171" spans="1:10" x14ac:dyDescent="0.2">
      <c r="A171" s="6" t="s">
        <v>231</v>
      </c>
      <c r="B171" s="3">
        <v>604561</v>
      </c>
      <c r="C171" s="3">
        <v>0</v>
      </c>
      <c r="D171" s="3">
        <v>0</v>
      </c>
      <c r="E171" s="3">
        <v>0</v>
      </c>
      <c r="F171" s="3">
        <v>0</v>
      </c>
      <c r="G171" s="3">
        <v>67721</v>
      </c>
      <c r="H171" s="3">
        <f t="shared" si="2"/>
        <v>672282</v>
      </c>
      <c r="I171" s="8"/>
      <c r="J171" s="6"/>
    </row>
    <row r="172" spans="1:10" x14ac:dyDescent="0.2">
      <c r="A172" s="6" t="s">
        <v>35</v>
      </c>
      <c r="B172" s="3">
        <v>322453</v>
      </c>
      <c r="C172" s="3">
        <v>37495</v>
      </c>
      <c r="D172" s="3">
        <v>0</v>
      </c>
      <c r="E172" s="3">
        <v>0</v>
      </c>
      <c r="F172" s="3">
        <v>0</v>
      </c>
      <c r="G172" s="3">
        <v>34495</v>
      </c>
      <c r="H172" s="3">
        <f t="shared" si="2"/>
        <v>394443</v>
      </c>
      <c r="I172" s="8"/>
      <c r="J172" s="6"/>
    </row>
    <row r="173" spans="1:10" x14ac:dyDescent="0.2">
      <c r="A173" s="6" t="s">
        <v>232</v>
      </c>
      <c r="B173" s="3">
        <v>48787</v>
      </c>
      <c r="C173" s="3">
        <v>13135</v>
      </c>
      <c r="D173" s="3">
        <v>0</v>
      </c>
      <c r="E173" s="3">
        <v>0</v>
      </c>
      <c r="F173" s="3">
        <v>0</v>
      </c>
      <c r="G173" s="3">
        <v>11259</v>
      </c>
      <c r="H173" s="3">
        <f t="shared" si="2"/>
        <v>73181</v>
      </c>
      <c r="I173" s="8"/>
      <c r="J173" s="6"/>
    </row>
    <row r="174" spans="1:10" x14ac:dyDescent="0.2">
      <c r="A174" s="6" t="s">
        <v>158</v>
      </c>
      <c r="B174" s="3">
        <v>5506</v>
      </c>
      <c r="C174" s="3">
        <v>2753</v>
      </c>
      <c r="D174" s="3">
        <v>0</v>
      </c>
      <c r="E174" s="3">
        <v>0</v>
      </c>
      <c r="F174" s="3">
        <v>0</v>
      </c>
      <c r="G174" s="3">
        <v>2753</v>
      </c>
      <c r="H174" s="3">
        <f t="shared" si="2"/>
        <v>11012</v>
      </c>
      <c r="I174" s="8"/>
      <c r="J174" s="6"/>
    </row>
    <row r="175" spans="1:10" x14ac:dyDescent="0.2">
      <c r="A175" s="6" t="s">
        <v>82</v>
      </c>
      <c r="B175" s="3">
        <v>2126552</v>
      </c>
      <c r="C175" s="3">
        <v>23687</v>
      </c>
      <c r="D175" s="3">
        <v>9212</v>
      </c>
      <c r="E175" s="3">
        <v>38162</v>
      </c>
      <c r="F175" s="3">
        <v>0</v>
      </c>
      <c r="G175" s="3">
        <v>294770</v>
      </c>
      <c r="H175" s="3">
        <f t="shared" si="2"/>
        <v>2492383</v>
      </c>
      <c r="I175" s="8"/>
      <c r="J175" s="6"/>
    </row>
    <row r="176" spans="1:10" x14ac:dyDescent="0.2">
      <c r="A176" s="6" t="s">
        <v>23</v>
      </c>
      <c r="B176" s="3">
        <v>525362</v>
      </c>
      <c r="C176" s="3">
        <v>86658</v>
      </c>
      <c r="D176" s="3">
        <v>1354</v>
      </c>
      <c r="E176" s="3">
        <v>0</v>
      </c>
      <c r="F176" s="3">
        <v>0</v>
      </c>
      <c r="G176" s="3">
        <v>77180</v>
      </c>
      <c r="H176" s="3">
        <f t="shared" si="2"/>
        <v>690554</v>
      </c>
      <c r="I176" s="8"/>
      <c r="J176" s="6"/>
    </row>
    <row r="177" spans="1:10" x14ac:dyDescent="0.2">
      <c r="A177" s="6" t="s">
        <v>117</v>
      </c>
      <c r="B177" s="3">
        <v>47929</v>
      </c>
      <c r="C177" s="3">
        <v>11982</v>
      </c>
      <c r="D177" s="3">
        <v>0</v>
      </c>
      <c r="E177" s="3">
        <v>0</v>
      </c>
      <c r="F177" s="3">
        <v>0</v>
      </c>
      <c r="G177" s="3">
        <v>2996</v>
      </c>
      <c r="H177" s="3">
        <f t="shared" si="2"/>
        <v>62907</v>
      </c>
      <c r="I177" s="8"/>
      <c r="J177" s="6"/>
    </row>
    <row r="178" spans="1:10" x14ac:dyDescent="0.2">
      <c r="A178" s="6" t="s">
        <v>139</v>
      </c>
      <c r="B178" s="3">
        <v>96369</v>
      </c>
      <c r="C178" s="3">
        <v>13141</v>
      </c>
      <c r="D178" s="3">
        <v>0</v>
      </c>
      <c r="E178" s="3">
        <v>0</v>
      </c>
      <c r="F178" s="3">
        <v>0</v>
      </c>
      <c r="G178" s="3">
        <v>4380</v>
      </c>
      <c r="H178" s="3">
        <f t="shared" si="2"/>
        <v>113890</v>
      </c>
      <c r="I178" s="8"/>
      <c r="J178" s="6"/>
    </row>
    <row r="179" spans="1:10" x14ac:dyDescent="0.2">
      <c r="A179" s="6" t="s">
        <v>55</v>
      </c>
      <c r="B179" s="3">
        <v>1425</v>
      </c>
      <c r="C179" s="3">
        <v>0</v>
      </c>
      <c r="D179" s="3">
        <v>0</v>
      </c>
      <c r="E179" s="3">
        <v>0</v>
      </c>
      <c r="F179" s="3">
        <v>0</v>
      </c>
      <c r="G179" s="3">
        <v>0</v>
      </c>
      <c r="H179" s="3">
        <f t="shared" si="2"/>
        <v>1425</v>
      </c>
      <c r="I179" s="8"/>
      <c r="J179" s="6"/>
    </row>
    <row r="180" spans="1:10" x14ac:dyDescent="0.2">
      <c r="A180" s="6" t="s">
        <v>43</v>
      </c>
      <c r="B180" s="3">
        <v>240458</v>
      </c>
      <c r="C180" s="3">
        <v>36591</v>
      </c>
      <c r="D180" s="3">
        <v>0</v>
      </c>
      <c r="E180" s="3">
        <v>0</v>
      </c>
      <c r="F180" s="3">
        <v>0</v>
      </c>
      <c r="G180" s="3">
        <v>40512</v>
      </c>
      <c r="H180" s="3">
        <f t="shared" si="2"/>
        <v>317561</v>
      </c>
      <c r="I180" s="8"/>
      <c r="J180" s="6"/>
    </row>
    <row r="181" spans="1:10" x14ac:dyDescent="0.2">
      <c r="A181" s="6" t="s">
        <v>97</v>
      </c>
      <c r="B181" s="3">
        <v>469773</v>
      </c>
      <c r="C181" s="3">
        <v>71863</v>
      </c>
      <c r="D181" s="3">
        <v>0</v>
      </c>
      <c r="E181" s="3">
        <v>0</v>
      </c>
      <c r="F181" s="3">
        <v>0</v>
      </c>
      <c r="G181" s="3">
        <v>34601</v>
      </c>
      <c r="H181" s="3">
        <f t="shared" si="2"/>
        <v>576237</v>
      </c>
      <c r="I181" s="8"/>
      <c r="J181" s="6"/>
    </row>
    <row r="182" spans="1:10" x14ac:dyDescent="0.2">
      <c r="A182" s="6" t="s">
        <v>233</v>
      </c>
      <c r="B182" s="3">
        <v>939384</v>
      </c>
      <c r="C182" s="3">
        <v>237745</v>
      </c>
      <c r="D182" s="3">
        <v>3866</v>
      </c>
      <c r="E182" s="3">
        <v>0</v>
      </c>
      <c r="F182" s="3">
        <v>0</v>
      </c>
      <c r="G182" s="3">
        <v>90846</v>
      </c>
      <c r="H182" s="3">
        <f t="shared" si="2"/>
        <v>1271841</v>
      </c>
      <c r="I182" s="8"/>
      <c r="J182" s="6"/>
    </row>
    <row r="183" spans="1:10" x14ac:dyDescent="0.2">
      <c r="A183" s="6" t="s">
        <v>154</v>
      </c>
      <c r="B183" s="3">
        <v>1754812</v>
      </c>
      <c r="C183" s="3">
        <v>430274</v>
      </c>
      <c r="D183" s="3">
        <v>3211</v>
      </c>
      <c r="E183" s="3">
        <v>41743</v>
      </c>
      <c r="F183" s="3">
        <v>0</v>
      </c>
      <c r="G183" s="3">
        <v>234403</v>
      </c>
      <c r="H183" s="3">
        <f t="shared" si="2"/>
        <v>2464443</v>
      </c>
      <c r="I183" s="8"/>
      <c r="J183" s="6"/>
    </row>
    <row r="184" spans="1:10" x14ac:dyDescent="0.2">
      <c r="A184" s="6" t="s">
        <v>133</v>
      </c>
      <c r="B184" s="3">
        <v>417724</v>
      </c>
      <c r="C184" s="3">
        <v>75442</v>
      </c>
      <c r="D184" s="3">
        <v>0</v>
      </c>
      <c r="E184" s="3">
        <v>0</v>
      </c>
      <c r="F184" s="3">
        <v>0</v>
      </c>
      <c r="G184" s="3">
        <v>32133</v>
      </c>
      <c r="H184" s="3">
        <f t="shared" si="2"/>
        <v>525299</v>
      </c>
      <c r="I184" s="8"/>
      <c r="J184" s="6"/>
    </row>
    <row r="185" spans="1:10" x14ac:dyDescent="0.2">
      <c r="A185" s="6" t="s">
        <v>149</v>
      </c>
      <c r="B185" s="3">
        <v>2469</v>
      </c>
      <c r="C185" s="3">
        <v>0</v>
      </c>
      <c r="D185" s="3">
        <v>0</v>
      </c>
      <c r="E185" s="3">
        <v>0</v>
      </c>
      <c r="F185" s="3">
        <v>0</v>
      </c>
      <c r="G185" s="3">
        <v>0</v>
      </c>
      <c r="H185" s="3">
        <f t="shared" si="2"/>
        <v>2469</v>
      </c>
      <c r="I185" s="8"/>
      <c r="J185" s="6"/>
    </row>
    <row r="186" spans="1:10" x14ac:dyDescent="0.2">
      <c r="A186" s="6" t="s">
        <v>234</v>
      </c>
      <c r="B186" s="3">
        <v>7348</v>
      </c>
      <c r="C186" s="3">
        <v>0</v>
      </c>
      <c r="D186" s="3">
        <v>0</v>
      </c>
      <c r="E186" s="3">
        <v>0</v>
      </c>
      <c r="F186" s="3">
        <v>0</v>
      </c>
      <c r="G186" s="3">
        <v>0</v>
      </c>
      <c r="H186" s="3">
        <f t="shared" si="2"/>
        <v>7348</v>
      </c>
      <c r="I186" s="8"/>
      <c r="J186" s="6"/>
    </row>
    <row r="187" spans="1:10" x14ac:dyDescent="0.2">
      <c r="A187" s="6" t="s">
        <v>235</v>
      </c>
      <c r="B187" s="3">
        <v>212894</v>
      </c>
      <c r="C187" s="3">
        <v>49790</v>
      </c>
      <c r="D187" s="3">
        <v>0</v>
      </c>
      <c r="E187" s="3">
        <v>0</v>
      </c>
      <c r="F187" s="3">
        <v>0</v>
      </c>
      <c r="G187" s="3">
        <v>37772</v>
      </c>
      <c r="H187" s="3">
        <f t="shared" si="2"/>
        <v>300456</v>
      </c>
      <c r="I187" s="8"/>
      <c r="J187" s="6"/>
    </row>
    <row r="188" spans="1:10" x14ac:dyDescent="0.2">
      <c r="A188" s="6" t="s">
        <v>141</v>
      </c>
      <c r="B188" s="3">
        <v>81597</v>
      </c>
      <c r="C188" s="3">
        <v>3138</v>
      </c>
      <c r="D188" s="3">
        <v>0</v>
      </c>
      <c r="E188" s="3">
        <v>0</v>
      </c>
      <c r="F188" s="3">
        <v>0</v>
      </c>
      <c r="G188" s="3">
        <v>4708</v>
      </c>
      <c r="H188" s="3">
        <f t="shared" si="2"/>
        <v>89443</v>
      </c>
      <c r="I188" s="8"/>
      <c r="J188" s="6"/>
    </row>
    <row r="189" spans="1:10" x14ac:dyDescent="0.2">
      <c r="A189" s="6" t="s">
        <v>109</v>
      </c>
      <c r="B189" s="3">
        <v>170540</v>
      </c>
      <c r="C189" s="3">
        <v>7415</v>
      </c>
      <c r="D189" s="3">
        <v>0</v>
      </c>
      <c r="E189" s="3">
        <v>0</v>
      </c>
      <c r="F189" s="3">
        <v>0</v>
      </c>
      <c r="G189" s="3">
        <v>25952</v>
      </c>
      <c r="H189" s="3">
        <f t="shared" si="2"/>
        <v>203907</v>
      </c>
      <c r="I189" s="8"/>
      <c r="J189" s="6"/>
    </row>
    <row r="190" spans="1:10" x14ac:dyDescent="0.2">
      <c r="A190" s="6" t="s">
        <v>22</v>
      </c>
      <c r="B190" s="3">
        <v>119157</v>
      </c>
      <c r="C190" s="3">
        <v>19124</v>
      </c>
      <c r="D190" s="3">
        <v>0</v>
      </c>
      <c r="E190" s="3">
        <v>0</v>
      </c>
      <c r="F190" s="3">
        <v>0</v>
      </c>
      <c r="G190" s="3">
        <v>5884</v>
      </c>
      <c r="H190" s="3">
        <f t="shared" si="2"/>
        <v>144165</v>
      </c>
      <c r="I190" s="8"/>
      <c r="J190" s="6"/>
    </row>
    <row r="191" spans="1:10" x14ac:dyDescent="0.2">
      <c r="A191" s="6" t="s">
        <v>147</v>
      </c>
      <c r="B191" s="3">
        <v>57321</v>
      </c>
      <c r="C191" s="3">
        <v>0</v>
      </c>
      <c r="D191" s="3">
        <v>0</v>
      </c>
      <c r="E191" s="3">
        <v>0</v>
      </c>
      <c r="F191" s="3">
        <v>0</v>
      </c>
      <c r="G191" s="3">
        <v>5930</v>
      </c>
      <c r="H191" s="3">
        <f t="shared" si="2"/>
        <v>63251</v>
      </c>
      <c r="I191" s="8"/>
      <c r="J191" s="6"/>
    </row>
    <row r="192" spans="1:10" x14ac:dyDescent="0.2">
      <c r="A192" s="6" t="s">
        <v>236</v>
      </c>
      <c r="B192" s="3">
        <v>167592</v>
      </c>
      <c r="C192" s="3">
        <v>35140</v>
      </c>
      <c r="D192" s="3">
        <v>0</v>
      </c>
      <c r="E192" s="3">
        <v>0</v>
      </c>
      <c r="F192" s="3">
        <v>0</v>
      </c>
      <c r="G192" s="3">
        <v>22976</v>
      </c>
      <c r="H192" s="3">
        <f t="shared" si="2"/>
        <v>225708</v>
      </c>
      <c r="I192" s="8"/>
      <c r="J192" s="6"/>
    </row>
    <row r="193" spans="1:10" x14ac:dyDescent="0.2">
      <c r="A193" s="6" t="s">
        <v>237</v>
      </c>
      <c r="B193" s="3">
        <v>1375014</v>
      </c>
      <c r="C193" s="3">
        <v>313827</v>
      </c>
      <c r="D193" s="3">
        <v>0</v>
      </c>
      <c r="E193" s="3">
        <v>0</v>
      </c>
      <c r="F193" s="3">
        <v>0</v>
      </c>
      <c r="G193" s="3">
        <v>108383</v>
      </c>
      <c r="H193" s="3">
        <f t="shared" si="2"/>
        <v>1797224</v>
      </c>
      <c r="I193" s="8"/>
      <c r="J193" s="6"/>
    </row>
    <row r="194" spans="1:10" x14ac:dyDescent="0.2">
      <c r="A194" s="6" t="s">
        <v>164</v>
      </c>
      <c r="B194" s="3">
        <v>213756</v>
      </c>
      <c r="C194" s="3">
        <v>24591</v>
      </c>
      <c r="D194" s="3">
        <v>0</v>
      </c>
      <c r="E194" s="3">
        <v>0</v>
      </c>
      <c r="F194" s="3">
        <v>0</v>
      </c>
      <c r="G194" s="3">
        <v>18916</v>
      </c>
      <c r="H194" s="3">
        <f t="shared" ref="H194:H202" si="3">SUM(B194:G194)</f>
        <v>257263</v>
      </c>
      <c r="I194" s="8"/>
      <c r="J194" s="6"/>
    </row>
    <row r="195" spans="1:10" x14ac:dyDescent="0.2">
      <c r="A195" s="6" t="s">
        <v>42</v>
      </c>
      <c r="B195" s="3">
        <v>285577</v>
      </c>
      <c r="C195" s="3">
        <v>24153</v>
      </c>
      <c r="D195" s="3">
        <v>0</v>
      </c>
      <c r="E195" s="3">
        <v>0</v>
      </c>
      <c r="F195" s="3">
        <v>0</v>
      </c>
      <c r="G195" s="3">
        <v>38361</v>
      </c>
      <c r="H195" s="3">
        <f t="shared" si="3"/>
        <v>348091</v>
      </c>
      <c r="I195" s="8"/>
      <c r="J195" s="6"/>
    </row>
    <row r="196" spans="1:10" x14ac:dyDescent="0.2">
      <c r="A196" s="6" t="s">
        <v>119</v>
      </c>
      <c r="B196" s="3">
        <v>901852</v>
      </c>
      <c r="C196" s="3">
        <v>144892</v>
      </c>
      <c r="D196" s="3">
        <v>4062</v>
      </c>
      <c r="E196" s="3">
        <v>0</v>
      </c>
      <c r="F196" s="3">
        <v>0</v>
      </c>
      <c r="G196" s="3">
        <v>70415</v>
      </c>
      <c r="H196" s="3">
        <f t="shared" si="3"/>
        <v>1121221</v>
      </c>
      <c r="I196" s="8"/>
      <c r="J196" s="6"/>
    </row>
    <row r="197" spans="1:10" x14ac:dyDescent="0.2">
      <c r="A197" s="6" t="s">
        <v>238</v>
      </c>
      <c r="B197" s="3">
        <v>199543</v>
      </c>
      <c r="C197" s="3">
        <v>32914</v>
      </c>
      <c r="D197" s="3">
        <v>0</v>
      </c>
      <c r="E197" s="3">
        <v>0</v>
      </c>
      <c r="F197" s="3">
        <v>0</v>
      </c>
      <c r="G197" s="3">
        <v>18514</v>
      </c>
      <c r="H197" s="3">
        <f t="shared" si="3"/>
        <v>250971</v>
      </c>
      <c r="I197" s="8"/>
      <c r="J197" s="6"/>
    </row>
    <row r="198" spans="1:10" x14ac:dyDescent="0.2">
      <c r="A198" s="6" t="s">
        <v>37</v>
      </c>
      <c r="B198" s="3">
        <v>59221</v>
      </c>
      <c r="C198" s="3">
        <v>8973</v>
      </c>
      <c r="D198" s="3">
        <v>0</v>
      </c>
      <c r="E198" s="3">
        <v>0</v>
      </c>
      <c r="F198" s="3">
        <v>0</v>
      </c>
      <c r="G198" s="3">
        <v>3589</v>
      </c>
      <c r="H198" s="3">
        <f t="shared" si="3"/>
        <v>71783</v>
      </c>
      <c r="I198" s="8"/>
      <c r="J198" s="6"/>
    </row>
    <row r="199" spans="1:10" x14ac:dyDescent="0.2">
      <c r="A199" s="6" t="s">
        <v>239</v>
      </c>
      <c r="B199" s="3">
        <v>51220</v>
      </c>
      <c r="C199" s="3">
        <v>0</v>
      </c>
      <c r="D199" s="3">
        <v>0</v>
      </c>
      <c r="E199" s="3">
        <v>0</v>
      </c>
      <c r="F199" s="3">
        <v>0</v>
      </c>
      <c r="G199" s="3">
        <v>0</v>
      </c>
      <c r="H199" s="3">
        <f t="shared" si="3"/>
        <v>51220</v>
      </c>
      <c r="I199" s="8"/>
      <c r="J199" s="6"/>
    </row>
    <row r="200" spans="1:10" x14ac:dyDescent="0.2">
      <c r="A200" s="6" t="s">
        <v>240</v>
      </c>
      <c r="B200" s="3">
        <v>268655</v>
      </c>
      <c r="C200" s="3">
        <v>0</v>
      </c>
      <c r="D200" s="3">
        <v>0</v>
      </c>
      <c r="E200" s="3">
        <v>0</v>
      </c>
      <c r="F200" s="3">
        <v>0</v>
      </c>
      <c r="G200" s="3">
        <v>0</v>
      </c>
      <c r="H200" s="3">
        <f t="shared" si="3"/>
        <v>268655</v>
      </c>
      <c r="I200" s="8"/>
      <c r="J200" s="6"/>
    </row>
    <row r="201" spans="1:10" x14ac:dyDescent="0.2">
      <c r="A201" s="6" t="s">
        <v>241</v>
      </c>
      <c r="B201" s="3">
        <v>41258</v>
      </c>
      <c r="C201" s="3">
        <v>0</v>
      </c>
      <c r="D201" s="3">
        <v>0</v>
      </c>
      <c r="E201" s="3">
        <v>0</v>
      </c>
      <c r="F201" s="3">
        <v>0</v>
      </c>
      <c r="G201" s="3">
        <v>0</v>
      </c>
      <c r="H201" s="3">
        <f t="shared" si="3"/>
        <v>41258</v>
      </c>
      <c r="I201" s="8"/>
      <c r="J201" s="6"/>
    </row>
    <row r="202" spans="1:10" x14ac:dyDescent="0.2">
      <c r="A202" s="6" t="s">
        <v>182</v>
      </c>
      <c r="B202" s="3">
        <v>21285</v>
      </c>
      <c r="C202" s="3">
        <v>0</v>
      </c>
      <c r="D202" s="3">
        <v>0</v>
      </c>
      <c r="E202" s="3">
        <v>0</v>
      </c>
      <c r="F202" s="3">
        <v>0</v>
      </c>
      <c r="G202" s="3">
        <v>0</v>
      </c>
      <c r="H202" s="3">
        <f t="shared" si="3"/>
        <v>21285</v>
      </c>
      <c r="I202" s="8"/>
      <c r="J202" s="6"/>
    </row>
    <row r="203" spans="1:10" s="8" customFormat="1" x14ac:dyDescent="0.2">
      <c r="A203" s="6" t="s">
        <v>184</v>
      </c>
      <c r="B203" s="4">
        <f>SUBTOTAL(109,Sect611[District])</f>
        <v>103258790</v>
      </c>
      <c r="C203" s="4">
        <f>SUBTOTAL(109,Sect611[Regional])</f>
        <v>16761844</v>
      </c>
      <c r="D203" s="4">
        <f>SUBTOTAL(109,Sect611[OSD])</f>
        <v>129322</v>
      </c>
      <c r="E203" s="4">
        <f>SUBTOTAL(109,Sect611[LTCT])</f>
        <v>337127</v>
      </c>
      <c r="F203" s="4">
        <f>SUBTOTAL(109,Sect611[Hospital])</f>
        <v>15973</v>
      </c>
      <c r="G203" s="4">
        <f>SUBTOTAL(109,Sect611[ECSE])</f>
        <v>10480671</v>
      </c>
      <c r="H203" s="4">
        <f>SUBTOTAL(109,Sect611[Gross Total])</f>
        <v>130983727</v>
      </c>
    </row>
    <row r="204" spans="1:10" hidden="1" x14ac:dyDescent="0.2">
      <c r="A204" s="8"/>
      <c r="B204" s="8"/>
      <c r="C204" s="8"/>
      <c r="D204" s="8"/>
      <c r="E204" s="8"/>
      <c r="F204" s="8"/>
      <c r="G204" s="8"/>
      <c r="H204" s="8"/>
    </row>
  </sheetData>
  <sheetProtection sort="0" autoFilter="0"/>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04"/>
  <sheetViews>
    <sheetView workbookViewId="0">
      <pane ySplit="1" topLeftCell="A2" activePane="bottomLeft" state="frozen"/>
      <selection pane="bottomLeft" activeCell="B2" sqref="B2"/>
    </sheetView>
  </sheetViews>
  <sheetFormatPr defaultColWidth="0" defaultRowHeight="12.75" zeroHeight="1" x14ac:dyDescent="0.2"/>
  <cols>
    <col min="1" max="1" width="30.28515625" style="6" customWidth="1"/>
    <col min="2" max="9" width="16.28515625" style="6" customWidth="1"/>
    <col min="10" max="10" width="9.28515625" style="8" customWidth="1"/>
    <col min="11" max="16384" width="7.28515625" style="6" hidden="1"/>
  </cols>
  <sheetData>
    <row r="1" spans="1:10" x14ac:dyDescent="0.2">
      <c r="A1" s="6" t="s">
        <v>0</v>
      </c>
      <c r="B1" s="7" t="s">
        <v>174</v>
      </c>
      <c r="C1" s="7" t="s">
        <v>175</v>
      </c>
      <c r="D1" s="7" t="s">
        <v>170</v>
      </c>
      <c r="E1" s="7" t="s">
        <v>171</v>
      </c>
      <c r="F1" s="7" t="s">
        <v>176</v>
      </c>
      <c r="G1" s="7" t="s">
        <v>177</v>
      </c>
      <c r="H1" s="7" t="s">
        <v>178</v>
      </c>
      <c r="I1" s="8"/>
      <c r="J1" s="6"/>
    </row>
    <row r="2" spans="1:10" x14ac:dyDescent="0.2">
      <c r="A2" s="6" t="s">
        <v>79</v>
      </c>
      <c r="B2" s="3">
        <v>474</v>
      </c>
      <c r="C2" s="3">
        <v>0</v>
      </c>
      <c r="D2" s="3">
        <v>0</v>
      </c>
      <c r="E2" s="3">
        <v>0</v>
      </c>
      <c r="F2" s="3">
        <v>0</v>
      </c>
      <c r="G2" s="3">
        <v>0</v>
      </c>
      <c r="H2" s="3">
        <f t="shared" ref="H2:H65" si="0">SUM(B2:G2)</f>
        <v>474</v>
      </c>
      <c r="I2" s="8"/>
      <c r="J2" s="6"/>
    </row>
    <row r="3" spans="1:10" x14ac:dyDescent="0.2">
      <c r="A3" s="6" t="s">
        <v>106</v>
      </c>
      <c r="B3" s="3">
        <v>0</v>
      </c>
      <c r="C3" s="3">
        <v>0</v>
      </c>
      <c r="D3" s="3">
        <v>0</v>
      </c>
      <c r="E3" s="3">
        <v>0</v>
      </c>
      <c r="F3" s="3">
        <v>0</v>
      </c>
      <c r="G3" s="3">
        <v>422</v>
      </c>
      <c r="H3" s="3">
        <f t="shared" si="0"/>
        <v>422</v>
      </c>
      <c r="I3" s="8"/>
      <c r="J3" s="6"/>
    </row>
    <row r="4" spans="1:10" x14ac:dyDescent="0.2">
      <c r="A4" s="6" t="s">
        <v>5</v>
      </c>
      <c r="B4" s="3">
        <v>1453</v>
      </c>
      <c r="C4" s="3">
        <v>0</v>
      </c>
      <c r="D4" s="3">
        <v>0</v>
      </c>
      <c r="E4" s="3">
        <v>0</v>
      </c>
      <c r="F4" s="3">
        <v>0</v>
      </c>
      <c r="G4" s="3">
        <v>363</v>
      </c>
      <c r="H4" s="3">
        <f t="shared" si="0"/>
        <v>1816</v>
      </c>
      <c r="I4" s="8"/>
      <c r="J4" s="6"/>
    </row>
    <row r="5" spans="1:10" x14ac:dyDescent="0.2">
      <c r="A5" s="6" t="s">
        <v>161</v>
      </c>
      <c r="B5" s="3">
        <v>1207</v>
      </c>
      <c r="C5" s="3">
        <v>0</v>
      </c>
      <c r="D5" s="3">
        <v>0</v>
      </c>
      <c r="E5" s="3">
        <v>0</v>
      </c>
      <c r="F5" s="3">
        <v>0</v>
      </c>
      <c r="G5" s="3">
        <v>6641</v>
      </c>
      <c r="H5" s="3">
        <f t="shared" si="0"/>
        <v>7848</v>
      </c>
      <c r="I5" s="8"/>
      <c r="J5" s="6"/>
    </row>
    <row r="6" spans="1:10" x14ac:dyDescent="0.2">
      <c r="A6" s="6" t="s">
        <v>104</v>
      </c>
      <c r="B6" s="3">
        <v>799</v>
      </c>
      <c r="C6" s="3">
        <v>0</v>
      </c>
      <c r="D6" s="3">
        <v>0</v>
      </c>
      <c r="E6" s="3">
        <v>0</v>
      </c>
      <c r="F6" s="3">
        <v>0</v>
      </c>
      <c r="G6" s="3">
        <v>0</v>
      </c>
      <c r="H6" s="3">
        <f t="shared" si="0"/>
        <v>799</v>
      </c>
      <c r="I6" s="8"/>
      <c r="J6" s="6"/>
    </row>
    <row r="7" spans="1:10" x14ac:dyDescent="0.2">
      <c r="A7" s="6" t="s">
        <v>44</v>
      </c>
      <c r="B7" s="3">
        <v>465</v>
      </c>
      <c r="C7" s="3">
        <v>0</v>
      </c>
      <c r="D7" s="3">
        <v>0</v>
      </c>
      <c r="E7" s="3">
        <v>0</v>
      </c>
      <c r="F7" s="3">
        <v>0</v>
      </c>
      <c r="G7" s="3">
        <v>155</v>
      </c>
      <c r="H7" s="3">
        <f t="shared" si="0"/>
        <v>620</v>
      </c>
      <c r="I7" s="8"/>
      <c r="J7" s="6"/>
    </row>
    <row r="8" spans="1:10" x14ac:dyDescent="0.2">
      <c r="A8" s="6" t="s">
        <v>108</v>
      </c>
      <c r="B8" s="3">
        <v>11</v>
      </c>
      <c r="C8" s="3">
        <v>0</v>
      </c>
      <c r="D8" s="3">
        <v>0</v>
      </c>
      <c r="E8" s="3">
        <v>0</v>
      </c>
      <c r="F8" s="3">
        <v>0</v>
      </c>
      <c r="G8" s="3">
        <v>0</v>
      </c>
      <c r="H8" s="3">
        <f t="shared" si="0"/>
        <v>11</v>
      </c>
      <c r="I8" s="8"/>
      <c r="J8" s="6"/>
    </row>
    <row r="9" spans="1:10" x14ac:dyDescent="0.2">
      <c r="A9" s="6" t="s">
        <v>61</v>
      </c>
      <c r="B9" s="3">
        <v>3399</v>
      </c>
      <c r="C9" s="3">
        <v>680</v>
      </c>
      <c r="D9" s="3">
        <v>0</v>
      </c>
      <c r="E9" s="3">
        <v>0</v>
      </c>
      <c r="F9" s="3">
        <v>0</v>
      </c>
      <c r="G9" s="3">
        <v>11555</v>
      </c>
      <c r="H9" s="3">
        <f t="shared" si="0"/>
        <v>15634</v>
      </c>
      <c r="I9" s="8"/>
      <c r="J9" s="6"/>
    </row>
    <row r="10" spans="1:10" x14ac:dyDescent="0.2">
      <c r="A10" s="6" t="s">
        <v>70</v>
      </c>
      <c r="B10" s="3">
        <v>8</v>
      </c>
      <c r="C10" s="3">
        <v>0</v>
      </c>
      <c r="D10" s="3">
        <v>0</v>
      </c>
      <c r="E10" s="3">
        <v>0</v>
      </c>
      <c r="F10" s="3">
        <v>0</v>
      </c>
      <c r="G10" s="3">
        <v>0</v>
      </c>
      <c r="H10" s="3">
        <f t="shared" si="0"/>
        <v>8</v>
      </c>
      <c r="I10" s="8"/>
      <c r="J10" s="6"/>
    </row>
    <row r="11" spans="1:10" x14ac:dyDescent="0.2">
      <c r="A11" s="6" t="s">
        <v>209</v>
      </c>
      <c r="B11" s="3">
        <v>1805</v>
      </c>
      <c r="C11" s="3">
        <v>0</v>
      </c>
      <c r="D11" s="3">
        <v>0</v>
      </c>
      <c r="E11" s="3">
        <v>0</v>
      </c>
      <c r="F11" s="3">
        <v>0</v>
      </c>
      <c r="G11" s="3">
        <v>6703</v>
      </c>
      <c r="H11" s="3">
        <f t="shared" si="0"/>
        <v>8508</v>
      </c>
      <c r="I11" s="8"/>
      <c r="J11" s="6"/>
    </row>
    <row r="12" spans="1:10" x14ac:dyDescent="0.2">
      <c r="A12" s="6" t="s">
        <v>210</v>
      </c>
      <c r="B12" s="3">
        <v>0</v>
      </c>
      <c r="C12" s="3">
        <v>0</v>
      </c>
      <c r="D12" s="3">
        <v>0</v>
      </c>
      <c r="E12" s="3">
        <v>0</v>
      </c>
      <c r="F12" s="3">
        <v>0</v>
      </c>
      <c r="G12" s="3">
        <v>4960</v>
      </c>
      <c r="H12" s="3">
        <f t="shared" si="0"/>
        <v>4960</v>
      </c>
      <c r="I12" s="8"/>
      <c r="J12" s="6"/>
    </row>
    <row r="13" spans="1:10" x14ac:dyDescent="0.2">
      <c r="A13" s="6" t="s">
        <v>1</v>
      </c>
      <c r="B13" s="3">
        <v>4214</v>
      </c>
      <c r="C13" s="3">
        <v>0</v>
      </c>
      <c r="D13" s="3">
        <v>0</v>
      </c>
      <c r="E13" s="3">
        <v>0</v>
      </c>
      <c r="F13" s="3">
        <v>0</v>
      </c>
      <c r="G13" s="3">
        <v>12039</v>
      </c>
      <c r="H13" s="3">
        <f t="shared" si="0"/>
        <v>16253</v>
      </c>
      <c r="I13" s="8"/>
      <c r="J13" s="6"/>
    </row>
    <row r="14" spans="1:10" x14ac:dyDescent="0.2">
      <c r="A14" s="6" t="s">
        <v>29</v>
      </c>
      <c r="B14" s="3">
        <v>2064</v>
      </c>
      <c r="C14" s="3">
        <v>0</v>
      </c>
      <c r="D14" s="3">
        <v>0</v>
      </c>
      <c r="E14" s="3">
        <v>0</v>
      </c>
      <c r="F14" s="3">
        <v>0</v>
      </c>
      <c r="G14" s="3">
        <v>3440</v>
      </c>
      <c r="H14" s="3">
        <f t="shared" si="0"/>
        <v>5504</v>
      </c>
      <c r="I14" s="8"/>
      <c r="J14" s="6"/>
    </row>
    <row r="15" spans="1:10" x14ac:dyDescent="0.2">
      <c r="A15" s="6" t="s">
        <v>152</v>
      </c>
      <c r="B15" s="3">
        <v>558</v>
      </c>
      <c r="C15" s="3">
        <v>0</v>
      </c>
      <c r="D15" s="3">
        <v>0</v>
      </c>
      <c r="E15" s="3">
        <v>0</v>
      </c>
      <c r="F15" s="3">
        <v>0</v>
      </c>
      <c r="G15" s="3">
        <v>1489</v>
      </c>
      <c r="H15" s="3">
        <f t="shared" si="0"/>
        <v>2047</v>
      </c>
      <c r="I15" s="8"/>
      <c r="J15" s="6"/>
    </row>
    <row r="16" spans="1:10" x14ac:dyDescent="0.2">
      <c r="A16" s="6" t="s">
        <v>155</v>
      </c>
      <c r="B16" s="3">
        <v>27822</v>
      </c>
      <c r="C16" s="3">
        <v>7009</v>
      </c>
      <c r="D16" s="3">
        <v>212</v>
      </c>
      <c r="E16" s="3">
        <v>0</v>
      </c>
      <c r="F16" s="3">
        <v>0</v>
      </c>
      <c r="G16" s="3">
        <v>96209</v>
      </c>
      <c r="H16" s="3">
        <f t="shared" si="0"/>
        <v>131252</v>
      </c>
      <c r="I16" s="8"/>
      <c r="J16" s="6"/>
    </row>
    <row r="17" spans="1:10" x14ac:dyDescent="0.2">
      <c r="A17" s="6" t="s">
        <v>211</v>
      </c>
      <c r="B17" s="3">
        <v>13137</v>
      </c>
      <c r="C17" s="3">
        <v>1420</v>
      </c>
      <c r="D17" s="3">
        <v>0</v>
      </c>
      <c r="E17" s="3">
        <v>0</v>
      </c>
      <c r="F17" s="3">
        <v>0</v>
      </c>
      <c r="G17" s="3">
        <v>54679</v>
      </c>
      <c r="H17" s="3">
        <f t="shared" si="0"/>
        <v>69236</v>
      </c>
      <c r="I17" s="8"/>
      <c r="J17" s="6"/>
    </row>
    <row r="18" spans="1:10" x14ac:dyDescent="0.2">
      <c r="A18" s="6" t="s">
        <v>86</v>
      </c>
      <c r="B18" s="3">
        <v>5076</v>
      </c>
      <c r="C18" s="3">
        <v>164</v>
      </c>
      <c r="D18" s="3">
        <v>0</v>
      </c>
      <c r="E18" s="3">
        <v>0</v>
      </c>
      <c r="F18" s="3">
        <v>0</v>
      </c>
      <c r="G18" s="3">
        <v>23745</v>
      </c>
      <c r="H18" s="3">
        <f t="shared" si="0"/>
        <v>28985</v>
      </c>
      <c r="I18" s="8"/>
      <c r="J18" s="6"/>
    </row>
    <row r="19" spans="1:10" x14ac:dyDescent="0.2">
      <c r="A19" s="6" t="s">
        <v>92</v>
      </c>
      <c r="B19" s="3">
        <v>594</v>
      </c>
      <c r="C19" s="3">
        <v>0</v>
      </c>
      <c r="D19" s="3">
        <v>0</v>
      </c>
      <c r="E19" s="3">
        <v>0</v>
      </c>
      <c r="F19" s="3">
        <v>0</v>
      </c>
      <c r="G19" s="3">
        <v>0</v>
      </c>
      <c r="H19" s="3">
        <f t="shared" si="0"/>
        <v>594</v>
      </c>
      <c r="I19" s="8"/>
      <c r="J19" s="6"/>
    </row>
    <row r="20" spans="1:10" x14ac:dyDescent="0.2">
      <c r="A20" s="6" t="s">
        <v>71</v>
      </c>
      <c r="B20" s="3">
        <v>16</v>
      </c>
      <c r="C20" s="3">
        <v>0</v>
      </c>
      <c r="D20" s="3">
        <v>0</v>
      </c>
      <c r="E20" s="3">
        <v>0</v>
      </c>
      <c r="F20" s="3">
        <v>0</v>
      </c>
      <c r="G20" s="3">
        <v>0</v>
      </c>
      <c r="H20" s="3">
        <f t="shared" si="0"/>
        <v>16</v>
      </c>
      <c r="I20" s="8"/>
      <c r="J20" s="6"/>
    </row>
    <row r="21" spans="1:10" x14ac:dyDescent="0.2">
      <c r="A21" s="6" t="s">
        <v>212</v>
      </c>
      <c r="B21" s="3">
        <v>4205</v>
      </c>
      <c r="C21" s="3">
        <v>0</v>
      </c>
      <c r="D21" s="3">
        <v>0</v>
      </c>
      <c r="E21" s="3">
        <v>0</v>
      </c>
      <c r="F21" s="3">
        <v>0</v>
      </c>
      <c r="G21" s="3">
        <v>10278</v>
      </c>
      <c r="H21" s="3">
        <f t="shared" si="0"/>
        <v>14483</v>
      </c>
      <c r="I21" s="8"/>
      <c r="J21" s="6"/>
    </row>
    <row r="22" spans="1:10" x14ac:dyDescent="0.2">
      <c r="A22" s="6" t="s">
        <v>3</v>
      </c>
      <c r="B22" s="3">
        <v>278</v>
      </c>
      <c r="C22" s="3">
        <v>0</v>
      </c>
      <c r="D22" s="3">
        <v>0</v>
      </c>
      <c r="E22" s="3">
        <v>0</v>
      </c>
      <c r="F22" s="3">
        <v>0</v>
      </c>
      <c r="G22" s="3">
        <v>0</v>
      </c>
      <c r="H22" s="3">
        <f t="shared" si="0"/>
        <v>278</v>
      </c>
      <c r="I22" s="8"/>
      <c r="J22" s="6"/>
    </row>
    <row r="23" spans="1:10" x14ac:dyDescent="0.2">
      <c r="A23" s="6" t="s">
        <v>66</v>
      </c>
      <c r="B23" s="3">
        <v>303</v>
      </c>
      <c r="C23" s="3">
        <v>0</v>
      </c>
      <c r="D23" s="3">
        <v>0</v>
      </c>
      <c r="E23" s="3">
        <v>0</v>
      </c>
      <c r="F23" s="3">
        <v>0</v>
      </c>
      <c r="G23" s="3">
        <v>303</v>
      </c>
      <c r="H23" s="3">
        <f t="shared" si="0"/>
        <v>606</v>
      </c>
      <c r="I23" s="8"/>
      <c r="J23" s="6"/>
    </row>
    <row r="24" spans="1:10" x14ac:dyDescent="0.2">
      <c r="A24" s="6" t="s">
        <v>213</v>
      </c>
      <c r="B24" s="3">
        <v>0</v>
      </c>
      <c r="C24" s="3">
        <v>0</v>
      </c>
      <c r="D24" s="3">
        <v>0</v>
      </c>
      <c r="E24" s="3">
        <v>0</v>
      </c>
      <c r="F24" s="3">
        <v>0</v>
      </c>
      <c r="G24" s="3">
        <v>397</v>
      </c>
      <c r="H24" s="3">
        <f t="shared" si="0"/>
        <v>397</v>
      </c>
      <c r="I24" s="8"/>
      <c r="J24" s="6"/>
    </row>
    <row r="25" spans="1:10" x14ac:dyDescent="0.2">
      <c r="A25" s="6" t="s">
        <v>14</v>
      </c>
      <c r="B25" s="3">
        <v>4322</v>
      </c>
      <c r="C25" s="3">
        <v>810</v>
      </c>
      <c r="D25" s="3">
        <v>0</v>
      </c>
      <c r="E25" s="3">
        <v>0</v>
      </c>
      <c r="F25" s="3">
        <v>0</v>
      </c>
      <c r="G25" s="3">
        <v>11614</v>
      </c>
      <c r="H25" s="3">
        <f t="shared" si="0"/>
        <v>16746</v>
      </c>
      <c r="I25" s="8"/>
      <c r="J25" s="6"/>
    </row>
    <row r="26" spans="1:10" x14ac:dyDescent="0.2">
      <c r="A26" s="6" t="s">
        <v>112</v>
      </c>
      <c r="B26" s="3">
        <v>2158</v>
      </c>
      <c r="C26" s="3">
        <v>431</v>
      </c>
      <c r="D26" s="3">
        <v>0</v>
      </c>
      <c r="E26" s="3">
        <v>0</v>
      </c>
      <c r="F26" s="3">
        <v>0</v>
      </c>
      <c r="G26" s="3">
        <v>10357</v>
      </c>
      <c r="H26" s="3">
        <f t="shared" si="0"/>
        <v>12946</v>
      </c>
      <c r="I26" s="8"/>
      <c r="J26" s="6"/>
    </row>
    <row r="27" spans="1:10" x14ac:dyDescent="0.2">
      <c r="A27" s="6" t="s">
        <v>125</v>
      </c>
      <c r="B27" s="3">
        <v>5075</v>
      </c>
      <c r="C27" s="3">
        <v>2707</v>
      </c>
      <c r="D27" s="3">
        <v>0</v>
      </c>
      <c r="E27" s="3">
        <v>0</v>
      </c>
      <c r="F27" s="3">
        <v>0</v>
      </c>
      <c r="G27" s="3">
        <v>26392</v>
      </c>
      <c r="H27" s="3">
        <f t="shared" si="0"/>
        <v>34174</v>
      </c>
      <c r="I27" s="8"/>
      <c r="J27" s="6"/>
    </row>
    <row r="28" spans="1:10" x14ac:dyDescent="0.2">
      <c r="A28" s="6" t="s">
        <v>30</v>
      </c>
      <c r="B28" s="3">
        <v>400</v>
      </c>
      <c r="C28" s="3">
        <v>0</v>
      </c>
      <c r="D28" s="3">
        <v>0</v>
      </c>
      <c r="E28" s="3">
        <v>0</v>
      </c>
      <c r="F28" s="3">
        <v>0</v>
      </c>
      <c r="G28" s="3">
        <v>3602</v>
      </c>
      <c r="H28" s="3">
        <f t="shared" si="0"/>
        <v>4002</v>
      </c>
      <c r="I28" s="8"/>
      <c r="J28" s="6"/>
    </row>
    <row r="29" spans="1:10" x14ac:dyDescent="0.2">
      <c r="A29" s="6" t="s">
        <v>100</v>
      </c>
      <c r="B29" s="3">
        <v>1371</v>
      </c>
      <c r="C29" s="3">
        <v>0</v>
      </c>
      <c r="D29" s="3">
        <v>0</v>
      </c>
      <c r="E29" s="3">
        <v>0</v>
      </c>
      <c r="F29" s="3">
        <v>0</v>
      </c>
      <c r="G29" s="3">
        <v>2741</v>
      </c>
      <c r="H29" s="3">
        <f t="shared" si="0"/>
        <v>4112</v>
      </c>
      <c r="I29" s="8"/>
      <c r="J29" s="6"/>
    </row>
    <row r="30" spans="1:10" x14ac:dyDescent="0.2">
      <c r="A30" s="6" t="s">
        <v>62</v>
      </c>
      <c r="B30" s="3">
        <v>11269</v>
      </c>
      <c r="C30" s="3">
        <v>901</v>
      </c>
      <c r="D30" s="3">
        <v>0</v>
      </c>
      <c r="E30" s="3">
        <v>0</v>
      </c>
      <c r="F30" s="3">
        <v>0</v>
      </c>
      <c r="G30" s="3">
        <v>19383</v>
      </c>
      <c r="H30" s="3">
        <f t="shared" si="0"/>
        <v>31553</v>
      </c>
      <c r="I30" s="8"/>
      <c r="J30" s="6"/>
    </row>
    <row r="31" spans="1:10" x14ac:dyDescent="0.2">
      <c r="A31" s="6" t="s">
        <v>130</v>
      </c>
      <c r="B31" s="3">
        <v>3949</v>
      </c>
      <c r="C31" s="3">
        <v>987</v>
      </c>
      <c r="D31" s="3">
        <v>0</v>
      </c>
      <c r="E31" s="3">
        <v>0</v>
      </c>
      <c r="F31" s="3">
        <v>0</v>
      </c>
      <c r="G31" s="3">
        <v>10860</v>
      </c>
      <c r="H31" s="3">
        <f t="shared" si="0"/>
        <v>15796</v>
      </c>
      <c r="I31" s="8"/>
      <c r="J31" s="6"/>
    </row>
    <row r="32" spans="1:10" x14ac:dyDescent="0.2">
      <c r="A32" s="6" t="s">
        <v>20</v>
      </c>
      <c r="B32" s="3">
        <v>3903</v>
      </c>
      <c r="C32" s="3">
        <v>0</v>
      </c>
      <c r="D32" s="3">
        <v>0</v>
      </c>
      <c r="E32" s="3">
        <v>0</v>
      </c>
      <c r="F32" s="3">
        <v>0</v>
      </c>
      <c r="G32" s="3">
        <v>3903</v>
      </c>
      <c r="H32" s="3">
        <f t="shared" si="0"/>
        <v>7806</v>
      </c>
      <c r="I32" s="8"/>
      <c r="J32" s="6"/>
    </row>
    <row r="33" spans="1:10" x14ac:dyDescent="0.2">
      <c r="A33" s="6" t="s">
        <v>12</v>
      </c>
      <c r="B33" s="3">
        <v>0</v>
      </c>
      <c r="C33" s="3">
        <v>0</v>
      </c>
      <c r="D33" s="3">
        <v>0</v>
      </c>
      <c r="E33" s="3">
        <v>0</v>
      </c>
      <c r="F33" s="3">
        <v>0</v>
      </c>
      <c r="G33" s="3">
        <v>5367</v>
      </c>
      <c r="H33" s="3">
        <f t="shared" si="0"/>
        <v>5367</v>
      </c>
      <c r="I33" s="8"/>
      <c r="J33" s="6"/>
    </row>
    <row r="34" spans="1:10" x14ac:dyDescent="0.2">
      <c r="A34" s="6" t="s">
        <v>45</v>
      </c>
      <c r="B34" s="3">
        <v>0</v>
      </c>
      <c r="C34" s="3">
        <v>0</v>
      </c>
      <c r="D34" s="3">
        <v>0</v>
      </c>
      <c r="E34" s="3">
        <v>0</v>
      </c>
      <c r="F34" s="3">
        <v>0</v>
      </c>
      <c r="G34" s="3">
        <v>870</v>
      </c>
      <c r="H34" s="3">
        <f t="shared" si="0"/>
        <v>870</v>
      </c>
      <c r="I34" s="8"/>
      <c r="J34" s="6"/>
    </row>
    <row r="35" spans="1:10" x14ac:dyDescent="0.2">
      <c r="A35" s="6" t="s">
        <v>25</v>
      </c>
      <c r="B35" s="3">
        <v>7626</v>
      </c>
      <c r="C35" s="3">
        <v>1040</v>
      </c>
      <c r="D35" s="3">
        <v>0</v>
      </c>
      <c r="E35" s="3">
        <v>0</v>
      </c>
      <c r="F35" s="3">
        <v>0</v>
      </c>
      <c r="G35" s="3">
        <v>19065</v>
      </c>
      <c r="H35" s="3">
        <f t="shared" si="0"/>
        <v>27731</v>
      </c>
      <c r="I35" s="8"/>
      <c r="J35" s="6"/>
    </row>
    <row r="36" spans="1:10" x14ac:dyDescent="0.2">
      <c r="A36" s="6" t="s">
        <v>24</v>
      </c>
      <c r="B36" s="3">
        <v>6562</v>
      </c>
      <c r="C36" s="3">
        <v>0</v>
      </c>
      <c r="D36" s="3">
        <v>0</v>
      </c>
      <c r="E36" s="3">
        <v>0</v>
      </c>
      <c r="F36" s="3">
        <v>0</v>
      </c>
      <c r="G36" s="3">
        <v>2625</v>
      </c>
      <c r="H36" s="3">
        <f t="shared" si="0"/>
        <v>9187</v>
      </c>
      <c r="I36" s="8"/>
      <c r="J36" s="6"/>
    </row>
    <row r="37" spans="1:10" x14ac:dyDescent="0.2">
      <c r="A37" s="6" t="s">
        <v>126</v>
      </c>
      <c r="B37" s="3">
        <v>1745</v>
      </c>
      <c r="C37" s="3">
        <v>349</v>
      </c>
      <c r="D37" s="3">
        <v>0</v>
      </c>
      <c r="E37" s="3">
        <v>0</v>
      </c>
      <c r="F37" s="3">
        <v>0</v>
      </c>
      <c r="G37" s="3">
        <v>1745</v>
      </c>
      <c r="H37" s="3">
        <f t="shared" si="0"/>
        <v>3839</v>
      </c>
      <c r="I37" s="8"/>
      <c r="J37" s="6"/>
    </row>
    <row r="38" spans="1:10" x14ac:dyDescent="0.2">
      <c r="A38" s="6" t="s">
        <v>7</v>
      </c>
      <c r="B38" s="3">
        <v>9330</v>
      </c>
      <c r="C38" s="3">
        <v>2592</v>
      </c>
      <c r="D38" s="3">
        <v>0</v>
      </c>
      <c r="E38" s="3">
        <v>0</v>
      </c>
      <c r="F38" s="3">
        <v>0</v>
      </c>
      <c r="G38" s="3">
        <v>26953</v>
      </c>
      <c r="H38" s="3">
        <f t="shared" si="0"/>
        <v>38875</v>
      </c>
      <c r="I38" s="8"/>
      <c r="J38" s="6"/>
    </row>
    <row r="39" spans="1:10" x14ac:dyDescent="0.2">
      <c r="A39" s="6" t="s">
        <v>144</v>
      </c>
      <c r="B39" s="3">
        <v>1576</v>
      </c>
      <c r="C39" s="3">
        <v>0</v>
      </c>
      <c r="D39" s="3">
        <v>0</v>
      </c>
      <c r="E39" s="3">
        <v>0</v>
      </c>
      <c r="F39" s="3">
        <v>0</v>
      </c>
      <c r="G39" s="3">
        <v>0</v>
      </c>
      <c r="H39" s="3">
        <f t="shared" si="0"/>
        <v>1576</v>
      </c>
      <c r="I39" s="8"/>
      <c r="J39" s="6"/>
    </row>
    <row r="40" spans="1:10" x14ac:dyDescent="0.2">
      <c r="A40" s="6" t="s">
        <v>85</v>
      </c>
      <c r="B40" s="3">
        <v>2092</v>
      </c>
      <c r="C40" s="3">
        <v>299</v>
      </c>
      <c r="D40" s="3">
        <v>0</v>
      </c>
      <c r="E40" s="3">
        <v>0</v>
      </c>
      <c r="F40" s="3">
        <v>0</v>
      </c>
      <c r="G40" s="3">
        <v>6276</v>
      </c>
      <c r="H40" s="3">
        <f t="shared" si="0"/>
        <v>8667</v>
      </c>
      <c r="I40" s="8"/>
      <c r="J40" s="6"/>
    </row>
    <row r="41" spans="1:10" x14ac:dyDescent="0.2">
      <c r="A41" s="6" t="s">
        <v>214</v>
      </c>
      <c r="B41" s="3">
        <v>5392</v>
      </c>
      <c r="C41" s="3">
        <v>385</v>
      </c>
      <c r="D41" s="3">
        <v>0</v>
      </c>
      <c r="E41" s="3">
        <v>0</v>
      </c>
      <c r="F41" s="3">
        <v>0</v>
      </c>
      <c r="G41" s="3">
        <v>18873</v>
      </c>
      <c r="H41" s="3">
        <f t="shared" si="0"/>
        <v>24650</v>
      </c>
      <c r="I41" s="8"/>
      <c r="J41" s="6"/>
    </row>
    <row r="42" spans="1:10" x14ac:dyDescent="0.2">
      <c r="A42" s="6" t="s">
        <v>215</v>
      </c>
      <c r="B42" s="3">
        <v>384</v>
      </c>
      <c r="C42" s="3">
        <v>0</v>
      </c>
      <c r="D42" s="3">
        <v>0</v>
      </c>
      <c r="E42" s="3">
        <v>0</v>
      </c>
      <c r="F42" s="3">
        <v>0</v>
      </c>
      <c r="G42" s="3">
        <v>1152</v>
      </c>
      <c r="H42" s="3">
        <f t="shared" si="0"/>
        <v>1536</v>
      </c>
      <c r="I42" s="8"/>
      <c r="J42" s="6"/>
    </row>
    <row r="43" spans="1:10" x14ac:dyDescent="0.2">
      <c r="A43" s="6" t="s">
        <v>69</v>
      </c>
      <c r="B43" s="3">
        <v>1544</v>
      </c>
      <c r="C43" s="3">
        <v>514</v>
      </c>
      <c r="D43" s="3">
        <v>0</v>
      </c>
      <c r="E43" s="3">
        <v>0</v>
      </c>
      <c r="F43" s="3">
        <v>0</v>
      </c>
      <c r="G43" s="3">
        <v>2058</v>
      </c>
      <c r="H43" s="3">
        <f t="shared" si="0"/>
        <v>4116</v>
      </c>
      <c r="I43" s="8"/>
      <c r="J43" s="6"/>
    </row>
    <row r="44" spans="1:10" x14ac:dyDescent="0.2">
      <c r="A44" s="6" t="s">
        <v>129</v>
      </c>
      <c r="B44" s="3">
        <v>7582</v>
      </c>
      <c r="C44" s="3">
        <v>3033</v>
      </c>
      <c r="D44" s="3">
        <v>0</v>
      </c>
      <c r="E44" s="3">
        <v>0</v>
      </c>
      <c r="F44" s="3">
        <v>0</v>
      </c>
      <c r="G44" s="3">
        <v>13648</v>
      </c>
      <c r="H44" s="3">
        <f t="shared" si="0"/>
        <v>24263</v>
      </c>
      <c r="I44" s="8"/>
      <c r="J44" s="6"/>
    </row>
    <row r="45" spans="1:10" x14ac:dyDescent="0.2">
      <c r="A45" s="6" t="s">
        <v>127</v>
      </c>
      <c r="B45" s="3">
        <v>11777</v>
      </c>
      <c r="C45" s="3">
        <v>4767</v>
      </c>
      <c r="D45" s="3">
        <v>0</v>
      </c>
      <c r="E45" s="3">
        <v>0</v>
      </c>
      <c r="F45" s="3">
        <v>0</v>
      </c>
      <c r="G45" s="3">
        <v>33648</v>
      </c>
      <c r="H45" s="3">
        <f t="shared" si="0"/>
        <v>50192</v>
      </c>
      <c r="I45" s="8"/>
      <c r="J45" s="6"/>
    </row>
    <row r="46" spans="1:10" x14ac:dyDescent="0.2">
      <c r="A46" s="6" t="s">
        <v>162</v>
      </c>
      <c r="B46" s="3">
        <v>1349</v>
      </c>
      <c r="C46" s="3">
        <v>0</v>
      </c>
      <c r="D46" s="3">
        <v>0</v>
      </c>
      <c r="E46" s="3">
        <v>0</v>
      </c>
      <c r="F46" s="3">
        <v>0</v>
      </c>
      <c r="G46" s="3">
        <v>3373</v>
      </c>
      <c r="H46" s="3">
        <f t="shared" si="0"/>
        <v>4722</v>
      </c>
      <c r="I46" s="8"/>
      <c r="J46" s="6"/>
    </row>
    <row r="47" spans="1:10" x14ac:dyDescent="0.2">
      <c r="A47" s="6" t="s">
        <v>49</v>
      </c>
      <c r="B47" s="3">
        <v>0</v>
      </c>
      <c r="C47" s="3">
        <v>0</v>
      </c>
      <c r="D47" s="3">
        <v>0</v>
      </c>
      <c r="E47" s="3">
        <v>0</v>
      </c>
      <c r="F47" s="3">
        <v>0</v>
      </c>
      <c r="G47" s="3">
        <v>1888</v>
      </c>
      <c r="H47" s="3">
        <f t="shared" si="0"/>
        <v>1888</v>
      </c>
      <c r="I47" s="8"/>
      <c r="J47" s="6"/>
    </row>
    <row r="48" spans="1:10" x14ac:dyDescent="0.2">
      <c r="A48" s="6" t="s">
        <v>54</v>
      </c>
      <c r="B48" s="3">
        <v>254</v>
      </c>
      <c r="C48" s="3">
        <v>0</v>
      </c>
      <c r="D48" s="3">
        <v>0</v>
      </c>
      <c r="E48" s="3">
        <v>0</v>
      </c>
      <c r="F48" s="3">
        <v>0</v>
      </c>
      <c r="G48" s="3">
        <v>0</v>
      </c>
      <c r="H48" s="3">
        <f t="shared" si="0"/>
        <v>254</v>
      </c>
      <c r="I48" s="8"/>
      <c r="J48" s="6"/>
    </row>
    <row r="49" spans="1:10" x14ac:dyDescent="0.2">
      <c r="A49" s="6" t="s">
        <v>58</v>
      </c>
      <c r="B49" s="3">
        <v>225</v>
      </c>
      <c r="C49" s="3">
        <v>0</v>
      </c>
      <c r="D49" s="3">
        <v>0</v>
      </c>
      <c r="E49" s="3">
        <v>0</v>
      </c>
      <c r="F49" s="3">
        <v>0</v>
      </c>
      <c r="G49" s="3">
        <v>0</v>
      </c>
      <c r="H49" s="3">
        <f t="shared" si="0"/>
        <v>225</v>
      </c>
      <c r="I49" s="8"/>
      <c r="J49" s="6"/>
    </row>
    <row r="50" spans="1:10" x14ac:dyDescent="0.2">
      <c r="A50" s="6" t="s">
        <v>216</v>
      </c>
      <c r="B50" s="3">
        <v>1565</v>
      </c>
      <c r="C50" s="3">
        <v>0</v>
      </c>
      <c r="D50" s="3">
        <v>0</v>
      </c>
      <c r="E50" s="3">
        <v>0</v>
      </c>
      <c r="F50" s="3">
        <v>0</v>
      </c>
      <c r="G50" s="3">
        <v>0</v>
      </c>
      <c r="H50" s="3">
        <f t="shared" si="0"/>
        <v>1565</v>
      </c>
      <c r="I50" s="8"/>
      <c r="J50" s="6"/>
    </row>
    <row r="51" spans="1:10" x14ac:dyDescent="0.2">
      <c r="A51" s="6" t="s">
        <v>217</v>
      </c>
      <c r="B51" s="3">
        <v>13023</v>
      </c>
      <c r="C51" s="3">
        <v>2442</v>
      </c>
      <c r="D51" s="3">
        <v>0</v>
      </c>
      <c r="E51" s="3">
        <v>0</v>
      </c>
      <c r="F51" s="3">
        <v>0</v>
      </c>
      <c r="G51" s="3">
        <v>27130</v>
      </c>
      <c r="H51" s="3">
        <f t="shared" si="0"/>
        <v>42595</v>
      </c>
      <c r="I51" s="8"/>
      <c r="J51" s="6"/>
    </row>
    <row r="52" spans="1:10" x14ac:dyDescent="0.2">
      <c r="A52" s="6" t="s">
        <v>56</v>
      </c>
      <c r="B52" s="3">
        <v>5</v>
      </c>
      <c r="C52" s="3">
        <v>0</v>
      </c>
      <c r="D52" s="3">
        <v>0</v>
      </c>
      <c r="E52" s="3">
        <v>0</v>
      </c>
      <c r="F52" s="3">
        <v>0</v>
      </c>
      <c r="G52" s="3">
        <v>0</v>
      </c>
      <c r="H52" s="3">
        <f t="shared" si="0"/>
        <v>5</v>
      </c>
      <c r="I52" s="8"/>
      <c r="J52" s="6"/>
    </row>
    <row r="53" spans="1:10" x14ac:dyDescent="0.2">
      <c r="A53" s="6" t="s">
        <v>150</v>
      </c>
      <c r="B53" s="3">
        <v>0</v>
      </c>
      <c r="C53" s="3">
        <v>533</v>
      </c>
      <c r="D53" s="3">
        <v>0</v>
      </c>
      <c r="E53" s="3">
        <v>0</v>
      </c>
      <c r="F53" s="3">
        <v>0</v>
      </c>
      <c r="G53" s="3">
        <v>1066</v>
      </c>
      <c r="H53" s="3">
        <f t="shared" si="0"/>
        <v>1599</v>
      </c>
      <c r="I53" s="8"/>
      <c r="J53" s="6"/>
    </row>
    <row r="54" spans="1:10" x14ac:dyDescent="0.2">
      <c r="A54" s="6" t="s">
        <v>63</v>
      </c>
      <c r="B54" s="3">
        <v>5009</v>
      </c>
      <c r="C54" s="3">
        <v>1054</v>
      </c>
      <c r="D54" s="3">
        <v>0</v>
      </c>
      <c r="E54" s="3">
        <v>0</v>
      </c>
      <c r="F54" s="3">
        <v>0</v>
      </c>
      <c r="G54" s="3">
        <v>15027</v>
      </c>
      <c r="H54" s="3">
        <f t="shared" si="0"/>
        <v>21090</v>
      </c>
      <c r="I54" s="8"/>
      <c r="J54" s="6"/>
    </row>
    <row r="55" spans="1:10" x14ac:dyDescent="0.2">
      <c r="A55" s="6" t="s">
        <v>138</v>
      </c>
      <c r="B55" s="3">
        <v>126</v>
      </c>
      <c r="C55" s="3">
        <v>0</v>
      </c>
      <c r="D55" s="3">
        <v>0</v>
      </c>
      <c r="E55" s="3">
        <v>0</v>
      </c>
      <c r="F55" s="3">
        <v>0</v>
      </c>
      <c r="G55" s="3">
        <v>503</v>
      </c>
      <c r="H55" s="3">
        <f t="shared" si="0"/>
        <v>629</v>
      </c>
      <c r="I55" s="8"/>
      <c r="J55" s="6"/>
    </row>
    <row r="56" spans="1:10" x14ac:dyDescent="0.2">
      <c r="A56" s="6" t="s">
        <v>145</v>
      </c>
      <c r="B56" s="3">
        <v>224</v>
      </c>
      <c r="C56" s="3">
        <v>0</v>
      </c>
      <c r="D56" s="3">
        <v>0</v>
      </c>
      <c r="E56" s="3">
        <v>0</v>
      </c>
      <c r="F56" s="3">
        <v>0</v>
      </c>
      <c r="G56" s="3">
        <v>504</v>
      </c>
      <c r="H56" s="3">
        <f t="shared" si="0"/>
        <v>728</v>
      </c>
      <c r="I56" s="8"/>
      <c r="J56" s="6"/>
    </row>
    <row r="57" spans="1:10" x14ac:dyDescent="0.2">
      <c r="A57" s="6" t="s">
        <v>38</v>
      </c>
      <c r="B57" s="3">
        <v>401</v>
      </c>
      <c r="C57" s="3">
        <v>0</v>
      </c>
      <c r="D57" s="3">
        <v>0</v>
      </c>
      <c r="E57" s="3">
        <v>0</v>
      </c>
      <c r="F57" s="3">
        <v>0</v>
      </c>
      <c r="G57" s="3">
        <v>201</v>
      </c>
      <c r="H57" s="3">
        <f t="shared" si="0"/>
        <v>602</v>
      </c>
      <c r="I57" s="8"/>
      <c r="J57" s="6"/>
    </row>
    <row r="58" spans="1:10" x14ac:dyDescent="0.2">
      <c r="A58" s="6" t="s">
        <v>148</v>
      </c>
      <c r="B58" s="3">
        <v>1058</v>
      </c>
      <c r="C58" s="3">
        <v>0</v>
      </c>
      <c r="D58" s="3">
        <v>0</v>
      </c>
      <c r="E58" s="3">
        <v>0</v>
      </c>
      <c r="F58" s="3">
        <v>0</v>
      </c>
      <c r="G58" s="3">
        <v>1511</v>
      </c>
      <c r="H58" s="3">
        <f t="shared" si="0"/>
        <v>2569</v>
      </c>
      <c r="I58" s="8"/>
      <c r="J58" s="6"/>
    </row>
    <row r="59" spans="1:10" x14ac:dyDescent="0.2">
      <c r="A59" s="6" t="s">
        <v>15</v>
      </c>
      <c r="B59" s="3">
        <v>3169</v>
      </c>
      <c r="C59" s="3">
        <v>0</v>
      </c>
      <c r="D59" s="3">
        <v>0</v>
      </c>
      <c r="E59" s="3">
        <v>0</v>
      </c>
      <c r="F59" s="3">
        <v>0</v>
      </c>
      <c r="G59" s="3">
        <v>8776</v>
      </c>
      <c r="H59" s="3">
        <f t="shared" si="0"/>
        <v>11945</v>
      </c>
      <c r="I59" s="8"/>
      <c r="J59" s="6"/>
    </row>
    <row r="60" spans="1:10" x14ac:dyDescent="0.2">
      <c r="A60" s="6" t="s">
        <v>81</v>
      </c>
      <c r="B60" s="3">
        <v>31967</v>
      </c>
      <c r="C60" s="3">
        <v>276</v>
      </c>
      <c r="D60" s="3">
        <v>0</v>
      </c>
      <c r="E60" s="3">
        <v>0</v>
      </c>
      <c r="F60" s="3">
        <v>0</v>
      </c>
      <c r="G60" s="3">
        <v>81847</v>
      </c>
      <c r="H60" s="3">
        <f t="shared" si="0"/>
        <v>114090</v>
      </c>
      <c r="I60" s="8"/>
      <c r="J60" s="6"/>
    </row>
    <row r="61" spans="1:10" x14ac:dyDescent="0.2">
      <c r="A61" s="6" t="s">
        <v>132</v>
      </c>
      <c r="B61" s="3">
        <v>264</v>
      </c>
      <c r="C61" s="3">
        <v>264</v>
      </c>
      <c r="D61" s="3">
        <v>0</v>
      </c>
      <c r="E61" s="3">
        <v>0</v>
      </c>
      <c r="F61" s="3">
        <v>0</v>
      </c>
      <c r="G61" s="3">
        <v>527</v>
      </c>
      <c r="H61" s="3">
        <f t="shared" si="0"/>
        <v>1055</v>
      </c>
      <c r="I61" s="8"/>
      <c r="J61" s="6"/>
    </row>
    <row r="62" spans="1:10" x14ac:dyDescent="0.2">
      <c r="A62" s="6" t="s">
        <v>83</v>
      </c>
      <c r="B62" s="3">
        <v>1469</v>
      </c>
      <c r="C62" s="3">
        <v>0</v>
      </c>
      <c r="D62" s="3">
        <v>0</v>
      </c>
      <c r="E62" s="3">
        <v>0</v>
      </c>
      <c r="F62" s="3">
        <v>0</v>
      </c>
      <c r="G62" s="3">
        <v>6428</v>
      </c>
      <c r="H62" s="3">
        <f t="shared" si="0"/>
        <v>7897</v>
      </c>
      <c r="I62" s="8"/>
      <c r="J62" s="6"/>
    </row>
    <row r="63" spans="1:10" x14ac:dyDescent="0.2">
      <c r="A63" s="6" t="s">
        <v>153</v>
      </c>
      <c r="B63" s="3">
        <v>4255</v>
      </c>
      <c r="C63" s="3">
        <v>1295</v>
      </c>
      <c r="D63" s="3">
        <v>0</v>
      </c>
      <c r="E63" s="3">
        <v>0</v>
      </c>
      <c r="F63" s="3">
        <v>0</v>
      </c>
      <c r="G63" s="3">
        <v>18131</v>
      </c>
      <c r="H63" s="3">
        <f t="shared" si="0"/>
        <v>23681</v>
      </c>
      <c r="I63" s="8"/>
      <c r="J63" s="6"/>
    </row>
    <row r="64" spans="1:10" x14ac:dyDescent="0.2">
      <c r="A64" s="6" t="s">
        <v>159</v>
      </c>
      <c r="B64" s="3">
        <v>752</v>
      </c>
      <c r="C64" s="3">
        <v>0</v>
      </c>
      <c r="D64" s="3">
        <v>0</v>
      </c>
      <c r="E64" s="3">
        <v>0</v>
      </c>
      <c r="F64" s="3">
        <v>0</v>
      </c>
      <c r="G64" s="3">
        <v>752</v>
      </c>
      <c r="H64" s="3">
        <f t="shared" si="0"/>
        <v>1504</v>
      </c>
      <c r="I64" s="8"/>
      <c r="J64" s="6"/>
    </row>
    <row r="65" spans="1:10" x14ac:dyDescent="0.2">
      <c r="A65" s="6" t="s">
        <v>57</v>
      </c>
      <c r="B65" s="3">
        <v>263</v>
      </c>
      <c r="C65" s="3">
        <v>0</v>
      </c>
      <c r="D65" s="3">
        <v>0</v>
      </c>
      <c r="E65" s="3">
        <v>0</v>
      </c>
      <c r="F65" s="3">
        <v>0</v>
      </c>
      <c r="G65" s="3">
        <v>0</v>
      </c>
      <c r="H65" s="3">
        <f t="shared" si="0"/>
        <v>263</v>
      </c>
      <c r="I65" s="8"/>
      <c r="J65" s="6"/>
    </row>
    <row r="66" spans="1:10" x14ac:dyDescent="0.2">
      <c r="A66" s="6" t="s">
        <v>157</v>
      </c>
      <c r="B66" s="3">
        <v>1043</v>
      </c>
      <c r="C66" s="3">
        <v>0</v>
      </c>
      <c r="D66" s="3">
        <v>0</v>
      </c>
      <c r="E66" s="3">
        <v>0</v>
      </c>
      <c r="F66" s="3">
        <v>0</v>
      </c>
      <c r="G66" s="3">
        <v>1564</v>
      </c>
      <c r="H66" s="3">
        <f t="shared" ref="H66:H129" si="1">SUM(B66:G66)</f>
        <v>2607</v>
      </c>
      <c r="I66" s="8"/>
      <c r="J66" s="6"/>
    </row>
    <row r="67" spans="1:10" x14ac:dyDescent="0.2">
      <c r="A67" s="6" t="s">
        <v>110</v>
      </c>
      <c r="B67" s="3">
        <v>1469</v>
      </c>
      <c r="C67" s="3">
        <v>0</v>
      </c>
      <c r="D67" s="3">
        <v>0</v>
      </c>
      <c r="E67" s="3">
        <v>0</v>
      </c>
      <c r="F67" s="3">
        <v>0</v>
      </c>
      <c r="G67" s="3">
        <v>2938</v>
      </c>
      <c r="H67" s="3">
        <f t="shared" si="1"/>
        <v>4407</v>
      </c>
      <c r="I67" s="8"/>
      <c r="J67" s="6"/>
    </row>
    <row r="68" spans="1:10" x14ac:dyDescent="0.2">
      <c r="A68" s="6" t="s">
        <v>16</v>
      </c>
      <c r="B68" s="3">
        <v>1477</v>
      </c>
      <c r="C68" s="3">
        <v>134</v>
      </c>
      <c r="D68" s="3">
        <v>0</v>
      </c>
      <c r="E68" s="3">
        <v>0</v>
      </c>
      <c r="F68" s="3">
        <v>0</v>
      </c>
      <c r="G68" s="3">
        <v>3626</v>
      </c>
      <c r="H68" s="3">
        <f t="shared" si="1"/>
        <v>5237</v>
      </c>
      <c r="I68" s="8"/>
      <c r="J68" s="6"/>
    </row>
    <row r="69" spans="1:10" x14ac:dyDescent="0.2">
      <c r="A69" s="6" t="s">
        <v>40</v>
      </c>
      <c r="B69" s="3">
        <v>224</v>
      </c>
      <c r="C69" s="3">
        <v>0</v>
      </c>
      <c r="D69" s="3">
        <v>0</v>
      </c>
      <c r="E69" s="3">
        <v>0</v>
      </c>
      <c r="F69" s="3">
        <v>0</v>
      </c>
      <c r="G69" s="3">
        <v>448</v>
      </c>
      <c r="H69" s="3">
        <f t="shared" si="1"/>
        <v>672</v>
      </c>
      <c r="I69" s="8"/>
      <c r="J69" s="6"/>
    </row>
    <row r="70" spans="1:10" x14ac:dyDescent="0.2">
      <c r="A70" s="6" t="s">
        <v>34</v>
      </c>
      <c r="B70" s="3">
        <v>2157</v>
      </c>
      <c r="C70" s="3">
        <v>0</v>
      </c>
      <c r="D70" s="3">
        <v>0</v>
      </c>
      <c r="E70" s="3">
        <v>0</v>
      </c>
      <c r="F70" s="3">
        <v>0</v>
      </c>
      <c r="G70" s="3">
        <v>2157</v>
      </c>
      <c r="H70" s="3">
        <f t="shared" si="1"/>
        <v>4314</v>
      </c>
      <c r="I70" s="8"/>
      <c r="J70" s="6"/>
    </row>
    <row r="71" spans="1:10" x14ac:dyDescent="0.2">
      <c r="A71" s="6" t="s">
        <v>73</v>
      </c>
      <c r="B71" s="3">
        <v>5674</v>
      </c>
      <c r="C71" s="3">
        <v>1576</v>
      </c>
      <c r="D71" s="3">
        <v>0</v>
      </c>
      <c r="E71" s="3">
        <v>0</v>
      </c>
      <c r="F71" s="3">
        <v>0</v>
      </c>
      <c r="G71" s="3">
        <v>24586</v>
      </c>
      <c r="H71" s="3">
        <f t="shared" si="1"/>
        <v>31836</v>
      </c>
      <c r="I71" s="8"/>
      <c r="J71" s="6"/>
    </row>
    <row r="72" spans="1:10" x14ac:dyDescent="0.2">
      <c r="A72" s="6" t="s">
        <v>218</v>
      </c>
      <c r="B72" s="3">
        <v>10552</v>
      </c>
      <c r="C72" s="3">
        <v>4221</v>
      </c>
      <c r="D72" s="3">
        <v>0</v>
      </c>
      <c r="E72" s="3">
        <v>0</v>
      </c>
      <c r="F72" s="3">
        <v>0</v>
      </c>
      <c r="G72" s="3">
        <v>36783</v>
      </c>
      <c r="H72" s="3">
        <f t="shared" si="1"/>
        <v>51556</v>
      </c>
      <c r="I72" s="8"/>
      <c r="J72" s="6"/>
    </row>
    <row r="73" spans="1:10" x14ac:dyDescent="0.2">
      <c r="A73" s="6" t="s">
        <v>124</v>
      </c>
      <c r="B73" s="3">
        <v>16059</v>
      </c>
      <c r="C73" s="3">
        <v>3728</v>
      </c>
      <c r="D73" s="3">
        <v>0</v>
      </c>
      <c r="E73" s="3">
        <v>0</v>
      </c>
      <c r="F73" s="3">
        <v>0</v>
      </c>
      <c r="G73" s="3">
        <v>42155</v>
      </c>
      <c r="H73" s="3">
        <f t="shared" si="1"/>
        <v>61942</v>
      </c>
      <c r="I73" s="8"/>
      <c r="J73" s="6"/>
    </row>
    <row r="74" spans="1:10" x14ac:dyDescent="0.2">
      <c r="A74" s="6" t="s">
        <v>51</v>
      </c>
      <c r="B74" s="3">
        <v>2996</v>
      </c>
      <c r="C74" s="3">
        <v>300</v>
      </c>
      <c r="D74" s="3">
        <v>0</v>
      </c>
      <c r="E74" s="3">
        <v>0</v>
      </c>
      <c r="F74" s="3">
        <v>0</v>
      </c>
      <c r="G74" s="3">
        <v>5992</v>
      </c>
      <c r="H74" s="3">
        <f t="shared" si="1"/>
        <v>9288</v>
      </c>
      <c r="I74" s="8"/>
      <c r="J74" s="6"/>
    </row>
    <row r="75" spans="1:10" x14ac:dyDescent="0.2">
      <c r="A75" s="6" t="s">
        <v>52</v>
      </c>
      <c r="B75" s="3">
        <v>688</v>
      </c>
      <c r="C75" s="3">
        <v>0</v>
      </c>
      <c r="D75" s="3">
        <v>0</v>
      </c>
      <c r="E75" s="3">
        <v>0</v>
      </c>
      <c r="F75" s="3">
        <v>0</v>
      </c>
      <c r="G75" s="3">
        <v>0</v>
      </c>
      <c r="H75" s="3">
        <f t="shared" si="1"/>
        <v>688</v>
      </c>
      <c r="I75" s="8"/>
      <c r="J75" s="6"/>
    </row>
    <row r="76" spans="1:10" x14ac:dyDescent="0.2">
      <c r="A76" s="6" t="s">
        <v>219</v>
      </c>
      <c r="B76" s="3">
        <v>1066</v>
      </c>
      <c r="C76" s="3">
        <v>0</v>
      </c>
      <c r="D76" s="3">
        <v>0</v>
      </c>
      <c r="E76" s="3">
        <v>0</v>
      </c>
      <c r="F76" s="3">
        <v>0</v>
      </c>
      <c r="G76" s="3">
        <v>0</v>
      </c>
      <c r="H76" s="3">
        <f t="shared" si="1"/>
        <v>1066</v>
      </c>
      <c r="I76" s="8"/>
      <c r="J76" s="6"/>
    </row>
    <row r="77" spans="1:10" x14ac:dyDescent="0.2">
      <c r="A77" s="6" t="s">
        <v>107</v>
      </c>
      <c r="B77" s="3">
        <v>1048</v>
      </c>
      <c r="C77" s="3">
        <v>0</v>
      </c>
      <c r="D77" s="3">
        <v>0</v>
      </c>
      <c r="E77" s="3">
        <v>0</v>
      </c>
      <c r="F77" s="3">
        <v>0</v>
      </c>
      <c r="G77" s="3">
        <v>0</v>
      </c>
      <c r="H77" s="3">
        <f t="shared" si="1"/>
        <v>1048</v>
      </c>
      <c r="I77" s="8"/>
      <c r="J77" s="6"/>
    </row>
    <row r="78" spans="1:10" x14ac:dyDescent="0.2">
      <c r="A78" s="6" t="s">
        <v>95</v>
      </c>
      <c r="B78" s="3">
        <v>471</v>
      </c>
      <c r="C78" s="3">
        <v>236</v>
      </c>
      <c r="D78" s="3">
        <v>0</v>
      </c>
      <c r="E78" s="3">
        <v>0</v>
      </c>
      <c r="F78" s="3">
        <v>0</v>
      </c>
      <c r="G78" s="3">
        <v>1178</v>
      </c>
      <c r="H78" s="3">
        <f t="shared" si="1"/>
        <v>1885</v>
      </c>
      <c r="I78" s="8"/>
      <c r="J78" s="6"/>
    </row>
    <row r="79" spans="1:10" x14ac:dyDescent="0.2">
      <c r="A79" s="6" t="s">
        <v>136</v>
      </c>
      <c r="B79" s="3">
        <v>1015</v>
      </c>
      <c r="C79" s="3">
        <v>0</v>
      </c>
      <c r="D79" s="3">
        <v>0</v>
      </c>
      <c r="E79" s="3">
        <v>0</v>
      </c>
      <c r="F79" s="3">
        <v>0</v>
      </c>
      <c r="G79" s="3">
        <v>0</v>
      </c>
      <c r="H79" s="3">
        <f t="shared" si="1"/>
        <v>1015</v>
      </c>
      <c r="I79" s="8"/>
      <c r="J79" s="6"/>
    </row>
    <row r="80" spans="1:10" x14ac:dyDescent="0.2">
      <c r="A80" s="6" t="s">
        <v>220</v>
      </c>
      <c r="B80" s="3">
        <v>8214</v>
      </c>
      <c r="C80" s="3">
        <v>432</v>
      </c>
      <c r="D80" s="3">
        <v>0</v>
      </c>
      <c r="E80" s="3">
        <v>0</v>
      </c>
      <c r="F80" s="3">
        <v>0</v>
      </c>
      <c r="G80" s="3">
        <v>17509</v>
      </c>
      <c r="H80" s="3">
        <f t="shared" si="1"/>
        <v>26155</v>
      </c>
      <c r="I80" s="8"/>
      <c r="J80" s="6"/>
    </row>
    <row r="81" spans="1:10" x14ac:dyDescent="0.2">
      <c r="A81" s="6" t="s">
        <v>151</v>
      </c>
      <c r="B81" s="3">
        <v>15308</v>
      </c>
      <c r="C81" s="3">
        <v>5717</v>
      </c>
      <c r="D81" s="3">
        <v>184</v>
      </c>
      <c r="E81" s="3">
        <v>0</v>
      </c>
      <c r="F81" s="3">
        <v>0</v>
      </c>
      <c r="G81" s="3">
        <v>50349</v>
      </c>
      <c r="H81" s="3">
        <f t="shared" si="1"/>
        <v>71558</v>
      </c>
      <c r="I81" s="8"/>
      <c r="J81" s="6"/>
    </row>
    <row r="82" spans="1:10" x14ac:dyDescent="0.2">
      <c r="A82" s="6" t="s">
        <v>221</v>
      </c>
      <c r="B82" s="3">
        <v>5757</v>
      </c>
      <c r="C82" s="3">
        <v>1328</v>
      </c>
      <c r="D82" s="3">
        <v>0</v>
      </c>
      <c r="E82" s="3">
        <v>0</v>
      </c>
      <c r="F82" s="3">
        <v>0</v>
      </c>
      <c r="G82" s="3">
        <v>14392</v>
      </c>
      <c r="H82" s="3">
        <f t="shared" si="1"/>
        <v>21477</v>
      </c>
      <c r="I82" s="8"/>
      <c r="J82" s="6"/>
    </row>
    <row r="83" spans="1:10" x14ac:dyDescent="0.2">
      <c r="A83" s="6" t="s">
        <v>2</v>
      </c>
      <c r="B83" s="3">
        <v>523</v>
      </c>
      <c r="C83" s="3">
        <v>0</v>
      </c>
      <c r="D83" s="3">
        <v>0</v>
      </c>
      <c r="E83" s="3">
        <v>0</v>
      </c>
      <c r="F83" s="3">
        <v>0</v>
      </c>
      <c r="G83" s="3">
        <v>0</v>
      </c>
      <c r="H83" s="3">
        <f t="shared" si="1"/>
        <v>523</v>
      </c>
      <c r="I83" s="8"/>
      <c r="J83" s="6"/>
    </row>
    <row r="84" spans="1:10" x14ac:dyDescent="0.2">
      <c r="A84" s="6" t="s">
        <v>143</v>
      </c>
      <c r="B84" s="3">
        <v>0</v>
      </c>
      <c r="C84" s="3">
        <v>0</v>
      </c>
      <c r="D84" s="3">
        <v>0</v>
      </c>
      <c r="E84" s="3">
        <v>0</v>
      </c>
      <c r="F84" s="3">
        <v>0</v>
      </c>
      <c r="G84" s="3">
        <v>632</v>
      </c>
      <c r="H84" s="3">
        <f t="shared" si="1"/>
        <v>632</v>
      </c>
      <c r="I84" s="8"/>
      <c r="J84" s="6"/>
    </row>
    <row r="85" spans="1:10" x14ac:dyDescent="0.2">
      <c r="A85" s="6" t="s">
        <v>222</v>
      </c>
      <c r="B85" s="3">
        <v>0</v>
      </c>
      <c r="C85" s="3">
        <v>0</v>
      </c>
      <c r="D85" s="3">
        <v>0</v>
      </c>
      <c r="E85" s="3">
        <v>0</v>
      </c>
      <c r="F85" s="3">
        <v>0</v>
      </c>
      <c r="G85" s="3">
        <v>548</v>
      </c>
      <c r="H85" s="3">
        <f t="shared" si="1"/>
        <v>548</v>
      </c>
      <c r="I85" s="8"/>
      <c r="J85" s="6"/>
    </row>
    <row r="86" spans="1:10" x14ac:dyDescent="0.2">
      <c r="A86" s="6" t="s">
        <v>72</v>
      </c>
      <c r="B86" s="3">
        <v>13711</v>
      </c>
      <c r="C86" s="3">
        <v>1828</v>
      </c>
      <c r="D86" s="3">
        <v>0</v>
      </c>
      <c r="E86" s="3">
        <v>0</v>
      </c>
      <c r="F86" s="3">
        <v>0</v>
      </c>
      <c r="G86" s="3">
        <v>21937</v>
      </c>
      <c r="H86" s="3">
        <f t="shared" si="1"/>
        <v>37476</v>
      </c>
      <c r="I86" s="8"/>
      <c r="J86" s="6"/>
    </row>
    <row r="87" spans="1:10" x14ac:dyDescent="0.2">
      <c r="A87" s="6" t="s">
        <v>113</v>
      </c>
      <c r="B87" s="3">
        <v>400</v>
      </c>
      <c r="C87" s="3">
        <v>0</v>
      </c>
      <c r="D87" s="3">
        <v>0</v>
      </c>
      <c r="E87" s="3">
        <v>0</v>
      </c>
      <c r="F87" s="3">
        <v>0</v>
      </c>
      <c r="G87" s="3">
        <v>2398</v>
      </c>
      <c r="H87" s="3">
        <f t="shared" si="1"/>
        <v>2798</v>
      </c>
      <c r="I87" s="8"/>
      <c r="J87" s="6"/>
    </row>
    <row r="88" spans="1:10" x14ac:dyDescent="0.2">
      <c r="A88" s="6" t="s">
        <v>17</v>
      </c>
      <c r="B88" s="3">
        <v>1000</v>
      </c>
      <c r="C88" s="3">
        <v>0</v>
      </c>
      <c r="D88" s="3">
        <v>0</v>
      </c>
      <c r="E88" s="3">
        <v>0</v>
      </c>
      <c r="F88" s="3">
        <v>0</v>
      </c>
      <c r="G88" s="3">
        <v>0</v>
      </c>
      <c r="H88" s="3">
        <f t="shared" si="1"/>
        <v>1000</v>
      </c>
      <c r="I88" s="8"/>
      <c r="J88" s="6"/>
    </row>
    <row r="89" spans="1:10" x14ac:dyDescent="0.2">
      <c r="A89" s="6" t="s">
        <v>46</v>
      </c>
      <c r="B89" s="3">
        <v>911</v>
      </c>
      <c r="C89" s="3">
        <v>0</v>
      </c>
      <c r="D89" s="3">
        <v>0</v>
      </c>
      <c r="E89" s="3">
        <v>0</v>
      </c>
      <c r="F89" s="3">
        <v>0</v>
      </c>
      <c r="G89" s="3">
        <v>4554</v>
      </c>
      <c r="H89" s="3">
        <f t="shared" si="1"/>
        <v>5465</v>
      </c>
      <c r="I89" s="8"/>
      <c r="J89" s="6"/>
    </row>
    <row r="90" spans="1:10" x14ac:dyDescent="0.2">
      <c r="A90" s="6" t="s">
        <v>101</v>
      </c>
      <c r="B90" s="3">
        <v>499</v>
      </c>
      <c r="C90" s="3">
        <v>0</v>
      </c>
      <c r="D90" s="3">
        <v>0</v>
      </c>
      <c r="E90" s="3">
        <v>0</v>
      </c>
      <c r="F90" s="3">
        <v>0</v>
      </c>
      <c r="G90" s="3">
        <v>0</v>
      </c>
      <c r="H90" s="3">
        <f t="shared" si="1"/>
        <v>499</v>
      </c>
      <c r="I90" s="8"/>
      <c r="J90" s="6"/>
    </row>
    <row r="91" spans="1:10" x14ac:dyDescent="0.2">
      <c r="A91" s="6" t="s">
        <v>146</v>
      </c>
      <c r="B91" s="3">
        <v>621</v>
      </c>
      <c r="C91" s="3">
        <v>0</v>
      </c>
      <c r="D91" s="3">
        <v>0</v>
      </c>
      <c r="E91" s="3">
        <v>0</v>
      </c>
      <c r="F91" s="3">
        <v>0</v>
      </c>
      <c r="G91" s="3">
        <v>1862</v>
      </c>
      <c r="H91" s="3">
        <f t="shared" si="1"/>
        <v>2483</v>
      </c>
      <c r="I91" s="8"/>
      <c r="J91" s="6"/>
    </row>
    <row r="92" spans="1:10" x14ac:dyDescent="0.2">
      <c r="A92" s="6" t="s">
        <v>88</v>
      </c>
      <c r="B92" s="3">
        <v>2687</v>
      </c>
      <c r="C92" s="3">
        <v>0</v>
      </c>
      <c r="D92" s="3">
        <v>0</v>
      </c>
      <c r="E92" s="3">
        <v>0</v>
      </c>
      <c r="F92" s="3">
        <v>0</v>
      </c>
      <c r="G92" s="3">
        <v>11285</v>
      </c>
      <c r="H92" s="3">
        <f t="shared" si="1"/>
        <v>13972</v>
      </c>
      <c r="I92" s="8"/>
      <c r="J92" s="6"/>
    </row>
    <row r="93" spans="1:10" x14ac:dyDescent="0.2">
      <c r="A93" s="6" t="s">
        <v>102</v>
      </c>
      <c r="B93" s="3">
        <v>4</v>
      </c>
      <c r="C93" s="3">
        <v>0</v>
      </c>
      <c r="D93" s="3">
        <v>0</v>
      </c>
      <c r="E93" s="3">
        <v>0</v>
      </c>
      <c r="F93" s="3">
        <v>0</v>
      </c>
      <c r="G93" s="3">
        <v>0</v>
      </c>
      <c r="H93" s="3">
        <f t="shared" si="1"/>
        <v>4</v>
      </c>
      <c r="I93" s="8"/>
      <c r="J93" s="6"/>
    </row>
    <row r="94" spans="1:10" x14ac:dyDescent="0.2">
      <c r="A94" s="6" t="s">
        <v>74</v>
      </c>
      <c r="B94" s="3">
        <v>14247</v>
      </c>
      <c r="C94" s="3">
        <v>966</v>
      </c>
      <c r="D94" s="3">
        <v>0</v>
      </c>
      <c r="E94" s="3">
        <v>0</v>
      </c>
      <c r="F94" s="3">
        <v>0</v>
      </c>
      <c r="G94" s="3">
        <v>20767</v>
      </c>
      <c r="H94" s="3">
        <f t="shared" si="1"/>
        <v>35980</v>
      </c>
      <c r="I94" s="8"/>
      <c r="J94" s="6"/>
    </row>
    <row r="95" spans="1:10" x14ac:dyDescent="0.2">
      <c r="A95" s="6" t="s">
        <v>223</v>
      </c>
      <c r="B95" s="3">
        <v>4231</v>
      </c>
      <c r="C95" s="3">
        <v>604</v>
      </c>
      <c r="D95" s="3">
        <v>0</v>
      </c>
      <c r="E95" s="3">
        <v>0</v>
      </c>
      <c r="F95" s="3">
        <v>0</v>
      </c>
      <c r="G95" s="3">
        <v>19948</v>
      </c>
      <c r="H95" s="3">
        <f t="shared" si="1"/>
        <v>24783</v>
      </c>
      <c r="I95" s="8"/>
      <c r="J95" s="6"/>
    </row>
    <row r="96" spans="1:10" x14ac:dyDescent="0.2">
      <c r="A96" s="6" t="s">
        <v>167</v>
      </c>
      <c r="B96" s="3">
        <v>1039</v>
      </c>
      <c r="C96" s="3">
        <v>0</v>
      </c>
      <c r="D96" s="3">
        <v>0</v>
      </c>
      <c r="E96" s="3">
        <v>0</v>
      </c>
      <c r="F96" s="3">
        <v>0</v>
      </c>
      <c r="G96" s="3">
        <v>2494</v>
      </c>
      <c r="H96" s="3">
        <f t="shared" si="1"/>
        <v>3533</v>
      </c>
      <c r="I96" s="8"/>
      <c r="J96" s="6"/>
    </row>
    <row r="97" spans="1:10" x14ac:dyDescent="0.2">
      <c r="A97" s="6" t="s">
        <v>140</v>
      </c>
      <c r="B97" s="3">
        <v>4402</v>
      </c>
      <c r="C97" s="3">
        <v>0</v>
      </c>
      <c r="D97" s="3">
        <v>0</v>
      </c>
      <c r="E97" s="3">
        <v>0</v>
      </c>
      <c r="F97" s="3">
        <v>0</v>
      </c>
      <c r="G97" s="3">
        <v>9684</v>
      </c>
      <c r="H97" s="3">
        <f t="shared" si="1"/>
        <v>14086</v>
      </c>
      <c r="I97" s="8"/>
      <c r="J97" s="6"/>
    </row>
    <row r="98" spans="1:10" x14ac:dyDescent="0.2">
      <c r="A98" s="6" t="s">
        <v>75</v>
      </c>
      <c r="B98" s="3">
        <v>0</v>
      </c>
      <c r="C98" s="3">
        <v>0</v>
      </c>
      <c r="D98" s="3">
        <v>0</v>
      </c>
      <c r="E98" s="3">
        <v>0</v>
      </c>
      <c r="F98" s="3">
        <v>0</v>
      </c>
      <c r="G98" s="3">
        <v>6016</v>
      </c>
      <c r="H98" s="3">
        <f t="shared" si="1"/>
        <v>6016</v>
      </c>
      <c r="I98" s="8"/>
      <c r="J98" s="6"/>
    </row>
    <row r="99" spans="1:10" x14ac:dyDescent="0.2">
      <c r="A99" s="6" t="s">
        <v>8</v>
      </c>
      <c r="B99" s="3">
        <v>5613</v>
      </c>
      <c r="C99" s="3">
        <v>2183</v>
      </c>
      <c r="D99" s="3">
        <v>0</v>
      </c>
      <c r="E99" s="3">
        <v>0</v>
      </c>
      <c r="F99" s="3">
        <v>0</v>
      </c>
      <c r="G99" s="3">
        <v>11226</v>
      </c>
      <c r="H99" s="3">
        <f t="shared" si="1"/>
        <v>19022</v>
      </c>
      <c r="I99" s="8"/>
      <c r="J99" s="6"/>
    </row>
    <row r="100" spans="1:10" x14ac:dyDescent="0.2">
      <c r="A100" s="6" t="s">
        <v>96</v>
      </c>
      <c r="B100" s="3">
        <v>5994</v>
      </c>
      <c r="C100" s="3">
        <v>599</v>
      </c>
      <c r="D100" s="3">
        <v>0</v>
      </c>
      <c r="E100" s="3">
        <v>0</v>
      </c>
      <c r="F100" s="3">
        <v>0</v>
      </c>
      <c r="G100" s="3">
        <v>15885</v>
      </c>
      <c r="H100" s="3">
        <f t="shared" si="1"/>
        <v>22478</v>
      </c>
      <c r="I100" s="8"/>
      <c r="J100" s="6"/>
    </row>
    <row r="101" spans="1:10" x14ac:dyDescent="0.2">
      <c r="A101" s="6" t="s">
        <v>94</v>
      </c>
      <c r="B101" s="3">
        <v>12904</v>
      </c>
      <c r="C101" s="3">
        <v>2933</v>
      </c>
      <c r="D101" s="3">
        <v>0</v>
      </c>
      <c r="E101" s="3">
        <v>0</v>
      </c>
      <c r="F101" s="3">
        <v>0</v>
      </c>
      <c r="G101" s="3">
        <v>36366</v>
      </c>
      <c r="H101" s="3">
        <f t="shared" si="1"/>
        <v>52203</v>
      </c>
      <c r="I101" s="8"/>
      <c r="J101" s="6"/>
    </row>
    <row r="102" spans="1:10" x14ac:dyDescent="0.2">
      <c r="A102" s="6" t="s">
        <v>50</v>
      </c>
      <c r="B102" s="3">
        <v>0</v>
      </c>
      <c r="C102" s="3">
        <v>0</v>
      </c>
      <c r="D102" s="3">
        <v>0</v>
      </c>
      <c r="E102" s="3">
        <v>0</v>
      </c>
      <c r="F102" s="3">
        <v>0</v>
      </c>
      <c r="G102" s="3">
        <v>491</v>
      </c>
      <c r="H102" s="3">
        <f t="shared" si="1"/>
        <v>491</v>
      </c>
      <c r="I102" s="8"/>
      <c r="J102" s="6"/>
    </row>
    <row r="103" spans="1:10" x14ac:dyDescent="0.2">
      <c r="A103" s="6" t="s">
        <v>89</v>
      </c>
      <c r="B103" s="3">
        <v>672</v>
      </c>
      <c r="C103" s="3">
        <v>0</v>
      </c>
      <c r="D103" s="3">
        <v>0</v>
      </c>
      <c r="E103" s="3">
        <v>0</v>
      </c>
      <c r="F103" s="3">
        <v>0</v>
      </c>
      <c r="G103" s="3">
        <v>1511</v>
      </c>
      <c r="H103" s="3">
        <f t="shared" si="1"/>
        <v>2183</v>
      </c>
      <c r="I103" s="8"/>
      <c r="J103" s="6"/>
    </row>
    <row r="104" spans="1:10" x14ac:dyDescent="0.2">
      <c r="A104" s="6" t="s">
        <v>105</v>
      </c>
      <c r="B104" s="3">
        <v>0</v>
      </c>
      <c r="C104" s="3">
        <v>0</v>
      </c>
      <c r="D104" s="3">
        <v>0</v>
      </c>
      <c r="E104" s="3">
        <v>0</v>
      </c>
      <c r="F104" s="3">
        <v>0</v>
      </c>
      <c r="G104" s="3">
        <v>0</v>
      </c>
      <c r="H104" s="3">
        <f t="shared" si="1"/>
        <v>0</v>
      </c>
      <c r="I104" s="8"/>
      <c r="J104" s="6"/>
    </row>
    <row r="105" spans="1:10" x14ac:dyDescent="0.2">
      <c r="A105" s="6" t="s">
        <v>84</v>
      </c>
      <c r="B105" s="3">
        <v>0</v>
      </c>
      <c r="C105" s="3">
        <v>0</v>
      </c>
      <c r="D105" s="3">
        <v>0</v>
      </c>
      <c r="E105" s="3">
        <v>0</v>
      </c>
      <c r="F105" s="3">
        <v>0</v>
      </c>
      <c r="G105" s="3">
        <v>1486</v>
      </c>
      <c r="H105" s="3">
        <f t="shared" si="1"/>
        <v>1486</v>
      </c>
      <c r="I105" s="8"/>
      <c r="J105" s="6"/>
    </row>
    <row r="106" spans="1:10" x14ac:dyDescent="0.2">
      <c r="A106" s="6" t="s">
        <v>91</v>
      </c>
      <c r="B106" s="3">
        <v>0</v>
      </c>
      <c r="C106" s="3">
        <v>0</v>
      </c>
      <c r="D106" s="3">
        <v>0</v>
      </c>
      <c r="E106" s="3">
        <v>0</v>
      </c>
      <c r="F106" s="3">
        <v>0</v>
      </c>
      <c r="G106" s="3">
        <v>1348</v>
      </c>
      <c r="H106" s="3">
        <f t="shared" si="1"/>
        <v>1348</v>
      </c>
      <c r="I106" s="8"/>
      <c r="J106" s="6"/>
    </row>
    <row r="107" spans="1:10" x14ac:dyDescent="0.2">
      <c r="A107" s="6" t="s">
        <v>87</v>
      </c>
      <c r="B107" s="3">
        <v>118</v>
      </c>
      <c r="C107" s="3">
        <v>0</v>
      </c>
      <c r="D107" s="3">
        <v>0</v>
      </c>
      <c r="E107" s="3">
        <v>0</v>
      </c>
      <c r="F107" s="3">
        <v>0</v>
      </c>
      <c r="G107" s="3">
        <v>472</v>
      </c>
      <c r="H107" s="3">
        <f t="shared" si="1"/>
        <v>590</v>
      </c>
      <c r="I107" s="8"/>
      <c r="J107" s="6"/>
    </row>
    <row r="108" spans="1:10" x14ac:dyDescent="0.2">
      <c r="A108" s="6" t="s">
        <v>165</v>
      </c>
      <c r="B108" s="3">
        <v>11089</v>
      </c>
      <c r="C108" s="3">
        <v>370</v>
      </c>
      <c r="D108" s="3">
        <v>0</v>
      </c>
      <c r="E108" s="3">
        <v>0</v>
      </c>
      <c r="F108" s="3">
        <v>0</v>
      </c>
      <c r="G108" s="3">
        <v>25874</v>
      </c>
      <c r="H108" s="3">
        <f t="shared" si="1"/>
        <v>37333</v>
      </c>
      <c r="I108" s="8"/>
      <c r="J108" s="6"/>
    </row>
    <row r="109" spans="1:10" x14ac:dyDescent="0.2">
      <c r="A109" s="6" t="s">
        <v>68</v>
      </c>
      <c r="B109" s="3">
        <v>22502</v>
      </c>
      <c r="C109" s="3">
        <v>5274</v>
      </c>
      <c r="D109" s="3">
        <v>0</v>
      </c>
      <c r="E109" s="3">
        <v>0</v>
      </c>
      <c r="F109" s="3">
        <v>0</v>
      </c>
      <c r="G109" s="3">
        <v>61176</v>
      </c>
      <c r="H109" s="3">
        <f t="shared" si="1"/>
        <v>88952</v>
      </c>
      <c r="I109" s="8"/>
      <c r="J109" s="6"/>
    </row>
    <row r="110" spans="1:10" x14ac:dyDescent="0.2">
      <c r="A110" s="6" t="s">
        <v>224</v>
      </c>
      <c r="B110" s="3">
        <v>4804</v>
      </c>
      <c r="C110" s="3">
        <v>400</v>
      </c>
      <c r="D110" s="3">
        <v>0</v>
      </c>
      <c r="E110" s="3">
        <v>0</v>
      </c>
      <c r="F110" s="3">
        <v>0</v>
      </c>
      <c r="G110" s="3">
        <v>8807</v>
      </c>
      <c r="H110" s="3">
        <f t="shared" si="1"/>
        <v>14011</v>
      </c>
      <c r="I110" s="8"/>
      <c r="J110" s="6"/>
    </row>
    <row r="111" spans="1:10" x14ac:dyDescent="0.2">
      <c r="A111" s="6" t="s">
        <v>160</v>
      </c>
      <c r="B111" s="3">
        <v>547</v>
      </c>
      <c r="C111" s="3">
        <v>182</v>
      </c>
      <c r="D111" s="3">
        <v>0</v>
      </c>
      <c r="E111" s="3">
        <v>0</v>
      </c>
      <c r="F111" s="3">
        <v>0</v>
      </c>
      <c r="G111" s="3">
        <v>365</v>
      </c>
      <c r="H111" s="3">
        <f t="shared" si="1"/>
        <v>1094</v>
      </c>
      <c r="I111" s="8"/>
      <c r="J111" s="6"/>
    </row>
    <row r="112" spans="1:10" x14ac:dyDescent="0.2">
      <c r="A112" s="6" t="s">
        <v>10</v>
      </c>
      <c r="B112" s="3">
        <v>2914</v>
      </c>
      <c r="C112" s="3">
        <v>1324</v>
      </c>
      <c r="D112" s="3">
        <v>0</v>
      </c>
      <c r="E112" s="3">
        <v>0</v>
      </c>
      <c r="F112" s="3">
        <v>0</v>
      </c>
      <c r="G112" s="3">
        <v>9535</v>
      </c>
      <c r="H112" s="3">
        <f t="shared" si="1"/>
        <v>13773</v>
      </c>
      <c r="I112" s="8"/>
      <c r="J112" s="6"/>
    </row>
    <row r="113" spans="1:10" x14ac:dyDescent="0.2">
      <c r="A113" s="6" t="s">
        <v>4</v>
      </c>
      <c r="B113" s="3">
        <v>0</v>
      </c>
      <c r="C113" s="3">
        <v>231</v>
      </c>
      <c r="D113" s="3">
        <v>0</v>
      </c>
      <c r="E113" s="3">
        <v>0</v>
      </c>
      <c r="F113" s="3">
        <v>0</v>
      </c>
      <c r="G113" s="3">
        <v>1385</v>
      </c>
      <c r="H113" s="3">
        <f t="shared" si="1"/>
        <v>1616</v>
      </c>
      <c r="I113" s="8"/>
      <c r="J113" s="6"/>
    </row>
    <row r="114" spans="1:10" x14ac:dyDescent="0.2">
      <c r="A114" s="6" t="s">
        <v>48</v>
      </c>
      <c r="B114" s="3">
        <v>1414</v>
      </c>
      <c r="C114" s="3">
        <v>0</v>
      </c>
      <c r="D114" s="3">
        <v>0</v>
      </c>
      <c r="E114" s="3">
        <v>0</v>
      </c>
      <c r="F114" s="3">
        <v>0</v>
      </c>
      <c r="G114" s="3">
        <v>0</v>
      </c>
      <c r="H114" s="3">
        <f t="shared" si="1"/>
        <v>1414</v>
      </c>
      <c r="I114" s="8"/>
      <c r="J114" s="6"/>
    </row>
    <row r="115" spans="1:10" x14ac:dyDescent="0.2">
      <c r="A115" s="6" t="s">
        <v>120</v>
      </c>
      <c r="B115" s="3">
        <v>1907</v>
      </c>
      <c r="C115" s="3">
        <v>0</v>
      </c>
      <c r="D115" s="3">
        <v>0</v>
      </c>
      <c r="E115" s="3">
        <v>0</v>
      </c>
      <c r="F115" s="3">
        <v>0</v>
      </c>
      <c r="G115" s="3">
        <v>4630</v>
      </c>
      <c r="H115" s="3">
        <f t="shared" si="1"/>
        <v>6537</v>
      </c>
      <c r="I115" s="8"/>
      <c r="J115" s="6"/>
    </row>
    <row r="116" spans="1:10" x14ac:dyDescent="0.2">
      <c r="A116" s="6" t="s">
        <v>118</v>
      </c>
      <c r="B116" s="3">
        <v>0</v>
      </c>
      <c r="C116" s="3">
        <v>0</v>
      </c>
      <c r="D116" s="3">
        <v>0</v>
      </c>
      <c r="E116" s="3">
        <v>0</v>
      </c>
      <c r="F116" s="3">
        <v>0</v>
      </c>
      <c r="G116" s="3">
        <v>3626</v>
      </c>
      <c r="H116" s="3">
        <f t="shared" si="1"/>
        <v>3626</v>
      </c>
      <c r="I116" s="8"/>
      <c r="J116" s="6"/>
    </row>
    <row r="117" spans="1:10" x14ac:dyDescent="0.2">
      <c r="A117" s="6" t="s">
        <v>28</v>
      </c>
      <c r="B117" s="3">
        <v>2666</v>
      </c>
      <c r="C117" s="3">
        <v>0</v>
      </c>
      <c r="D117" s="3">
        <v>0</v>
      </c>
      <c r="E117" s="3">
        <v>0</v>
      </c>
      <c r="F117" s="3">
        <v>0</v>
      </c>
      <c r="G117" s="3">
        <v>3199</v>
      </c>
      <c r="H117" s="3">
        <f t="shared" si="1"/>
        <v>5865</v>
      </c>
      <c r="I117" s="8"/>
      <c r="J117" s="6"/>
    </row>
    <row r="118" spans="1:10" x14ac:dyDescent="0.2">
      <c r="A118" s="6" t="s">
        <v>134</v>
      </c>
      <c r="B118" s="3">
        <v>2248</v>
      </c>
      <c r="C118" s="3">
        <v>0</v>
      </c>
      <c r="D118" s="3">
        <v>0</v>
      </c>
      <c r="E118" s="3">
        <v>0</v>
      </c>
      <c r="F118" s="3">
        <v>0</v>
      </c>
      <c r="G118" s="3">
        <v>3747</v>
      </c>
      <c r="H118" s="3">
        <f t="shared" si="1"/>
        <v>5995</v>
      </c>
      <c r="I118" s="8"/>
      <c r="J118" s="6"/>
    </row>
    <row r="119" spans="1:10" x14ac:dyDescent="0.2">
      <c r="A119" s="6" t="s">
        <v>135</v>
      </c>
      <c r="B119" s="3">
        <v>802</v>
      </c>
      <c r="C119" s="3">
        <v>0</v>
      </c>
      <c r="D119" s="3">
        <v>0</v>
      </c>
      <c r="E119" s="3">
        <v>0</v>
      </c>
      <c r="F119" s="3">
        <v>0</v>
      </c>
      <c r="G119" s="3">
        <v>3208</v>
      </c>
      <c r="H119" s="3">
        <f t="shared" si="1"/>
        <v>4010</v>
      </c>
      <c r="I119" s="8"/>
      <c r="J119" s="6"/>
    </row>
    <row r="120" spans="1:10" x14ac:dyDescent="0.2">
      <c r="A120" s="6" t="s">
        <v>163</v>
      </c>
      <c r="B120" s="3">
        <v>7683</v>
      </c>
      <c r="C120" s="3">
        <v>0</v>
      </c>
      <c r="D120" s="3">
        <v>0</v>
      </c>
      <c r="E120" s="3">
        <v>0</v>
      </c>
      <c r="F120" s="3">
        <v>0</v>
      </c>
      <c r="G120" s="3">
        <v>15981</v>
      </c>
      <c r="H120" s="3">
        <f t="shared" si="1"/>
        <v>23664</v>
      </c>
      <c r="I120" s="8"/>
      <c r="J120" s="6"/>
    </row>
    <row r="121" spans="1:10" x14ac:dyDescent="0.2">
      <c r="A121" s="6" t="s">
        <v>26</v>
      </c>
      <c r="B121" s="3">
        <v>6369</v>
      </c>
      <c r="C121" s="3">
        <v>398</v>
      </c>
      <c r="D121" s="3">
        <v>0</v>
      </c>
      <c r="E121" s="3">
        <v>0</v>
      </c>
      <c r="F121" s="3">
        <v>0</v>
      </c>
      <c r="G121" s="3">
        <v>11145</v>
      </c>
      <c r="H121" s="3">
        <f t="shared" si="1"/>
        <v>17912</v>
      </c>
      <c r="I121" s="8"/>
      <c r="J121" s="6"/>
    </row>
    <row r="122" spans="1:10" x14ac:dyDescent="0.2">
      <c r="A122" s="6" t="s">
        <v>9</v>
      </c>
      <c r="B122" s="3">
        <v>14004</v>
      </c>
      <c r="C122" s="3">
        <v>4094</v>
      </c>
      <c r="D122" s="3">
        <v>0</v>
      </c>
      <c r="E122" s="3">
        <v>0</v>
      </c>
      <c r="F122" s="3">
        <v>0</v>
      </c>
      <c r="G122" s="3">
        <v>53001</v>
      </c>
      <c r="H122" s="3">
        <f t="shared" si="1"/>
        <v>71099</v>
      </c>
      <c r="I122" s="8"/>
      <c r="J122" s="6"/>
    </row>
    <row r="123" spans="1:10" x14ac:dyDescent="0.2">
      <c r="A123" s="6" t="s">
        <v>36</v>
      </c>
      <c r="B123" s="3">
        <v>0</v>
      </c>
      <c r="C123" s="3">
        <v>287</v>
      </c>
      <c r="D123" s="3">
        <v>0</v>
      </c>
      <c r="E123" s="3">
        <v>0</v>
      </c>
      <c r="F123" s="3">
        <v>0</v>
      </c>
      <c r="G123" s="3">
        <v>860</v>
      </c>
      <c r="H123" s="3">
        <f t="shared" si="1"/>
        <v>1147</v>
      </c>
      <c r="I123" s="8"/>
      <c r="J123" s="6"/>
    </row>
    <row r="124" spans="1:10" x14ac:dyDescent="0.2">
      <c r="A124" s="6" t="s">
        <v>77</v>
      </c>
      <c r="B124" s="3">
        <v>416</v>
      </c>
      <c r="C124" s="3">
        <v>0</v>
      </c>
      <c r="D124" s="3">
        <v>0</v>
      </c>
      <c r="E124" s="3">
        <v>0</v>
      </c>
      <c r="F124" s="3">
        <v>0</v>
      </c>
      <c r="G124" s="3">
        <v>2082</v>
      </c>
      <c r="H124" s="3">
        <f t="shared" si="1"/>
        <v>2498</v>
      </c>
      <c r="I124" s="8"/>
      <c r="J124" s="6"/>
    </row>
    <row r="125" spans="1:10" x14ac:dyDescent="0.2">
      <c r="A125" s="6" t="s">
        <v>114</v>
      </c>
      <c r="B125" s="3">
        <v>1934</v>
      </c>
      <c r="C125" s="3">
        <v>1934</v>
      </c>
      <c r="D125" s="3">
        <v>0</v>
      </c>
      <c r="E125" s="3">
        <v>0</v>
      </c>
      <c r="F125" s="3">
        <v>0</v>
      </c>
      <c r="G125" s="3">
        <v>4642</v>
      </c>
      <c r="H125" s="3">
        <f t="shared" si="1"/>
        <v>8510</v>
      </c>
      <c r="I125" s="8"/>
      <c r="J125" s="6"/>
    </row>
    <row r="126" spans="1:10" x14ac:dyDescent="0.2">
      <c r="A126" s="6" t="s">
        <v>142</v>
      </c>
      <c r="B126" s="3">
        <v>0</v>
      </c>
      <c r="C126" s="3">
        <v>318</v>
      </c>
      <c r="D126" s="3">
        <v>0</v>
      </c>
      <c r="E126" s="3">
        <v>0</v>
      </c>
      <c r="F126" s="3">
        <v>0</v>
      </c>
      <c r="G126" s="3">
        <v>318</v>
      </c>
      <c r="H126" s="3">
        <f t="shared" si="1"/>
        <v>636</v>
      </c>
      <c r="I126" s="8"/>
      <c r="J126" s="6"/>
    </row>
    <row r="127" spans="1:10" x14ac:dyDescent="0.2">
      <c r="A127" s="6" t="s">
        <v>116</v>
      </c>
      <c r="B127" s="3">
        <v>4815</v>
      </c>
      <c r="C127" s="3">
        <v>963</v>
      </c>
      <c r="D127" s="3">
        <v>0</v>
      </c>
      <c r="E127" s="3">
        <v>0</v>
      </c>
      <c r="F127" s="3">
        <v>0</v>
      </c>
      <c r="G127" s="3">
        <v>2889</v>
      </c>
      <c r="H127" s="3">
        <f t="shared" si="1"/>
        <v>8667</v>
      </c>
      <c r="I127" s="8"/>
      <c r="J127" s="6"/>
    </row>
    <row r="128" spans="1:10" x14ac:dyDescent="0.2">
      <c r="A128" s="6" t="s">
        <v>225</v>
      </c>
      <c r="B128" s="3">
        <v>7033</v>
      </c>
      <c r="C128" s="3">
        <v>352</v>
      </c>
      <c r="D128" s="3">
        <v>0</v>
      </c>
      <c r="E128" s="3">
        <v>0</v>
      </c>
      <c r="F128" s="3">
        <v>0</v>
      </c>
      <c r="G128" s="3">
        <v>18638</v>
      </c>
      <c r="H128" s="3">
        <f t="shared" si="1"/>
        <v>26023</v>
      </c>
      <c r="I128" s="8"/>
      <c r="J128" s="6"/>
    </row>
    <row r="129" spans="1:10" x14ac:dyDescent="0.2">
      <c r="A129" s="6" t="s">
        <v>103</v>
      </c>
      <c r="B129" s="3">
        <v>1914</v>
      </c>
      <c r="C129" s="3">
        <v>0</v>
      </c>
      <c r="D129" s="3">
        <v>0</v>
      </c>
      <c r="E129" s="3">
        <v>0</v>
      </c>
      <c r="F129" s="3">
        <v>0</v>
      </c>
      <c r="G129" s="3">
        <v>3062</v>
      </c>
      <c r="H129" s="3">
        <f t="shared" si="1"/>
        <v>4976</v>
      </c>
      <c r="I129" s="8"/>
      <c r="J129" s="6"/>
    </row>
    <row r="130" spans="1:10" x14ac:dyDescent="0.2">
      <c r="A130" s="6" t="s">
        <v>33</v>
      </c>
      <c r="B130" s="3">
        <v>1977</v>
      </c>
      <c r="C130" s="3">
        <v>0</v>
      </c>
      <c r="D130" s="3">
        <v>0</v>
      </c>
      <c r="E130" s="3">
        <v>0</v>
      </c>
      <c r="F130" s="3">
        <v>0</v>
      </c>
      <c r="G130" s="3">
        <v>2542</v>
      </c>
      <c r="H130" s="3">
        <f t="shared" ref="H130:H193" si="2">SUM(B130:G130)</f>
        <v>4519</v>
      </c>
      <c r="I130" s="8"/>
      <c r="J130" s="6"/>
    </row>
    <row r="131" spans="1:10" x14ac:dyDescent="0.2">
      <c r="A131" s="6" t="s">
        <v>90</v>
      </c>
      <c r="B131" s="3">
        <v>1067</v>
      </c>
      <c r="C131" s="3">
        <v>0</v>
      </c>
      <c r="D131" s="3">
        <v>0</v>
      </c>
      <c r="E131" s="3">
        <v>0</v>
      </c>
      <c r="F131" s="3">
        <v>0</v>
      </c>
      <c r="G131" s="3">
        <v>9070</v>
      </c>
      <c r="H131" s="3">
        <f t="shared" si="2"/>
        <v>10137</v>
      </c>
      <c r="I131" s="8"/>
      <c r="J131" s="6"/>
    </row>
    <row r="132" spans="1:10" x14ac:dyDescent="0.2">
      <c r="A132" s="6" t="s">
        <v>226</v>
      </c>
      <c r="B132" s="3">
        <v>4118</v>
      </c>
      <c r="C132" s="3">
        <v>0</v>
      </c>
      <c r="D132" s="3">
        <v>0</v>
      </c>
      <c r="E132" s="3">
        <v>0</v>
      </c>
      <c r="F132" s="3">
        <v>0</v>
      </c>
      <c r="G132" s="3">
        <v>10525</v>
      </c>
      <c r="H132" s="3">
        <f t="shared" si="2"/>
        <v>14643</v>
      </c>
      <c r="I132" s="8"/>
      <c r="J132" s="6"/>
    </row>
    <row r="133" spans="1:10" x14ac:dyDescent="0.2">
      <c r="A133" s="6" t="s">
        <v>13</v>
      </c>
      <c r="B133" s="3">
        <v>6428</v>
      </c>
      <c r="C133" s="3">
        <v>3214</v>
      </c>
      <c r="D133" s="3">
        <v>0</v>
      </c>
      <c r="E133" s="3">
        <v>0</v>
      </c>
      <c r="F133" s="3">
        <v>0</v>
      </c>
      <c r="G133" s="3">
        <v>34067</v>
      </c>
      <c r="H133" s="3">
        <f t="shared" si="2"/>
        <v>43709</v>
      </c>
      <c r="I133" s="8"/>
      <c r="J133" s="6"/>
    </row>
    <row r="134" spans="1:10" x14ac:dyDescent="0.2">
      <c r="A134" s="6" t="s">
        <v>11</v>
      </c>
      <c r="B134" s="3">
        <v>3542</v>
      </c>
      <c r="C134" s="3">
        <v>1771</v>
      </c>
      <c r="D134" s="3">
        <v>0</v>
      </c>
      <c r="E134" s="3">
        <v>0</v>
      </c>
      <c r="F134" s="3">
        <v>0</v>
      </c>
      <c r="G134" s="3">
        <v>17708</v>
      </c>
      <c r="H134" s="3">
        <f t="shared" si="2"/>
        <v>23021</v>
      </c>
      <c r="I134" s="8"/>
      <c r="J134" s="6"/>
    </row>
    <row r="135" spans="1:10" x14ac:dyDescent="0.2">
      <c r="A135" s="6" t="s">
        <v>76</v>
      </c>
      <c r="B135" s="3">
        <v>572</v>
      </c>
      <c r="C135" s="3">
        <v>0</v>
      </c>
      <c r="D135" s="3">
        <v>0</v>
      </c>
      <c r="E135" s="3">
        <v>0</v>
      </c>
      <c r="F135" s="3">
        <v>0</v>
      </c>
      <c r="G135" s="3">
        <v>0</v>
      </c>
      <c r="H135" s="3">
        <f t="shared" si="2"/>
        <v>572</v>
      </c>
      <c r="I135" s="8"/>
      <c r="J135" s="6"/>
    </row>
    <row r="136" spans="1:10" x14ac:dyDescent="0.2">
      <c r="A136" s="6" t="s">
        <v>122</v>
      </c>
      <c r="B136" s="3">
        <v>3246</v>
      </c>
      <c r="C136" s="3">
        <v>1623</v>
      </c>
      <c r="D136" s="3">
        <v>0</v>
      </c>
      <c r="E136" s="3">
        <v>0</v>
      </c>
      <c r="F136" s="3">
        <v>0</v>
      </c>
      <c r="G136" s="3">
        <v>10201</v>
      </c>
      <c r="H136" s="3">
        <f t="shared" si="2"/>
        <v>15070</v>
      </c>
      <c r="I136" s="8"/>
      <c r="J136" s="6"/>
    </row>
    <row r="137" spans="1:10" x14ac:dyDescent="0.2">
      <c r="A137" s="6" t="s">
        <v>227</v>
      </c>
      <c r="B137" s="3">
        <v>6339</v>
      </c>
      <c r="C137" s="3">
        <v>1335</v>
      </c>
      <c r="D137" s="3">
        <v>0</v>
      </c>
      <c r="E137" s="3">
        <v>0</v>
      </c>
      <c r="F137" s="3">
        <v>0</v>
      </c>
      <c r="G137" s="3">
        <v>15014</v>
      </c>
      <c r="H137" s="3">
        <f t="shared" si="2"/>
        <v>22688</v>
      </c>
      <c r="I137" s="8"/>
      <c r="J137" s="6"/>
    </row>
    <row r="138" spans="1:10" x14ac:dyDescent="0.2">
      <c r="A138" s="6" t="s">
        <v>131</v>
      </c>
      <c r="B138" s="3">
        <v>1094</v>
      </c>
      <c r="C138" s="3">
        <v>0</v>
      </c>
      <c r="D138" s="3">
        <v>0</v>
      </c>
      <c r="E138" s="3">
        <v>0</v>
      </c>
      <c r="F138" s="3">
        <v>0</v>
      </c>
      <c r="G138" s="3">
        <v>0</v>
      </c>
      <c r="H138" s="3">
        <f t="shared" si="2"/>
        <v>1094</v>
      </c>
      <c r="I138" s="8"/>
      <c r="J138" s="6"/>
    </row>
    <row r="139" spans="1:10" x14ac:dyDescent="0.2">
      <c r="A139" s="6" t="s">
        <v>6</v>
      </c>
      <c r="B139" s="3">
        <v>3237</v>
      </c>
      <c r="C139" s="3">
        <v>0</v>
      </c>
      <c r="D139" s="3">
        <v>0</v>
      </c>
      <c r="E139" s="3">
        <v>0</v>
      </c>
      <c r="F139" s="3">
        <v>0</v>
      </c>
      <c r="G139" s="3">
        <v>9712</v>
      </c>
      <c r="H139" s="3">
        <f t="shared" si="2"/>
        <v>12949</v>
      </c>
      <c r="I139" s="8"/>
      <c r="J139" s="6"/>
    </row>
    <row r="140" spans="1:10" x14ac:dyDescent="0.2">
      <c r="A140" s="6" t="s">
        <v>60</v>
      </c>
      <c r="B140" s="3">
        <v>9663</v>
      </c>
      <c r="C140" s="3">
        <v>0</v>
      </c>
      <c r="D140" s="3">
        <v>0</v>
      </c>
      <c r="E140" s="3">
        <v>0</v>
      </c>
      <c r="F140" s="3">
        <v>0</v>
      </c>
      <c r="G140" s="3">
        <v>12078</v>
      </c>
      <c r="H140" s="3">
        <f t="shared" si="2"/>
        <v>21741</v>
      </c>
      <c r="I140" s="8"/>
      <c r="J140" s="6"/>
    </row>
    <row r="141" spans="1:10" x14ac:dyDescent="0.2">
      <c r="A141" s="6" t="s">
        <v>137</v>
      </c>
      <c r="B141" s="3">
        <v>519</v>
      </c>
      <c r="C141" s="3">
        <v>0</v>
      </c>
      <c r="D141" s="3">
        <v>0</v>
      </c>
      <c r="E141" s="3">
        <v>0</v>
      </c>
      <c r="F141" s="3">
        <v>0</v>
      </c>
      <c r="G141" s="3">
        <v>1039</v>
      </c>
      <c r="H141" s="3">
        <f t="shared" si="2"/>
        <v>1558</v>
      </c>
      <c r="I141" s="8"/>
      <c r="J141" s="6"/>
    </row>
    <row r="142" spans="1:10" x14ac:dyDescent="0.2">
      <c r="A142" s="6" t="s">
        <v>53</v>
      </c>
      <c r="B142" s="3">
        <v>262</v>
      </c>
      <c r="C142" s="3">
        <v>0</v>
      </c>
      <c r="D142" s="3">
        <v>0</v>
      </c>
      <c r="E142" s="3">
        <v>0</v>
      </c>
      <c r="F142" s="3">
        <v>0</v>
      </c>
      <c r="G142" s="3">
        <v>0</v>
      </c>
      <c r="H142" s="3">
        <f t="shared" si="2"/>
        <v>262</v>
      </c>
      <c r="I142" s="8"/>
      <c r="J142" s="6"/>
    </row>
    <row r="143" spans="1:10" x14ac:dyDescent="0.2">
      <c r="A143" s="6" t="s">
        <v>228</v>
      </c>
      <c r="B143" s="3">
        <v>201</v>
      </c>
      <c r="C143" s="3">
        <v>0</v>
      </c>
      <c r="D143" s="3">
        <v>0</v>
      </c>
      <c r="E143" s="3">
        <v>0</v>
      </c>
      <c r="F143" s="3">
        <v>0</v>
      </c>
      <c r="G143" s="3">
        <v>201</v>
      </c>
      <c r="H143" s="3">
        <f t="shared" si="2"/>
        <v>402</v>
      </c>
      <c r="I143" s="8"/>
      <c r="J143" s="6"/>
    </row>
    <row r="144" spans="1:10" x14ac:dyDescent="0.2">
      <c r="A144" s="6" t="s">
        <v>67</v>
      </c>
      <c r="B144" s="3">
        <v>938</v>
      </c>
      <c r="C144" s="3">
        <v>0</v>
      </c>
      <c r="D144" s="3">
        <v>0</v>
      </c>
      <c r="E144" s="3">
        <v>0</v>
      </c>
      <c r="F144" s="3">
        <v>0</v>
      </c>
      <c r="G144" s="3">
        <v>0</v>
      </c>
      <c r="H144" s="3">
        <f t="shared" si="2"/>
        <v>938</v>
      </c>
      <c r="I144" s="8"/>
      <c r="J144" s="6"/>
    </row>
    <row r="145" spans="1:10" x14ac:dyDescent="0.2">
      <c r="A145" s="6" t="s">
        <v>80</v>
      </c>
      <c r="B145" s="3">
        <v>1269</v>
      </c>
      <c r="C145" s="3">
        <v>0</v>
      </c>
      <c r="D145" s="3">
        <v>0</v>
      </c>
      <c r="E145" s="3">
        <v>0</v>
      </c>
      <c r="F145" s="3">
        <v>0</v>
      </c>
      <c r="G145" s="3">
        <v>2175</v>
      </c>
      <c r="H145" s="3">
        <f t="shared" si="2"/>
        <v>3444</v>
      </c>
      <c r="I145" s="8"/>
      <c r="J145" s="6"/>
    </row>
    <row r="146" spans="1:10" x14ac:dyDescent="0.2">
      <c r="A146" s="6" t="s">
        <v>78</v>
      </c>
      <c r="B146" s="3">
        <v>7</v>
      </c>
      <c r="C146" s="3">
        <v>0</v>
      </c>
      <c r="D146" s="3">
        <v>0</v>
      </c>
      <c r="E146" s="3">
        <v>0</v>
      </c>
      <c r="F146" s="3">
        <v>0</v>
      </c>
      <c r="G146" s="3">
        <v>0</v>
      </c>
      <c r="H146" s="3">
        <f t="shared" si="2"/>
        <v>7</v>
      </c>
      <c r="I146" s="8"/>
      <c r="J146" s="6"/>
    </row>
    <row r="147" spans="1:10" x14ac:dyDescent="0.2">
      <c r="A147" s="6" t="s">
        <v>229</v>
      </c>
      <c r="B147" s="3">
        <v>0</v>
      </c>
      <c r="C147" s="3">
        <v>1230</v>
      </c>
      <c r="D147" s="3">
        <v>0</v>
      </c>
      <c r="E147" s="3">
        <v>0</v>
      </c>
      <c r="F147" s="3">
        <v>0</v>
      </c>
      <c r="G147" s="3">
        <v>1230</v>
      </c>
      <c r="H147" s="3">
        <f t="shared" si="2"/>
        <v>2460</v>
      </c>
      <c r="I147" s="8"/>
      <c r="J147" s="6"/>
    </row>
    <row r="148" spans="1:10" x14ac:dyDescent="0.2">
      <c r="A148" s="6" t="s">
        <v>121</v>
      </c>
      <c r="B148" s="3">
        <v>73037</v>
      </c>
      <c r="C148" s="3">
        <v>25683</v>
      </c>
      <c r="D148" s="3">
        <v>0</v>
      </c>
      <c r="E148" s="3">
        <v>0</v>
      </c>
      <c r="F148" s="3">
        <v>0</v>
      </c>
      <c r="G148" s="3">
        <v>245195</v>
      </c>
      <c r="H148" s="3">
        <f t="shared" si="2"/>
        <v>343915</v>
      </c>
      <c r="I148" s="8"/>
      <c r="J148" s="6"/>
    </row>
    <row r="149" spans="1:10" x14ac:dyDescent="0.2">
      <c r="A149" s="6" t="s">
        <v>27</v>
      </c>
      <c r="B149" s="3">
        <v>671</v>
      </c>
      <c r="C149" s="3">
        <v>0</v>
      </c>
      <c r="D149" s="3">
        <v>0</v>
      </c>
      <c r="E149" s="3">
        <v>0</v>
      </c>
      <c r="F149" s="3">
        <v>0</v>
      </c>
      <c r="G149" s="3">
        <v>0</v>
      </c>
      <c r="H149" s="3">
        <f t="shared" si="2"/>
        <v>671</v>
      </c>
      <c r="I149" s="8"/>
      <c r="J149" s="6"/>
    </row>
    <row r="150" spans="1:10" x14ac:dyDescent="0.2">
      <c r="A150" s="6" t="s">
        <v>47</v>
      </c>
      <c r="B150" s="3">
        <v>1329</v>
      </c>
      <c r="C150" s="3">
        <v>0</v>
      </c>
      <c r="D150" s="3">
        <v>0</v>
      </c>
      <c r="E150" s="3">
        <v>0</v>
      </c>
      <c r="F150" s="3">
        <v>0</v>
      </c>
      <c r="G150" s="3">
        <v>664</v>
      </c>
      <c r="H150" s="3">
        <f t="shared" si="2"/>
        <v>1993</v>
      </c>
      <c r="I150" s="8"/>
      <c r="J150" s="6"/>
    </row>
    <row r="151" spans="1:10" x14ac:dyDescent="0.2">
      <c r="A151" s="6" t="s">
        <v>65</v>
      </c>
      <c r="B151" s="3">
        <v>0</v>
      </c>
      <c r="C151" s="3">
        <v>0</v>
      </c>
      <c r="D151" s="3">
        <v>0</v>
      </c>
      <c r="E151" s="3">
        <v>0</v>
      </c>
      <c r="F151" s="3">
        <v>0</v>
      </c>
      <c r="G151" s="3">
        <v>1058</v>
      </c>
      <c r="H151" s="3">
        <f t="shared" si="2"/>
        <v>1058</v>
      </c>
      <c r="I151" s="8"/>
      <c r="J151" s="6"/>
    </row>
    <row r="152" spans="1:10" x14ac:dyDescent="0.2">
      <c r="A152" s="6" t="s">
        <v>21</v>
      </c>
      <c r="B152" s="3">
        <v>1747</v>
      </c>
      <c r="C152" s="3">
        <v>194</v>
      </c>
      <c r="D152" s="3">
        <v>0</v>
      </c>
      <c r="E152" s="3">
        <v>0</v>
      </c>
      <c r="F152" s="3">
        <v>0</v>
      </c>
      <c r="G152" s="3">
        <v>3106</v>
      </c>
      <c r="H152" s="3">
        <f t="shared" si="2"/>
        <v>5047</v>
      </c>
      <c r="I152" s="8"/>
      <c r="J152" s="6"/>
    </row>
    <row r="153" spans="1:10" x14ac:dyDescent="0.2">
      <c r="A153" s="6" t="s">
        <v>31</v>
      </c>
      <c r="B153" s="3">
        <v>4559</v>
      </c>
      <c r="C153" s="3">
        <v>595</v>
      </c>
      <c r="D153" s="3">
        <v>0</v>
      </c>
      <c r="E153" s="3">
        <v>0</v>
      </c>
      <c r="F153" s="3">
        <v>0</v>
      </c>
      <c r="G153" s="3">
        <v>18432</v>
      </c>
      <c r="H153" s="3">
        <f t="shared" si="2"/>
        <v>23586</v>
      </c>
      <c r="I153" s="8"/>
      <c r="J153" s="6"/>
    </row>
    <row r="154" spans="1:10" x14ac:dyDescent="0.2">
      <c r="A154" s="6" t="s">
        <v>41</v>
      </c>
      <c r="B154" s="3">
        <v>574</v>
      </c>
      <c r="C154" s="3">
        <v>0</v>
      </c>
      <c r="D154" s="3">
        <v>0</v>
      </c>
      <c r="E154" s="3">
        <v>0</v>
      </c>
      <c r="F154" s="3">
        <v>0</v>
      </c>
      <c r="G154" s="3">
        <v>8609</v>
      </c>
      <c r="H154" s="3">
        <f t="shared" si="2"/>
        <v>9183</v>
      </c>
      <c r="I154" s="8"/>
      <c r="J154" s="6"/>
    </row>
    <row r="155" spans="1:10" x14ac:dyDescent="0.2">
      <c r="A155" s="6" t="s">
        <v>123</v>
      </c>
      <c r="B155" s="3">
        <v>10711</v>
      </c>
      <c r="C155" s="3">
        <v>2921</v>
      </c>
      <c r="D155" s="3">
        <v>0</v>
      </c>
      <c r="E155" s="3">
        <v>0</v>
      </c>
      <c r="F155" s="3">
        <v>0</v>
      </c>
      <c r="G155" s="3">
        <v>32326</v>
      </c>
      <c r="H155" s="3">
        <f t="shared" si="2"/>
        <v>45958</v>
      </c>
      <c r="I155" s="8"/>
      <c r="J155" s="6"/>
    </row>
    <row r="156" spans="1:10" x14ac:dyDescent="0.2">
      <c r="A156" s="6" t="s">
        <v>39</v>
      </c>
      <c r="B156" s="3">
        <v>84</v>
      </c>
      <c r="C156" s="3">
        <v>0</v>
      </c>
      <c r="D156" s="3">
        <v>0</v>
      </c>
      <c r="E156" s="3">
        <v>0</v>
      </c>
      <c r="F156" s="3">
        <v>0</v>
      </c>
      <c r="G156" s="3">
        <v>670</v>
      </c>
      <c r="H156" s="3">
        <f t="shared" si="2"/>
        <v>754</v>
      </c>
      <c r="I156" s="8"/>
      <c r="J156" s="6"/>
    </row>
    <row r="157" spans="1:10" x14ac:dyDescent="0.2">
      <c r="A157" s="6" t="s">
        <v>128</v>
      </c>
      <c r="B157" s="3">
        <v>0</v>
      </c>
      <c r="C157" s="3">
        <v>0</v>
      </c>
      <c r="D157" s="3">
        <v>0</v>
      </c>
      <c r="E157" s="3">
        <v>0</v>
      </c>
      <c r="F157" s="3">
        <v>0</v>
      </c>
      <c r="G157" s="3">
        <v>758</v>
      </c>
      <c r="H157" s="3">
        <f t="shared" si="2"/>
        <v>758</v>
      </c>
      <c r="I157" s="8"/>
      <c r="J157" s="6"/>
    </row>
    <row r="158" spans="1:10" x14ac:dyDescent="0.2">
      <c r="A158" s="6" t="s">
        <v>64</v>
      </c>
      <c r="B158" s="3">
        <v>1520</v>
      </c>
      <c r="C158" s="3">
        <v>507</v>
      </c>
      <c r="D158" s="3">
        <v>0</v>
      </c>
      <c r="E158" s="3">
        <v>0</v>
      </c>
      <c r="F158" s="3">
        <v>0</v>
      </c>
      <c r="G158" s="3">
        <v>6081</v>
      </c>
      <c r="H158" s="3">
        <f t="shared" si="2"/>
        <v>8108</v>
      </c>
      <c r="I158" s="8"/>
      <c r="J158" s="6"/>
    </row>
    <row r="159" spans="1:10" x14ac:dyDescent="0.2">
      <c r="A159" s="6" t="s">
        <v>115</v>
      </c>
      <c r="B159" s="3">
        <v>56272</v>
      </c>
      <c r="C159" s="3">
        <v>4451</v>
      </c>
      <c r="D159" s="3">
        <v>636</v>
      </c>
      <c r="E159" s="3">
        <v>0</v>
      </c>
      <c r="F159" s="3">
        <v>0</v>
      </c>
      <c r="G159" s="3">
        <v>98238</v>
      </c>
      <c r="H159" s="3">
        <f t="shared" si="2"/>
        <v>159597</v>
      </c>
      <c r="I159" s="8"/>
      <c r="J159" s="6"/>
    </row>
    <row r="160" spans="1:10" x14ac:dyDescent="0.2">
      <c r="A160" s="6" t="s">
        <v>99</v>
      </c>
      <c r="B160" s="3">
        <v>3317</v>
      </c>
      <c r="C160" s="3">
        <v>0</v>
      </c>
      <c r="D160" s="3">
        <v>0</v>
      </c>
      <c r="E160" s="3">
        <v>0</v>
      </c>
      <c r="F160" s="3">
        <v>0</v>
      </c>
      <c r="G160" s="3">
        <v>1658</v>
      </c>
      <c r="H160" s="3">
        <f t="shared" si="2"/>
        <v>4975</v>
      </c>
      <c r="I160" s="8"/>
      <c r="J160" s="6"/>
    </row>
    <row r="161" spans="1:10" x14ac:dyDescent="0.2">
      <c r="A161" s="6" t="s">
        <v>19</v>
      </c>
      <c r="B161" s="3">
        <v>2055</v>
      </c>
      <c r="C161" s="3">
        <v>0</v>
      </c>
      <c r="D161" s="3">
        <v>0</v>
      </c>
      <c r="E161" s="3">
        <v>0</v>
      </c>
      <c r="F161" s="3">
        <v>0</v>
      </c>
      <c r="G161" s="3">
        <v>5373</v>
      </c>
      <c r="H161" s="3">
        <f t="shared" si="2"/>
        <v>7428</v>
      </c>
      <c r="I161" s="8"/>
      <c r="J161" s="6"/>
    </row>
    <row r="162" spans="1:10" x14ac:dyDescent="0.2">
      <c r="A162" s="6" t="s">
        <v>98</v>
      </c>
      <c r="B162" s="3">
        <v>2219</v>
      </c>
      <c r="C162" s="3">
        <v>0</v>
      </c>
      <c r="D162" s="3">
        <v>0</v>
      </c>
      <c r="E162" s="3">
        <v>0</v>
      </c>
      <c r="F162" s="3">
        <v>0</v>
      </c>
      <c r="G162" s="3">
        <v>1110</v>
      </c>
      <c r="H162" s="3">
        <f t="shared" si="2"/>
        <v>3329</v>
      </c>
      <c r="I162" s="8"/>
      <c r="J162" s="6"/>
    </row>
    <row r="163" spans="1:10" x14ac:dyDescent="0.2">
      <c r="A163" s="6" t="s">
        <v>18</v>
      </c>
      <c r="B163" s="3">
        <v>2783</v>
      </c>
      <c r="C163" s="3">
        <v>0</v>
      </c>
      <c r="D163" s="3">
        <v>0</v>
      </c>
      <c r="E163" s="3">
        <v>0</v>
      </c>
      <c r="F163" s="3">
        <v>0</v>
      </c>
      <c r="G163" s="3">
        <v>7421</v>
      </c>
      <c r="H163" s="3">
        <f t="shared" si="2"/>
        <v>10204</v>
      </c>
      <c r="I163" s="8"/>
      <c r="J163" s="6"/>
    </row>
    <row r="164" spans="1:10" x14ac:dyDescent="0.2">
      <c r="A164" s="6" t="s">
        <v>166</v>
      </c>
      <c r="B164" s="3">
        <v>4085</v>
      </c>
      <c r="C164" s="3">
        <v>0</v>
      </c>
      <c r="D164" s="3">
        <v>0</v>
      </c>
      <c r="E164" s="3">
        <v>0</v>
      </c>
      <c r="F164" s="3">
        <v>0</v>
      </c>
      <c r="G164" s="3">
        <v>2042</v>
      </c>
      <c r="H164" s="3">
        <f t="shared" si="2"/>
        <v>6127</v>
      </c>
      <c r="I164" s="8"/>
      <c r="J164" s="6"/>
    </row>
    <row r="165" spans="1:10" x14ac:dyDescent="0.2">
      <c r="A165" s="6" t="s">
        <v>230</v>
      </c>
      <c r="B165" s="3">
        <v>125</v>
      </c>
      <c r="C165" s="3">
        <v>0</v>
      </c>
      <c r="D165" s="3">
        <v>0</v>
      </c>
      <c r="E165" s="3">
        <v>0</v>
      </c>
      <c r="F165" s="3">
        <v>0</v>
      </c>
      <c r="G165" s="3">
        <v>498</v>
      </c>
      <c r="H165" s="3">
        <f t="shared" si="2"/>
        <v>623</v>
      </c>
      <c r="I165" s="8"/>
      <c r="J165" s="6"/>
    </row>
    <row r="166" spans="1:10" x14ac:dyDescent="0.2">
      <c r="A166" s="6" t="s">
        <v>156</v>
      </c>
      <c r="B166" s="3">
        <v>3618</v>
      </c>
      <c r="C166" s="3">
        <v>1130</v>
      </c>
      <c r="D166" s="3">
        <v>0</v>
      </c>
      <c r="E166" s="3">
        <v>0</v>
      </c>
      <c r="F166" s="3">
        <v>0</v>
      </c>
      <c r="G166" s="3">
        <v>5653</v>
      </c>
      <c r="H166" s="3">
        <f t="shared" si="2"/>
        <v>10401</v>
      </c>
      <c r="I166" s="8"/>
      <c r="J166" s="6"/>
    </row>
    <row r="167" spans="1:10" x14ac:dyDescent="0.2">
      <c r="A167" s="6" t="s">
        <v>111</v>
      </c>
      <c r="B167" s="3">
        <v>3702</v>
      </c>
      <c r="C167" s="3">
        <v>617</v>
      </c>
      <c r="D167" s="3">
        <v>0</v>
      </c>
      <c r="E167" s="3">
        <v>0</v>
      </c>
      <c r="F167" s="3">
        <v>0</v>
      </c>
      <c r="G167" s="3">
        <v>9871</v>
      </c>
      <c r="H167" s="3">
        <f t="shared" si="2"/>
        <v>14190</v>
      </c>
      <c r="I167" s="8"/>
      <c r="J167" s="6"/>
    </row>
    <row r="168" spans="1:10" x14ac:dyDescent="0.2">
      <c r="A168" s="6" t="s">
        <v>32</v>
      </c>
      <c r="B168" s="3">
        <v>496</v>
      </c>
      <c r="C168" s="3">
        <v>0</v>
      </c>
      <c r="D168" s="3">
        <v>0</v>
      </c>
      <c r="E168" s="3">
        <v>0</v>
      </c>
      <c r="F168" s="3">
        <v>0</v>
      </c>
      <c r="G168" s="3">
        <v>2481</v>
      </c>
      <c r="H168" s="3">
        <f t="shared" si="2"/>
        <v>2977</v>
      </c>
      <c r="I168" s="8"/>
      <c r="J168" s="6"/>
    </row>
    <row r="169" spans="1:10" x14ac:dyDescent="0.2">
      <c r="A169" s="6" t="s">
        <v>93</v>
      </c>
      <c r="B169" s="3">
        <v>3441</v>
      </c>
      <c r="C169" s="3">
        <v>0</v>
      </c>
      <c r="D169" s="3">
        <v>0</v>
      </c>
      <c r="E169" s="3">
        <v>0</v>
      </c>
      <c r="F169" s="3">
        <v>0</v>
      </c>
      <c r="G169" s="3">
        <v>9464</v>
      </c>
      <c r="H169" s="3">
        <f t="shared" si="2"/>
        <v>12905</v>
      </c>
      <c r="I169" s="8"/>
      <c r="J169" s="6"/>
    </row>
    <row r="170" spans="1:10" x14ac:dyDescent="0.2">
      <c r="A170" s="6" t="s">
        <v>59</v>
      </c>
      <c r="B170" s="3">
        <v>269</v>
      </c>
      <c r="C170" s="3">
        <v>0</v>
      </c>
      <c r="D170" s="3">
        <v>0</v>
      </c>
      <c r="E170" s="3">
        <v>0</v>
      </c>
      <c r="F170" s="3">
        <v>0</v>
      </c>
      <c r="G170" s="3">
        <v>0</v>
      </c>
      <c r="H170" s="3">
        <f t="shared" si="2"/>
        <v>269</v>
      </c>
      <c r="I170" s="8"/>
      <c r="J170" s="6"/>
    </row>
    <row r="171" spans="1:10" x14ac:dyDescent="0.2">
      <c r="A171" s="6" t="s">
        <v>231</v>
      </c>
      <c r="B171" s="3">
        <v>4254</v>
      </c>
      <c r="C171" s="3">
        <v>0</v>
      </c>
      <c r="D171" s="3">
        <v>0</v>
      </c>
      <c r="E171" s="3">
        <v>0</v>
      </c>
      <c r="F171" s="3">
        <v>0</v>
      </c>
      <c r="G171" s="3">
        <v>12314</v>
      </c>
      <c r="H171" s="3">
        <f t="shared" si="2"/>
        <v>16568</v>
      </c>
      <c r="I171" s="8"/>
      <c r="J171" s="6"/>
    </row>
    <row r="172" spans="1:10" x14ac:dyDescent="0.2">
      <c r="A172" s="6" t="s">
        <v>35</v>
      </c>
      <c r="B172" s="3">
        <v>3229</v>
      </c>
      <c r="C172" s="3">
        <v>0</v>
      </c>
      <c r="D172" s="3">
        <v>0</v>
      </c>
      <c r="E172" s="3">
        <v>0</v>
      </c>
      <c r="F172" s="3">
        <v>0</v>
      </c>
      <c r="G172" s="3">
        <v>7427</v>
      </c>
      <c r="H172" s="3">
        <f t="shared" si="2"/>
        <v>10656</v>
      </c>
      <c r="I172" s="8"/>
      <c r="J172" s="6"/>
    </row>
    <row r="173" spans="1:10" x14ac:dyDescent="0.2">
      <c r="A173" s="6" t="s">
        <v>232</v>
      </c>
      <c r="B173" s="3">
        <v>0</v>
      </c>
      <c r="C173" s="3">
        <v>0</v>
      </c>
      <c r="D173" s="3">
        <v>0</v>
      </c>
      <c r="E173" s="3">
        <v>0</v>
      </c>
      <c r="F173" s="3">
        <v>0</v>
      </c>
      <c r="G173" s="3">
        <v>4323</v>
      </c>
      <c r="H173" s="3">
        <f t="shared" si="2"/>
        <v>4323</v>
      </c>
      <c r="I173" s="8"/>
      <c r="J173" s="6"/>
    </row>
    <row r="174" spans="1:10" x14ac:dyDescent="0.2">
      <c r="A174" s="6" t="s">
        <v>158</v>
      </c>
      <c r="B174" s="3">
        <v>0</v>
      </c>
      <c r="C174" s="3">
        <v>0</v>
      </c>
      <c r="D174" s="3">
        <v>0</v>
      </c>
      <c r="E174" s="3">
        <v>0</v>
      </c>
      <c r="F174" s="3">
        <v>0</v>
      </c>
      <c r="G174" s="3">
        <v>554</v>
      </c>
      <c r="H174" s="3">
        <f t="shared" si="2"/>
        <v>554</v>
      </c>
      <c r="I174" s="8"/>
      <c r="J174" s="6"/>
    </row>
    <row r="175" spans="1:10" x14ac:dyDescent="0.2">
      <c r="A175" s="6" t="s">
        <v>82</v>
      </c>
      <c r="B175" s="3">
        <v>24112</v>
      </c>
      <c r="C175" s="3">
        <v>0</v>
      </c>
      <c r="D175" s="3">
        <v>0</v>
      </c>
      <c r="E175" s="3">
        <v>271</v>
      </c>
      <c r="F175" s="3">
        <v>0</v>
      </c>
      <c r="G175" s="3">
        <v>60687</v>
      </c>
      <c r="H175" s="3">
        <f t="shared" si="2"/>
        <v>85070</v>
      </c>
      <c r="I175" s="8"/>
      <c r="J175" s="6"/>
    </row>
    <row r="176" spans="1:10" x14ac:dyDescent="0.2">
      <c r="A176" s="6" t="s">
        <v>23</v>
      </c>
      <c r="B176" s="3">
        <v>5591</v>
      </c>
      <c r="C176" s="3">
        <v>1525</v>
      </c>
      <c r="D176" s="3">
        <v>0</v>
      </c>
      <c r="E176" s="3">
        <v>0</v>
      </c>
      <c r="F176" s="3">
        <v>0</v>
      </c>
      <c r="G176" s="3">
        <v>14487</v>
      </c>
      <c r="H176" s="3">
        <f t="shared" si="2"/>
        <v>21603</v>
      </c>
      <c r="I176" s="8"/>
      <c r="J176" s="6"/>
    </row>
    <row r="177" spans="1:10" x14ac:dyDescent="0.2">
      <c r="A177" s="6" t="s">
        <v>117</v>
      </c>
      <c r="B177" s="3">
        <v>0</v>
      </c>
      <c r="C177" s="3">
        <v>0</v>
      </c>
      <c r="D177" s="3">
        <v>0</v>
      </c>
      <c r="E177" s="3">
        <v>0</v>
      </c>
      <c r="F177" s="3">
        <v>0</v>
      </c>
      <c r="G177" s="3">
        <v>1596</v>
      </c>
      <c r="H177" s="3">
        <f t="shared" si="2"/>
        <v>1596</v>
      </c>
      <c r="I177" s="8"/>
      <c r="J177" s="6"/>
    </row>
    <row r="178" spans="1:10" x14ac:dyDescent="0.2">
      <c r="A178" s="6" t="s">
        <v>139</v>
      </c>
      <c r="B178" s="3">
        <v>1226</v>
      </c>
      <c r="C178" s="3">
        <v>0</v>
      </c>
      <c r="D178" s="3">
        <v>0</v>
      </c>
      <c r="E178" s="3">
        <v>0</v>
      </c>
      <c r="F178" s="3">
        <v>0</v>
      </c>
      <c r="G178" s="3">
        <v>1840</v>
      </c>
      <c r="H178" s="3">
        <f t="shared" si="2"/>
        <v>3066</v>
      </c>
      <c r="I178" s="8"/>
      <c r="J178" s="6"/>
    </row>
    <row r="179" spans="1:10" x14ac:dyDescent="0.2">
      <c r="A179" s="6" t="s">
        <v>55</v>
      </c>
      <c r="B179" s="3">
        <v>95104</v>
      </c>
      <c r="C179" s="3">
        <v>0</v>
      </c>
      <c r="D179" s="3">
        <v>0</v>
      </c>
      <c r="E179" s="3">
        <v>0</v>
      </c>
      <c r="F179" s="3">
        <v>0</v>
      </c>
      <c r="G179" s="3">
        <v>0</v>
      </c>
      <c r="H179" s="3">
        <f t="shared" si="2"/>
        <v>95104</v>
      </c>
      <c r="I179" s="8"/>
      <c r="J179" s="6"/>
    </row>
    <row r="180" spans="1:10" x14ac:dyDescent="0.2">
      <c r="A180" s="6" t="s">
        <v>43</v>
      </c>
      <c r="B180" s="3">
        <v>1840</v>
      </c>
      <c r="C180" s="3">
        <v>736</v>
      </c>
      <c r="D180" s="3">
        <v>0</v>
      </c>
      <c r="E180" s="3">
        <v>0</v>
      </c>
      <c r="F180" s="3">
        <v>0</v>
      </c>
      <c r="G180" s="3">
        <v>5703</v>
      </c>
      <c r="H180" s="3">
        <f t="shared" si="2"/>
        <v>8279</v>
      </c>
      <c r="I180" s="8"/>
      <c r="J180" s="6"/>
    </row>
    <row r="181" spans="1:10" x14ac:dyDescent="0.2">
      <c r="A181" s="6" t="s">
        <v>97</v>
      </c>
      <c r="B181" s="3">
        <v>3641</v>
      </c>
      <c r="C181" s="3">
        <v>1120</v>
      </c>
      <c r="D181" s="3">
        <v>0</v>
      </c>
      <c r="E181" s="3">
        <v>0</v>
      </c>
      <c r="F181" s="3">
        <v>0</v>
      </c>
      <c r="G181" s="3">
        <v>7282</v>
      </c>
      <c r="H181" s="3">
        <f t="shared" si="2"/>
        <v>12043</v>
      </c>
      <c r="I181" s="8"/>
      <c r="J181" s="6"/>
    </row>
    <row r="182" spans="1:10" x14ac:dyDescent="0.2">
      <c r="A182" s="6" t="s">
        <v>233</v>
      </c>
      <c r="B182" s="3">
        <v>6198</v>
      </c>
      <c r="C182" s="3">
        <v>6675</v>
      </c>
      <c r="D182" s="3">
        <v>0</v>
      </c>
      <c r="E182" s="3">
        <v>0</v>
      </c>
      <c r="F182" s="3">
        <v>0</v>
      </c>
      <c r="G182" s="3">
        <v>22408</v>
      </c>
      <c r="H182" s="3">
        <f t="shared" si="2"/>
        <v>35281</v>
      </c>
      <c r="I182" s="8"/>
      <c r="J182" s="6"/>
    </row>
    <row r="183" spans="1:10" x14ac:dyDescent="0.2">
      <c r="A183" s="6" t="s">
        <v>154</v>
      </c>
      <c r="B183" s="3">
        <v>13959</v>
      </c>
      <c r="C183" s="3">
        <v>1373</v>
      </c>
      <c r="D183" s="3">
        <v>0</v>
      </c>
      <c r="E183" s="3">
        <v>0</v>
      </c>
      <c r="F183" s="3">
        <v>0</v>
      </c>
      <c r="G183" s="3">
        <v>33411</v>
      </c>
      <c r="H183" s="3">
        <f t="shared" si="2"/>
        <v>48743</v>
      </c>
      <c r="I183" s="8"/>
      <c r="J183" s="6"/>
    </row>
    <row r="184" spans="1:10" x14ac:dyDescent="0.2">
      <c r="A184" s="6" t="s">
        <v>133</v>
      </c>
      <c r="B184" s="3">
        <v>4833</v>
      </c>
      <c r="C184" s="3">
        <v>537</v>
      </c>
      <c r="D184" s="3">
        <v>0</v>
      </c>
      <c r="E184" s="3">
        <v>0</v>
      </c>
      <c r="F184" s="3">
        <v>0</v>
      </c>
      <c r="G184" s="3">
        <v>6175</v>
      </c>
      <c r="H184" s="3">
        <f t="shared" si="2"/>
        <v>11545</v>
      </c>
      <c r="I184" s="8"/>
      <c r="J184" s="6"/>
    </row>
    <row r="185" spans="1:10" x14ac:dyDescent="0.2">
      <c r="A185" s="6" t="s">
        <v>149</v>
      </c>
      <c r="B185" s="3">
        <v>11307</v>
      </c>
      <c r="C185" s="3">
        <v>0</v>
      </c>
      <c r="D185" s="3">
        <v>0</v>
      </c>
      <c r="E185" s="3">
        <v>0</v>
      </c>
      <c r="F185" s="3">
        <v>0</v>
      </c>
      <c r="G185" s="3">
        <v>0</v>
      </c>
      <c r="H185" s="3">
        <f t="shared" si="2"/>
        <v>11307</v>
      </c>
      <c r="I185" s="8"/>
      <c r="J185" s="6"/>
    </row>
    <row r="186" spans="1:10" x14ac:dyDescent="0.2">
      <c r="A186" s="6" t="s">
        <v>234</v>
      </c>
      <c r="B186" s="3">
        <v>22185</v>
      </c>
      <c r="C186" s="3">
        <v>0</v>
      </c>
      <c r="D186" s="3">
        <v>0</v>
      </c>
      <c r="E186" s="3">
        <v>0</v>
      </c>
      <c r="F186" s="3">
        <v>0</v>
      </c>
      <c r="G186" s="3">
        <v>0</v>
      </c>
      <c r="H186" s="3">
        <f t="shared" si="2"/>
        <v>22185</v>
      </c>
      <c r="I186" s="8"/>
      <c r="J186" s="6"/>
    </row>
    <row r="187" spans="1:10" x14ac:dyDescent="0.2">
      <c r="A187" s="6" t="s">
        <v>235</v>
      </c>
      <c r="B187" s="3">
        <v>2026</v>
      </c>
      <c r="C187" s="3">
        <v>0</v>
      </c>
      <c r="D187" s="3">
        <v>0</v>
      </c>
      <c r="E187" s="3">
        <v>0</v>
      </c>
      <c r="F187" s="3">
        <v>0</v>
      </c>
      <c r="G187" s="3">
        <v>4457</v>
      </c>
      <c r="H187" s="3">
        <f t="shared" si="2"/>
        <v>6483</v>
      </c>
      <c r="I187" s="8"/>
      <c r="J187" s="6"/>
    </row>
    <row r="188" spans="1:10" x14ac:dyDescent="0.2">
      <c r="A188" s="6" t="s">
        <v>141</v>
      </c>
      <c r="B188" s="3">
        <v>277</v>
      </c>
      <c r="C188" s="3">
        <v>0</v>
      </c>
      <c r="D188" s="3">
        <v>0</v>
      </c>
      <c r="E188" s="3">
        <v>0</v>
      </c>
      <c r="F188" s="3">
        <v>0</v>
      </c>
      <c r="G188" s="3">
        <v>415</v>
      </c>
      <c r="H188" s="3">
        <f t="shared" si="2"/>
        <v>692</v>
      </c>
      <c r="I188" s="8"/>
      <c r="J188" s="6"/>
    </row>
    <row r="189" spans="1:10" x14ac:dyDescent="0.2">
      <c r="A189" s="6" t="s">
        <v>109</v>
      </c>
      <c r="B189" s="3">
        <v>426</v>
      </c>
      <c r="C189" s="3">
        <v>0</v>
      </c>
      <c r="D189" s="3">
        <v>0</v>
      </c>
      <c r="E189" s="3">
        <v>0</v>
      </c>
      <c r="F189" s="3">
        <v>0</v>
      </c>
      <c r="G189" s="3">
        <v>1989</v>
      </c>
      <c r="H189" s="3">
        <f t="shared" si="2"/>
        <v>2415</v>
      </c>
      <c r="I189" s="8"/>
      <c r="J189" s="6"/>
    </row>
    <row r="190" spans="1:10" x14ac:dyDescent="0.2">
      <c r="A190" s="6" t="s">
        <v>22</v>
      </c>
      <c r="B190" s="3">
        <v>3445</v>
      </c>
      <c r="C190" s="3">
        <v>0</v>
      </c>
      <c r="D190" s="3">
        <v>0</v>
      </c>
      <c r="E190" s="3">
        <v>0</v>
      </c>
      <c r="F190" s="3">
        <v>0</v>
      </c>
      <c r="G190" s="3">
        <v>1968</v>
      </c>
      <c r="H190" s="3">
        <f t="shared" si="2"/>
        <v>5413</v>
      </c>
      <c r="I190" s="8"/>
      <c r="J190" s="6"/>
    </row>
    <row r="191" spans="1:10" x14ac:dyDescent="0.2">
      <c r="A191" s="6" t="s">
        <v>147</v>
      </c>
      <c r="B191" s="3">
        <v>491</v>
      </c>
      <c r="C191" s="3">
        <v>0</v>
      </c>
      <c r="D191" s="3">
        <v>0</v>
      </c>
      <c r="E191" s="3">
        <v>0</v>
      </c>
      <c r="F191" s="3">
        <v>0</v>
      </c>
      <c r="G191" s="3">
        <v>1474</v>
      </c>
      <c r="H191" s="3">
        <f t="shared" si="2"/>
        <v>1965</v>
      </c>
      <c r="I191" s="8"/>
      <c r="J191" s="6"/>
    </row>
    <row r="192" spans="1:10" x14ac:dyDescent="0.2">
      <c r="A192" s="6" t="s">
        <v>236</v>
      </c>
      <c r="B192" s="3">
        <v>2097</v>
      </c>
      <c r="C192" s="3">
        <v>175</v>
      </c>
      <c r="D192" s="3">
        <v>0</v>
      </c>
      <c r="E192" s="3">
        <v>0</v>
      </c>
      <c r="F192" s="3">
        <v>0</v>
      </c>
      <c r="G192" s="3">
        <v>2971</v>
      </c>
      <c r="H192" s="3">
        <f t="shared" si="2"/>
        <v>5243</v>
      </c>
      <c r="I192" s="8"/>
      <c r="J192" s="6"/>
    </row>
    <row r="193" spans="1:10" x14ac:dyDescent="0.2">
      <c r="A193" s="6" t="s">
        <v>237</v>
      </c>
      <c r="B193" s="3">
        <v>8717</v>
      </c>
      <c r="C193" s="3">
        <v>2405</v>
      </c>
      <c r="D193" s="3">
        <v>0</v>
      </c>
      <c r="E193" s="3">
        <v>0</v>
      </c>
      <c r="F193" s="3">
        <v>0</v>
      </c>
      <c r="G193" s="3">
        <v>20139</v>
      </c>
      <c r="H193" s="3">
        <f t="shared" si="2"/>
        <v>31261</v>
      </c>
      <c r="I193" s="8"/>
      <c r="J193" s="6"/>
    </row>
    <row r="194" spans="1:10" x14ac:dyDescent="0.2">
      <c r="A194" s="6" t="s">
        <v>164</v>
      </c>
      <c r="B194" s="3">
        <v>1422</v>
      </c>
      <c r="C194" s="3">
        <v>0</v>
      </c>
      <c r="D194" s="3">
        <v>0</v>
      </c>
      <c r="E194" s="3">
        <v>0</v>
      </c>
      <c r="F194" s="3">
        <v>0</v>
      </c>
      <c r="G194" s="3">
        <v>7112</v>
      </c>
      <c r="H194" s="3">
        <f t="shared" ref="H194:H202" si="3">SUM(B194:G194)</f>
        <v>8534</v>
      </c>
      <c r="I194" s="8"/>
      <c r="J194" s="6"/>
    </row>
    <row r="195" spans="1:10" x14ac:dyDescent="0.2">
      <c r="A195" s="6" t="s">
        <v>42</v>
      </c>
      <c r="B195" s="3">
        <v>4812</v>
      </c>
      <c r="C195" s="3">
        <v>321</v>
      </c>
      <c r="D195" s="3">
        <v>0</v>
      </c>
      <c r="E195" s="3">
        <v>0</v>
      </c>
      <c r="F195" s="3">
        <v>0</v>
      </c>
      <c r="G195" s="3">
        <v>8662</v>
      </c>
      <c r="H195" s="3">
        <f t="shared" si="3"/>
        <v>13795</v>
      </c>
      <c r="I195" s="8"/>
      <c r="J195" s="6"/>
    </row>
    <row r="196" spans="1:10" x14ac:dyDescent="0.2">
      <c r="A196" s="6" t="s">
        <v>119</v>
      </c>
      <c r="B196" s="3">
        <v>4793</v>
      </c>
      <c r="C196" s="3">
        <v>625</v>
      </c>
      <c r="D196" s="3">
        <v>0</v>
      </c>
      <c r="E196" s="3">
        <v>0</v>
      </c>
      <c r="F196" s="3">
        <v>0</v>
      </c>
      <c r="G196" s="3">
        <v>10837</v>
      </c>
      <c r="H196" s="3">
        <f t="shared" si="3"/>
        <v>16255</v>
      </c>
      <c r="I196" s="8"/>
      <c r="J196" s="6"/>
    </row>
    <row r="197" spans="1:10" x14ac:dyDescent="0.2">
      <c r="A197" s="6" t="s">
        <v>238</v>
      </c>
      <c r="B197" s="3">
        <v>0</v>
      </c>
      <c r="C197" s="3">
        <v>0</v>
      </c>
      <c r="D197" s="3">
        <v>0</v>
      </c>
      <c r="E197" s="3">
        <v>0</v>
      </c>
      <c r="F197" s="3">
        <v>0</v>
      </c>
      <c r="G197" s="3">
        <v>6125</v>
      </c>
      <c r="H197" s="3">
        <f t="shared" si="3"/>
        <v>6125</v>
      </c>
      <c r="I197" s="8"/>
      <c r="J197" s="6"/>
    </row>
    <row r="198" spans="1:10" x14ac:dyDescent="0.2">
      <c r="A198" s="6" t="s">
        <v>37</v>
      </c>
      <c r="B198" s="3">
        <v>1011</v>
      </c>
      <c r="C198" s="3">
        <v>337</v>
      </c>
      <c r="D198" s="3">
        <v>0</v>
      </c>
      <c r="E198" s="3">
        <v>0</v>
      </c>
      <c r="F198" s="3">
        <v>0</v>
      </c>
      <c r="G198" s="3">
        <v>674</v>
      </c>
      <c r="H198" s="3">
        <f t="shared" si="3"/>
        <v>2022</v>
      </c>
      <c r="I198" s="8"/>
      <c r="J198" s="6"/>
    </row>
    <row r="199" spans="1:10" x14ac:dyDescent="0.2">
      <c r="A199" s="6" t="s">
        <v>239</v>
      </c>
      <c r="B199" s="3">
        <v>0</v>
      </c>
      <c r="C199" s="3">
        <v>0</v>
      </c>
      <c r="D199" s="3">
        <v>0</v>
      </c>
      <c r="E199" s="3">
        <v>0</v>
      </c>
      <c r="F199" s="3">
        <v>0</v>
      </c>
      <c r="G199" s="3">
        <v>0</v>
      </c>
      <c r="H199" s="3">
        <f t="shared" si="3"/>
        <v>0</v>
      </c>
      <c r="I199" s="8"/>
      <c r="J199" s="6"/>
    </row>
    <row r="200" spans="1:10" x14ac:dyDescent="0.2">
      <c r="A200" s="6" t="s">
        <v>240</v>
      </c>
      <c r="B200" s="3">
        <v>0</v>
      </c>
      <c r="C200" s="3">
        <v>0</v>
      </c>
      <c r="D200" s="3">
        <v>0</v>
      </c>
      <c r="E200" s="3">
        <v>0</v>
      </c>
      <c r="F200" s="3">
        <v>0</v>
      </c>
      <c r="G200" s="3">
        <v>0</v>
      </c>
      <c r="H200" s="3">
        <f t="shared" si="3"/>
        <v>0</v>
      </c>
      <c r="I200" s="8"/>
      <c r="J200" s="6"/>
    </row>
    <row r="201" spans="1:10" x14ac:dyDescent="0.2">
      <c r="A201" s="6" t="s">
        <v>241</v>
      </c>
      <c r="B201" s="3">
        <v>0</v>
      </c>
      <c r="C201" s="3">
        <v>0</v>
      </c>
      <c r="D201" s="3">
        <v>0</v>
      </c>
      <c r="E201" s="3">
        <v>0</v>
      </c>
      <c r="F201" s="3">
        <v>0</v>
      </c>
      <c r="G201" s="3">
        <v>0</v>
      </c>
      <c r="H201" s="3">
        <f t="shared" si="3"/>
        <v>0</v>
      </c>
      <c r="I201" s="8"/>
      <c r="J201" s="6"/>
    </row>
    <row r="202" spans="1:10" x14ac:dyDescent="0.2">
      <c r="A202" s="6" t="s">
        <v>182</v>
      </c>
      <c r="B202" s="3">
        <v>343</v>
      </c>
      <c r="C202" s="3">
        <v>0</v>
      </c>
      <c r="D202" s="3">
        <v>0</v>
      </c>
      <c r="E202" s="3">
        <v>0</v>
      </c>
      <c r="F202" s="3">
        <v>0</v>
      </c>
      <c r="G202" s="3">
        <v>0</v>
      </c>
      <c r="H202" s="3">
        <f t="shared" si="3"/>
        <v>343</v>
      </c>
      <c r="I202" s="8"/>
      <c r="J202" s="6"/>
    </row>
    <row r="203" spans="1:10" s="8" customFormat="1" x14ac:dyDescent="0.2">
      <c r="A203" s="6" t="s">
        <v>184</v>
      </c>
      <c r="B203" s="4">
        <f>SUBTOTAL(109,Sect619[District])</f>
        <v>909610</v>
      </c>
      <c r="C203" s="4">
        <f>SUBTOTAL(109,Sect619[Regional])</f>
        <v>137964</v>
      </c>
      <c r="D203" s="4">
        <f>SUBTOTAL(109,Sect619[OSD])</f>
        <v>1032</v>
      </c>
      <c r="E203" s="4">
        <f>SUBTOTAL(109,Sect619[LTCT])</f>
        <v>271</v>
      </c>
      <c r="F203" s="4">
        <f>SUBTOTAL(109,Sect619[Hospital])</f>
        <v>0</v>
      </c>
      <c r="G203" s="4">
        <f>SUBTOTAL(109,Sect619[ECSE])</f>
        <v>2066231</v>
      </c>
      <c r="H203" s="4">
        <f>SUBTOTAL(109,Sect619[Gross Total])</f>
        <v>3115108</v>
      </c>
      <c r="I203" s="5"/>
    </row>
    <row r="204" spans="1:10" hidden="1" x14ac:dyDescent="0.2">
      <c r="A204" s="8"/>
      <c r="B204" s="5"/>
      <c r="C204" s="5"/>
      <c r="D204" s="5"/>
      <c r="E204" s="5"/>
      <c r="F204" s="5"/>
      <c r="G204" s="5"/>
      <c r="H204" s="5"/>
    </row>
  </sheetData>
  <sheetProtection sort="0" autoFilter="0"/>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0"/>
  <sheetViews>
    <sheetView workbookViewId="0">
      <pane ySplit="1" topLeftCell="A2" activePane="bottomLeft" state="frozen"/>
      <selection pane="bottomLeft" activeCell="D3" sqref="D3"/>
    </sheetView>
  </sheetViews>
  <sheetFormatPr defaultColWidth="0" defaultRowHeight="12.75" zeroHeight="1" x14ac:dyDescent="0.2"/>
  <cols>
    <col min="1" max="1" width="30.28515625" style="6" customWidth="1"/>
    <col min="2" max="3" width="21.140625" style="6" bestFit="1" customWidth="1"/>
    <col min="4" max="4" width="16.140625" style="6" customWidth="1"/>
    <col min="5" max="5" width="9.28515625" style="6" customWidth="1"/>
    <col min="6" max="7" width="0" style="6" hidden="1" customWidth="1"/>
    <col min="8" max="16384" width="7.28515625" style="6" hidden="1"/>
  </cols>
  <sheetData>
    <row r="1" spans="1:4" x14ac:dyDescent="0.2">
      <c r="A1" s="6" t="s">
        <v>180</v>
      </c>
      <c r="B1" s="7" t="s">
        <v>248</v>
      </c>
      <c r="C1" s="7" t="s">
        <v>249</v>
      </c>
      <c r="D1" s="7" t="s">
        <v>184</v>
      </c>
    </row>
    <row r="2" spans="1:4" x14ac:dyDescent="0.2">
      <c r="A2" s="6" t="s">
        <v>169</v>
      </c>
      <c r="B2" s="3">
        <f>Sect611[[#Totals],[Regional]]</f>
        <v>16761844</v>
      </c>
      <c r="C2" s="3">
        <f>Sect619[[#Totals],[Regional]]</f>
        <v>137964</v>
      </c>
      <c r="D2" s="4">
        <f>Programs[[#This Row],[Section 611 Regular]]+Programs[[#This Row],[Section 619 Regular]]</f>
        <v>16899808</v>
      </c>
    </row>
    <row r="3" spans="1:4" x14ac:dyDescent="0.2">
      <c r="A3" s="6" t="s">
        <v>179</v>
      </c>
      <c r="B3" s="3">
        <f>Sect611[[#Totals],[OSD]]</f>
        <v>129322</v>
      </c>
      <c r="C3" s="3">
        <f>Sect619[[#Totals],[OSD]]</f>
        <v>1032</v>
      </c>
      <c r="D3" s="4">
        <f>Programs[[#This Row],[Section 611 Regular]]+Programs[[#This Row],[Section 619 Regular]]</f>
        <v>130354</v>
      </c>
    </row>
    <row r="4" spans="1:4" x14ac:dyDescent="0.2">
      <c r="A4" s="6" t="s">
        <v>181</v>
      </c>
      <c r="B4" s="3">
        <f>Sect611[[#Totals],[LTCT]]</f>
        <v>337127</v>
      </c>
      <c r="C4" s="3">
        <f>Sect619[[#Totals],[LTCT]]</f>
        <v>271</v>
      </c>
      <c r="D4" s="4">
        <f>Programs[[#This Row],[Section 611 Regular]]+Programs[[#This Row],[Section 619 Regular]]</f>
        <v>337398</v>
      </c>
    </row>
    <row r="5" spans="1:4" x14ac:dyDescent="0.2">
      <c r="A5" s="6" t="s">
        <v>172</v>
      </c>
      <c r="B5" s="3">
        <f>Sect611[[#Totals],[Hospital]]</f>
        <v>15973</v>
      </c>
      <c r="C5" s="3">
        <f>Sect619[[#Totals],[Hospital]]</f>
        <v>0</v>
      </c>
      <c r="D5" s="4">
        <f>Programs[[#This Row],[Section 611 Regular]]+Programs[[#This Row],[Section 619 Regular]]</f>
        <v>15973</v>
      </c>
    </row>
    <row r="6" spans="1:4" x14ac:dyDescent="0.2">
      <c r="A6" s="6" t="s">
        <v>182</v>
      </c>
      <c r="B6" s="3">
        <f>INDEX(Sect611[],MATCH(Programs[[#This Row],[Program Name]],Sect611[LEA Name],0),8)</f>
        <v>21285</v>
      </c>
      <c r="C6" s="3">
        <f>INDEX(Sect619[],MATCH(Programs[[#This Row],[Program Name]],Sect619[LEA Name],0),8)</f>
        <v>343</v>
      </c>
      <c r="D6" s="4">
        <f>Programs[[#This Row],[Section 611 Regular]]+Programs[[#This Row],[Section 619 Regular]]</f>
        <v>21628</v>
      </c>
    </row>
    <row r="7" spans="1:4" x14ac:dyDescent="0.2">
      <c r="A7" s="6" t="s">
        <v>173</v>
      </c>
      <c r="B7" s="3">
        <f>Sect611[[#Totals],[ECSE]]</f>
        <v>10480671</v>
      </c>
      <c r="C7" s="3">
        <f>Sect619[[#Totals],[ECSE]]</f>
        <v>2066231</v>
      </c>
      <c r="D7" s="4">
        <f>Programs[[#This Row],[Section 611 Regular]]+Programs[[#This Row],[Section 619 Regular]]</f>
        <v>12546902</v>
      </c>
    </row>
    <row r="8" spans="1:4" x14ac:dyDescent="0.2">
      <c r="A8" s="6" t="s">
        <v>184</v>
      </c>
      <c r="B8" s="4">
        <f>SUBTOTAL(109,Programs[Section 611 Regular])</f>
        <v>27746222</v>
      </c>
      <c r="C8" s="4">
        <f>SUBTOTAL(109,Programs[Section 619 Regular])</f>
        <v>2205841</v>
      </c>
      <c r="D8" s="4">
        <f>SUBTOTAL(109,Programs[Total])</f>
        <v>29952063</v>
      </c>
    </row>
    <row r="9" spans="1:4" x14ac:dyDescent="0.2">
      <c r="B9" s="3"/>
      <c r="C9" s="3"/>
      <c r="D9" s="4"/>
    </row>
    <row r="10" spans="1:4" hidden="1" x14ac:dyDescent="0.2"/>
  </sheetData>
  <sheetProtection sort="0" autoFilter="0"/>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204"/>
  <sheetViews>
    <sheetView workbookViewId="0">
      <pane ySplit="1" topLeftCell="A2" activePane="bottomLeft" state="frozen"/>
      <selection activeCell="B2" sqref="B2"/>
      <selection pane="bottomLeft" activeCell="B2" sqref="B2"/>
    </sheetView>
  </sheetViews>
  <sheetFormatPr defaultColWidth="0" defaultRowHeight="12.75" zeroHeight="1" x14ac:dyDescent="0.2"/>
  <cols>
    <col min="1" max="1" width="26.7109375" style="6" customWidth="1"/>
    <col min="2" max="2" width="21.5703125" style="6" customWidth="1"/>
    <col min="3" max="3" width="9.28515625" style="8" customWidth="1"/>
    <col min="4" max="6" width="0" style="6" hidden="1" customWidth="1"/>
    <col min="7" max="16384" width="7.28515625" style="6" hidden="1"/>
  </cols>
  <sheetData>
    <row r="1" spans="1:2" x14ac:dyDescent="0.2">
      <c r="A1" s="6" t="s">
        <v>0</v>
      </c>
      <c r="B1" s="7" t="s">
        <v>250</v>
      </c>
    </row>
    <row r="2" spans="1:2" x14ac:dyDescent="0.2">
      <c r="A2" s="6" t="s">
        <v>79</v>
      </c>
      <c r="B2" s="3">
        <f>ROUND(SUM(Sect611[[#This Row],[Gross Total]],Sect619[[#This Row],[Gross Total]])*0.15,0)</f>
        <v>698</v>
      </c>
    </row>
    <row r="3" spans="1:2" x14ac:dyDescent="0.2">
      <c r="A3" s="6" t="s">
        <v>106</v>
      </c>
      <c r="B3" s="3">
        <f>ROUND(SUM(Sect611[[#This Row],[Gross Total]],Sect619[[#This Row],[Gross Total]])*0.15,0)</f>
        <v>9026</v>
      </c>
    </row>
    <row r="4" spans="1:2" x14ac:dyDescent="0.2">
      <c r="A4" s="6" t="s">
        <v>5</v>
      </c>
      <c r="B4" s="3">
        <f>ROUND(SUM(Sect611[[#This Row],[Gross Total]],Sect619[[#This Row],[Gross Total]])*0.15,0)</f>
        <v>18492</v>
      </c>
    </row>
    <row r="5" spans="1:2" x14ac:dyDescent="0.2">
      <c r="A5" s="6" t="s">
        <v>161</v>
      </c>
      <c r="B5" s="3">
        <f>ROUND(SUM(Sect611[[#This Row],[Gross Total]],Sect619[[#This Row],[Gross Total]])*0.15,0)</f>
        <v>29672</v>
      </c>
    </row>
    <row r="6" spans="1:2" x14ac:dyDescent="0.2">
      <c r="A6" s="6" t="s">
        <v>104</v>
      </c>
      <c r="B6" s="3">
        <f>ROUND(SUM(Sect611[[#This Row],[Gross Total]],Sect619[[#This Row],[Gross Total]])*0.15,0)</f>
        <v>3929</v>
      </c>
    </row>
    <row r="7" spans="1:2" x14ac:dyDescent="0.2">
      <c r="A7" s="6" t="s">
        <v>44</v>
      </c>
      <c r="B7" s="3">
        <f>ROUND(SUM(Sect611[[#This Row],[Gross Total]],Sect619[[#This Row],[Gross Total]])*0.15,0)</f>
        <v>5541</v>
      </c>
    </row>
    <row r="8" spans="1:2" x14ac:dyDescent="0.2">
      <c r="A8" s="6" t="s">
        <v>108</v>
      </c>
      <c r="B8" s="3">
        <f>ROUND(SUM(Sect611[[#This Row],[Gross Total]],Sect619[[#This Row],[Gross Total]])*0.15,0)</f>
        <v>636</v>
      </c>
    </row>
    <row r="9" spans="1:2" x14ac:dyDescent="0.2">
      <c r="A9" s="6" t="s">
        <v>61</v>
      </c>
      <c r="B9" s="3">
        <f>ROUND(SUM(Sect611[[#This Row],[Gross Total]],Sect619[[#This Row],[Gross Total]])*0.15,0)</f>
        <v>99264</v>
      </c>
    </row>
    <row r="10" spans="1:2" x14ac:dyDescent="0.2">
      <c r="A10" s="6" t="s">
        <v>70</v>
      </c>
      <c r="B10" s="3">
        <f>ROUND(SUM(Sect611[[#This Row],[Gross Total]],Sect619[[#This Row],[Gross Total]])*0.15,0)</f>
        <v>306</v>
      </c>
    </row>
    <row r="11" spans="1:2" x14ac:dyDescent="0.2">
      <c r="A11" s="6" t="s">
        <v>209</v>
      </c>
      <c r="B11" s="3">
        <f>ROUND(SUM(Sect611[[#This Row],[Gross Total]],Sect619[[#This Row],[Gross Total]])*0.15,0)</f>
        <v>63370</v>
      </c>
    </row>
    <row r="12" spans="1:2" x14ac:dyDescent="0.2">
      <c r="A12" s="6" t="s">
        <v>210</v>
      </c>
      <c r="B12" s="3">
        <f>ROUND(SUM(Sect611[[#This Row],[Gross Total]],Sect619[[#This Row],[Gross Total]])*0.15,0)</f>
        <v>19445</v>
      </c>
    </row>
    <row r="13" spans="1:2" x14ac:dyDescent="0.2">
      <c r="A13" s="6" t="s">
        <v>1</v>
      </c>
      <c r="B13" s="3">
        <f>ROUND(SUM(Sect611[[#This Row],[Gross Total]],Sect619[[#This Row],[Gross Total]])*0.15,0)</f>
        <v>133999</v>
      </c>
    </row>
    <row r="14" spans="1:2" x14ac:dyDescent="0.2">
      <c r="A14" s="6" t="s">
        <v>29</v>
      </c>
      <c r="B14" s="3">
        <f>ROUND(SUM(Sect611[[#This Row],[Gross Total]],Sect619[[#This Row],[Gross Total]])*0.15,0)</f>
        <v>26795</v>
      </c>
    </row>
    <row r="15" spans="1:2" x14ac:dyDescent="0.2">
      <c r="A15" s="6" t="s">
        <v>152</v>
      </c>
      <c r="B15" s="3">
        <f>ROUND(SUM(Sect611[[#This Row],[Gross Total]],Sect619[[#This Row],[Gross Total]])*0.15,0)</f>
        <v>34976</v>
      </c>
    </row>
    <row r="16" spans="1:2" x14ac:dyDescent="0.2">
      <c r="A16" s="6" t="s">
        <v>155</v>
      </c>
      <c r="B16" s="3">
        <f>ROUND(SUM(Sect611[[#This Row],[Gross Total]],Sect619[[#This Row],[Gross Total]])*0.15,0)</f>
        <v>1336081</v>
      </c>
    </row>
    <row r="17" spans="1:2" x14ac:dyDescent="0.2">
      <c r="A17" s="6" t="s">
        <v>211</v>
      </c>
      <c r="B17" s="3">
        <f>ROUND(SUM(Sect611[[#This Row],[Gross Total]],Sect619[[#This Row],[Gross Total]])*0.15,0)</f>
        <v>593181</v>
      </c>
    </row>
    <row r="18" spans="1:2" x14ac:dyDescent="0.2">
      <c r="A18" s="6" t="s">
        <v>86</v>
      </c>
      <c r="B18" s="3">
        <f>ROUND(SUM(Sect611[[#This Row],[Gross Total]],Sect619[[#This Row],[Gross Total]])*0.15,0)</f>
        <v>200328</v>
      </c>
    </row>
    <row r="19" spans="1:2" x14ac:dyDescent="0.2">
      <c r="A19" s="6" t="s">
        <v>92</v>
      </c>
      <c r="B19" s="3">
        <f>ROUND(SUM(Sect611[[#This Row],[Gross Total]],Sect619[[#This Row],[Gross Total]])*0.15,0)</f>
        <v>8813</v>
      </c>
    </row>
    <row r="20" spans="1:2" x14ac:dyDescent="0.2">
      <c r="A20" s="6" t="s">
        <v>71</v>
      </c>
      <c r="B20" s="3">
        <f>ROUND(SUM(Sect611[[#This Row],[Gross Total]],Sect619[[#This Row],[Gross Total]])*0.15,0)</f>
        <v>671</v>
      </c>
    </row>
    <row r="21" spans="1:2" x14ac:dyDescent="0.2">
      <c r="A21" s="6" t="s">
        <v>212</v>
      </c>
      <c r="B21" s="3">
        <f>ROUND(SUM(Sect611[[#This Row],[Gross Total]],Sect619[[#This Row],[Gross Total]])*0.15,0)</f>
        <v>60030</v>
      </c>
    </row>
    <row r="22" spans="1:2" x14ac:dyDescent="0.2">
      <c r="A22" s="6" t="s">
        <v>3</v>
      </c>
      <c r="B22" s="3">
        <f>ROUND(SUM(Sect611[[#This Row],[Gross Total]],Sect619[[#This Row],[Gross Total]])*0.15,0)</f>
        <v>2279</v>
      </c>
    </row>
    <row r="23" spans="1:2" x14ac:dyDescent="0.2">
      <c r="A23" s="6" t="s">
        <v>66</v>
      </c>
      <c r="B23" s="3">
        <f>ROUND(SUM(Sect611[[#This Row],[Gross Total]],Sect619[[#This Row],[Gross Total]])*0.15,0)</f>
        <v>7117</v>
      </c>
    </row>
    <row r="24" spans="1:2" x14ac:dyDescent="0.2">
      <c r="A24" s="6" t="s">
        <v>213</v>
      </c>
      <c r="B24" s="3">
        <f>ROUND(SUM(Sect611[[#This Row],[Gross Total]],Sect619[[#This Row],[Gross Total]])*0.15,0)</f>
        <v>8683</v>
      </c>
    </row>
    <row r="25" spans="1:2" x14ac:dyDescent="0.2">
      <c r="A25" s="6" t="s">
        <v>14</v>
      </c>
      <c r="B25" s="3">
        <f>ROUND(SUM(Sect611[[#This Row],[Gross Total]],Sect619[[#This Row],[Gross Total]])*0.15,0)</f>
        <v>159894</v>
      </c>
    </row>
    <row r="26" spans="1:2" x14ac:dyDescent="0.2">
      <c r="A26" s="6" t="s">
        <v>112</v>
      </c>
      <c r="B26" s="3">
        <f>ROUND(SUM(Sect611[[#This Row],[Gross Total]],Sect619[[#This Row],[Gross Total]])*0.15,0)</f>
        <v>96677</v>
      </c>
    </row>
    <row r="27" spans="1:2" x14ac:dyDescent="0.2">
      <c r="A27" s="6" t="s">
        <v>125</v>
      </c>
      <c r="B27" s="3">
        <f>ROUND(SUM(Sect611[[#This Row],[Gross Total]],Sect619[[#This Row],[Gross Total]])*0.15,0)</f>
        <v>220978</v>
      </c>
    </row>
    <row r="28" spans="1:2" x14ac:dyDescent="0.2">
      <c r="A28" s="6" t="s">
        <v>30</v>
      </c>
      <c r="B28" s="3">
        <f>ROUND(SUM(Sect611[[#This Row],[Gross Total]],Sect619[[#This Row],[Gross Total]])*0.15,0)</f>
        <v>21827</v>
      </c>
    </row>
    <row r="29" spans="1:2" x14ac:dyDescent="0.2">
      <c r="A29" s="6" t="s">
        <v>100</v>
      </c>
      <c r="B29" s="3">
        <f>ROUND(SUM(Sect611[[#This Row],[Gross Total]],Sect619[[#This Row],[Gross Total]])*0.15,0)</f>
        <v>22450</v>
      </c>
    </row>
    <row r="30" spans="1:2" x14ac:dyDescent="0.2">
      <c r="A30" s="6" t="s">
        <v>62</v>
      </c>
      <c r="B30" s="3">
        <f>ROUND(SUM(Sect611[[#This Row],[Gross Total]],Sect619[[#This Row],[Gross Total]])*0.15,0)</f>
        <v>153472</v>
      </c>
    </row>
    <row r="31" spans="1:2" x14ac:dyDescent="0.2">
      <c r="A31" s="6" t="s">
        <v>130</v>
      </c>
      <c r="B31" s="3">
        <f>ROUND(SUM(Sect611[[#This Row],[Gross Total]],Sect619[[#This Row],[Gross Total]])*0.15,0)</f>
        <v>104352</v>
      </c>
    </row>
    <row r="32" spans="1:2" x14ac:dyDescent="0.2">
      <c r="A32" s="6" t="s">
        <v>20</v>
      </c>
      <c r="B32" s="3">
        <f>ROUND(SUM(Sect611[[#This Row],[Gross Total]],Sect619[[#This Row],[Gross Total]])*0.15,0)</f>
        <v>26776</v>
      </c>
    </row>
    <row r="33" spans="1:2" x14ac:dyDescent="0.2">
      <c r="A33" s="6" t="s">
        <v>12</v>
      </c>
      <c r="B33" s="3">
        <f>ROUND(SUM(Sect611[[#This Row],[Gross Total]],Sect619[[#This Row],[Gross Total]])*0.15,0)</f>
        <v>22413</v>
      </c>
    </row>
    <row r="34" spans="1:2" x14ac:dyDescent="0.2">
      <c r="A34" s="6" t="s">
        <v>45</v>
      </c>
      <c r="B34" s="3">
        <f>ROUND(SUM(Sect611[[#This Row],[Gross Total]],Sect619[[#This Row],[Gross Total]])*0.15,0)</f>
        <v>5237</v>
      </c>
    </row>
    <row r="35" spans="1:2" x14ac:dyDescent="0.2">
      <c r="A35" s="6" t="s">
        <v>25</v>
      </c>
      <c r="B35" s="3">
        <f>ROUND(SUM(Sect611[[#This Row],[Gross Total]],Sect619[[#This Row],[Gross Total]])*0.15,0)</f>
        <v>142514</v>
      </c>
    </row>
    <row r="36" spans="1:2" x14ac:dyDescent="0.2">
      <c r="A36" s="6" t="s">
        <v>24</v>
      </c>
      <c r="B36" s="3">
        <f>ROUND(SUM(Sect611[[#This Row],[Gross Total]],Sect619[[#This Row],[Gross Total]])*0.15,0)</f>
        <v>46355</v>
      </c>
    </row>
    <row r="37" spans="1:2" x14ac:dyDescent="0.2">
      <c r="A37" s="6" t="s">
        <v>126</v>
      </c>
      <c r="B37" s="3">
        <f>ROUND(SUM(Sect611[[#This Row],[Gross Total]],Sect619[[#This Row],[Gross Total]])*0.15,0)</f>
        <v>30295</v>
      </c>
    </row>
    <row r="38" spans="1:2" x14ac:dyDescent="0.2">
      <c r="A38" s="6" t="s">
        <v>7</v>
      </c>
      <c r="B38" s="3">
        <f>ROUND(SUM(Sect611[[#This Row],[Gross Total]],Sect619[[#This Row],[Gross Total]])*0.15,0)</f>
        <v>256947</v>
      </c>
    </row>
    <row r="39" spans="1:2" x14ac:dyDescent="0.2">
      <c r="A39" s="6" t="s">
        <v>144</v>
      </c>
      <c r="B39" s="3">
        <f>ROUND(SUM(Sect611[[#This Row],[Gross Total]],Sect619[[#This Row],[Gross Total]])*0.15,0)</f>
        <v>10222</v>
      </c>
    </row>
    <row r="40" spans="1:2" x14ac:dyDescent="0.2">
      <c r="A40" s="6" t="s">
        <v>85</v>
      </c>
      <c r="B40" s="3">
        <f>ROUND(SUM(Sect611[[#This Row],[Gross Total]],Sect619[[#This Row],[Gross Total]])*0.15,0)</f>
        <v>50179</v>
      </c>
    </row>
    <row r="41" spans="1:2" x14ac:dyDescent="0.2">
      <c r="A41" s="6" t="s">
        <v>214</v>
      </c>
      <c r="B41" s="3">
        <f>ROUND(SUM(Sect611[[#This Row],[Gross Total]],Sect619[[#This Row],[Gross Total]])*0.15,0)</f>
        <v>114126</v>
      </c>
    </row>
    <row r="42" spans="1:2" x14ac:dyDescent="0.2">
      <c r="A42" s="6" t="s">
        <v>215</v>
      </c>
      <c r="B42" s="3">
        <f>ROUND(SUM(Sect611[[#This Row],[Gross Total]],Sect619[[#This Row],[Gross Total]])*0.15,0)</f>
        <v>11620</v>
      </c>
    </row>
    <row r="43" spans="1:2" x14ac:dyDescent="0.2">
      <c r="A43" s="6" t="s">
        <v>69</v>
      </c>
      <c r="B43" s="3">
        <f>ROUND(SUM(Sect611[[#This Row],[Gross Total]],Sect619[[#This Row],[Gross Total]])*0.15,0)</f>
        <v>22498</v>
      </c>
    </row>
    <row r="44" spans="1:2" x14ac:dyDescent="0.2">
      <c r="A44" s="6" t="s">
        <v>129</v>
      </c>
      <c r="B44" s="3">
        <f>ROUND(SUM(Sect611[[#This Row],[Gross Total]],Sect619[[#This Row],[Gross Total]])*0.15,0)</f>
        <v>120591</v>
      </c>
    </row>
    <row r="45" spans="1:2" x14ac:dyDescent="0.2">
      <c r="A45" s="6" t="s">
        <v>127</v>
      </c>
      <c r="B45" s="3">
        <f>ROUND(SUM(Sect611[[#This Row],[Gross Total]],Sect619[[#This Row],[Gross Total]])*0.15,0)</f>
        <v>337347</v>
      </c>
    </row>
    <row r="46" spans="1:2" x14ac:dyDescent="0.2">
      <c r="A46" s="6" t="s">
        <v>162</v>
      </c>
      <c r="B46" s="3">
        <f>ROUND(SUM(Sect611[[#This Row],[Gross Total]],Sect619[[#This Row],[Gross Total]])*0.15,0)</f>
        <v>32847</v>
      </c>
    </row>
    <row r="47" spans="1:2" x14ac:dyDescent="0.2">
      <c r="A47" s="6" t="s">
        <v>49</v>
      </c>
      <c r="B47" s="3">
        <f>ROUND(SUM(Sect611[[#This Row],[Gross Total]],Sect619[[#This Row],[Gross Total]])*0.15,0)</f>
        <v>2324</v>
      </c>
    </row>
    <row r="48" spans="1:2" x14ac:dyDescent="0.2">
      <c r="A48" s="6" t="s">
        <v>54</v>
      </c>
      <c r="B48" s="3">
        <f>ROUND(SUM(Sect611[[#This Row],[Gross Total]],Sect619[[#This Row],[Gross Total]])*0.15,0)</f>
        <v>329</v>
      </c>
    </row>
    <row r="49" spans="1:2" x14ac:dyDescent="0.2">
      <c r="A49" s="6" t="s">
        <v>58</v>
      </c>
      <c r="B49" s="3">
        <f>ROUND(SUM(Sect611[[#This Row],[Gross Total]],Sect619[[#This Row],[Gross Total]])*0.15,0)</f>
        <v>218</v>
      </c>
    </row>
    <row r="50" spans="1:2" x14ac:dyDescent="0.2">
      <c r="A50" s="6" t="s">
        <v>216</v>
      </c>
      <c r="B50" s="3">
        <f>ROUND(SUM(Sect611[[#This Row],[Gross Total]],Sect619[[#This Row],[Gross Total]])*0.15,0)</f>
        <v>10103</v>
      </c>
    </row>
    <row r="51" spans="1:2" x14ac:dyDescent="0.2">
      <c r="A51" s="6" t="s">
        <v>217</v>
      </c>
      <c r="B51" s="3">
        <f>ROUND(SUM(Sect611[[#This Row],[Gross Total]],Sect619[[#This Row],[Gross Total]])*0.15,0)</f>
        <v>217997</v>
      </c>
    </row>
    <row r="52" spans="1:2" x14ac:dyDescent="0.2">
      <c r="A52" s="6" t="s">
        <v>56</v>
      </c>
      <c r="B52" s="3">
        <f>ROUND(SUM(Sect611[[#This Row],[Gross Total]],Sect619[[#This Row],[Gross Total]])*0.15,0)</f>
        <v>308</v>
      </c>
    </row>
    <row r="53" spans="1:2" x14ac:dyDescent="0.2">
      <c r="A53" s="6" t="s">
        <v>150</v>
      </c>
      <c r="B53" s="3">
        <f>ROUND(SUM(Sect611[[#This Row],[Gross Total]],Sect619[[#This Row],[Gross Total]])*0.15,0)</f>
        <v>10133</v>
      </c>
    </row>
    <row r="54" spans="1:2" x14ac:dyDescent="0.2">
      <c r="A54" s="6" t="s">
        <v>63</v>
      </c>
      <c r="B54" s="3">
        <f>ROUND(SUM(Sect611[[#This Row],[Gross Total]],Sect619[[#This Row],[Gross Total]])*0.15,0)</f>
        <v>148238</v>
      </c>
    </row>
    <row r="55" spans="1:2" x14ac:dyDescent="0.2">
      <c r="A55" s="6" t="s">
        <v>138</v>
      </c>
      <c r="B55" s="3">
        <f>ROUND(SUM(Sect611[[#This Row],[Gross Total]],Sect619[[#This Row],[Gross Total]])*0.15,0)</f>
        <v>8287</v>
      </c>
    </row>
    <row r="56" spans="1:2" x14ac:dyDescent="0.2">
      <c r="A56" s="6" t="s">
        <v>145</v>
      </c>
      <c r="B56" s="3">
        <f>ROUND(SUM(Sect611[[#This Row],[Gross Total]],Sect619[[#This Row],[Gross Total]])*0.15,0)</f>
        <v>15255</v>
      </c>
    </row>
    <row r="57" spans="1:2" x14ac:dyDescent="0.2">
      <c r="A57" s="6" t="s">
        <v>38</v>
      </c>
      <c r="B57" s="3">
        <f>ROUND(SUM(Sect611[[#This Row],[Gross Total]],Sect619[[#This Row],[Gross Total]])*0.15,0)</f>
        <v>7875</v>
      </c>
    </row>
    <row r="58" spans="1:2" x14ac:dyDescent="0.2">
      <c r="A58" s="6" t="s">
        <v>148</v>
      </c>
      <c r="B58" s="3">
        <f>ROUND(SUM(Sect611[[#This Row],[Gross Total]],Sect619[[#This Row],[Gross Total]])*0.15,0)</f>
        <v>16887</v>
      </c>
    </row>
    <row r="59" spans="1:2" x14ac:dyDescent="0.2">
      <c r="A59" s="6" t="s">
        <v>15</v>
      </c>
      <c r="B59" s="3">
        <f>ROUND(SUM(Sect611[[#This Row],[Gross Total]],Sect619[[#This Row],[Gross Total]])*0.15,0)</f>
        <v>97985</v>
      </c>
    </row>
    <row r="60" spans="1:2" x14ac:dyDescent="0.2">
      <c r="A60" s="6" t="s">
        <v>81</v>
      </c>
      <c r="B60" s="3">
        <f>ROUND(SUM(Sect611[[#This Row],[Gross Total]],Sect619[[#This Row],[Gross Total]])*0.15,0)</f>
        <v>640437</v>
      </c>
    </row>
    <row r="61" spans="1:2" x14ac:dyDescent="0.2">
      <c r="A61" s="6" t="s">
        <v>132</v>
      </c>
      <c r="B61" s="3">
        <f>ROUND(SUM(Sect611[[#This Row],[Gross Total]],Sect619[[#This Row],[Gross Total]])*0.15,0)</f>
        <v>8963</v>
      </c>
    </row>
    <row r="62" spans="1:2" x14ac:dyDescent="0.2">
      <c r="A62" s="6" t="s">
        <v>83</v>
      </c>
      <c r="B62" s="3">
        <f>ROUND(SUM(Sect611[[#This Row],[Gross Total]],Sect619[[#This Row],[Gross Total]])*0.15,0)</f>
        <v>62622</v>
      </c>
    </row>
    <row r="63" spans="1:2" x14ac:dyDescent="0.2">
      <c r="A63" s="6" t="s">
        <v>153</v>
      </c>
      <c r="B63" s="3">
        <f>ROUND(SUM(Sect611[[#This Row],[Gross Total]],Sect619[[#This Row],[Gross Total]])*0.15,0)</f>
        <v>203302</v>
      </c>
    </row>
    <row r="64" spans="1:2" x14ac:dyDescent="0.2">
      <c r="A64" s="6" t="s">
        <v>159</v>
      </c>
      <c r="B64" s="3">
        <f>ROUND(SUM(Sect611[[#This Row],[Gross Total]],Sect619[[#This Row],[Gross Total]])*0.15,0)</f>
        <v>28559</v>
      </c>
    </row>
    <row r="65" spans="1:2" x14ac:dyDescent="0.2">
      <c r="A65" s="6" t="s">
        <v>57</v>
      </c>
      <c r="B65" s="3">
        <f>ROUND(SUM(Sect611[[#This Row],[Gross Total]],Sect619[[#This Row],[Gross Total]])*0.15,0)</f>
        <v>418</v>
      </c>
    </row>
    <row r="66" spans="1:2" x14ac:dyDescent="0.2">
      <c r="A66" s="6" t="s">
        <v>157</v>
      </c>
      <c r="B66" s="3">
        <f>ROUND(SUM(Sect611[[#This Row],[Gross Total]],Sect619[[#This Row],[Gross Total]])*0.15,0)</f>
        <v>17969</v>
      </c>
    </row>
    <row r="67" spans="1:2" x14ac:dyDescent="0.2">
      <c r="A67" s="6" t="s">
        <v>110</v>
      </c>
      <c r="B67" s="3">
        <f>ROUND(SUM(Sect611[[#This Row],[Gross Total]],Sect619[[#This Row],[Gross Total]])*0.15,0)</f>
        <v>55441</v>
      </c>
    </row>
    <row r="68" spans="1:2" x14ac:dyDescent="0.2">
      <c r="A68" s="6" t="s">
        <v>16</v>
      </c>
      <c r="B68" s="3">
        <f>ROUND(SUM(Sect611[[#This Row],[Gross Total]],Sect619[[#This Row],[Gross Total]])*0.15,0)</f>
        <v>63998</v>
      </c>
    </row>
    <row r="69" spans="1:2" x14ac:dyDescent="0.2">
      <c r="A69" s="6" t="s">
        <v>40</v>
      </c>
      <c r="B69" s="3">
        <f>ROUND(SUM(Sect611[[#This Row],[Gross Total]],Sect619[[#This Row],[Gross Total]])*0.15,0)</f>
        <v>12286</v>
      </c>
    </row>
    <row r="70" spans="1:2" x14ac:dyDescent="0.2">
      <c r="A70" s="6" t="s">
        <v>34</v>
      </c>
      <c r="B70" s="3">
        <f>ROUND(SUM(Sect611[[#This Row],[Gross Total]],Sect619[[#This Row],[Gross Total]])*0.15,0)</f>
        <v>33134</v>
      </c>
    </row>
    <row r="71" spans="1:2" x14ac:dyDescent="0.2">
      <c r="A71" s="6" t="s">
        <v>73</v>
      </c>
      <c r="B71" s="3">
        <f>ROUND(SUM(Sect611[[#This Row],[Gross Total]],Sect619[[#This Row],[Gross Total]])*0.15,0)</f>
        <v>196502</v>
      </c>
    </row>
    <row r="72" spans="1:2" x14ac:dyDescent="0.2">
      <c r="A72" s="6" t="s">
        <v>218</v>
      </c>
      <c r="B72" s="3">
        <f>ROUND(SUM(Sect611[[#This Row],[Gross Total]],Sect619[[#This Row],[Gross Total]])*0.15,0)</f>
        <v>318809</v>
      </c>
    </row>
    <row r="73" spans="1:2" x14ac:dyDescent="0.2">
      <c r="A73" s="6" t="s">
        <v>124</v>
      </c>
      <c r="B73" s="3">
        <f>ROUND(SUM(Sect611[[#This Row],[Gross Total]],Sect619[[#This Row],[Gross Total]])*0.15,0)</f>
        <v>415760</v>
      </c>
    </row>
    <row r="74" spans="1:2" x14ac:dyDescent="0.2">
      <c r="A74" s="6" t="s">
        <v>51</v>
      </c>
      <c r="B74" s="3">
        <f>ROUND(SUM(Sect611[[#This Row],[Gross Total]],Sect619[[#This Row],[Gross Total]])*0.15,0)</f>
        <v>36594</v>
      </c>
    </row>
    <row r="75" spans="1:2" x14ac:dyDescent="0.2">
      <c r="A75" s="6" t="s">
        <v>52</v>
      </c>
      <c r="B75" s="3">
        <f>ROUND(SUM(Sect611[[#This Row],[Gross Total]],Sect619[[#This Row],[Gross Total]])*0.15,0)</f>
        <v>17252</v>
      </c>
    </row>
    <row r="76" spans="1:2" x14ac:dyDescent="0.2">
      <c r="A76" s="6" t="s">
        <v>219</v>
      </c>
      <c r="B76" s="3">
        <f>ROUND(SUM(Sect611[[#This Row],[Gross Total]],Sect619[[#This Row],[Gross Total]])*0.15,0)</f>
        <v>24153</v>
      </c>
    </row>
    <row r="77" spans="1:2" x14ac:dyDescent="0.2">
      <c r="A77" s="6" t="s">
        <v>107</v>
      </c>
      <c r="B77" s="3">
        <f>ROUND(SUM(Sect611[[#This Row],[Gross Total]],Sect619[[#This Row],[Gross Total]])*0.15,0)</f>
        <v>5940</v>
      </c>
    </row>
    <row r="78" spans="1:2" x14ac:dyDescent="0.2">
      <c r="A78" s="6" t="s">
        <v>95</v>
      </c>
      <c r="B78" s="3">
        <f>ROUND(SUM(Sect611[[#This Row],[Gross Total]],Sect619[[#This Row],[Gross Total]])*0.15,0)</f>
        <v>25222</v>
      </c>
    </row>
    <row r="79" spans="1:2" x14ac:dyDescent="0.2">
      <c r="A79" s="6" t="s">
        <v>136</v>
      </c>
      <c r="B79" s="3">
        <f>ROUND(SUM(Sect611[[#This Row],[Gross Total]],Sect619[[#This Row],[Gross Total]])*0.15,0)</f>
        <v>4297</v>
      </c>
    </row>
    <row r="80" spans="1:2" x14ac:dyDescent="0.2">
      <c r="A80" s="6" t="s">
        <v>220</v>
      </c>
      <c r="B80" s="3">
        <f>ROUND(SUM(Sect611[[#This Row],[Gross Total]],Sect619[[#This Row],[Gross Total]])*0.15,0)</f>
        <v>175704</v>
      </c>
    </row>
    <row r="81" spans="1:2" x14ac:dyDescent="0.2">
      <c r="A81" s="6" t="s">
        <v>151</v>
      </c>
      <c r="B81" s="3">
        <f>ROUND(SUM(Sect611[[#This Row],[Gross Total]],Sect619[[#This Row],[Gross Total]])*0.15,0)</f>
        <v>634668</v>
      </c>
    </row>
    <row r="82" spans="1:2" x14ac:dyDescent="0.2">
      <c r="A82" s="6" t="s">
        <v>221</v>
      </c>
      <c r="B82" s="3">
        <f>ROUND(SUM(Sect611[[#This Row],[Gross Total]],Sect619[[#This Row],[Gross Total]])*0.15,0)</f>
        <v>133965</v>
      </c>
    </row>
    <row r="83" spans="1:2" x14ac:dyDescent="0.2">
      <c r="A83" s="6" t="s">
        <v>2</v>
      </c>
      <c r="B83" s="3">
        <f>ROUND(SUM(Sect611[[#This Row],[Gross Total]],Sect619[[#This Row],[Gross Total]])*0.15,0)</f>
        <v>3378</v>
      </c>
    </row>
    <row r="84" spans="1:2" x14ac:dyDescent="0.2">
      <c r="A84" s="6" t="s">
        <v>143</v>
      </c>
      <c r="B84" s="3">
        <f>ROUND(SUM(Sect611[[#This Row],[Gross Total]],Sect619[[#This Row],[Gross Total]])*0.15,0)</f>
        <v>12654</v>
      </c>
    </row>
    <row r="85" spans="1:2" x14ac:dyDescent="0.2">
      <c r="A85" s="6" t="s">
        <v>222</v>
      </c>
      <c r="B85" s="3">
        <f>ROUND(SUM(Sect611[[#This Row],[Gross Total]],Sect619[[#This Row],[Gross Total]])*0.15,0)</f>
        <v>4754</v>
      </c>
    </row>
    <row r="86" spans="1:2" x14ac:dyDescent="0.2">
      <c r="A86" s="6" t="s">
        <v>72</v>
      </c>
      <c r="B86" s="3">
        <f>ROUND(SUM(Sect611[[#This Row],[Gross Total]],Sect619[[#This Row],[Gross Total]])*0.15,0)</f>
        <v>111057</v>
      </c>
    </row>
    <row r="87" spans="1:2" x14ac:dyDescent="0.2">
      <c r="A87" s="6" t="s">
        <v>113</v>
      </c>
      <c r="B87" s="3">
        <f>ROUND(SUM(Sect611[[#This Row],[Gross Total]],Sect619[[#This Row],[Gross Total]])*0.15,0)</f>
        <v>28750</v>
      </c>
    </row>
    <row r="88" spans="1:2" x14ac:dyDescent="0.2">
      <c r="A88" s="6" t="s">
        <v>17</v>
      </c>
      <c r="B88" s="3">
        <f>ROUND(SUM(Sect611[[#This Row],[Gross Total]],Sect619[[#This Row],[Gross Total]])*0.15,0)</f>
        <v>4104</v>
      </c>
    </row>
    <row r="89" spans="1:2" x14ac:dyDescent="0.2">
      <c r="A89" s="6" t="s">
        <v>46</v>
      </c>
      <c r="B89" s="3">
        <f>ROUND(SUM(Sect611[[#This Row],[Gross Total]],Sect619[[#This Row],[Gross Total]])*0.15,0)</f>
        <v>28328</v>
      </c>
    </row>
    <row r="90" spans="1:2" x14ac:dyDescent="0.2">
      <c r="A90" s="6" t="s">
        <v>101</v>
      </c>
      <c r="B90" s="3">
        <f>ROUND(SUM(Sect611[[#This Row],[Gross Total]],Sect619[[#This Row],[Gross Total]])*0.15,0)</f>
        <v>2792</v>
      </c>
    </row>
    <row r="91" spans="1:2" x14ac:dyDescent="0.2">
      <c r="A91" s="6" t="s">
        <v>146</v>
      </c>
      <c r="B91" s="3">
        <f>ROUND(SUM(Sect611[[#This Row],[Gross Total]],Sect619[[#This Row],[Gross Total]])*0.15,0)</f>
        <v>11959</v>
      </c>
    </row>
    <row r="92" spans="1:2" x14ac:dyDescent="0.2">
      <c r="A92" s="6" t="s">
        <v>88</v>
      </c>
      <c r="B92" s="3">
        <f>ROUND(SUM(Sect611[[#This Row],[Gross Total]],Sect619[[#This Row],[Gross Total]])*0.15,0)</f>
        <v>65519</v>
      </c>
    </row>
    <row r="93" spans="1:2" x14ac:dyDescent="0.2">
      <c r="A93" s="6" t="s">
        <v>102</v>
      </c>
      <c r="B93" s="3">
        <f>ROUND(SUM(Sect611[[#This Row],[Gross Total]],Sect619[[#This Row],[Gross Total]])*0.15,0)</f>
        <v>293</v>
      </c>
    </row>
    <row r="94" spans="1:2" x14ac:dyDescent="0.2">
      <c r="A94" s="6" t="s">
        <v>74</v>
      </c>
      <c r="B94" s="3">
        <f>ROUND(SUM(Sect611[[#This Row],[Gross Total]],Sect619[[#This Row],[Gross Total]])*0.15,0)</f>
        <v>271568</v>
      </c>
    </row>
    <row r="95" spans="1:2" x14ac:dyDescent="0.2">
      <c r="A95" s="6" t="s">
        <v>223</v>
      </c>
      <c r="B95" s="3">
        <f>ROUND(SUM(Sect611[[#This Row],[Gross Total]],Sect619[[#This Row],[Gross Total]])*0.15,0)</f>
        <v>137406</v>
      </c>
    </row>
    <row r="96" spans="1:2" x14ac:dyDescent="0.2">
      <c r="A96" s="6" t="s">
        <v>167</v>
      </c>
      <c r="B96" s="3">
        <f>ROUND(SUM(Sect611[[#This Row],[Gross Total]],Sect619[[#This Row],[Gross Total]])*0.15,0)</f>
        <v>16715</v>
      </c>
    </row>
    <row r="97" spans="1:2" x14ac:dyDescent="0.2">
      <c r="A97" s="6" t="s">
        <v>140</v>
      </c>
      <c r="B97" s="3">
        <f>ROUND(SUM(Sect611[[#This Row],[Gross Total]],Sect619[[#This Row],[Gross Total]])*0.15,0)</f>
        <v>93942</v>
      </c>
    </row>
    <row r="98" spans="1:2" x14ac:dyDescent="0.2">
      <c r="A98" s="6" t="s">
        <v>75</v>
      </c>
      <c r="B98" s="3">
        <f>ROUND(SUM(Sect611[[#This Row],[Gross Total]],Sect619[[#This Row],[Gross Total]])*0.15,0)</f>
        <v>27048</v>
      </c>
    </row>
    <row r="99" spans="1:2" x14ac:dyDescent="0.2">
      <c r="A99" s="6" t="s">
        <v>8</v>
      </c>
      <c r="B99" s="3">
        <f>ROUND(SUM(Sect611[[#This Row],[Gross Total]],Sect619[[#This Row],[Gross Total]])*0.15,0)</f>
        <v>245009</v>
      </c>
    </row>
    <row r="100" spans="1:2" x14ac:dyDescent="0.2">
      <c r="A100" s="6" t="s">
        <v>96</v>
      </c>
      <c r="B100" s="3">
        <f>ROUND(SUM(Sect611[[#This Row],[Gross Total]],Sect619[[#This Row],[Gross Total]])*0.15,0)</f>
        <v>151296</v>
      </c>
    </row>
    <row r="101" spans="1:2" x14ac:dyDescent="0.2">
      <c r="A101" s="6" t="s">
        <v>94</v>
      </c>
      <c r="B101" s="3">
        <f>ROUND(SUM(Sect611[[#This Row],[Gross Total]],Sect619[[#This Row],[Gross Total]])*0.15,0)</f>
        <v>227990</v>
      </c>
    </row>
    <row r="102" spans="1:2" x14ac:dyDescent="0.2">
      <c r="A102" s="6" t="s">
        <v>50</v>
      </c>
      <c r="B102" s="3">
        <f>ROUND(SUM(Sect611[[#This Row],[Gross Total]],Sect619[[#This Row],[Gross Total]])*0.15,0)</f>
        <v>1776</v>
      </c>
    </row>
    <row r="103" spans="1:2" x14ac:dyDescent="0.2">
      <c r="A103" s="6" t="s">
        <v>89</v>
      </c>
      <c r="B103" s="3">
        <f>ROUND(SUM(Sect611[[#This Row],[Gross Total]],Sect619[[#This Row],[Gross Total]])*0.15,0)</f>
        <v>35392</v>
      </c>
    </row>
    <row r="104" spans="1:2" x14ac:dyDescent="0.2">
      <c r="A104" s="6" t="s">
        <v>105</v>
      </c>
      <c r="B104" s="3">
        <f>ROUND(SUM(Sect611[[#This Row],[Gross Total]],Sect619[[#This Row],[Gross Total]])*0.15,0)</f>
        <v>7</v>
      </c>
    </row>
    <row r="105" spans="1:2" x14ac:dyDescent="0.2">
      <c r="A105" s="6" t="s">
        <v>84</v>
      </c>
      <c r="B105" s="3">
        <f>ROUND(SUM(Sect611[[#This Row],[Gross Total]],Sect619[[#This Row],[Gross Total]])*0.15,0)</f>
        <v>9666</v>
      </c>
    </row>
    <row r="106" spans="1:2" x14ac:dyDescent="0.2">
      <c r="A106" s="6" t="s">
        <v>91</v>
      </c>
      <c r="B106" s="3">
        <f>ROUND(SUM(Sect611[[#This Row],[Gross Total]],Sect619[[#This Row],[Gross Total]])*0.15,0)</f>
        <v>19915</v>
      </c>
    </row>
    <row r="107" spans="1:2" x14ac:dyDescent="0.2">
      <c r="A107" s="6" t="s">
        <v>87</v>
      </c>
      <c r="B107" s="3">
        <f>ROUND(SUM(Sect611[[#This Row],[Gross Total]],Sect619[[#This Row],[Gross Total]])*0.15,0)</f>
        <v>8788</v>
      </c>
    </row>
    <row r="108" spans="1:2" x14ac:dyDescent="0.2">
      <c r="A108" s="6" t="s">
        <v>165</v>
      </c>
      <c r="B108" s="3">
        <f>ROUND(SUM(Sect611[[#This Row],[Gross Total]],Sect619[[#This Row],[Gross Total]])*0.15,0)</f>
        <v>211527</v>
      </c>
    </row>
    <row r="109" spans="1:2" x14ac:dyDescent="0.2">
      <c r="A109" s="6" t="s">
        <v>68</v>
      </c>
      <c r="B109" s="3">
        <f>ROUND(SUM(Sect611[[#This Row],[Gross Total]],Sect619[[#This Row],[Gross Total]])*0.15,0)</f>
        <v>486066</v>
      </c>
    </row>
    <row r="110" spans="1:2" x14ac:dyDescent="0.2">
      <c r="A110" s="6" t="s">
        <v>224</v>
      </c>
      <c r="B110" s="3">
        <f>ROUND(SUM(Sect611[[#This Row],[Gross Total]],Sect619[[#This Row],[Gross Total]])*0.15,0)</f>
        <v>58382</v>
      </c>
    </row>
    <row r="111" spans="1:2" x14ac:dyDescent="0.2">
      <c r="A111" s="6" t="s">
        <v>160</v>
      </c>
      <c r="B111" s="3">
        <f>ROUND(SUM(Sect611[[#This Row],[Gross Total]],Sect619[[#This Row],[Gross Total]])*0.15,0)</f>
        <v>32231</v>
      </c>
    </row>
    <row r="112" spans="1:2" x14ac:dyDescent="0.2">
      <c r="A112" s="6" t="s">
        <v>10</v>
      </c>
      <c r="B112" s="3">
        <f>ROUND(SUM(Sect611[[#This Row],[Gross Total]],Sect619[[#This Row],[Gross Total]])*0.15,0)</f>
        <v>96821</v>
      </c>
    </row>
    <row r="113" spans="1:2" x14ac:dyDescent="0.2">
      <c r="A113" s="6" t="s">
        <v>4</v>
      </c>
      <c r="B113" s="3">
        <f>ROUND(SUM(Sect611[[#This Row],[Gross Total]],Sect619[[#This Row],[Gross Total]])*0.15,0)</f>
        <v>14444</v>
      </c>
    </row>
    <row r="114" spans="1:2" x14ac:dyDescent="0.2">
      <c r="A114" s="6" t="s">
        <v>48</v>
      </c>
      <c r="B114" s="3">
        <f>ROUND(SUM(Sect611[[#This Row],[Gross Total]],Sect619[[#This Row],[Gross Total]])*0.15,0)</f>
        <v>2176</v>
      </c>
    </row>
    <row r="115" spans="1:2" x14ac:dyDescent="0.2">
      <c r="A115" s="6" t="s">
        <v>120</v>
      </c>
      <c r="B115" s="3">
        <f>ROUND(SUM(Sect611[[#This Row],[Gross Total]],Sect619[[#This Row],[Gross Total]])*0.15,0)</f>
        <v>72734</v>
      </c>
    </row>
    <row r="116" spans="1:2" x14ac:dyDescent="0.2">
      <c r="A116" s="6" t="s">
        <v>118</v>
      </c>
      <c r="B116" s="3">
        <f>ROUND(SUM(Sect611[[#This Row],[Gross Total]],Sect619[[#This Row],[Gross Total]])*0.15,0)</f>
        <v>24572</v>
      </c>
    </row>
    <row r="117" spans="1:2" x14ac:dyDescent="0.2">
      <c r="A117" s="6" t="s">
        <v>28</v>
      </c>
      <c r="B117" s="3">
        <f>ROUND(SUM(Sect611[[#This Row],[Gross Total]],Sect619[[#This Row],[Gross Total]])*0.15,0)</f>
        <v>25034</v>
      </c>
    </row>
    <row r="118" spans="1:2" x14ac:dyDescent="0.2">
      <c r="A118" s="6" t="s">
        <v>134</v>
      </c>
      <c r="B118" s="3">
        <f>ROUND(SUM(Sect611[[#This Row],[Gross Total]],Sect619[[#This Row],[Gross Total]])*0.15,0)</f>
        <v>26983</v>
      </c>
    </row>
    <row r="119" spans="1:2" x14ac:dyDescent="0.2">
      <c r="A119" s="6" t="s">
        <v>135</v>
      </c>
      <c r="B119" s="3">
        <f>ROUND(SUM(Sect611[[#This Row],[Gross Total]],Sect619[[#This Row],[Gross Total]])*0.15,0)</f>
        <v>21178</v>
      </c>
    </row>
    <row r="120" spans="1:2" x14ac:dyDescent="0.2">
      <c r="A120" s="6" t="s">
        <v>163</v>
      </c>
      <c r="B120" s="3">
        <f>ROUND(SUM(Sect611[[#This Row],[Gross Total]],Sect619[[#This Row],[Gross Total]])*0.15,0)</f>
        <v>162190</v>
      </c>
    </row>
    <row r="121" spans="1:2" x14ac:dyDescent="0.2">
      <c r="A121" s="6" t="s">
        <v>26</v>
      </c>
      <c r="B121" s="3">
        <f>ROUND(SUM(Sect611[[#This Row],[Gross Total]],Sect619[[#This Row],[Gross Total]])*0.15,0)</f>
        <v>155137</v>
      </c>
    </row>
    <row r="122" spans="1:2" x14ac:dyDescent="0.2">
      <c r="A122" s="6" t="s">
        <v>9</v>
      </c>
      <c r="B122" s="3">
        <f>ROUND(SUM(Sect611[[#This Row],[Gross Total]],Sect619[[#This Row],[Gross Total]])*0.15,0)</f>
        <v>540740</v>
      </c>
    </row>
    <row r="123" spans="1:2" x14ac:dyDescent="0.2">
      <c r="A123" s="6" t="s">
        <v>36</v>
      </c>
      <c r="B123" s="3">
        <f>ROUND(SUM(Sect611[[#This Row],[Gross Total]],Sect619[[#This Row],[Gross Total]])*0.15,0)</f>
        <v>11881</v>
      </c>
    </row>
    <row r="124" spans="1:2" x14ac:dyDescent="0.2">
      <c r="A124" s="6" t="s">
        <v>77</v>
      </c>
      <c r="B124" s="3">
        <f>ROUND(SUM(Sect611[[#This Row],[Gross Total]],Sect619[[#This Row],[Gross Total]])*0.15,0)</f>
        <v>10522</v>
      </c>
    </row>
    <row r="125" spans="1:2" x14ac:dyDescent="0.2">
      <c r="A125" s="6" t="s">
        <v>114</v>
      </c>
      <c r="B125" s="3">
        <f>ROUND(SUM(Sect611[[#This Row],[Gross Total]],Sect619[[#This Row],[Gross Total]])*0.15,0)</f>
        <v>58797</v>
      </c>
    </row>
    <row r="126" spans="1:2" x14ac:dyDescent="0.2">
      <c r="A126" s="6" t="s">
        <v>142</v>
      </c>
      <c r="B126" s="3">
        <f>ROUND(SUM(Sect611[[#This Row],[Gross Total]],Sect619[[#This Row],[Gross Total]])*0.15,0)</f>
        <v>9972</v>
      </c>
    </row>
    <row r="127" spans="1:2" x14ac:dyDescent="0.2">
      <c r="A127" s="6" t="s">
        <v>116</v>
      </c>
      <c r="B127" s="3">
        <f>ROUND(SUM(Sect611[[#This Row],[Gross Total]],Sect619[[#This Row],[Gross Total]])*0.15,0)</f>
        <v>95936</v>
      </c>
    </row>
    <row r="128" spans="1:2" x14ac:dyDescent="0.2">
      <c r="A128" s="6" t="s">
        <v>225</v>
      </c>
      <c r="B128" s="3">
        <f>ROUND(SUM(Sect611[[#This Row],[Gross Total]],Sect619[[#This Row],[Gross Total]])*0.15,0)</f>
        <v>116516</v>
      </c>
    </row>
    <row r="129" spans="1:2" x14ac:dyDescent="0.2">
      <c r="A129" s="6" t="s">
        <v>103</v>
      </c>
      <c r="B129" s="3">
        <f>ROUND(SUM(Sect611[[#This Row],[Gross Total]],Sect619[[#This Row],[Gross Total]])*0.15,0)</f>
        <v>45603</v>
      </c>
    </row>
    <row r="130" spans="1:2" x14ac:dyDescent="0.2">
      <c r="A130" s="6" t="s">
        <v>33</v>
      </c>
      <c r="B130" s="3">
        <f>ROUND(SUM(Sect611[[#This Row],[Gross Total]],Sect619[[#This Row],[Gross Total]])*0.15,0)</f>
        <v>20556</v>
      </c>
    </row>
    <row r="131" spans="1:2" x14ac:dyDescent="0.2">
      <c r="A131" s="6" t="s">
        <v>90</v>
      </c>
      <c r="B131" s="3">
        <f>ROUND(SUM(Sect611[[#This Row],[Gross Total]],Sect619[[#This Row],[Gross Total]])*0.15,0)</f>
        <v>30450</v>
      </c>
    </row>
    <row r="132" spans="1:2" x14ac:dyDescent="0.2">
      <c r="A132" s="6" t="s">
        <v>226</v>
      </c>
      <c r="B132" s="3">
        <f>ROUND(SUM(Sect611[[#This Row],[Gross Total]],Sect619[[#This Row],[Gross Total]])*0.15,0)</f>
        <v>101659</v>
      </c>
    </row>
    <row r="133" spans="1:2" x14ac:dyDescent="0.2">
      <c r="A133" s="6" t="s">
        <v>13</v>
      </c>
      <c r="B133" s="3">
        <f>ROUND(SUM(Sect611[[#This Row],[Gross Total]],Sect619[[#This Row],[Gross Total]])*0.15,0)</f>
        <v>274578</v>
      </c>
    </row>
    <row r="134" spans="1:2" x14ac:dyDescent="0.2">
      <c r="A134" s="6" t="s">
        <v>11</v>
      </c>
      <c r="B134" s="3">
        <f>ROUND(SUM(Sect611[[#This Row],[Gross Total]],Sect619[[#This Row],[Gross Total]])*0.15,0)</f>
        <v>146507</v>
      </c>
    </row>
    <row r="135" spans="1:2" x14ac:dyDescent="0.2">
      <c r="A135" s="6" t="s">
        <v>76</v>
      </c>
      <c r="B135" s="3">
        <f>ROUND(SUM(Sect611[[#This Row],[Gross Total]],Sect619[[#This Row],[Gross Total]])*0.15,0)</f>
        <v>5696</v>
      </c>
    </row>
    <row r="136" spans="1:2" x14ac:dyDescent="0.2">
      <c r="A136" s="6" t="s">
        <v>122</v>
      </c>
      <c r="B136" s="3">
        <f>ROUND(SUM(Sect611[[#This Row],[Gross Total]],Sect619[[#This Row],[Gross Total]])*0.15,0)</f>
        <v>114960</v>
      </c>
    </row>
    <row r="137" spans="1:2" x14ac:dyDescent="0.2">
      <c r="A137" s="6" t="s">
        <v>227</v>
      </c>
      <c r="B137" s="3">
        <f>ROUND(SUM(Sect611[[#This Row],[Gross Total]],Sect619[[#This Row],[Gross Total]])*0.15,0)</f>
        <v>117924</v>
      </c>
    </row>
    <row r="138" spans="1:2" x14ac:dyDescent="0.2">
      <c r="A138" s="6" t="s">
        <v>131</v>
      </c>
      <c r="B138" s="3">
        <f>ROUND(SUM(Sect611[[#This Row],[Gross Total]],Sect619[[#This Row],[Gross Total]])*0.15,0)</f>
        <v>7724</v>
      </c>
    </row>
    <row r="139" spans="1:2" x14ac:dyDescent="0.2">
      <c r="A139" s="6" t="s">
        <v>6</v>
      </c>
      <c r="B139" s="3">
        <f>ROUND(SUM(Sect611[[#This Row],[Gross Total]],Sect619[[#This Row],[Gross Total]])*0.15,0)</f>
        <v>53697</v>
      </c>
    </row>
    <row r="140" spans="1:2" x14ac:dyDescent="0.2">
      <c r="A140" s="6" t="s">
        <v>60</v>
      </c>
      <c r="B140" s="3">
        <f>ROUND(SUM(Sect611[[#This Row],[Gross Total]],Sect619[[#This Row],[Gross Total]])*0.15,0)</f>
        <v>99042</v>
      </c>
    </row>
    <row r="141" spans="1:2" x14ac:dyDescent="0.2">
      <c r="A141" s="6" t="s">
        <v>137</v>
      </c>
      <c r="B141" s="3">
        <f>ROUND(SUM(Sect611[[#This Row],[Gross Total]],Sect619[[#This Row],[Gross Total]])*0.15,0)</f>
        <v>12621</v>
      </c>
    </row>
    <row r="142" spans="1:2" x14ac:dyDescent="0.2">
      <c r="A142" s="6" t="s">
        <v>53</v>
      </c>
      <c r="B142" s="3">
        <f>ROUND(SUM(Sect611[[#This Row],[Gross Total]],Sect619[[#This Row],[Gross Total]])*0.15,0)</f>
        <v>325</v>
      </c>
    </row>
    <row r="143" spans="1:2" x14ac:dyDescent="0.2">
      <c r="A143" s="6" t="s">
        <v>228</v>
      </c>
      <c r="B143" s="3">
        <f>ROUND(SUM(Sect611[[#This Row],[Gross Total]],Sect619[[#This Row],[Gross Total]])*0.15,0)</f>
        <v>7501</v>
      </c>
    </row>
    <row r="144" spans="1:2" x14ac:dyDescent="0.2">
      <c r="A144" s="6" t="s">
        <v>67</v>
      </c>
      <c r="B144" s="3">
        <f>ROUND(SUM(Sect611[[#This Row],[Gross Total]],Sect619[[#This Row],[Gross Total]])*0.15,0)</f>
        <v>1316</v>
      </c>
    </row>
    <row r="145" spans="1:2" x14ac:dyDescent="0.2">
      <c r="A145" s="6" t="s">
        <v>80</v>
      </c>
      <c r="B145" s="3">
        <f>ROUND(SUM(Sect611[[#This Row],[Gross Total]],Sect619[[#This Row],[Gross Total]])*0.15,0)</f>
        <v>37400</v>
      </c>
    </row>
    <row r="146" spans="1:2" x14ac:dyDescent="0.2">
      <c r="A146" s="6" t="s">
        <v>78</v>
      </c>
      <c r="B146" s="3">
        <f>ROUND(SUM(Sect611[[#This Row],[Gross Total]],Sect619[[#This Row],[Gross Total]])*0.15,0)</f>
        <v>571</v>
      </c>
    </row>
    <row r="147" spans="1:2" x14ac:dyDescent="0.2">
      <c r="A147" s="6" t="s">
        <v>229</v>
      </c>
      <c r="B147" s="3">
        <f>ROUND(SUM(Sect611[[#This Row],[Gross Total]],Sect619[[#This Row],[Gross Total]])*0.15,0)</f>
        <v>12215</v>
      </c>
    </row>
    <row r="148" spans="1:2" x14ac:dyDescent="0.2">
      <c r="A148" s="6" t="s">
        <v>121</v>
      </c>
      <c r="B148" s="3">
        <f>ROUND(SUM(Sect611[[#This Row],[Gross Total]],Sect619[[#This Row],[Gross Total]])*0.15,0)</f>
        <v>1794959</v>
      </c>
    </row>
    <row r="149" spans="1:2" x14ac:dyDescent="0.2">
      <c r="A149" s="6" t="s">
        <v>27</v>
      </c>
      <c r="B149" s="3">
        <f>ROUND(SUM(Sect611[[#This Row],[Gross Total]],Sect619[[#This Row],[Gross Total]])*0.15,0)</f>
        <v>5586</v>
      </c>
    </row>
    <row r="150" spans="1:2" x14ac:dyDescent="0.2">
      <c r="A150" s="6" t="s">
        <v>47</v>
      </c>
      <c r="B150" s="3">
        <f>ROUND(SUM(Sect611[[#This Row],[Gross Total]],Sect619[[#This Row],[Gross Total]])*0.15,0)</f>
        <v>7809</v>
      </c>
    </row>
    <row r="151" spans="1:2" x14ac:dyDescent="0.2">
      <c r="A151" s="6" t="s">
        <v>65</v>
      </c>
      <c r="B151" s="3">
        <f>ROUND(SUM(Sect611[[#This Row],[Gross Total]],Sect619[[#This Row],[Gross Total]])*0.15,0)</f>
        <v>6602</v>
      </c>
    </row>
    <row r="152" spans="1:2" x14ac:dyDescent="0.2">
      <c r="A152" s="6" t="s">
        <v>21</v>
      </c>
      <c r="B152" s="3">
        <f>ROUND(SUM(Sect611[[#This Row],[Gross Total]],Sect619[[#This Row],[Gross Total]])*0.15,0)</f>
        <v>32235</v>
      </c>
    </row>
    <row r="153" spans="1:2" x14ac:dyDescent="0.2">
      <c r="A153" s="6" t="s">
        <v>31</v>
      </c>
      <c r="B153" s="3">
        <f>ROUND(SUM(Sect611[[#This Row],[Gross Total]],Sect619[[#This Row],[Gross Total]])*0.15,0)</f>
        <v>224707</v>
      </c>
    </row>
    <row r="154" spans="1:2" x14ac:dyDescent="0.2">
      <c r="A154" s="6" t="s">
        <v>41</v>
      </c>
      <c r="B154" s="3">
        <f>ROUND(SUM(Sect611[[#This Row],[Gross Total]],Sect619[[#This Row],[Gross Total]])*0.15,0)</f>
        <v>27696</v>
      </c>
    </row>
    <row r="155" spans="1:2" x14ac:dyDescent="0.2">
      <c r="A155" s="6" t="s">
        <v>123</v>
      </c>
      <c r="B155" s="3">
        <f>ROUND(SUM(Sect611[[#This Row],[Gross Total]],Sect619[[#This Row],[Gross Total]])*0.15,0)</f>
        <v>370507</v>
      </c>
    </row>
    <row r="156" spans="1:2" x14ac:dyDescent="0.2">
      <c r="A156" s="6" t="s">
        <v>39</v>
      </c>
      <c r="B156" s="3">
        <f>ROUND(SUM(Sect611[[#This Row],[Gross Total]],Sect619[[#This Row],[Gross Total]])*0.15,0)</f>
        <v>15694</v>
      </c>
    </row>
    <row r="157" spans="1:2" x14ac:dyDescent="0.2">
      <c r="A157" s="6" t="s">
        <v>128</v>
      </c>
      <c r="B157" s="3">
        <f>ROUND(SUM(Sect611[[#This Row],[Gross Total]],Sect619[[#This Row],[Gross Total]])*0.15,0)</f>
        <v>14224</v>
      </c>
    </row>
    <row r="158" spans="1:2" x14ac:dyDescent="0.2">
      <c r="A158" s="6" t="s">
        <v>64</v>
      </c>
      <c r="B158" s="3">
        <f>ROUND(SUM(Sect611[[#This Row],[Gross Total]],Sect619[[#This Row],[Gross Total]])*0.15,0)</f>
        <v>40005</v>
      </c>
    </row>
    <row r="159" spans="1:2" x14ac:dyDescent="0.2">
      <c r="A159" s="6" t="s">
        <v>115</v>
      </c>
      <c r="B159" s="3">
        <f>ROUND(SUM(Sect611[[#This Row],[Gross Total]],Sect619[[#This Row],[Gross Total]])*0.15,0)</f>
        <v>1412169</v>
      </c>
    </row>
    <row r="160" spans="1:2" x14ac:dyDescent="0.2">
      <c r="A160" s="6" t="s">
        <v>99</v>
      </c>
      <c r="B160" s="3">
        <f>ROUND(SUM(Sect611[[#This Row],[Gross Total]],Sect619[[#This Row],[Gross Total]])*0.15,0)</f>
        <v>114496</v>
      </c>
    </row>
    <row r="161" spans="1:2" x14ac:dyDescent="0.2">
      <c r="A161" s="6" t="s">
        <v>19</v>
      </c>
      <c r="B161" s="3">
        <f>ROUND(SUM(Sect611[[#This Row],[Gross Total]],Sect619[[#This Row],[Gross Total]])*0.15,0)</f>
        <v>72626</v>
      </c>
    </row>
    <row r="162" spans="1:2" x14ac:dyDescent="0.2">
      <c r="A162" s="6" t="s">
        <v>98</v>
      </c>
      <c r="B162" s="3">
        <f>ROUND(SUM(Sect611[[#This Row],[Gross Total]],Sect619[[#This Row],[Gross Total]])*0.15,0)</f>
        <v>61276</v>
      </c>
    </row>
    <row r="163" spans="1:2" x14ac:dyDescent="0.2">
      <c r="A163" s="6" t="s">
        <v>18</v>
      </c>
      <c r="B163" s="3">
        <f>ROUND(SUM(Sect611[[#This Row],[Gross Total]],Sect619[[#This Row],[Gross Total]])*0.15,0)</f>
        <v>55202</v>
      </c>
    </row>
    <row r="164" spans="1:2" x14ac:dyDescent="0.2">
      <c r="A164" s="6" t="s">
        <v>166</v>
      </c>
      <c r="B164" s="3">
        <f>ROUND(SUM(Sect611[[#This Row],[Gross Total]],Sect619[[#This Row],[Gross Total]])*0.15,0)</f>
        <v>33172</v>
      </c>
    </row>
    <row r="165" spans="1:2" x14ac:dyDescent="0.2">
      <c r="A165" s="6" t="s">
        <v>230</v>
      </c>
      <c r="B165" s="3">
        <f>ROUND(SUM(Sect611[[#This Row],[Gross Total]],Sect619[[#This Row],[Gross Total]])*0.15,0)</f>
        <v>10143</v>
      </c>
    </row>
    <row r="166" spans="1:2" x14ac:dyDescent="0.2">
      <c r="A166" s="6" t="s">
        <v>156</v>
      </c>
      <c r="B166" s="3">
        <f>ROUND(SUM(Sect611[[#This Row],[Gross Total]],Sect619[[#This Row],[Gross Total]])*0.15,0)</f>
        <v>135450</v>
      </c>
    </row>
    <row r="167" spans="1:2" x14ac:dyDescent="0.2">
      <c r="A167" s="6" t="s">
        <v>111</v>
      </c>
      <c r="B167" s="3">
        <f>ROUND(SUM(Sect611[[#This Row],[Gross Total]],Sect619[[#This Row],[Gross Total]])*0.15,0)</f>
        <v>113047</v>
      </c>
    </row>
    <row r="168" spans="1:2" x14ac:dyDescent="0.2">
      <c r="A168" s="6" t="s">
        <v>32</v>
      </c>
      <c r="B168" s="3">
        <f>ROUND(SUM(Sect611[[#This Row],[Gross Total]],Sect619[[#This Row],[Gross Total]])*0.15,0)</f>
        <v>35274</v>
      </c>
    </row>
    <row r="169" spans="1:2" x14ac:dyDescent="0.2">
      <c r="A169" s="6" t="s">
        <v>93</v>
      </c>
      <c r="B169" s="3">
        <f>ROUND(SUM(Sect611[[#This Row],[Gross Total]],Sect619[[#This Row],[Gross Total]])*0.15,0)</f>
        <v>48905</v>
      </c>
    </row>
    <row r="170" spans="1:2" x14ac:dyDescent="0.2">
      <c r="A170" s="6" t="s">
        <v>59</v>
      </c>
      <c r="B170" s="3">
        <f>ROUND(SUM(Sect611[[#This Row],[Gross Total]],Sect619[[#This Row],[Gross Total]])*0.15,0)</f>
        <v>631</v>
      </c>
    </row>
    <row r="171" spans="1:2" x14ac:dyDescent="0.2">
      <c r="A171" s="6" t="s">
        <v>231</v>
      </c>
      <c r="B171" s="3">
        <f>ROUND(SUM(Sect611[[#This Row],[Gross Total]],Sect619[[#This Row],[Gross Total]])*0.15,0)</f>
        <v>103328</v>
      </c>
    </row>
    <row r="172" spans="1:2" x14ac:dyDescent="0.2">
      <c r="A172" s="6" t="s">
        <v>35</v>
      </c>
      <c r="B172" s="3">
        <f>ROUND(SUM(Sect611[[#This Row],[Gross Total]],Sect619[[#This Row],[Gross Total]])*0.15,0)</f>
        <v>60765</v>
      </c>
    </row>
    <row r="173" spans="1:2" x14ac:dyDescent="0.2">
      <c r="A173" s="6" t="s">
        <v>232</v>
      </c>
      <c r="B173" s="3">
        <f>ROUND(SUM(Sect611[[#This Row],[Gross Total]],Sect619[[#This Row],[Gross Total]])*0.15,0)</f>
        <v>11626</v>
      </c>
    </row>
    <row r="174" spans="1:2" x14ac:dyDescent="0.2">
      <c r="A174" s="6" t="s">
        <v>158</v>
      </c>
      <c r="B174" s="3">
        <f>ROUND(SUM(Sect611[[#This Row],[Gross Total]],Sect619[[#This Row],[Gross Total]])*0.15,0)</f>
        <v>1735</v>
      </c>
    </row>
    <row r="175" spans="1:2" x14ac:dyDescent="0.2">
      <c r="A175" s="6" t="s">
        <v>82</v>
      </c>
      <c r="B175" s="3">
        <f>ROUND(SUM(Sect611[[#This Row],[Gross Total]],Sect619[[#This Row],[Gross Total]])*0.15,0)</f>
        <v>386618</v>
      </c>
    </row>
    <row r="176" spans="1:2" x14ac:dyDescent="0.2">
      <c r="A176" s="6" t="s">
        <v>23</v>
      </c>
      <c r="B176" s="3">
        <f>ROUND(SUM(Sect611[[#This Row],[Gross Total]],Sect619[[#This Row],[Gross Total]])*0.15,0)</f>
        <v>106824</v>
      </c>
    </row>
    <row r="177" spans="1:2" x14ac:dyDescent="0.2">
      <c r="A177" s="6" t="s">
        <v>117</v>
      </c>
      <c r="B177" s="3">
        <f>ROUND(SUM(Sect611[[#This Row],[Gross Total]],Sect619[[#This Row],[Gross Total]])*0.15,0)</f>
        <v>9675</v>
      </c>
    </row>
    <row r="178" spans="1:2" x14ac:dyDescent="0.2">
      <c r="A178" s="6" t="s">
        <v>139</v>
      </c>
      <c r="B178" s="3">
        <f>ROUND(SUM(Sect611[[#This Row],[Gross Total]],Sect619[[#This Row],[Gross Total]])*0.15,0)</f>
        <v>17543</v>
      </c>
    </row>
    <row r="179" spans="1:2" x14ac:dyDescent="0.2">
      <c r="A179" s="6" t="s">
        <v>55</v>
      </c>
      <c r="B179" s="3">
        <f>ROUND(SUM(Sect611[[#This Row],[Gross Total]],Sect619[[#This Row],[Gross Total]])*0.15,0)</f>
        <v>14479</v>
      </c>
    </row>
    <row r="180" spans="1:2" x14ac:dyDescent="0.2">
      <c r="A180" s="6" t="s">
        <v>43</v>
      </c>
      <c r="B180" s="3">
        <f>ROUND(SUM(Sect611[[#This Row],[Gross Total]],Sect619[[#This Row],[Gross Total]])*0.15,0)</f>
        <v>48876</v>
      </c>
    </row>
    <row r="181" spans="1:2" x14ac:dyDescent="0.2">
      <c r="A181" s="6" t="s">
        <v>97</v>
      </c>
      <c r="B181" s="3">
        <f>ROUND(SUM(Sect611[[#This Row],[Gross Total]],Sect619[[#This Row],[Gross Total]])*0.15,0)</f>
        <v>88242</v>
      </c>
    </row>
    <row r="182" spans="1:2" x14ac:dyDescent="0.2">
      <c r="A182" s="6" t="s">
        <v>233</v>
      </c>
      <c r="B182" s="3">
        <f>ROUND(SUM(Sect611[[#This Row],[Gross Total]],Sect619[[#This Row],[Gross Total]])*0.15,0)</f>
        <v>196068</v>
      </c>
    </row>
    <row r="183" spans="1:2" x14ac:dyDescent="0.2">
      <c r="A183" s="6" t="s">
        <v>154</v>
      </c>
      <c r="B183" s="3">
        <f>ROUND(SUM(Sect611[[#This Row],[Gross Total]],Sect619[[#This Row],[Gross Total]])*0.15,0)</f>
        <v>376978</v>
      </c>
    </row>
    <row r="184" spans="1:2" x14ac:dyDescent="0.2">
      <c r="A184" s="6" t="s">
        <v>133</v>
      </c>
      <c r="B184" s="3">
        <f>ROUND(SUM(Sect611[[#This Row],[Gross Total]],Sect619[[#This Row],[Gross Total]])*0.15,0)</f>
        <v>80527</v>
      </c>
    </row>
    <row r="185" spans="1:2" x14ac:dyDescent="0.2">
      <c r="A185" s="6" t="s">
        <v>149</v>
      </c>
      <c r="B185" s="3">
        <f>ROUND(SUM(Sect611[[#This Row],[Gross Total]],Sect619[[#This Row],[Gross Total]])*0.15,0)</f>
        <v>2066</v>
      </c>
    </row>
    <row r="186" spans="1:2" x14ac:dyDescent="0.2">
      <c r="A186" s="6" t="s">
        <v>234</v>
      </c>
      <c r="B186" s="3">
        <f>ROUND(SUM(Sect611[[#This Row],[Gross Total]],Sect619[[#This Row],[Gross Total]])*0.15,0)</f>
        <v>4430</v>
      </c>
    </row>
    <row r="187" spans="1:2" x14ac:dyDescent="0.2">
      <c r="A187" s="6" t="s">
        <v>235</v>
      </c>
      <c r="B187" s="3">
        <f>ROUND(SUM(Sect611[[#This Row],[Gross Total]],Sect619[[#This Row],[Gross Total]])*0.15,0)</f>
        <v>46041</v>
      </c>
    </row>
    <row r="188" spans="1:2" x14ac:dyDescent="0.2">
      <c r="A188" s="6" t="s">
        <v>141</v>
      </c>
      <c r="B188" s="3">
        <f>ROUND(SUM(Sect611[[#This Row],[Gross Total]],Sect619[[#This Row],[Gross Total]])*0.15,0)</f>
        <v>13520</v>
      </c>
    </row>
    <row r="189" spans="1:2" x14ac:dyDescent="0.2">
      <c r="A189" s="6" t="s">
        <v>109</v>
      </c>
      <c r="B189" s="3">
        <f>ROUND(SUM(Sect611[[#This Row],[Gross Total]],Sect619[[#This Row],[Gross Total]])*0.15,0)</f>
        <v>30948</v>
      </c>
    </row>
    <row r="190" spans="1:2" x14ac:dyDescent="0.2">
      <c r="A190" s="6" t="s">
        <v>22</v>
      </c>
      <c r="B190" s="3">
        <f>ROUND(SUM(Sect611[[#This Row],[Gross Total]],Sect619[[#This Row],[Gross Total]])*0.15,0)</f>
        <v>22437</v>
      </c>
    </row>
    <row r="191" spans="1:2" x14ac:dyDescent="0.2">
      <c r="A191" s="6" t="s">
        <v>147</v>
      </c>
      <c r="B191" s="3">
        <f>ROUND(SUM(Sect611[[#This Row],[Gross Total]],Sect619[[#This Row],[Gross Total]])*0.15,0)</f>
        <v>9782</v>
      </c>
    </row>
    <row r="192" spans="1:2" x14ac:dyDescent="0.2">
      <c r="A192" s="6" t="s">
        <v>236</v>
      </c>
      <c r="B192" s="3">
        <f>ROUND(SUM(Sect611[[#This Row],[Gross Total]],Sect619[[#This Row],[Gross Total]])*0.15,0)</f>
        <v>34643</v>
      </c>
    </row>
    <row r="193" spans="1:2" x14ac:dyDescent="0.2">
      <c r="A193" s="6" t="s">
        <v>237</v>
      </c>
      <c r="B193" s="3">
        <f>ROUND(SUM(Sect611[[#This Row],[Gross Total]],Sect619[[#This Row],[Gross Total]])*0.15,0)</f>
        <v>274273</v>
      </c>
    </row>
    <row r="194" spans="1:2" x14ac:dyDescent="0.2">
      <c r="A194" s="6" t="s">
        <v>164</v>
      </c>
      <c r="B194" s="3">
        <f>ROUND(SUM(Sect611[[#This Row],[Gross Total]],Sect619[[#This Row],[Gross Total]])*0.15,0)</f>
        <v>39870</v>
      </c>
    </row>
    <row r="195" spans="1:2" x14ac:dyDescent="0.2">
      <c r="A195" s="6" t="s">
        <v>42</v>
      </c>
      <c r="B195" s="3">
        <f>ROUND(SUM(Sect611[[#This Row],[Gross Total]],Sect619[[#This Row],[Gross Total]])*0.15,0)</f>
        <v>54283</v>
      </c>
    </row>
    <row r="196" spans="1:2" x14ac:dyDescent="0.2">
      <c r="A196" s="6" t="s">
        <v>119</v>
      </c>
      <c r="B196" s="3">
        <f>ROUND(SUM(Sect611[[#This Row],[Gross Total]],Sect619[[#This Row],[Gross Total]])*0.15,0)</f>
        <v>170621</v>
      </c>
    </row>
    <row r="197" spans="1:2" x14ac:dyDescent="0.2">
      <c r="A197" s="6" t="s">
        <v>238</v>
      </c>
      <c r="B197" s="3">
        <f>ROUND(SUM(Sect611[[#This Row],[Gross Total]],Sect619[[#This Row],[Gross Total]])*0.15,0)</f>
        <v>38564</v>
      </c>
    </row>
    <row r="198" spans="1:2" x14ac:dyDescent="0.2">
      <c r="A198" s="6" t="s">
        <v>37</v>
      </c>
      <c r="B198" s="3">
        <f>ROUND(SUM(Sect611[[#This Row],[Gross Total]],Sect619[[#This Row],[Gross Total]])*0.15,0)</f>
        <v>11071</v>
      </c>
    </row>
    <row r="199" spans="1:2" x14ac:dyDescent="0.2">
      <c r="A199" s="6" t="s">
        <v>239</v>
      </c>
      <c r="B199" s="3">
        <f>ROUND(SUM(Sect611[[#This Row],[Gross Total]],Sect619[[#This Row],[Gross Total]])*0.15,0)</f>
        <v>7683</v>
      </c>
    </row>
    <row r="200" spans="1:2" x14ac:dyDescent="0.2">
      <c r="A200" s="6" t="s">
        <v>240</v>
      </c>
      <c r="B200" s="3">
        <f>ROUND(SUM(Sect611[[#This Row],[Gross Total]],Sect619[[#This Row],[Gross Total]])*0.15,0)</f>
        <v>40298</v>
      </c>
    </row>
    <row r="201" spans="1:2" x14ac:dyDescent="0.2">
      <c r="A201" s="6" t="s">
        <v>241</v>
      </c>
      <c r="B201" s="3">
        <f>ROUND(SUM(Sect611[[#This Row],[Gross Total]],Sect619[[#This Row],[Gross Total]])*0.15,0)</f>
        <v>6189</v>
      </c>
    </row>
    <row r="202" spans="1:2" x14ac:dyDescent="0.2">
      <c r="A202" s="6" t="s">
        <v>182</v>
      </c>
      <c r="B202" s="3">
        <f>ROUND(SUM(Sect611[[#This Row],[Gross Total]],Sect619[[#This Row],[Gross Total]])*0.15,0)</f>
        <v>3244</v>
      </c>
    </row>
    <row r="203" spans="1:2" s="8" customFormat="1" x14ac:dyDescent="0.2">
      <c r="A203" s="6" t="s">
        <v>184</v>
      </c>
      <c r="B203" s="4">
        <f>SUBTOTAL(109,OtherAmts[Maximum CEIS Reg Awd])</f>
        <v>20114835</v>
      </c>
    </row>
    <row r="204" spans="1:2" hidden="1" x14ac:dyDescent="0.2">
      <c r="A204" s="8"/>
      <c r="B204" s="8"/>
    </row>
  </sheetData>
  <sheetProtection sort="0" autoFilter="0"/>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4031767-dd6d-417c-ab73-583408f47564">
      <UserInfo>
        <DisplayName>RAY RaeAnn - ODE</DisplayName>
        <AccountId>48</AccountId>
        <AccountType/>
      </UserInfo>
      <UserInfo>
        <DisplayName>PELT Candace - ODE</DisplayName>
        <AccountId>25</AccountId>
        <AccountType/>
      </UserInfo>
    </SharedWithUsers>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6DA7A126F3FC40B3A9837B2983E5A7" ma:contentTypeVersion="2" ma:contentTypeDescription="Create a new document." ma:contentTypeScope="" ma:versionID="0279363fe623c9074cde9ec2ec330fcc">
  <xsd:schema xmlns:xsd="http://www.w3.org/2001/XMLSchema" xmlns:xs="http://www.w3.org/2001/XMLSchema" xmlns:p="http://schemas.microsoft.com/office/2006/metadata/properties" xmlns:ns1="http://schemas.microsoft.com/sharepoint/v3" xmlns:ns2="54031767-dd6d-417c-ab73-583408f47564" targetNamespace="http://schemas.microsoft.com/office/2006/metadata/properties" ma:root="true" ma:fieldsID="d9458e77cf9d198ba6dbaf0b974a459d" ns1:_="" ns2:_="">
    <xsd:import namespace="http://schemas.microsoft.com/sharepoint/v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3B5BEF-FC36-4E83-BEB9-D92DDCA58189}">
  <ds:schemaRefs>
    <ds:schemaRef ds:uri="http://schemas.microsoft.com/office/2006/documentManagement/types"/>
    <ds:schemaRef ds:uri="http://schemas.microsoft.com/office/infopath/2007/PartnerControls"/>
    <ds:schemaRef ds:uri="ef311220-9bdc-47cc-8c56-c8c341bf2bda"/>
    <ds:schemaRef ds:uri="http://purl.org/dc/elements/1.1/"/>
    <ds:schemaRef ds:uri="http://schemas.microsoft.com/office/2006/metadata/properties"/>
    <ds:schemaRef ds:uri="http://purl.org/dc/dcmitype/"/>
    <ds:schemaRef ds:uri="http://schemas.microsoft.com/sharepoint/v3"/>
    <ds:schemaRef ds:uri="http://purl.org/dc/terms/"/>
    <ds:schemaRef ds:uri="http://schemas.openxmlformats.org/package/2006/metadata/core-properties"/>
    <ds:schemaRef ds:uri="4566dc66-dbdb-403a-b527-9f9b721c353d"/>
    <ds:schemaRef ds:uri="http://www.w3.org/XML/1998/namespace"/>
  </ds:schemaRefs>
</ds:datastoreItem>
</file>

<file path=customXml/itemProps2.xml><?xml version="1.0" encoding="utf-8"?>
<ds:datastoreItem xmlns:ds="http://schemas.openxmlformats.org/officeDocument/2006/customXml" ds:itemID="{0CBF2B89-D415-48E0-AF74-FB1D6EDED5FF}">
  <ds:schemaRefs>
    <ds:schemaRef ds:uri="http://schemas.microsoft.com/sharepoint/v3/contenttype/forms"/>
  </ds:schemaRefs>
</ds:datastoreItem>
</file>

<file path=customXml/itemProps3.xml><?xml version="1.0" encoding="utf-8"?>
<ds:datastoreItem xmlns:ds="http://schemas.openxmlformats.org/officeDocument/2006/customXml" ds:itemID="{BD799C19-D529-4825-85C1-6EE1630A7A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Information</vt:lpstr>
      <vt:lpstr>Section 611 Awards</vt:lpstr>
      <vt:lpstr>Section 619 Awards</vt:lpstr>
      <vt:lpstr>Program Awards</vt:lpstr>
      <vt:lpstr>Other Amounts</vt:lpstr>
      <vt:lpstr>Information!Print_Area</vt:lpstr>
      <vt:lpstr>Information!Print_Titles</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IDEA Flow-Through Estimates</dc:title>
  <dc:subject/>
  <dc:creator>Oregon Department of Education</dc:creator>
  <cp:keywords>IDEA; Flow-through;</cp:keywords>
  <dc:description/>
  <cp:lastModifiedBy>"gartonc"</cp:lastModifiedBy>
  <cp:revision/>
  <cp:lastPrinted>2019-07-08T21:12:13Z</cp:lastPrinted>
  <dcterms:created xsi:type="dcterms:W3CDTF">2019-04-16T19:55:58Z</dcterms:created>
  <dcterms:modified xsi:type="dcterms:W3CDTF">2022-08-19T22:16:21Z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0x010100CE6DA7A126F3FC40B3A9837B2983E5A7</vt:lpwstr>
  </property>
</Properties>
</file>