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outchj\OneDrive - Oregon Department of Education\IDEA\Awards\2021-22\Estimates\"/>
    </mc:Choice>
  </mc:AlternateContent>
  <bookViews>
    <workbookView xWindow="0" yWindow="0" windowWidth="28800" windowHeight="12300"/>
  </bookViews>
  <sheets>
    <sheet name="Information" sheetId="4" r:id="rId1"/>
    <sheet name="Section 611 Awards" sheetId="11" r:id="rId2"/>
    <sheet name="Section 619 Awards" sheetId="12" r:id="rId3"/>
    <sheet name="Program Awards" sheetId="13" r:id="rId4"/>
    <sheet name="Other Amounts" sheetId="14" r:id="rId5"/>
  </sheets>
  <definedNames>
    <definedName name="_xlnm.Print_Area" localSheetId="0">Information!$B:$B</definedName>
    <definedName name="_xlnm.Print_Titles" localSheetId="0">Information!$1:$1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202" i="12" l="1"/>
  <c r="C6" i="13" s="1"/>
  <c r="H202" i="11"/>
  <c r="C202" i="14" s="1"/>
  <c r="B6" i="13" l="1"/>
  <c r="B203" i="14"/>
  <c r="B203" i="12"/>
  <c r="C203" i="12"/>
  <c r="C2" i="13" s="1"/>
  <c r="D203" i="12"/>
  <c r="C3" i="13" s="1"/>
  <c r="E203" i="12"/>
  <c r="C4" i="13" s="1"/>
  <c r="F203" i="12"/>
  <c r="C5" i="13" s="1"/>
  <c r="G203" i="12"/>
  <c r="C7" i="13" s="1"/>
  <c r="H2" i="12"/>
  <c r="H3" i="12"/>
  <c r="H4" i="12"/>
  <c r="H5" i="12"/>
  <c r="H6" i="12"/>
  <c r="H7" i="12"/>
  <c r="H8" i="12"/>
  <c r="H9" i="12"/>
  <c r="H10" i="12"/>
  <c r="H11" i="12"/>
  <c r="H12" i="12"/>
  <c r="H13" i="12"/>
  <c r="H14" i="12"/>
  <c r="H15" i="12"/>
  <c r="H16" i="12"/>
  <c r="H17" i="12"/>
  <c r="H18" i="12"/>
  <c r="H19" i="12"/>
  <c r="H20" i="12"/>
  <c r="H21" i="12"/>
  <c r="H22" i="12"/>
  <c r="H23" i="12"/>
  <c r="H24" i="12"/>
  <c r="H25" i="12"/>
  <c r="H26" i="12"/>
  <c r="H27" i="12"/>
  <c r="H28" i="12"/>
  <c r="H29" i="12"/>
  <c r="H30" i="12"/>
  <c r="H31" i="12"/>
  <c r="H32" i="12"/>
  <c r="H33" i="12"/>
  <c r="H34" i="12"/>
  <c r="H35" i="12"/>
  <c r="H36" i="12"/>
  <c r="H37" i="12"/>
  <c r="H38" i="12"/>
  <c r="H39" i="12"/>
  <c r="H40" i="12"/>
  <c r="H41" i="12"/>
  <c r="H42" i="12"/>
  <c r="H43" i="12"/>
  <c r="H44" i="12"/>
  <c r="H45" i="12"/>
  <c r="H46" i="12"/>
  <c r="H47" i="12"/>
  <c r="H48" i="12"/>
  <c r="H49" i="12"/>
  <c r="H50" i="12"/>
  <c r="H51" i="12"/>
  <c r="H52" i="12"/>
  <c r="H53" i="12"/>
  <c r="H54" i="12"/>
  <c r="H55" i="12"/>
  <c r="H56" i="12"/>
  <c r="H57" i="12"/>
  <c r="H58" i="12"/>
  <c r="H59" i="12"/>
  <c r="H60" i="12"/>
  <c r="H61" i="12"/>
  <c r="H62" i="12"/>
  <c r="H63" i="12"/>
  <c r="H64" i="12"/>
  <c r="H65" i="12"/>
  <c r="H66" i="12"/>
  <c r="H67" i="12"/>
  <c r="H68" i="12"/>
  <c r="H69" i="12"/>
  <c r="H70" i="12"/>
  <c r="H71" i="12"/>
  <c r="H72" i="12"/>
  <c r="H73" i="12"/>
  <c r="H74" i="12"/>
  <c r="H75" i="12"/>
  <c r="H76" i="12"/>
  <c r="H77" i="12"/>
  <c r="H78" i="12"/>
  <c r="H79" i="12"/>
  <c r="H80" i="12"/>
  <c r="H81" i="12"/>
  <c r="H82" i="12"/>
  <c r="H83" i="12"/>
  <c r="H84" i="12"/>
  <c r="H85" i="12"/>
  <c r="H86" i="12"/>
  <c r="H87" i="12"/>
  <c r="H88" i="12"/>
  <c r="H89" i="12"/>
  <c r="H90" i="12"/>
  <c r="H91" i="12"/>
  <c r="H92" i="12"/>
  <c r="H93" i="12"/>
  <c r="H94" i="12"/>
  <c r="H95" i="12"/>
  <c r="H96" i="12"/>
  <c r="H97" i="12"/>
  <c r="H98" i="12"/>
  <c r="H99" i="12"/>
  <c r="H100" i="12"/>
  <c r="H101" i="12"/>
  <c r="H102" i="12"/>
  <c r="H103" i="12"/>
  <c r="H104" i="12"/>
  <c r="H105" i="12"/>
  <c r="H106" i="12"/>
  <c r="H107" i="12"/>
  <c r="H108" i="12"/>
  <c r="H109" i="12"/>
  <c r="H110" i="12"/>
  <c r="H111" i="12"/>
  <c r="H112" i="12"/>
  <c r="H113" i="12"/>
  <c r="H114" i="12"/>
  <c r="H115" i="12"/>
  <c r="H116" i="12"/>
  <c r="H117" i="12"/>
  <c r="H118" i="12"/>
  <c r="H119" i="12"/>
  <c r="H120" i="12"/>
  <c r="H121" i="12"/>
  <c r="H122" i="12"/>
  <c r="H123" i="12"/>
  <c r="H124" i="12"/>
  <c r="H125" i="12"/>
  <c r="H126" i="12"/>
  <c r="H127" i="12"/>
  <c r="H128" i="12"/>
  <c r="H129" i="12"/>
  <c r="H130" i="12"/>
  <c r="H131" i="12"/>
  <c r="H132" i="12"/>
  <c r="H133" i="12"/>
  <c r="H134" i="12"/>
  <c r="H135" i="12"/>
  <c r="H136" i="12"/>
  <c r="H137" i="12"/>
  <c r="H138" i="12"/>
  <c r="H139" i="12"/>
  <c r="H140" i="12"/>
  <c r="H141" i="12"/>
  <c r="H142" i="12"/>
  <c r="H143" i="12"/>
  <c r="H144" i="12"/>
  <c r="H145" i="12"/>
  <c r="H146" i="12"/>
  <c r="H147" i="12"/>
  <c r="H148" i="12"/>
  <c r="H149" i="12"/>
  <c r="H150" i="12"/>
  <c r="H151" i="12"/>
  <c r="H152" i="12"/>
  <c r="H153" i="12"/>
  <c r="H154" i="12"/>
  <c r="H155" i="12"/>
  <c r="H156" i="12"/>
  <c r="H157" i="12"/>
  <c r="H158" i="12"/>
  <c r="H159" i="12"/>
  <c r="H160" i="12"/>
  <c r="H161" i="12"/>
  <c r="H162" i="12"/>
  <c r="H163" i="12"/>
  <c r="H164" i="12"/>
  <c r="H165" i="12"/>
  <c r="H166" i="12"/>
  <c r="H167" i="12"/>
  <c r="H168" i="12"/>
  <c r="H169" i="12"/>
  <c r="H170" i="12"/>
  <c r="H171" i="12"/>
  <c r="H172" i="12"/>
  <c r="H173" i="12"/>
  <c r="H174" i="12"/>
  <c r="H175" i="12"/>
  <c r="H176" i="12"/>
  <c r="H177" i="12"/>
  <c r="H178" i="12"/>
  <c r="H179" i="12"/>
  <c r="H180" i="12"/>
  <c r="H181" i="12"/>
  <c r="H182" i="12"/>
  <c r="H183" i="12"/>
  <c r="H184" i="12"/>
  <c r="H185" i="12"/>
  <c r="H186" i="12"/>
  <c r="H187" i="12"/>
  <c r="H188" i="12"/>
  <c r="H189" i="12"/>
  <c r="H190" i="12"/>
  <c r="H191" i="12"/>
  <c r="H192" i="12"/>
  <c r="H193" i="12"/>
  <c r="H194" i="12"/>
  <c r="H195" i="12"/>
  <c r="H196" i="12"/>
  <c r="H197" i="12"/>
  <c r="H198" i="12"/>
  <c r="H199" i="12"/>
  <c r="H200" i="12"/>
  <c r="H201" i="12"/>
  <c r="H2" i="11"/>
  <c r="C2" i="14" s="1"/>
  <c r="H3" i="11"/>
  <c r="C3" i="14" s="1"/>
  <c r="H4" i="11"/>
  <c r="C4" i="14" s="1"/>
  <c r="H5" i="11"/>
  <c r="C5" i="14" s="1"/>
  <c r="H6" i="11"/>
  <c r="C6" i="14" s="1"/>
  <c r="H7" i="11"/>
  <c r="C7" i="14" s="1"/>
  <c r="H8" i="11"/>
  <c r="C8" i="14" s="1"/>
  <c r="H9" i="11"/>
  <c r="C9" i="14" s="1"/>
  <c r="H10" i="11"/>
  <c r="C10" i="14" s="1"/>
  <c r="H11" i="11"/>
  <c r="C11" i="14" s="1"/>
  <c r="H12" i="11"/>
  <c r="C12" i="14" s="1"/>
  <c r="H13" i="11"/>
  <c r="C13" i="14" s="1"/>
  <c r="H14" i="11"/>
  <c r="C14" i="14" s="1"/>
  <c r="H15" i="11"/>
  <c r="C15" i="14" s="1"/>
  <c r="H16" i="11"/>
  <c r="C16" i="14" s="1"/>
  <c r="H17" i="11"/>
  <c r="C17" i="14" s="1"/>
  <c r="H18" i="11"/>
  <c r="C18" i="14" s="1"/>
  <c r="H19" i="11"/>
  <c r="C19" i="14" s="1"/>
  <c r="H20" i="11"/>
  <c r="C20" i="14" s="1"/>
  <c r="H21" i="11"/>
  <c r="C21" i="14" s="1"/>
  <c r="H22" i="11"/>
  <c r="C22" i="14" s="1"/>
  <c r="H23" i="11"/>
  <c r="C23" i="14" s="1"/>
  <c r="H24" i="11"/>
  <c r="C24" i="14" s="1"/>
  <c r="H25" i="11"/>
  <c r="C25" i="14" s="1"/>
  <c r="H26" i="11"/>
  <c r="C26" i="14" s="1"/>
  <c r="H27" i="11"/>
  <c r="C27" i="14" s="1"/>
  <c r="H28" i="11"/>
  <c r="C28" i="14" s="1"/>
  <c r="H29" i="11"/>
  <c r="C29" i="14" s="1"/>
  <c r="H30" i="11"/>
  <c r="C30" i="14" s="1"/>
  <c r="H31" i="11"/>
  <c r="C31" i="14" s="1"/>
  <c r="H32" i="11"/>
  <c r="C32" i="14" s="1"/>
  <c r="H33" i="11"/>
  <c r="C33" i="14" s="1"/>
  <c r="H34" i="11"/>
  <c r="C34" i="14" s="1"/>
  <c r="H35" i="11"/>
  <c r="C35" i="14" s="1"/>
  <c r="H36" i="11"/>
  <c r="C36" i="14" s="1"/>
  <c r="H37" i="11"/>
  <c r="C37" i="14" s="1"/>
  <c r="H38" i="11"/>
  <c r="C38" i="14" s="1"/>
  <c r="H39" i="11"/>
  <c r="C39" i="14" s="1"/>
  <c r="H40" i="11"/>
  <c r="C40" i="14" s="1"/>
  <c r="H41" i="11"/>
  <c r="C41" i="14" s="1"/>
  <c r="H42" i="11"/>
  <c r="C42" i="14" s="1"/>
  <c r="H43" i="11"/>
  <c r="C43" i="14" s="1"/>
  <c r="H44" i="11"/>
  <c r="C44" i="14" s="1"/>
  <c r="H45" i="11"/>
  <c r="C45" i="14" s="1"/>
  <c r="H46" i="11"/>
  <c r="C46" i="14" s="1"/>
  <c r="H47" i="11"/>
  <c r="C47" i="14" s="1"/>
  <c r="H48" i="11"/>
  <c r="C48" i="14" s="1"/>
  <c r="H49" i="11"/>
  <c r="C49" i="14" s="1"/>
  <c r="H50" i="11"/>
  <c r="C50" i="14" s="1"/>
  <c r="H51" i="11"/>
  <c r="C51" i="14" s="1"/>
  <c r="H52" i="11"/>
  <c r="C52" i="14" s="1"/>
  <c r="H53" i="11"/>
  <c r="C53" i="14" s="1"/>
  <c r="H54" i="11"/>
  <c r="C54" i="14" s="1"/>
  <c r="H55" i="11"/>
  <c r="C55" i="14" s="1"/>
  <c r="H56" i="11"/>
  <c r="C56" i="14" s="1"/>
  <c r="H57" i="11"/>
  <c r="C57" i="14" s="1"/>
  <c r="H58" i="11"/>
  <c r="C58" i="14" s="1"/>
  <c r="H59" i="11"/>
  <c r="C59" i="14" s="1"/>
  <c r="H60" i="11"/>
  <c r="C60" i="14" s="1"/>
  <c r="H61" i="11"/>
  <c r="C61" i="14" s="1"/>
  <c r="H62" i="11"/>
  <c r="C62" i="14" s="1"/>
  <c r="H63" i="11"/>
  <c r="C63" i="14" s="1"/>
  <c r="H64" i="11"/>
  <c r="C64" i="14" s="1"/>
  <c r="H65" i="11"/>
  <c r="C65" i="14" s="1"/>
  <c r="H66" i="11"/>
  <c r="C66" i="14" s="1"/>
  <c r="H67" i="11"/>
  <c r="C67" i="14" s="1"/>
  <c r="H68" i="11"/>
  <c r="C68" i="14" s="1"/>
  <c r="H69" i="11"/>
  <c r="C69" i="14" s="1"/>
  <c r="H70" i="11"/>
  <c r="C70" i="14" s="1"/>
  <c r="H71" i="11"/>
  <c r="C71" i="14" s="1"/>
  <c r="H72" i="11"/>
  <c r="C72" i="14" s="1"/>
  <c r="H73" i="11"/>
  <c r="C73" i="14" s="1"/>
  <c r="H74" i="11"/>
  <c r="C74" i="14" s="1"/>
  <c r="H75" i="11"/>
  <c r="C75" i="14" s="1"/>
  <c r="H76" i="11"/>
  <c r="C76" i="14" s="1"/>
  <c r="H77" i="11"/>
  <c r="C77" i="14" s="1"/>
  <c r="H78" i="11"/>
  <c r="C78" i="14" s="1"/>
  <c r="H79" i="11"/>
  <c r="C79" i="14" s="1"/>
  <c r="H80" i="11"/>
  <c r="C80" i="14" s="1"/>
  <c r="H81" i="11"/>
  <c r="C81" i="14" s="1"/>
  <c r="H82" i="11"/>
  <c r="C82" i="14" s="1"/>
  <c r="H83" i="11"/>
  <c r="C83" i="14" s="1"/>
  <c r="H84" i="11"/>
  <c r="C84" i="14" s="1"/>
  <c r="H85" i="11"/>
  <c r="C85" i="14" s="1"/>
  <c r="H86" i="11"/>
  <c r="C86" i="14" s="1"/>
  <c r="H87" i="11"/>
  <c r="C87" i="14" s="1"/>
  <c r="H88" i="11"/>
  <c r="C88" i="14" s="1"/>
  <c r="H89" i="11"/>
  <c r="C89" i="14" s="1"/>
  <c r="H90" i="11"/>
  <c r="C90" i="14" s="1"/>
  <c r="H91" i="11"/>
  <c r="C91" i="14" s="1"/>
  <c r="H92" i="11"/>
  <c r="C92" i="14" s="1"/>
  <c r="H93" i="11"/>
  <c r="C93" i="14" s="1"/>
  <c r="H94" i="11"/>
  <c r="C94" i="14" s="1"/>
  <c r="H95" i="11"/>
  <c r="C95" i="14" s="1"/>
  <c r="H96" i="11"/>
  <c r="C96" i="14" s="1"/>
  <c r="H97" i="11"/>
  <c r="C97" i="14" s="1"/>
  <c r="H98" i="11"/>
  <c r="C98" i="14" s="1"/>
  <c r="H99" i="11"/>
  <c r="C99" i="14" s="1"/>
  <c r="H100" i="11"/>
  <c r="C100" i="14" s="1"/>
  <c r="H101" i="11"/>
  <c r="C101" i="14" s="1"/>
  <c r="H102" i="11"/>
  <c r="C102" i="14" s="1"/>
  <c r="H103" i="11"/>
  <c r="C103" i="14" s="1"/>
  <c r="H104" i="11"/>
  <c r="C104" i="14" s="1"/>
  <c r="H105" i="11"/>
  <c r="C105" i="14" s="1"/>
  <c r="H106" i="11"/>
  <c r="C106" i="14" s="1"/>
  <c r="H107" i="11"/>
  <c r="C107" i="14" s="1"/>
  <c r="H108" i="11"/>
  <c r="C108" i="14" s="1"/>
  <c r="H109" i="11"/>
  <c r="C109" i="14" s="1"/>
  <c r="H110" i="11"/>
  <c r="C110" i="14" s="1"/>
  <c r="H111" i="11"/>
  <c r="C111" i="14" s="1"/>
  <c r="H112" i="11"/>
  <c r="C112" i="14" s="1"/>
  <c r="H113" i="11"/>
  <c r="C113" i="14" s="1"/>
  <c r="H114" i="11"/>
  <c r="C114" i="14" s="1"/>
  <c r="H115" i="11"/>
  <c r="C115" i="14" s="1"/>
  <c r="H116" i="11"/>
  <c r="C116" i="14" s="1"/>
  <c r="H117" i="11"/>
  <c r="C117" i="14" s="1"/>
  <c r="H118" i="11"/>
  <c r="C118" i="14" s="1"/>
  <c r="H119" i="11"/>
  <c r="C119" i="14" s="1"/>
  <c r="H120" i="11"/>
  <c r="C120" i="14" s="1"/>
  <c r="H121" i="11"/>
  <c r="C121" i="14" s="1"/>
  <c r="H122" i="11"/>
  <c r="C122" i="14" s="1"/>
  <c r="H123" i="11"/>
  <c r="C123" i="14" s="1"/>
  <c r="H124" i="11"/>
  <c r="C124" i="14" s="1"/>
  <c r="H125" i="11"/>
  <c r="C125" i="14" s="1"/>
  <c r="H126" i="11"/>
  <c r="C126" i="14" s="1"/>
  <c r="H127" i="11"/>
  <c r="C127" i="14" s="1"/>
  <c r="H128" i="11"/>
  <c r="C128" i="14" s="1"/>
  <c r="H129" i="11"/>
  <c r="C129" i="14" s="1"/>
  <c r="H130" i="11"/>
  <c r="C130" i="14" s="1"/>
  <c r="H131" i="11"/>
  <c r="C131" i="14" s="1"/>
  <c r="H132" i="11"/>
  <c r="C132" i="14" s="1"/>
  <c r="H133" i="11"/>
  <c r="C133" i="14" s="1"/>
  <c r="H134" i="11"/>
  <c r="C134" i="14" s="1"/>
  <c r="H135" i="11"/>
  <c r="C135" i="14" s="1"/>
  <c r="H136" i="11"/>
  <c r="C136" i="14" s="1"/>
  <c r="H137" i="11"/>
  <c r="C137" i="14" s="1"/>
  <c r="H138" i="11"/>
  <c r="C138" i="14" s="1"/>
  <c r="H139" i="11"/>
  <c r="C139" i="14" s="1"/>
  <c r="H140" i="11"/>
  <c r="C140" i="14" s="1"/>
  <c r="H141" i="11"/>
  <c r="C141" i="14" s="1"/>
  <c r="H142" i="11"/>
  <c r="C142" i="14" s="1"/>
  <c r="H143" i="11"/>
  <c r="C143" i="14" s="1"/>
  <c r="H144" i="11"/>
  <c r="C144" i="14" s="1"/>
  <c r="H145" i="11"/>
  <c r="C145" i="14" s="1"/>
  <c r="H146" i="11"/>
  <c r="C146" i="14" s="1"/>
  <c r="H147" i="11"/>
  <c r="C147" i="14" s="1"/>
  <c r="H148" i="11"/>
  <c r="C148" i="14" s="1"/>
  <c r="H149" i="11"/>
  <c r="C149" i="14" s="1"/>
  <c r="H150" i="11"/>
  <c r="C150" i="14" s="1"/>
  <c r="H151" i="11"/>
  <c r="C151" i="14" s="1"/>
  <c r="H152" i="11"/>
  <c r="C152" i="14" s="1"/>
  <c r="H153" i="11"/>
  <c r="C153" i="14" s="1"/>
  <c r="H154" i="11"/>
  <c r="C154" i="14" s="1"/>
  <c r="H155" i="11"/>
  <c r="C155" i="14" s="1"/>
  <c r="H156" i="11"/>
  <c r="C156" i="14" s="1"/>
  <c r="H157" i="11"/>
  <c r="C157" i="14" s="1"/>
  <c r="H158" i="11"/>
  <c r="C158" i="14" s="1"/>
  <c r="H159" i="11"/>
  <c r="C159" i="14" s="1"/>
  <c r="H160" i="11"/>
  <c r="C160" i="14" s="1"/>
  <c r="H161" i="11"/>
  <c r="C161" i="14" s="1"/>
  <c r="H162" i="11"/>
  <c r="C162" i="14" s="1"/>
  <c r="H163" i="11"/>
  <c r="C163" i="14" s="1"/>
  <c r="H164" i="11"/>
  <c r="C164" i="14" s="1"/>
  <c r="H165" i="11"/>
  <c r="C165" i="14" s="1"/>
  <c r="H166" i="11"/>
  <c r="C166" i="14" s="1"/>
  <c r="H167" i="11"/>
  <c r="C167" i="14" s="1"/>
  <c r="H168" i="11"/>
  <c r="C168" i="14" s="1"/>
  <c r="H169" i="11"/>
  <c r="C169" i="14" s="1"/>
  <c r="H170" i="11"/>
  <c r="C170" i="14" s="1"/>
  <c r="H171" i="11"/>
  <c r="C171" i="14" s="1"/>
  <c r="H172" i="11"/>
  <c r="C172" i="14" s="1"/>
  <c r="H173" i="11"/>
  <c r="C173" i="14" s="1"/>
  <c r="H174" i="11"/>
  <c r="C174" i="14" s="1"/>
  <c r="H175" i="11"/>
  <c r="C175" i="14" s="1"/>
  <c r="H176" i="11"/>
  <c r="C176" i="14" s="1"/>
  <c r="H177" i="11"/>
  <c r="C177" i="14" s="1"/>
  <c r="H178" i="11"/>
  <c r="C178" i="14" s="1"/>
  <c r="H179" i="11"/>
  <c r="C179" i="14" s="1"/>
  <c r="H180" i="11"/>
  <c r="C180" i="14" s="1"/>
  <c r="H181" i="11"/>
  <c r="C181" i="14" s="1"/>
  <c r="H182" i="11"/>
  <c r="C182" i="14" s="1"/>
  <c r="H183" i="11"/>
  <c r="C183" i="14" s="1"/>
  <c r="H184" i="11"/>
  <c r="C184" i="14" s="1"/>
  <c r="H185" i="11"/>
  <c r="C185" i="14" s="1"/>
  <c r="H186" i="11"/>
  <c r="C186" i="14" s="1"/>
  <c r="H187" i="11"/>
  <c r="C187" i="14" s="1"/>
  <c r="H188" i="11"/>
  <c r="C188" i="14" s="1"/>
  <c r="H189" i="11"/>
  <c r="C189" i="14" s="1"/>
  <c r="H190" i="11"/>
  <c r="C190" i="14" s="1"/>
  <c r="H191" i="11"/>
  <c r="C191" i="14" s="1"/>
  <c r="H192" i="11"/>
  <c r="C192" i="14" s="1"/>
  <c r="H193" i="11"/>
  <c r="C193" i="14" s="1"/>
  <c r="H194" i="11"/>
  <c r="C194" i="14" s="1"/>
  <c r="H195" i="11"/>
  <c r="C195" i="14" s="1"/>
  <c r="H196" i="11"/>
  <c r="C196" i="14" s="1"/>
  <c r="H197" i="11"/>
  <c r="C197" i="14" s="1"/>
  <c r="H198" i="11"/>
  <c r="C198" i="14" s="1"/>
  <c r="H199" i="11"/>
  <c r="C199" i="14" s="1"/>
  <c r="H200" i="11"/>
  <c r="C200" i="14" s="1"/>
  <c r="H201" i="11"/>
  <c r="C201" i="14" s="1"/>
  <c r="B203" i="11"/>
  <c r="C203" i="11"/>
  <c r="B2" i="13" s="1"/>
  <c r="D203" i="11"/>
  <c r="B3" i="13" s="1"/>
  <c r="E203" i="11"/>
  <c r="B4" i="13" s="1"/>
  <c r="F203" i="11"/>
  <c r="B5" i="13" s="1"/>
  <c r="G203" i="11"/>
  <c r="B7" i="13" s="1"/>
  <c r="C8" i="13" l="1"/>
  <c r="D7" i="13"/>
  <c r="D6" i="13"/>
  <c r="D4" i="13"/>
  <c r="D3" i="13"/>
  <c r="B8" i="13"/>
  <c r="D2" i="13"/>
  <c r="D5" i="13"/>
  <c r="H203" i="12"/>
  <c r="H203" i="11"/>
  <c r="C203" i="14" l="1"/>
  <c r="D8" i="13"/>
</calcChain>
</file>

<file path=xl/sharedStrings.xml><?xml version="1.0" encoding="utf-8"?>
<sst xmlns="http://schemas.openxmlformats.org/spreadsheetml/2006/main" count="684" uniqueCount="266">
  <si>
    <t>LEA Name</t>
  </si>
  <si>
    <t>Baker SD 5J</t>
  </si>
  <si>
    <t>Huntington SD 16J</t>
  </si>
  <si>
    <t>Burnt River SD 30J</t>
  </si>
  <si>
    <t>Monroe SD 1J</t>
  </si>
  <si>
    <t>Alsea SD 7J</t>
  </si>
  <si>
    <t>Philomath SD 17J</t>
  </si>
  <si>
    <t>Corvallis SD 509J</t>
  </si>
  <si>
    <t>Lake Oswego SD 7J</t>
  </si>
  <si>
    <t>North Clackamas SD 12</t>
  </si>
  <si>
    <t>Molalla River SD 35</t>
  </si>
  <si>
    <t>Oregon Trail SD 46</t>
  </si>
  <si>
    <t>Colton SD 53</t>
  </si>
  <si>
    <t>Oregon City SD 62</t>
  </si>
  <si>
    <t>Canby SD 86</t>
  </si>
  <si>
    <t>Estacada SD 108</t>
  </si>
  <si>
    <t>Gladstone SD 115</t>
  </si>
  <si>
    <t>Jewell SD 8</t>
  </si>
  <si>
    <t>Seaside SD 10</t>
  </si>
  <si>
    <t>Scappoose SD 1J</t>
  </si>
  <si>
    <t>Clatskanie SD 6J</t>
  </si>
  <si>
    <t>Rainier SD 13</t>
  </si>
  <si>
    <t>Vernonia SD 47J</t>
  </si>
  <si>
    <t>St Helens SD 502</t>
  </si>
  <si>
    <t>Coquille SD 8</t>
  </si>
  <si>
    <t>Coos Bay SD 9</t>
  </si>
  <si>
    <t>North Bend SD 13</t>
  </si>
  <si>
    <t>Powers SD 31</t>
  </si>
  <si>
    <t>Myrtle Point SD 41</t>
  </si>
  <si>
    <t>Bandon SD 54</t>
  </si>
  <si>
    <t>Central Curry SD 1</t>
  </si>
  <si>
    <t>Redmond SD 2J</t>
  </si>
  <si>
    <t>Sisters SD 6</t>
  </si>
  <si>
    <t>Oakland SD 1</t>
  </si>
  <si>
    <t>Glide SD 12</t>
  </si>
  <si>
    <t>South Umpqua SD 19</t>
  </si>
  <si>
    <t>North Douglas SD 22</t>
  </si>
  <si>
    <t>Yoncalla SD 32</t>
  </si>
  <si>
    <t>Elkton SD 34</t>
  </si>
  <si>
    <t>Riddle SD 70</t>
  </si>
  <si>
    <t>Glendale SD 77</t>
  </si>
  <si>
    <t>Reedsport SD 105</t>
  </si>
  <si>
    <t>Winston-Dillard SD 116</t>
  </si>
  <si>
    <t>Sutherlin SD 130</t>
  </si>
  <si>
    <t>Arlington SD 3</t>
  </si>
  <si>
    <t>Condon SD 25J</t>
  </si>
  <si>
    <t>John Day SD 3</t>
  </si>
  <si>
    <t>Prairie City SD 4</t>
  </si>
  <si>
    <t>Monument SD 8</t>
  </si>
  <si>
    <t>Dayville SD 16J</t>
  </si>
  <si>
    <t>Long Creek SD 17</t>
  </si>
  <si>
    <t>Harney County SD 3</t>
  </si>
  <si>
    <t>Harney County SD 4</t>
  </si>
  <si>
    <t>Pine Creek SD 5</t>
  </si>
  <si>
    <t>Diamond SD 7</t>
  </si>
  <si>
    <t>Suntex SD 10</t>
  </si>
  <si>
    <t>Drewsey SD 13</t>
  </si>
  <si>
    <t>Frenchglen SD 16</t>
  </si>
  <si>
    <t>Double O SD 28</t>
  </si>
  <si>
    <t>South Harney SD 33</t>
  </si>
  <si>
    <t>Phoenix-Talent SD 4</t>
  </si>
  <si>
    <t>Ashland SD 5</t>
  </si>
  <si>
    <t>Central Point SD 6</t>
  </si>
  <si>
    <t>Eagle Point SD 9</t>
  </si>
  <si>
    <t>Rogue River SD 35</t>
  </si>
  <si>
    <t>Prospect SD 59</t>
  </si>
  <si>
    <t>Butte Falls SD 91</t>
  </si>
  <si>
    <t>Pinehurst SD 94</t>
  </si>
  <si>
    <t>Medford SD 549C</t>
  </si>
  <si>
    <t>Culver SD 4</t>
  </si>
  <si>
    <t>Ashwood SD 8</t>
  </si>
  <si>
    <t>Black Butte SD 41</t>
  </si>
  <si>
    <t>Jefferson County SD 509J</t>
  </si>
  <si>
    <t>Grants Pass SD 7</t>
  </si>
  <si>
    <t>Klamath County SD</t>
  </si>
  <si>
    <t>Lake County SD 7</t>
  </si>
  <si>
    <t>Paisley SD 11</t>
  </si>
  <si>
    <t>North Lake SD 14</t>
  </si>
  <si>
    <t>Plush SD 18</t>
  </si>
  <si>
    <t>Adel SD 21</t>
  </si>
  <si>
    <t>Pleasant Hill SD 1</t>
  </si>
  <si>
    <t>Eugene SD 4J</t>
  </si>
  <si>
    <t>Springfield SD 19</t>
  </si>
  <si>
    <t>Fern Ridge SD 28J</t>
  </si>
  <si>
    <t>Mapleton SD 32</t>
  </si>
  <si>
    <t>Creswell SD 40</t>
  </si>
  <si>
    <t>Bethel SD 52</t>
  </si>
  <si>
    <t>McKenzie SD 68</t>
  </si>
  <si>
    <t>Junction City SD 69</t>
  </si>
  <si>
    <t>Lowell SD 71</t>
  </si>
  <si>
    <t>Oakridge SD 76</t>
  </si>
  <si>
    <t>Marcola SD 79J</t>
  </si>
  <si>
    <t>Blachly SD 90</t>
  </si>
  <si>
    <t>Siuslaw SD 97J</t>
  </si>
  <si>
    <t>Lincoln County SD</t>
  </si>
  <si>
    <t>Harrisburg SD 7J</t>
  </si>
  <si>
    <t>Lebanon Community SD 9</t>
  </si>
  <si>
    <t>Sweet Home SD 55</t>
  </si>
  <si>
    <t>Scio SD 95</t>
  </si>
  <si>
    <t>Santiam Canyon SD 129J</t>
  </si>
  <si>
    <t>Central Linn SD 552</t>
  </si>
  <si>
    <t>Jordan Valley SD 3</t>
  </si>
  <si>
    <t>Juntura SD 12</t>
  </si>
  <si>
    <t>Nyssa SD 26</t>
  </si>
  <si>
    <t>Annex SD 29</t>
  </si>
  <si>
    <t>Malheur County SD 51</t>
  </si>
  <si>
    <t>Adrian SD 61</t>
  </si>
  <si>
    <t>Harper SD 66</t>
  </si>
  <si>
    <t>Arock SD 81</t>
  </si>
  <si>
    <t>Vale SD 84</t>
  </si>
  <si>
    <t>Gervais SD 1</t>
  </si>
  <si>
    <t>Silver Falls SD 4J</t>
  </si>
  <si>
    <t>Cascade SD 5</t>
  </si>
  <si>
    <t>Jefferson SD 14J</t>
  </si>
  <si>
    <t>North Marion SD 15</t>
  </si>
  <si>
    <t>Salem-Keizer SD 24J</t>
  </si>
  <si>
    <t>North Santiam SD 29J</t>
  </si>
  <si>
    <t>St Paul SD 45</t>
  </si>
  <si>
    <t>Mt Angel SD 91</t>
  </si>
  <si>
    <t>Woodburn SD 103</t>
  </si>
  <si>
    <t>Morrow SD 1</t>
  </si>
  <si>
    <t>Portland SD 1J</t>
  </si>
  <si>
    <t>Parkrose SD 3</t>
  </si>
  <si>
    <t>Reynolds SD 7</t>
  </si>
  <si>
    <t>Gresham-Barlow SD 10J</t>
  </si>
  <si>
    <t>Centennial SD 28J</t>
  </si>
  <si>
    <t>Corbett SD 39</t>
  </si>
  <si>
    <t>David Douglas SD 40</t>
  </si>
  <si>
    <t>Riverdale SD 51J</t>
  </si>
  <si>
    <t>Dallas SD 2</t>
  </si>
  <si>
    <t>Central SD 13J</t>
  </si>
  <si>
    <t>Perrydale SD 21</t>
  </si>
  <si>
    <t>Falls City SD 57</t>
  </si>
  <si>
    <t>Tillamook SD 9</t>
  </si>
  <si>
    <t>Neah-Kah-Nie SD 56</t>
  </si>
  <si>
    <t>Nestucca Valley SD 101J</t>
  </si>
  <si>
    <t>Helix SD 1</t>
  </si>
  <si>
    <t>Pilot Rock SD 2</t>
  </si>
  <si>
    <t>Echo SD 5</t>
  </si>
  <si>
    <t>Stanfield SD 61</t>
  </si>
  <si>
    <t>La Grande SD 1</t>
  </si>
  <si>
    <t>Union SD 5</t>
  </si>
  <si>
    <t>North Powder SD 8J</t>
  </si>
  <si>
    <t>Imbler SD 11</t>
  </si>
  <si>
    <t>Cove SD 15</t>
  </si>
  <si>
    <t>Elgin SD 23</t>
  </si>
  <si>
    <t>Joseph SD 6</t>
  </si>
  <si>
    <t>Wallowa SD 12</t>
  </si>
  <si>
    <t>Enterprise SD 21</t>
  </si>
  <si>
    <t>Troy SD 54</t>
  </si>
  <si>
    <t>Dufur SD 29</t>
  </si>
  <si>
    <t>Hillsboro SD 1J</t>
  </si>
  <si>
    <t>Banks SD 13</t>
  </si>
  <si>
    <t>Forest Grove SD 15</t>
  </si>
  <si>
    <t>Tigard-Tualatin SD 23J</t>
  </si>
  <si>
    <t>Beaverton SD 48J</t>
  </si>
  <si>
    <t>Sherwood SD 88J</t>
  </si>
  <si>
    <t>Gaston SD 511J</t>
  </si>
  <si>
    <t>Spray SD 1</t>
  </si>
  <si>
    <t>Fossil SD 21J</t>
  </si>
  <si>
    <t>Mitchell SD 55</t>
  </si>
  <si>
    <t>Amity SD 4J</t>
  </si>
  <si>
    <t>Dayton SD 8</t>
  </si>
  <si>
    <t>Newberg SD 29J</t>
  </si>
  <si>
    <t>Willamina SD 30J</t>
  </si>
  <si>
    <t>McMinnville SD 40</t>
  </si>
  <si>
    <t>Sheridan SD 48J</t>
  </si>
  <si>
    <t>Knappa SD 4</t>
  </si>
  <si>
    <t>Important Information</t>
  </si>
  <si>
    <t>Regional Programs</t>
  </si>
  <si>
    <t>OSD</t>
  </si>
  <si>
    <t>LTCT</t>
  </si>
  <si>
    <t>Hospital Program</t>
  </si>
  <si>
    <t>ECSE Program</t>
  </si>
  <si>
    <t>Section 611</t>
  </si>
  <si>
    <t>District</t>
  </si>
  <si>
    <t>Regional</t>
  </si>
  <si>
    <t>Hospital</t>
  </si>
  <si>
    <t>ECSE</t>
  </si>
  <si>
    <t>Gross Total</t>
  </si>
  <si>
    <t>Oregon School for the Deaf (OSD)</t>
  </si>
  <si>
    <t>Program Name</t>
  </si>
  <si>
    <t>Long Term Care and Treatment (LTCT)</t>
  </si>
  <si>
    <t>Pediatric Nursing Facility (PNF)</t>
  </si>
  <si>
    <t>Worksheet Information</t>
  </si>
  <si>
    <t>Total</t>
  </si>
  <si>
    <t>PPPS Share</t>
  </si>
  <si>
    <t>Section 619</t>
  </si>
  <si>
    <t>The Section 611 and 619 award worksheets contain similar columns. These are the explanations for each column.</t>
  </si>
  <si>
    <t>The Program Awards worksheet contains the following columns:</t>
  </si>
  <si>
    <t>Other Amounts worksheet contains the following columns:</t>
  </si>
  <si>
    <t>There are five worksheets in this report:</t>
  </si>
  <si>
    <t>Determining your District's Net Award</t>
  </si>
  <si>
    <t>Question 7 is for Regional Program Services funding. Add the Regional column to your District column if your district answered "Yes" to this question.</t>
  </si>
  <si>
    <t>Question 8 is for the Oregon School for the Deaf (OSD) services funding. Add the OSD column to your District coumn if your district answered "Yes" to this question.</t>
  </si>
  <si>
    <t>Question 9 is for Long Term Care and Treatment (LTCT) service funding. Add the LTCT column to your District column if your district answered "Yes" to this question.</t>
  </si>
  <si>
    <t>Example</t>
  </si>
  <si>
    <t>Beaver Falls' assurance application was checked yes for questions 7 and 9. So the district adds the District, Regional, and LTCT columns together for their Net Award.</t>
  </si>
  <si>
    <t>Maximum CEIS</t>
  </si>
  <si>
    <t>MOE worksheet contains the following columns:</t>
  </si>
  <si>
    <r>
      <rPr>
        <b/>
        <sz val="10"/>
        <color theme="1"/>
        <rFont val="Calibri"/>
        <family val="2"/>
        <scheme val="minor"/>
      </rPr>
      <t>LEA Name</t>
    </r>
    <r>
      <rPr>
        <sz val="10"/>
        <color theme="1"/>
        <rFont val="Calibri"/>
        <family val="2"/>
        <scheme val="minor"/>
      </rPr>
      <t>: Name of the LEA</t>
    </r>
  </si>
  <si>
    <r>
      <rPr>
        <b/>
        <sz val="10"/>
        <color theme="1"/>
        <rFont val="Calibri"/>
        <family val="2"/>
        <scheme val="minor"/>
      </rPr>
      <t>District</t>
    </r>
    <r>
      <rPr>
        <sz val="10"/>
        <color theme="1"/>
        <rFont val="Calibri"/>
        <family val="2"/>
        <scheme val="minor"/>
      </rPr>
      <t>: The amount attributed to students served by the district only.</t>
    </r>
  </si>
  <si>
    <r>
      <rPr>
        <b/>
        <sz val="10"/>
        <color theme="1"/>
        <rFont val="Calibri"/>
        <family val="2"/>
        <scheme val="minor"/>
      </rPr>
      <t>Regional</t>
    </r>
    <r>
      <rPr>
        <sz val="10"/>
        <color theme="1"/>
        <rFont val="Calibri"/>
        <family val="2"/>
        <scheme val="minor"/>
      </rPr>
      <t>: The amount attributed to students served by a Regional Program.</t>
    </r>
  </si>
  <si>
    <r>
      <rPr>
        <b/>
        <sz val="10"/>
        <color theme="1"/>
        <rFont val="Calibri"/>
        <family val="2"/>
        <scheme val="minor"/>
      </rPr>
      <t>OSD</t>
    </r>
    <r>
      <rPr>
        <sz val="10"/>
        <color theme="1"/>
        <rFont val="Calibri"/>
        <family val="2"/>
        <scheme val="minor"/>
      </rPr>
      <t>: The amount attributed to students served by the Oregon School for the Deaf (OSD).</t>
    </r>
  </si>
  <si>
    <r>
      <rPr>
        <b/>
        <sz val="10"/>
        <color theme="1"/>
        <rFont val="Calibri"/>
        <family val="2"/>
        <scheme val="minor"/>
      </rPr>
      <t>LTCT</t>
    </r>
    <r>
      <rPr>
        <sz val="10"/>
        <color theme="1"/>
        <rFont val="Calibri"/>
        <family val="2"/>
        <scheme val="minor"/>
      </rPr>
      <t>: The amount attributed to students served by a Long Term Care and Treatment (LTCT) center.</t>
    </r>
  </si>
  <si>
    <r>
      <rPr>
        <b/>
        <sz val="10"/>
        <color theme="1"/>
        <rFont val="Calibri"/>
        <family val="2"/>
        <scheme val="minor"/>
      </rPr>
      <t>Hospital</t>
    </r>
    <r>
      <rPr>
        <sz val="10"/>
        <color theme="1"/>
        <rFont val="Calibri"/>
        <family val="2"/>
        <scheme val="minor"/>
      </rPr>
      <t>: The amount attributed to students served by a Hospital Progam.</t>
    </r>
  </si>
  <si>
    <r>
      <rPr>
        <b/>
        <sz val="10"/>
        <color theme="1"/>
        <rFont val="Calibri"/>
        <family val="2"/>
        <scheme val="minor"/>
      </rPr>
      <t>ECSE</t>
    </r>
    <r>
      <rPr>
        <sz val="10"/>
        <color theme="1"/>
        <rFont val="Calibri"/>
        <family val="2"/>
        <scheme val="minor"/>
      </rPr>
      <t>: The amount attributed to students served by an Early Childhood Special Education (ECSE) Program.</t>
    </r>
  </si>
  <si>
    <r>
      <rPr>
        <b/>
        <sz val="10"/>
        <color theme="1"/>
        <rFont val="Calibri"/>
        <family val="2"/>
        <scheme val="minor"/>
      </rPr>
      <t>Gross Total</t>
    </r>
    <r>
      <rPr>
        <sz val="10"/>
        <color theme="1"/>
        <rFont val="Calibri"/>
        <family val="2"/>
        <scheme val="minor"/>
      </rPr>
      <t>: The sum of the District, Regional, OSD, LTCT, Hospital, PNF, and ECSE columns</t>
    </r>
  </si>
  <si>
    <r>
      <rPr>
        <b/>
        <sz val="10"/>
        <color theme="1"/>
        <rFont val="Calibri"/>
        <family val="2"/>
        <scheme val="minor"/>
      </rPr>
      <t>Program Name</t>
    </r>
    <r>
      <rPr>
        <sz val="10"/>
        <color theme="1"/>
        <rFont val="Calibri"/>
        <family val="2"/>
        <scheme val="minor"/>
      </rPr>
      <t>: The name of the program.</t>
    </r>
  </si>
  <si>
    <r>
      <rPr>
        <b/>
        <sz val="10"/>
        <color theme="1"/>
        <rFont val="Calibri"/>
        <family val="2"/>
        <scheme val="minor"/>
      </rPr>
      <t>Section 611</t>
    </r>
    <r>
      <rPr>
        <sz val="10"/>
        <color theme="1"/>
        <rFont val="Calibri"/>
        <family val="2"/>
        <scheme val="minor"/>
      </rPr>
      <t>: The total amount for the program from Section 611 funds.</t>
    </r>
  </si>
  <si>
    <r>
      <rPr>
        <b/>
        <sz val="10"/>
        <color theme="1"/>
        <rFont val="Calibri"/>
        <family val="2"/>
        <scheme val="minor"/>
      </rPr>
      <t>Section 619</t>
    </r>
    <r>
      <rPr>
        <sz val="10"/>
        <color theme="1"/>
        <rFont val="Calibri"/>
        <family val="2"/>
        <scheme val="minor"/>
      </rPr>
      <t>: The total amount for the program from Section 619 funds.</t>
    </r>
  </si>
  <si>
    <r>
      <rPr>
        <b/>
        <sz val="10"/>
        <color theme="1"/>
        <rFont val="Calibri"/>
        <family val="2"/>
        <scheme val="minor"/>
      </rPr>
      <t>Total</t>
    </r>
    <r>
      <rPr>
        <sz val="10"/>
        <color theme="1"/>
        <rFont val="Calibri"/>
        <family val="2"/>
        <scheme val="minor"/>
      </rPr>
      <t>: The total amount.</t>
    </r>
  </si>
  <si>
    <r>
      <rPr>
        <b/>
        <sz val="10"/>
        <color theme="1"/>
        <rFont val="Calibri"/>
        <family val="2"/>
        <scheme val="minor"/>
      </rPr>
      <t>PPPS Share</t>
    </r>
    <r>
      <rPr>
        <sz val="10"/>
        <color theme="1"/>
        <rFont val="Calibri"/>
        <family val="2"/>
        <scheme val="minor"/>
      </rPr>
      <t>: The proportionate amount a district must reserve for equitable services provided to students who were Parentally-Placed in a Private School (PPPS). See Oregon's IDEA Funding Manual for more details.</t>
    </r>
  </si>
  <si>
    <r>
      <rPr>
        <b/>
        <sz val="10"/>
        <color theme="1"/>
        <rFont val="Calibri"/>
        <family val="2"/>
        <scheme val="minor"/>
      </rPr>
      <t>MAX CEIS</t>
    </r>
    <r>
      <rPr>
        <sz val="10"/>
        <color theme="1"/>
        <rFont val="Calibri"/>
        <family val="2"/>
        <scheme val="minor"/>
      </rPr>
      <t xml:space="preserve">: The maximum amount a district can set aside for the purposes of Coordinated Early Intervening Services (CEIS). For voluntary CEIS, a district may choose any amount </t>
    </r>
    <r>
      <rPr>
        <b/>
        <sz val="10"/>
        <color theme="1"/>
        <rFont val="Calibri"/>
        <family val="2"/>
        <scheme val="minor"/>
      </rPr>
      <t>up to</t>
    </r>
    <r>
      <rPr>
        <sz val="10"/>
        <color theme="1"/>
        <rFont val="Calibri"/>
        <family val="2"/>
        <scheme val="minor"/>
      </rPr>
      <t xml:space="preserve"> this amount. For Comprehensive (mandatory) CEIS, this is the amount LEA's </t>
    </r>
    <r>
      <rPr>
        <b/>
        <sz val="10"/>
        <color theme="1"/>
        <rFont val="Calibri"/>
        <family val="2"/>
        <scheme val="minor"/>
      </rPr>
      <t>must</t>
    </r>
    <r>
      <rPr>
        <sz val="10"/>
        <color theme="1"/>
        <rFont val="Calibri"/>
        <family val="2"/>
        <scheme val="minor"/>
      </rPr>
      <t xml:space="preserve"> set aside for CCEIS.</t>
    </r>
  </si>
  <si>
    <r>
      <rPr>
        <b/>
        <sz val="10"/>
        <color theme="1"/>
        <rFont val="Calibri"/>
        <family val="2"/>
        <scheme val="minor"/>
      </rPr>
      <t>State &amp; Local Total</t>
    </r>
    <r>
      <rPr>
        <sz val="10"/>
        <color theme="1"/>
        <rFont val="Calibri"/>
        <family val="2"/>
        <scheme val="minor"/>
      </rPr>
      <t>: The amount of funds the LEA spent in Total across all state and local sources including ESD Direct Support.</t>
    </r>
  </si>
  <si>
    <r>
      <rPr>
        <b/>
        <sz val="10"/>
        <color theme="1"/>
        <rFont val="Calibri"/>
        <family val="2"/>
        <scheme val="minor"/>
      </rPr>
      <t>State &amp; Local Total Last Year Met</t>
    </r>
    <r>
      <rPr>
        <sz val="10"/>
        <color theme="1"/>
        <rFont val="Calibri"/>
        <family val="2"/>
        <scheme val="minor"/>
      </rPr>
      <t>: The school year the LEA spent the funds when they met.</t>
    </r>
  </si>
  <si>
    <r>
      <rPr>
        <b/>
        <sz val="10"/>
        <color theme="1"/>
        <rFont val="Calibri"/>
        <family val="2"/>
        <scheme val="minor"/>
      </rPr>
      <t>State &amp; Local Per Capita</t>
    </r>
    <r>
      <rPr>
        <sz val="10"/>
        <color theme="1"/>
        <rFont val="Calibri"/>
        <family val="2"/>
        <scheme val="minor"/>
      </rPr>
      <t>: The amount of funds the LEA spent per capita across all state and local sources including ESD Direct Support.</t>
    </r>
  </si>
  <si>
    <r>
      <rPr>
        <b/>
        <sz val="10"/>
        <color theme="1"/>
        <rFont val="Calibri"/>
        <family val="2"/>
        <scheme val="minor"/>
      </rPr>
      <t>State &amp; Local Per Capita Last Year Met</t>
    </r>
    <r>
      <rPr>
        <sz val="10"/>
        <color theme="1"/>
        <rFont val="Calibri"/>
        <family val="2"/>
        <scheme val="minor"/>
      </rPr>
      <t>: The school year the LEA spent the funds when they met.</t>
    </r>
  </si>
  <si>
    <r>
      <rPr>
        <b/>
        <sz val="10"/>
        <color theme="1"/>
        <rFont val="Calibri"/>
        <family val="2"/>
        <scheme val="minor"/>
      </rPr>
      <t>Information</t>
    </r>
    <r>
      <rPr>
        <sz val="10"/>
        <color theme="1"/>
        <rFont val="Calibri"/>
        <family val="2"/>
        <scheme val="minor"/>
      </rPr>
      <t>: The current worksheet that provides information about the report.</t>
    </r>
  </si>
  <si>
    <r>
      <rPr>
        <b/>
        <sz val="10"/>
        <color theme="1"/>
        <rFont val="Calibri"/>
        <family val="2"/>
        <scheme val="minor"/>
      </rPr>
      <t>Section 611 Awards</t>
    </r>
    <r>
      <rPr>
        <sz val="10"/>
        <color theme="1"/>
        <rFont val="Calibri"/>
        <family val="2"/>
        <scheme val="minor"/>
      </rPr>
      <t>: This worksheet contains total award amounts for each LEA for children aged 3-21.</t>
    </r>
  </si>
  <si>
    <r>
      <rPr>
        <b/>
        <sz val="10"/>
        <color theme="1"/>
        <rFont val="Calibri"/>
        <family val="2"/>
        <scheme val="minor"/>
      </rPr>
      <t>Section 619 Awards</t>
    </r>
    <r>
      <rPr>
        <sz val="10"/>
        <color theme="1"/>
        <rFont val="Calibri"/>
        <family val="2"/>
        <scheme val="minor"/>
      </rPr>
      <t>: This worksheet contains total award amounts for each LEA for children aged 3-5.</t>
    </r>
  </si>
  <si>
    <r>
      <rPr>
        <b/>
        <sz val="10"/>
        <color theme="1"/>
        <rFont val="Calibri"/>
        <family val="2"/>
        <scheme val="minor"/>
      </rPr>
      <t>Program Awards</t>
    </r>
    <r>
      <rPr>
        <sz val="10"/>
        <color theme="1"/>
        <rFont val="Calibri"/>
        <family val="2"/>
        <scheme val="minor"/>
      </rPr>
      <t>: This worksheet contains total award amounts for Programs.</t>
    </r>
  </si>
  <si>
    <r>
      <rPr>
        <b/>
        <sz val="10"/>
        <color theme="1"/>
        <rFont val="Calibri"/>
        <family val="2"/>
        <scheme val="minor"/>
      </rPr>
      <t>Other Amounts</t>
    </r>
    <r>
      <rPr>
        <sz val="10"/>
        <color theme="1"/>
        <rFont val="Calibri"/>
        <family val="2"/>
        <scheme val="minor"/>
      </rPr>
      <t>: This worksheet contains other amounts LEAs are to use for specific aspects of IDEA. These are not awards, but optional or required set aside amounts.</t>
    </r>
  </si>
  <si>
    <r>
      <rPr>
        <b/>
        <sz val="10"/>
        <color theme="1"/>
        <rFont val="Calibri"/>
        <family val="2"/>
        <scheme val="minor"/>
      </rPr>
      <t>MOE</t>
    </r>
    <r>
      <rPr>
        <sz val="10"/>
        <color theme="1"/>
        <rFont val="Calibri"/>
        <family val="2"/>
        <scheme val="minor"/>
      </rPr>
      <t>: This worksheet contains information about the last amount and year a district met their Maintenance of Effort spending for both State and Local funds in Total and State and Local funds per capita. This information is necessary for districts to determine Special Education budgeting in order to meet the Eligibility requirement of IDEA.</t>
    </r>
  </si>
  <si>
    <t>To determine the amount of your district's Total Net Award, check your district's elections for questions 7, 8, &amp; 9 in the FFY 2020 IDEA Assurance Application on the Fiscal tab.</t>
  </si>
  <si>
    <t>Any amounts listed in the Hospital, PNF, or ECSE columns are there to show the amount of IDEA funding the district contributed to these programs. These amounts are not eligible for districts to choose who manages the funds and will not be included in the district's Total Net Award presented in EGMS.</t>
  </si>
  <si>
    <t>Astoria SD 1</t>
  </si>
  <si>
    <t>Athena-Weston SD 29RJ</t>
  </si>
  <si>
    <t>Bend-LaPine Administrative SD 1</t>
  </si>
  <si>
    <t>Brookings-Harbor SD 17C</t>
  </si>
  <si>
    <t>Camas Valley SD 21J</t>
  </si>
  <si>
    <t>Crook County SD</t>
  </si>
  <si>
    <t>Crow-Applegate-Lorane SD 66</t>
  </si>
  <si>
    <t>Douglas County SD 15</t>
  </si>
  <si>
    <t>Douglas County SD 4</t>
  </si>
  <si>
    <t>Greater Albany Public SD 8J</t>
  </si>
  <si>
    <t>Harney County Union High SD 1J</t>
  </si>
  <si>
    <t>Hermiston SD 8</t>
  </si>
  <si>
    <t>Hood River County SD</t>
  </si>
  <si>
    <t>Ione SD R2</t>
  </si>
  <si>
    <t>Klamath Falls City Schools</t>
  </si>
  <si>
    <t>Milton-Freewater Unified SD 7</t>
  </si>
  <si>
    <t>North Wasco County SD 21</t>
  </si>
  <si>
    <t>Ontario SD 8C</t>
  </si>
  <si>
    <t>Pendleton SD 16</t>
  </si>
  <si>
    <t>Pine Eagle SD 61</t>
  </si>
  <si>
    <t>Port Orford-Langlois SD 2CJ</t>
  </si>
  <si>
    <t>Sherman County SD</t>
  </si>
  <si>
    <t>South Lane SD 45J3</t>
  </si>
  <si>
    <t>South Wasco County SD 1</t>
  </si>
  <si>
    <t>Three Rivers/Josephine County SD</t>
  </si>
  <si>
    <t>Ukiah SD 80R</t>
  </si>
  <si>
    <t>Umatilla SD 6R</t>
  </si>
  <si>
    <t>Warrenton-Hammond SD 30</t>
  </si>
  <si>
    <t>West Linn-Wilsonville SD 3J</t>
  </si>
  <si>
    <t>Yamhill Carlton SD 1</t>
  </si>
  <si>
    <t>ODE JDEP</t>
  </si>
  <si>
    <t>ODE YCEP</t>
  </si>
  <si>
    <t>Oregon Dept. of Corrections (ACEP)</t>
  </si>
  <si>
    <t>New 2021-2022</t>
  </si>
  <si>
    <t>These amounts are based on the USDOE estimates released April 22, 2021. The USDOE estimates released do not include the American Recovery Plan (ARP) supplements to IDEA. Based on the April 22, 2021 webinar, the ARP supplement will come as a separate award. Therefore, the ODE will release those funds in a separate document and in grants separate from district's IDEA grants.</t>
  </si>
  <si>
    <t>The ARP supplement will count toward the total IDEA funds a district receives for the purposes of a reduction to IDEA Maintenance of Effort (MOE). Under 34 CFR 300.205, an LEA may reduce its MOE threshold by 50% of the increase it received in IDEA funds in order to meet MOE. Please reach out to a member of the IDEA Finance Team in OESO for additional details.</t>
  </si>
  <si>
    <t>Questions</t>
  </si>
  <si>
    <t>Please reach out to the IDEA Fiscal Team in the Office of Enhancing Student Opportunities (OESO) with any questions about the information contained in this document.</t>
  </si>
  <si>
    <t>ODE.IDEAFinance@state.or.us</t>
  </si>
  <si>
    <t>In an effort to make the distribution and allocation a little easier, we are rounding all allocations to the nearest whole dollar.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</si>
</sst>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8" x14ac:knownFonts="1">
    <font>
      <sz val="10"/>
      <color theme="1"/>
      <name val="Calibri"/>
      <family val="2"/>
      <scheme val="minor"/>
    </font>
    <font>
      <sz val="11"/>
      <color theme="1"/>
      <name val="Calibri"/>
      <family val="2"/>
      <scheme val="minor"/>
    </font>
    <font>
      <sz val="18"/>
      <color theme="3"/>
      <name val="Calibri Light"/>
      <family val="2"/>
      <scheme val="major"/>
    </font>
    <font>
      <b/>
      <sz val="13"/>
      <color theme="3"/>
      <name val="Calibri"/>
      <family val="2"/>
      <scheme val="minor"/>
    </font>
    <font>
      <b/>
      <sz val="11"/>
      <color theme="3"/>
      <name val="Calibri"/>
      <family val="2"/>
      <scheme val="minor"/>
    </font>
    <font>
      <b/>
      <sz val="15"/>
      <color theme="3"/>
      <name val="Calibri"/>
      <family val="2"/>
      <scheme val="minor"/>
    </font>
    <font>
      <b/>
      <sz val="10"/>
      <color theme="1"/>
      <name val="Calibri"/>
      <family val="2"/>
      <scheme val="minor"/>
    </font>
    <font>
      <u/>
      <sz val="10"/>
      <color theme="10"/>
      <name val="Calibri"/>
      <family val="2"/>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right/>
      <top/>
      <bottom style="thick">
        <color theme="4" tint="0.499984740745262"/>
      </bottom>
      <diagonal/>
    </border>
    <border>
      <left/>
      <right/>
      <top/>
      <bottom style="medium">
        <color theme="4" tint="0.39997558519241921"/>
      </bottom>
      <diagonal/>
    </border>
    <border>
      <left/>
      <right/>
      <top/>
      <bottom style="thick">
        <color theme="4"/>
      </bottom>
      <diagonal/>
    </border>
    <border>
      <left/>
      <right/>
      <top/>
      <bottom style="thin">
        <color indexed="64"/>
      </bottom>
      <diagonal/>
    </border>
  </borders>
  <cellStyleXfs count="7">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7" fillId="0" borderId="0" applyNumberFormat="0" applyFill="0" applyBorder="0" applyAlignment="0" applyProtection="0"/>
  </cellStyleXfs>
  <cellXfs count="24">
    <xf numFmtId="0" fontId="0" fillId="0" borderId="0" xfId="0"/>
    <xf numFmtId="0" fontId="0" fillId="0" borderId="0" xfId="0" applyAlignment="1">
      <alignment horizontal="left" wrapText="1"/>
    </xf>
    <xf numFmtId="0" fontId="0" fillId="2" borderId="0" xfId="0" applyFill="1"/>
    <xf numFmtId="44" fontId="0" fillId="0" borderId="0" xfId="1" applyFont="1"/>
    <xf numFmtId="44" fontId="0" fillId="0" borderId="0" xfId="0" applyNumberFormat="1" applyFont="1"/>
    <xf numFmtId="44" fontId="0" fillId="2" borderId="0" xfId="1" applyFont="1" applyFill="1"/>
    <xf numFmtId="0" fontId="0" fillId="0" borderId="0" xfId="0" applyFont="1"/>
    <xf numFmtId="0" fontId="0" fillId="0" borderId="0" xfId="0" applyFont="1" applyAlignment="1">
      <alignment horizontal="center"/>
    </xf>
    <xf numFmtId="0" fontId="0" fillId="2" borderId="0" xfId="0" applyFont="1" applyFill="1"/>
    <xf numFmtId="44" fontId="0" fillId="0" borderId="0" xfId="1" applyNumberFormat="1" applyFont="1"/>
    <xf numFmtId="0" fontId="2" fillId="0" borderId="0" xfId="2" applyAlignment="1">
      <alignment horizontal="center" vertical="center"/>
    </xf>
    <xf numFmtId="0" fontId="5" fillId="2" borderId="3" xfId="5" applyFill="1" applyAlignment="1">
      <alignment vertical="center"/>
    </xf>
    <xf numFmtId="0" fontId="0" fillId="2" borderId="0" xfId="0" applyFill="1" applyAlignment="1">
      <alignment horizontal="left" vertical="center" wrapText="1"/>
    </xf>
    <xf numFmtId="0" fontId="3" fillId="2" borderId="1" xfId="3" applyFill="1" applyAlignment="1">
      <alignment horizontal="left" vertical="center"/>
    </xf>
    <xf numFmtId="0" fontId="0" fillId="2" borderId="0" xfId="0" applyFont="1" applyFill="1" applyAlignment="1">
      <alignment horizontal="left" vertical="center" wrapText="1"/>
    </xf>
    <xf numFmtId="0" fontId="0" fillId="2" borderId="0" xfId="0" applyFill="1" applyAlignment="1">
      <alignment vertical="center"/>
    </xf>
    <xf numFmtId="0" fontId="0" fillId="2" borderId="0" xfId="0" applyFont="1" applyFill="1" applyAlignment="1">
      <alignment horizontal="left" vertical="center"/>
    </xf>
    <xf numFmtId="0" fontId="3" fillId="2" borderId="1" xfId="3" applyFill="1" applyAlignment="1">
      <alignment horizontal="left" vertical="center" wrapText="1"/>
    </xf>
    <xf numFmtId="0" fontId="4" fillId="2" borderId="2" xfId="4" applyFill="1" applyAlignment="1">
      <alignment horizontal="left" vertical="center" wrapText="1"/>
    </xf>
    <xf numFmtId="0" fontId="0" fillId="0" borderId="0" xfId="0" applyAlignment="1">
      <alignment vertical="center"/>
    </xf>
    <xf numFmtId="0" fontId="0" fillId="2" borderId="4" xfId="0" applyFill="1" applyBorder="1" applyAlignment="1">
      <alignment horizontal="left" vertical="center" wrapText="1"/>
    </xf>
    <xf numFmtId="0" fontId="0" fillId="2" borderId="4" xfId="0" applyFill="1" applyBorder="1" applyAlignment="1">
      <alignment vertical="center"/>
    </xf>
    <xf numFmtId="0" fontId="5" fillId="0" borderId="3" xfId="5" applyAlignment="1">
      <alignment horizontal="left" wrapText="1"/>
    </xf>
    <xf numFmtId="0" fontId="7" fillId="0" borderId="0" xfId="6"/>
  </cellXfs>
  <cellStyles count="7">
    <cellStyle name="Currency" xfId="1" builtinId="4"/>
    <cellStyle name="Heading 1" xfId="5" builtinId="16"/>
    <cellStyle name="Heading 2" xfId="3" builtinId="17"/>
    <cellStyle name="Heading 3" xfId="4" builtinId="18"/>
    <cellStyle name="Hyperlink" xfId="6" builtinId="8"/>
    <cellStyle name="Normal" xfId="0" builtinId="0" customBuiltin="1"/>
    <cellStyle name="Title" xfId="2" builtinId="15"/>
  </cellStyles>
  <dxfs count="58">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strike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strike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numFmt numFmtId="34" formatCode="_(&quot;$&quot;* #,##0.00_);_(&quot;$&quot;* \(#,##0.00\);_(&quot;$&quot;* &quot;-&quot;??_);_(@_)"/>
    </dxf>
    <dxf>
      <font>
        <b val="0"/>
        <i val="0"/>
        <strike val="0"/>
        <condense val="0"/>
        <extend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b val="0"/>
        <i val="0"/>
        <strike val="0"/>
        <condense val="0"/>
        <extend val="0"/>
        <outline val="0"/>
        <shadow val="0"/>
        <u val="none"/>
        <vertAlign val="baseline"/>
        <sz val="10"/>
        <color theme="1"/>
        <name val="Calibri"/>
        <scheme val="minor"/>
      </font>
    </dxf>
    <dxf>
      <font>
        <strike val="0"/>
        <outline val="0"/>
        <shadow val="0"/>
        <u val="none"/>
        <vertAlign val="baseline"/>
        <sz val="10"/>
        <color theme="1"/>
        <name val="Calibri"/>
        <scheme val="minor"/>
      </font>
    </dxf>
  </dxfs>
  <tableStyles count="0" defaultTableStyle="TableStyleMedium2" defaultPivotStyle="PivotStyleLight16"/>
  <colors>
    <mruColors>
      <color rgb="FFE19A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id="1" name="Sect611" displayName="Sect611" ref="A1:H203" totalsRowCount="1" headerRowDxfId="57" dataDxfId="56" totalsRowDxfId="55" dataCellStyle="Currency">
  <autoFilter ref="A1:H202"/>
  <tableColumns count="8">
    <tableColumn id="2" name="LEA Name" totalsRowLabel="Total" dataDxfId="54" totalsRowDxfId="53"/>
    <tableColumn id="3" name="District" totalsRowFunction="sum" dataDxfId="52" totalsRowDxfId="51" dataCellStyle="Currency"/>
    <tableColumn id="4" name="Regional" totalsRowFunction="sum" dataDxfId="50" totalsRowDxfId="49" dataCellStyle="Currency"/>
    <tableColumn id="5" name="OSD" totalsRowFunction="sum" dataDxfId="48" totalsRowDxfId="47" dataCellStyle="Currency"/>
    <tableColumn id="6" name="LTCT" totalsRowFunction="sum" dataDxfId="46" totalsRowDxfId="45" dataCellStyle="Currency"/>
    <tableColumn id="7" name="Hospital" totalsRowFunction="sum" dataDxfId="44" totalsRowDxfId="43" dataCellStyle="Currency"/>
    <tableColumn id="9" name="ECSE" totalsRowFunction="sum" dataDxfId="42" totalsRowDxfId="41" dataCellStyle="Currency"/>
    <tableColumn id="10" name="Gross Total" totalsRowFunction="sum" dataDxfId="40" totalsRowDxfId="39" dataCellStyle="Currency">
      <calculatedColumnFormula>SUM(B2:G2)</calculatedColumnFormula>
    </tableColumn>
  </tableColumns>
  <tableStyleInfo name="TableStyleLight15" showFirstColumn="0" showLastColumn="0" showRowStripes="1" showColumnStripes="0"/>
  <extLst>
    <ext xmlns:x14="http://schemas.microsoft.com/office/spreadsheetml/2009/9/main" uri="{504A1905-F514-4f6f-8877-14C23A59335A}">
      <x14:table altText="Section 611 Table" altTextSummary="Table with 8 columns and 201 rows. Each row is a LEA and shows the allocation amount for District, Regional, Oregon School for the Deaf, Long Term Care and Treatment center, Hospital, and Early Childhood Special Education programs with a Gross Total."/>
    </ext>
  </extLst>
</table>
</file>

<file path=xl/tables/table2.xml><?xml version="1.0" encoding="utf-8"?>
<table xmlns="http://schemas.openxmlformats.org/spreadsheetml/2006/main" id="2" name="Sect619" displayName="Sect619" ref="A1:H203" totalsRowCount="1" headerRowDxfId="38" dataDxfId="37" totalsRowDxfId="36" dataCellStyle="Currency">
  <autoFilter ref="A1:H202"/>
  <tableColumns count="8">
    <tableColumn id="2" name="LEA Name" totalsRowLabel="Total" dataDxfId="35" totalsRowDxfId="34"/>
    <tableColumn id="3" name="District" totalsRowFunction="sum" dataDxfId="33" totalsRowDxfId="32" dataCellStyle="Currency"/>
    <tableColumn id="4" name="Regional" totalsRowFunction="sum" dataDxfId="31" totalsRowDxfId="30" dataCellStyle="Currency"/>
    <tableColumn id="5" name="OSD" totalsRowFunction="sum" dataDxfId="29" totalsRowDxfId="28" dataCellStyle="Currency"/>
    <tableColumn id="6" name="LTCT" totalsRowFunction="sum" dataDxfId="27" totalsRowDxfId="26" dataCellStyle="Currency"/>
    <tableColumn id="7" name="Hospital" totalsRowFunction="sum" dataDxfId="25" totalsRowDxfId="24" dataCellStyle="Currency"/>
    <tableColumn id="9" name="ECSE" totalsRowFunction="sum" dataDxfId="23" totalsRowDxfId="22" dataCellStyle="Currency"/>
    <tableColumn id="10" name="Gross Total" totalsRowFunction="sum" dataDxfId="21" totalsRowDxfId="20" dataCellStyle="Currency">
      <calculatedColumnFormula>SUM(B2:G2)</calculatedColumnFormula>
    </tableColumn>
  </tableColumns>
  <tableStyleInfo name="TableStyleLight15" showFirstColumn="0" showLastColumn="0" showRowStripes="1" showColumnStripes="0"/>
  <extLst>
    <ext xmlns:x14="http://schemas.microsoft.com/office/spreadsheetml/2009/9/main" uri="{504A1905-F514-4f6f-8877-14C23A59335A}">
      <x14:table altText="Section 619 Table" altTextSummary="Table with 8 columns and 201 rows. Each row is a LEA and shows the allocation amount for District, Regional, Oregon School for the Deaf, Long Term Care and Treatment center, Hospital, and Early Childhood Special Education programs with a Gross Total."/>
    </ext>
  </extLst>
</table>
</file>

<file path=xl/tables/table3.xml><?xml version="1.0" encoding="utf-8"?>
<table xmlns="http://schemas.openxmlformats.org/spreadsheetml/2006/main" id="3" name="Programs" displayName="Programs" ref="A1:D8" totalsRowCount="1" headerRowDxfId="19" dataDxfId="18" totalsRowDxfId="17">
  <autoFilter ref="A1:D7"/>
  <tableColumns count="4">
    <tableColumn id="1" name="Program Name" totalsRowLabel="Total" dataDxfId="16" totalsRowDxfId="15"/>
    <tableColumn id="2" name="Section 611" totalsRowFunction="sum" dataDxfId="14" totalsRowDxfId="13" dataCellStyle="Currency"/>
    <tableColumn id="3" name="Section 619" totalsRowFunction="sum" dataDxfId="12" totalsRowDxfId="11" dataCellStyle="Currency"/>
    <tableColumn id="4" name="Total" totalsRowFunction="sum" dataDxfId="10" totalsRowDxfId="9">
      <calculatedColumnFormula>SUM(B2:C2)</calculatedColumnFormula>
    </tableColumn>
  </tableColumns>
  <tableStyleInfo name="TableStyleLight21" showFirstColumn="0" showLastColumn="0" showRowStripes="1" showColumnStripes="0"/>
  <extLst>
    <ext xmlns:x14="http://schemas.microsoft.com/office/spreadsheetml/2009/9/main" uri="{504A1905-F514-4f6f-8877-14C23A59335A}">
      <x14:table altText="Program Table" altTextSummary="Table with four columns and 7 rows. Each row is a Program and shows the total Section 611, Section 619, and Grand Total allocation."/>
    </ext>
  </extLst>
</table>
</file>

<file path=xl/tables/table4.xml><?xml version="1.0" encoding="utf-8"?>
<table xmlns="http://schemas.openxmlformats.org/spreadsheetml/2006/main" id="4" name="OtherAmts" displayName="OtherAmts" ref="A1:C203" totalsRowCount="1" headerRowDxfId="8" dataDxfId="7" totalsRowDxfId="6">
  <autoFilter ref="A1:C202"/>
  <tableColumns count="3">
    <tableColumn id="1" name="LEA Name" totalsRowLabel="Total" dataDxfId="5" totalsRowDxfId="4"/>
    <tableColumn id="2" name="PPPS Share" totalsRowFunction="sum" dataDxfId="3" totalsRowDxfId="2" dataCellStyle="Currency"/>
    <tableColumn id="3" name="Maximum CEIS" totalsRowFunction="sum" dataDxfId="1" totalsRowDxfId="0" dataCellStyle="Currency">
      <calculatedColumnFormula>ROUND(SUM(Sect611[[#This Row],[Gross Total]],Sect619[[#This Row],[Gross Total]])*0.15,0)</calculatedColumnFormula>
    </tableColumn>
  </tableColumns>
  <tableStyleInfo name="TableStyleLight15" showFirstColumn="0" showLastColumn="0" showRowStripes="1" showColumnStripes="0"/>
  <extLst>
    <ext xmlns:x14="http://schemas.microsoft.com/office/spreadsheetml/2009/9/main" uri="{504A1905-F514-4f6f-8877-14C23A59335A}">
      <x14:table altText="Other Amounts Table" altTextSummary="A table with three columns and 201 rows. Each row is a LEA showing their PPPS Share and Maximum CEIS amounts."/>
    </ext>
  </extLst>
</table>
</file>

<file path=xl/theme/theme1.xml><?xml version="1.0" encoding="utf-8"?>
<a:theme xmlns:a="http://schemas.openxmlformats.org/drawingml/2006/main" name="Office Theme">
  <a:themeElements>
    <a:clrScheme name="ODE Colors">
      <a:dk1>
        <a:sysClr val="windowText" lastClr="000000"/>
      </a:dk1>
      <a:lt1>
        <a:sysClr val="window" lastClr="FFFFFF"/>
      </a:lt1>
      <a:dk2>
        <a:srgbClr val="1B75BC"/>
      </a:dk2>
      <a:lt2>
        <a:srgbClr val="E4E9EF"/>
      </a:lt2>
      <a:accent1>
        <a:srgbClr val="1B75BC"/>
      </a:accent1>
      <a:accent2>
        <a:srgbClr val="9F2065"/>
      </a:accent2>
      <a:accent3>
        <a:srgbClr val="E26B2A"/>
      </a:accent3>
      <a:accent4>
        <a:srgbClr val="D3A809"/>
      </a:accent4>
      <a:accent5>
        <a:srgbClr val="408740"/>
      </a:accent5>
      <a:accent6>
        <a:srgbClr val="754C29"/>
      </a:accent6>
      <a:hlink>
        <a:srgbClr val="1B75BC"/>
      </a:hlink>
      <a:folHlink>
        <a:srgbClr val="E19AC4"/>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ODE.IDEAFinance@state.or.us"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0"/>
  <sheetViews>
    <sheetView tabSelected="1" showWhiteSpace="0" zoomScale="115" zoomScaleNormal="115" workbookViewId="0">
      <selection activeCell="B2" sqref="B2"/>
    </sheetView>
  </sheetViews>
  <sheetFormatPr defaultColWidth="0" defaultRowHeight="12.75" zeroHeight="1" x14ac:dyDescent="0.2"/>
  <cols>
    <col min="1" max="1" width="3.7109375" style="2" customWidth="1"/>
    <col min="2" max="2" width="111.42578125" customWidth="1"/>
    <col min="3" max="3" width="3.7109375" style="2" customWidth="1"/>
    <col min="4" max="16384" width="8.28515625" hidden="1"/>
  </cols>
  <sheetData>
    <row r="1" spans="2:2" ht="23.25" x14ac:dyDescent="0.2">
      <c r="B1" s="10" t="s">
        <v>168</v>
      </c>
    </row>
    <row r="2" spans="2:2" ht="20.25" thickBot="1" x14ac:dyDescent="0.25">
      <c r="B2" s="11" t="s">
        <v>259</v>
      </c>
    </row>
    <row r="3" spans="2:2" ht="13.5" thickTop="1" x14ac:dyDescent="0.2">
      <c r="B3" s="12" t="s">
        <v>265</v>
      </c>
    </row>
    <row r="4" spans="2:2" ht="43.5" customHeight="1" x14ac:dyDescent="0.2">
      <c r="B4" s="12" t="s">
        <v>260</v>
      </c>
    </row>
    <row r="5" spans="2:2" ht="43.5" customHeight="1" x14ac:dyDescent="0.2">
      <c r="B5" s="12" t="s">
        <v>261</v>
      </c>
    </row>
    <row r="6" spans="2:2" ht="3.6" customHeight="1" x14ac:dyDescent="0.2">
      <c r="B6" s="12"/>
    </row>
    <row r="7" spans="2:2" ht="18" thickBot="1" x14ac:dyDescent="0.25">
      <c r="B7" s="13" t="s">
        <v>184</v>
      </c>
    </row>
    <row r="8" spans="2:2" ht="13.5" thickTop="1" x14ac:dyDescent="0.2">
      <c r="B8" s="12" t="s">
        <v>191</v>
      </c>
    </row>
    <row r="9" spans="2:2" x14ac:dyDescent="0.2">
      <c r="B9" s="12" t="s">
        <v>218</v>
      </c>
    </row>
    <row r="10" spans="2:2" x14ac:dyDescent="0.2">
      <c r="B10" s="12" t="s">
        <v>219</v>
      </c>
    </row>
    <row r="11" spans="2:2" x14ac:dyDescent="0.2">
      <c r="B11" s="12" t="s">
        <v>220</v>
      </c>
    </row>
    <row r="12" spans="2:2" x14ac:dyDescent="0.2">
      <c r="B12" s="12" t="s">
        <v>221</v>
      </c>
    </row>
    <row r="13" spans="2:2" ht="25.5" x14ac:dyDescent="0.2">
      <c r="B13" s="12" t="s">
        <v>222</v>
      </c>
    </row>
    <row r="14" spans="2:2" ht="38.25" x14ac:dyDescent="0.2">
      <c r="B14" s="12" t="s">
        <v>223</v>
      </c>
    </row>
    <row r="15" spans="2:2" ht="3.6" customHeight="1" x14ac:dyDescent="0.2">
      <c r="B15" s="12"/>
    </row>
    <row r="16" spans="2:2" x14ac:dyDescent="0.2">
      <c r="B16" s="20" t="s">
        <v>188</v>
      </c>
    </row>
    <row r="17" spans="2:2" x14ac:dyDescent="0.2">
      <c r="B17" s="14" t="s">
        <v>200</v>
      </c>
    </row>
    <row r="18" spans="2:2" x14ac:dyDescent="0.2">
      <c r="B18" s="14" t="s">
        <v>201</v>
      </c>
    </row>
    <row r="19" spans="2:2" x14ac:dyDescent="0.2">
      <c r="B19" s="14" t="s">
        <v>202</v>
      </c>
    </row>
    <row r="20" spans="2:2" x14ac:dyDescent="0.2">
      <c r="B20" s="14" t="s">
        <v>203</v>
      </c>
    </row>
    <row r="21" spans="2:2" x14ac:dyDescent="0.2">
      <c r="B21" s="14" t="s">
        <v>204</v>
      </c>
    </row>
    <row r="22" spans="2:2" x14ac:dyDescent="0.2">
      <c r="B22" s="14" t="s">
        <v>205</v>
      </c>
    </row>
    <row r="23" spans="2:2" x14ac:dyDescent="0.2">
      <c r="B23" s="14" t="s">
        <v>206</v>
      </c>
    </row>
    <row r="24" spans="2:2" x14ac:dyDescent="0.2">
      <c r="B24" s="14" t="s">
        <v>207</v>
      </c>
    </row>
    <row r="25" spans="2:2" ht="3.6" customHeight="1" x14ac:dyDescent="0.2">
      <c r="B25" s="15"/>
    </row>
    <row r="26" spans="2:2" s="2" customFormat="1" x14ac:dyDescent="0.2">
      <c r="B26" s="21" t="s">
        <v>189</v>
      </c>
    </row>
    <row r="27" spans="2:2" x14ac:dyDescent="0.2">
      <c r="B27" s="14" t="s">
        <v>208</v>
      </c>
    </row>
    <row r="28" spans="2:2" s="2" customFormat="1" x14ac:dyDescent="0.2">
      <c r="B28" s="16" t="s">
        <v>209</v>
      </c>
    </row>
    <row r="29" spans="2:2" x14ac:dyDescent="0.2">
      <c r="B29" s="16" t="s">
        <v>210</v>
      </c>
    </row>
    <row r="30" spans="2:2" x14ac:dyDescent="0.2">
      <c r="B30" s="14" t="s">
        <v>211</v>
      </c>
    </row>
    <row r="31" spans="2:2" ht="3.6" customHeight="1" x14ac:dyDescent="0.2">
      <c r="B31" s="12"/>
    </row>
    <row r="32" spans="2:2" x14ac:dyDescent="0.2">
      <c r="B32" s="20" t="s">
        <v>190</v>
      </c>
    </row>
    <row r="33" spans="1:3" x14ac:dyDescent="0.2">
      <c r="B33" s="14" t="s">
        <v>200</v>
      </c>
    </row>
    <row r="34" spans="1:3" ht="25.5" x14ac:dyDescent="0.2">
      <c r="B34" s="14" t="s">
        <v>212</v>
      </c>
    </row>
    <row r="35" spans="1:3" ht="29.45" customHeight="1" x14ac:dyDescent="0.2">
      <c r="B35" s="14" t="s">
        <v>213</v>
      </c>
    </row>
    <row r="36" spans="1:3" ht="3.6" customHeight="1" x14ac:dyDescent="0.2">
      <c r="B36" s="12"/>
    </row>
    <row r="37" spans="1:3" x14ac:dyDescent="0.2">
      <c r="B37" s="20" t="s">
        <v>199</v>
      </c>
    </row>
    <row r="38" spans="1:3" x14ac:dyDescent="0.2">
      <c r="B38" s="14" t="s">
        <v>200</v>
      </c>
    </row>
    <row r="39" spans="1:3" x14ac:dyDescent="0.2">
      <c r="B39" s="14" t="s">
        <v>214</v>
      </c>
    </row>
    <row r="40" spans="1:3" x14ac:dyDescent="0.2">
      <c r="B40" s="14" t="s">
        <v>215</v>
      </c>
    </row>
    <row r="41" spans="1:3" x14ac:dyDescent="0.2">
      <c r="B41" s="14" t="s">
        <v>216</v>
      </c>
    </row>
    <row r="42" spans="1:3" x14ac:dyDescent="0.2">
      <c r="B42" s="14" t="s">
        <v>217</v>
      </c>
    </row>
    <row r="43" spans="1:3" ht="3.6" customHeight="1" x14ac:dyDescent="0.2">
      <c r="B43" s="12"/>
    </row>
    <row r="44" spans="1:3" ht="18" thickBot="1" x14ac:dyDescent="0.25">
      <c r="B44" s="17" t="s">
        <v>192</v>
      </c>
    </row>
    <row r="45" spans="1:3" ht="30.75" customHeight="1" thickTop="1" x14ac:dyDescent="0.2">
      <c r="B45" s="12" t="s">
        <v>224</v>
      </c>
    </row>
    <row r="46" spans="1:3" ht="30.75" customHeight="1" x14ac:dyDescent="0.2">
      <c r="B46" s="12" t="s">
        <v>193</v>
      </c>
    </row>
    <row r="47" spans="1:3" s="19" customFormat="1" ht="30.75" customHeight="1" x14ac:dyDescent="0.2">
      <c r="A47" s="15"/>
      <c r="B47" s="12" t="s">
        <v>194</v>
      </c>
      <c r="C47" s="15"/>
    </row>
    <row r="48" spans="1:3" ht="30.75" customHeight="1" x14ac:dyDescent="0.2">
      <c r="B48" s="12" t="s">
        <v>195</v>
      </c>
    </row>
    <row r="49" spans="2:2" ht="47.25" customHeight="1" x14ac:dyDescent="0.2">
      <c r="B49" s="12" t="s">
        <v>225</v>
      </c>
    </row>
    <row r="50" spans="2:2" ht="15.75" thickBot="1" x14ac:dyDescent="0.25">
      <c r="B50" s="18" t="s">
        <v>196</v>
      </c>
    </row>
    <row r="51" spans="2:2" ht="25.5" x14ac:dyDescent="0.2">
      <c r="B51" s="12" t="s">
        <v>197</v>
      </c>
    </row>
    <row r="52" spans="2:2" x14ac:dyDescent="0.2">
      <c r="B52" s="1"/>
    </row>
    <row r="53" spans="2:2" ht="20.25" thickBot="1" x14ac:dyDescent="0.35">
      <c r="B53" s="22" t="s">
        <v>262</v>
      </c>
    </row>
    <row r="54" spans="2:2" ht="26.25" thickTop="1" x14ac:dyDescent="0.2">
      <c r="B54" s="1" t="s">
        <v>263</v>
      </c>
    </row>
    <row r="55" spans="2:2" x14ac:dyDescent="0.2">
      <c r="B55" s="23" t="s">
        <v>264</v>
      </c>
    </row>
    <row r="56" spans="2:2" x14ac:dyDescent="0.2"/>
    <row r="57" spans="2:2" x14ac:dyDescent="0.2"/>
    <row r="58" spans="2:2" x14ac:dyDescent="0.2"/>
    <row r="59" spans="2:2" x14ac:dyDescent="0.2"/>
    <row r="60" spans="2:2" x14ac:dyDescent="0.2"/>
    <row r="61" spans="2:2" x14ac:dyDescent="0.2"/>
    <row r="62" spans="2:2" x14ac:dyDescent="0.2"/>
    <row r="63" spans="2:2" x14ac:dyDescent="0.2"/>
    <row r="64" spans="2:2"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sheetData>
  <hyperlinks>
    <hyperlink ref="B55"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4"/>
  <sheetViews>
    <sheetView workbookViewId="0">
      <pane ySplit="1" topLeftCell="A2" activePane="bottomLeft" state="frozen"/>
      <selection pane="bottomLeft" activeCell="B2" sqref="B2"/>
    </sheetView>
  </sheetViews>
  <sheetFormatPr defaultColWidth="0" defaultRowHeight="12.75" zeroHeight="1" x14ac:dyDescent="0.2"/>
  <cols>
    <col min="1" max="1" width="30.28515625" style="6" customWidth="1"/>
    <col min="2" max="9" width="16.28515625" style="6" customWidth="1"/>
    <col min="10" max="10" width="9.28515625" style="8" customWidth="1"/>
    <col min="11" max="16384" width="7.28515625" style="6" hidden="1"/>
  </cols>
  <sheetData>
    <row r="1" spans="1:10" x14ac:dyDescent="0.2">
      <c r="A1" s="6" t="s">
        <v>0</v>
      </c>
      <c r="B1" s="7" t="s">
        <v>175</v>
      </c>
      <c r="C1" s="7" t="s">
        <v>176</v>
      </c>
      <c r="D1" s="7" t="s">
        <v>170</v>
      </c>
      <c r="E1" s="7" t="s">
        <v>171</v>
      </c>
      <c r="F1" s="7" t="s">
        <v>177</v>
      </c>
      <c r="G1" s="7" t="s">
        <v>178</v>
      </c>
      <c r="H1" s="7" t="s">
        <v>179</v>
      </c>
      <c r="I1" s="8"/>
      <c r="J1" s="6"/>
    </row>
    <row r="2" spans="1:10" x14ac:dyDescent="0.2">
      <c r="A2" s="6" t="s">
        <v>79</v>
      </c>
      <c r="B2" s="3">
        <v>2871</v>
      </c>
      <c r="C2" s="3">
        <v>0</v>
      </c>
      <c r="D2" s="3">
        <v>0</v>
      </c>
      <c r="E2" s="3">
        <v>0</v>
      </c>
      <c r="F2" s="3">
        <v>0</v>
      </c>
      <c r="G2" s="3">
        <v>0</v>
      </c>
      <c r="H2" s="3">
        <f t="shared" ref="H2:H65" si="0">SUM(B2:G2)</f>
        <v>2871</v>
      </c>
      <c r="I2" s="8"/>
      <c r="J2" s="6"/>
    </row>
    <row r="3" spans="1:10" x14ac:dyDescent="0.2">
      <c r="A3" s="6" t="s">
        <v>106</v>
      </c>
      <c r="B3" s="3">
        <v>60137</v>
      </c>
      <c r="C3" s="3">
        <v>0</v>
      </c>
      <c r="D3" s="3">
        <v>0</v>
      </c>
      <c r="E3" s="3">
        <v>0</v>
      </c>
      <c r="F3" s="3">
        <v>0</v>
      </c>
      <c r="G3" s="3">
        <v>2797</v>
      </c>
      <c r="H3" s="3">
        <f t="shared" si="0"/>
        <v>62934</v>
      </c>
      <c r="I3" s="8"/>
      <c r="J3" s="6"/>
    </row>
    <row r="4" spans="1:10" x14ac:dyDescent="0.2">
      <c r="A4" s="6" t="s">
        <v>5</v>
      </c>
      <c r="B4" s="3">
        <v>47413</v>
      </c>
      <c r="C4" s="3">
        <v>2549</v>
      </c>
      <c r="D4" s="3">
        <v>0</v>
      </c>
      <c r="E4" s="3">
        <v>0</v>
      </c>
      <c r="F4" s="3">
        <v>0</v>
      </c>
      <c r="G4" s="3">
        <v>0</v>
      </c>
      <c r="H4" s="3">
        <f t="shared" si="0"/>
        <v>49962</v>
      </c>
      <c r="I4" s="8"/>
      <c r="J4" s="6"/>
    </row>
    <row r="5" spans="1:10" x14ac:dyDescent="0.2">
      <c r="A5" s="6" t="s">
        <v>161</v>
      </c>
      <c r="B5" s="3">
        <v>152930</v>
      </c>
      <c r="C5" s="3">
        <v>32665</v>
      </c>
      <c r="D5" s="3">
        <v>0</v>
      </c>
      <c r="E5" s="3">
        <v>0</v>
      </c>
      <c r="F5" s="3">
        <v>0</v>
      </c>
      <c r="G5" s="3">
        <v>7424</v>
      </c>
      <c r="H5" s="3">
        <f t="shared" si="0"/>
        <v>193019</v>
      </c>
      <c r="I5" s="8"/>
      <c r="J5" s="6"/>
    </row>
    <row r="6" spans="1:10" x14ac:dyDescent="0.2">
      <c r="A6" s="6" t="s">
        <v>104</v>
      </c>
      <c r="B6" s="3">
        <v>23938</v>
      </c>
      <c r="C6" s="3">
        <v>0</v>
      </c>
      <c r="D6" s="3">
        <v>0</v>
      </c>
      <c r="E6" s="3">
        <v>0</v>
      </c>
      <c r="F6" s="3">
        <v>0</v>
      </c>
      <c r="G6" s="3">
        <v>0</v>
      </c>
      <c r="H6" s="3">
        <f t="shared" si="0"/>
        <v>23938</v>
      </c>
      <c r="I6" s="8"/>
      <c r="J6" s="6"/>
    </row>
    <row r="7" spans="1:10" x14ac:dyDescent="0.2">
      <c r="A7" s="6" t="s">
        <v>44</v>
      </c>
      <c r="B7" s="3">
        <v>30854</v>
      </c>
      <c r="C7" s="3">
        <v>2805</v>
      </c>
      <c r="D7" s="3">
        <v>0</v>
      </c>
      <c r="E7" s="3">
        <v>0</v>
      </c>
      <c r="F7" s="3">
        <v>0</v>
      </c>
      <c r="G7" s="3">
        <v>2805</v>
      </c>
      <c r="H7" s="3">
        <f t="shared" si="0"/>
        <v>36464</v>
      </c>
      <c r="I7" s="8"/>
      <c r="J7" s="6"/>
    </row>
    <row r="8" spans="1:10" x14ac:dyDescent="0.2">
      <c r="A8" s="6" t="s">
        <v>108</v>
      </c>
      <c r="B8" s="3">
        <v>4558</v>
      </c>
      <c r="C8" s="3">
        <v>0</v>
      </c>
      <c r="D8" s="3">
        <v>0</v>
      </c>
      <c r="E8" s="3">
        <v>0</v>
      </c>
      <c r="F8" s="3">
        <v>0</v>
      </c>
      <c r="G8" s="3">
        <v>0</v>
      </c>
      <c r="H8" s="3">
        <f t="shared" si="0"/>
        <v>4558</v>
      </c>
      <c r="I8" s="8"/>
      <c r="J8" s="6"/>
    </row>
    <row r="9" spans="1:10" x14ac:dyDescent="0.2">
      <c r="A9" s="6" t="s">
        <v>61</v>
      </c>
      <c r="B9" s="3">
        <v>484774</v>
      </c>
      <c r="C9" s="3">
        <v>134214</v>
      </c>
      <c r="D9" s="3">
        <v>0</v>
      </c>
      <c r="E9" s="3">
        <v>14022</v>
      </c>
      <c r="F9" s="3">
        <v>0</v>
      </c>
      <c r="G9" s="3">
        <v>32051</v>
      </c>
      <c r="H9" s="3">
        <f t="shared" si="0"/>
        <v>665061</v>
      </c>
      <c r="I9" s="8"/>
      <c r="J9" s="6"/>
    </row>
    <row r="10" spans="1:10" x14ac:dyDescent="0.2">
      <c r="A10" s="6" t="s">
        <v>70</v>
      </c>
      <c r="B10" s="3">
        <v>1235</v>
      </c>
      <c r="C10" s="3">
        <v>0</v>
      </c>
      <c r="D10" s="3">
        <v>0</v>
      </c>
      <c r="E10" s="3">
        <v>0</v>
      </c>
      <c r="F10" s="3">
        <v>0</v>
      </c>
      <c r="G10" s="3">
        <v>0</v>
      </c>
      <c r="H10" s="3">
        <f t="shared" si="0"/>
        <v>1235</v>
      </c>
      <c r="I10" s="8"/>
      <c r="J10" s="6"/>
    </row>
    <row r="11" spans="1:10" x14ac:dyDescent="0.2">
      <c r="A11" s="6" t="s">
        <v>226</v>
      </c>
      <c r="B11" s="3">
        <v>290817</v>
      </c>
      <c r="C11" s="3">
        <v>63802</v>
      </c>
      <c r="D11" s="3">
        <v>2968</v>
      </c>
      <c r="E11" s="3">
        <v>0</v>
      </c>
      <c r="F11" s="3">
        <v>0</v>
      </c>
      <c r="G11" s="3">
        <v>51932</v>
      </c>
      <c r="H11" s="3">
        <f t="shared" si="0"/>
        <v>409519</v>
      </c>
      <c r="I11" s="8"/>
      <c r="J11" s="6"/>
    </row>
    <row r="12" spans="1:10" x14ac:dyDescent="0.2">
      <c r="A12" s="6" t="s">
        <v>227</v>
      </c>
      <c r="B12" s="3">
        <v>92502</v>
      </c>
      <c r="C12" s="3">
        <v>19007</v>
      </c>
      <c r="D12" s="3">
        <v>0</v>
      </c>
      <c r="E12" s="3">
        <v>0</v>
      </c>
      <c r="F12" s="3">
        <v>0</v>
      </c>
      <c r="G12" s="3">
        <v>6336</v>
      </c>
      <c r="H12" s="3">
        <f t="shared" si="0"/>
        <v>117845</v>
      </c>
      <c r="I12" s="8"/>
      <c r="J12" s="6"/>
    </row>
    <row r="13" spans="1:10" x14ac:dyDescent="0.2">
      <c r="A13" s="6" t="s">
        <v>1</v>
      </c>
      <c r="B13" s="3">
        <v>637794</v>
      </c>
      <c r="C13" s="3">
        <v>96087</v>
      </c>
      <c r="D13" s="3">
        <v>0</v>
      </c>
      <c r="E13" s="3">
        <v>0</v>
      </c>
      <c r="F13" s="3">
        <v>0</v>
      </c>
      <c r="G13" s="3">
        <v>22281</v>
      </c>
      <c r="H13" s="3">
        <f t="shared" si="0"/>
        <v>756162</v>
      </c>
      <c r="I13" s="8"/>
      <c r="J13" s="6"/>
    </row>
    <row r="14" spans="1:10" x14ac:dyDescent="0.2">
      <c r="A14" s="6" t="s">
        <v>29</v>
      </c>
      <c r="B14" s="3">
        <v>140249</v>
      </c>
      <c r="C14" s="3">
        <v>11687</v>
      </c>
      <c r="D14" s="3">
        <v>0</v>
      </c>
      <c r="E14" s="3">
        <v>0</v>
      </c>
      <c r="F14" s="3">
        <v>0</v>
      </c>
      <c r="G14" s="3">
        <v>15027</v>
      </c>
      <c r="H14" s="3">
        <f t="shared" si="0"/>
        <v>166963</v>
      </c>
      <c r="I14" s="8"/>
      <c r="J14" s="6"/>
    </row>
    <row r="15" spans="1:10" x14ac:dyDescent="0.2">
      <c r="A15" s="6" t="s">
        <v>152</v>
      </c>
      <c r="B15" s="3">
        <v>184415</v>
      </c>
      <c r="C15" s="3">
        <v>35054</v>
      </c>
      <c r="D15" s="3">
        <v>0</v>
      </c>
      <c r="E15" s="3">
        <v>0</v>
      </c>
      <c r="F15" s="3">
        <v>0</v>
      </c>
      <c r="G15" s="3">
        <v>12193</v>
      </c>
      <c r="H15" s="3">
        <f t="shared" si="0"/>
        <v>231662</v>
      </c>
      <c r="I15" s="8"/>
      <c r="J15" s="6"/>
    </row>
    <row r="16" spans="1:10" x14ac:dyDescent="0.2">
      <c r="A16" s="6" t="s">
        <v>155</v>
      </c>
      <c r="B16" s="3">
        <v>6356185</v>
      </c>
      <c r="C16" s="3">
        <v>1353971</v>
      </c>
      <c r="D16" s="3">
        <v>6364</v>
      </c>
      <c r="E16" s="3">
        <v>50913</v>
      </c>
      <c r="F16" s="3">
        <v>0</v>
      </c>
      <c r="G16" s="3">
        <v>752560</v>
      </c>
      <c r="H16" s="3">
        <f t="shared" si="0"/>
        <v>8519993</v>
      </c>
      <c r="I16" s="8"/>
      <c r="J16" s="6"/>
    </row>
    <row r="17" spans="1:10" x14ac:dyDescent="0.2">
      <c r="A17" s="6" t="s">
        <v>228</v>
      </c>
      <c r="B17" s="3">
        <v>2945883</v>
      </c>
      <c r="C17" s="3">
        <v>546038</v>
      </c>
      <c r="D17" s="3">
        <v>0</v>
      </c>
      <c r="E17" s="3">
        <v>0</v>
      </c>
      <c r="F17" s="3">
        <v>0</v>
      </c>
      <c r="G17" s="3">
        <v>268161</v>
      </c>
      <c r="H17" s="3">
        <f t="shared" si="0"/>
        <v>3760082</v>
      </c>
      <c r="I17" s="8"/>
      <c r="J17" s="6"/>
    </row>
    <row r="18" spans="1:10" x14ac:dyDescent="0.2">
      <c r="A18" s="6" t="s">
        <v>86</v>
      </c>
      <c r="B18" s="3">
        <v>1025730</v>
      </c>
      <c r="C18" s="3">
        <v>39877</v>
      </c>
      <c r="D18" s="3">
        <v>0</v>
      </c>
      <c r="E18" s="3">
        <v>0</v>
      </c>
      <c r="F18" s="3">
        <v>0</v>
      </c>
      <c r="G18" s="3">
        <v>148432</v>
      </c>
      <c r="H18" s="3">
        <f t="shared" si="0"/>
        <v>1214039</v>
      </c>
      <c r="I18" s="8"/>
      <c r="J18" s="6"/>
    </row>
    <row r="19" spans="1:10" x14ac:dyDescent="0.2">
      <c r="A19" s="6" t="s">
        <v>92</v>
      </c>
      <c r="B19" s="3">
        <v>53328</v>
      </c>
      <c r="C19" s="3">
        <v>0</v>
      </c>
      <c r="D19" s="3">
        <v>0</v>
      </c>
      <c r="E19" s="3">
        <v>0</v>
      </c>
      <c r="F19" s="3">
        <v>0</v>
      </c>
      <c r="G19" s="3">
        <v>2601</v>
      </c>
      <c r="H19" s="3">
        <f t="shared" si="0"/>
        <v>55929</v>
      </c>
      <c r="I19" s="8"/>
      <c r="J19" s="6"/>
    </row>
    <row r="20" spans="1:10" x14ac:dyDescent="0.2">
      <c r="A20" s="6" t="s">
        <v>71</v>
      </c>
      <c r="B20" s="3">
        <v>4010</v>
      </c>
      <c r="C20" s="3">
        <v>0</v>
      </c>
      <c r="D20" s="3">
        <v>0</v>
      </c>
      <c r="E20" s="3">
        <v>0</v>
      </c>
      <c r="F20" s="3">
        <v>0</v>
      </c>
      <c r="G20" s="3">
        <v>0</v>
      </c>
      <c r="H20" s="3">
        <f t="shared" si="0"/>
        <v>4010</v>
      </c>
      <c r="I20" s="8"/>
      <c r="J20" s="6"/>
    </row>
    <row r="21" spans="1:10" x14ac:dyDescent="0.2">
      <c r="A21" s="6" t="s">
        <v>229</v>
      </c>
      <c r="B21" s="3">
        <v>288313</v>
      </c>
      <c r="C21" s="3">
        <v>54917</v>
      </c>
      <c r="D21" s="3">
        <v>0</v>
      </c>
      <c r="E21" s="3">
        <v>0</v>
      </c>
      <c r="F21" s="3">
        <v>0</v>
      </c>
      <c r="G21" s="3">
        <v>22882</v>
      </c>
      <c r="H21" s="3">
        <f t="shared" si="0"/>
        <v>366112</v>
      </c>
      <c r="I21" s="8"/>
      <c r="J21" s="6"/>
    </row>
    <row r="22" spans="1:10" x14ac:dyDescent="0.2">
      <c r="A22" s="6" t="s">
        <v>3</v>
      </c>
      <c r="B22" s="3">
        <v>15630</v>
      </c>
      <c r="C22" s="3">
        <v>0</v>
      </c>
      <c r="D22" s="3">
        <v>0</v>
      </c>
      <c r="E22" s="3">
        <v>0</v>
      </c>
      <c r="F22" s="3">
        <v>0</v>
      </c>
      <c r="G22" s="3">
        <v>0</v>
      </c>
      <c r="H22" s="3">
        <f t="shared" si="0"/>
        <v>15630</v>
      </c>
      <c r="I22" s="8"/>
      <c r="J22" s="6"/>
    </row>
    <row r="23" spans="1:10" x14ac:dyDescent="0.2">
      <c r="A23" s="6" t="s">
        <v>66</v>
      </c>
      <c r="B23" s="3">
        <v>35429</v>
      </c>
      <c r="C23" s="3">
        <v>7267</v>
      </c>
      <c r="D23" s="3">
        <v>0</v>
      </c>
      <c r="E23" s="3">
        <v>0</v>
      </c>
      <c r="F23" s="3">
        <v>0</v>
      </c>
      <c r="G23" s="3">
        <v>908</v>
      </c>
      <c r="H23" s="3">
        <f t="shared" si="0"/>
        <v>43604</v>
      </c>
      <c r="I23" s="8"/>
      <c r="J23" s="6"/>
    </row>
    <row r="24" spans="1:10" x14ac:dyDescent="0.2">
      <c r="A24" s="6" t="s">
        <v>230</v>
      </c>
      <c r="B24" s="3">
        <v>48835</v>
      </c>
      <c r="C24" s="3">
        <v>2570</v>
      </c>
      <c r="D24" s="3">
        <v>0</v>
      </c>
      <c r="E24" s="3">
        <v>0</v>
      </c>
      <c r="F24" s="3">
        <v>0</v>
      </c>
      <c r="G24" s="3">
        <v>1285</v>
      </c>
      <c r="H24" s="3">
        <f t="shared" si="0"/>
        <v>52690</v>
      </c>
      <c r="I24" s="8"/>
      <c r="J24" s="6"/>
    </row>
    <row r="25" spans="1:10" x14ac:dyDescent="0.2">
      <c r="A25" s="6" t="s">
        <v>14</v>
      </c>
      <c r="B25" s="3">
        <v>797331</v>
      </c>
      <c r="C25" s="3">
        <v>153461</v>
      </c>
      <c r="D25" s="3">
        <v>0</v>
      </c>
      <c r="E25" s="3">
        <v>0</v>
      </c>
      <c r="F25" s="3">
        <v>0</v>
      </c>
      <c r="G25" s="3">
        <v>73395</v>
      </c>
      <c r="H25" s="3">
        <f t="shared" si="0"/>
        <v>1024187</v>
      </c>
      <c r="I25" s="8"/>
      <c r="J25" s="6"/>
    </row>
    <row r="26" spans="1:10" x14ac:dyDescent="0.2">
      <c r="A26" s="6" t="s">
        <v>112</v>
      </c>
      <c r="B26" s="3">
        <v>464611</v>
      </c>
      <c r="C26" s="3">
        <v>106069</v>
      </c>
      <c r="D26" s="3">
        <v>1494</v>
      </c>
      <c r="E26" s="3">
        <v>0</v>
      </c>
      <c r="F26" s="3">
        <v>0</v>
      </c>
      <c r="G26" s="3">
        <v>19421</v>
      </c>
      <c r="H26" s="3">
        <f t="shared" si="0"/>
        <v>591595</v>
      </c>
      <c r="I26" s="8"/>
      <c r="J26" s="6"/>
    </row>
    <row r="27" spans="1:10" x14ac:dyDescent="0.2">
      <c r="A27" s="6" t="s">
        <v>125</v>
      </c>
      <c r="B27" s="3">
        <v>1037987</v>
      </c>
      <c r="C27" s="3">
        <v>254890</v>
      </c>
      <c r="D27" s="3">
        <v>3071</v>
      </c>
      <c r="E27" s="3">
        <v>0</v>
      </c>
      <c r="F27" s="3">
        <v>0</v>
      </c>
      <c r="G27" s="3">
        <v>119768</v>
      </c>
      <c r="H27" s="3">
        <f t="shared" si="0"/>
        <v>1415716</v>
      </c>
      <c r="I27" s="8"/>
      <c r="J27" s="6"/>
    </row>
    <row r="28" spans="1:10" x14ac:dyDescent="0.2">
      <c r="A28" s="6" t="s">
        <v>30</v>
      </c>
      <c r="B28" s="3">
        <v>105702</v>
      </c>
      <c r="C28" s="3">
        <v>8290</v>
      </c>
      <c r="D28" s="3">
        <v>0</v>
      </c>
      <c r="E28" s="3">
        <v>0</v>
      </c>
      <c r="F28" s="3">
        <v>0</v>
      </c>
      <c r="G28" s="3">
        <v>18653</v>
      </c>
      <c r="H28" s="3">
        <f t="shared" si="0"/>
        <v>132645</v>
      </c>
      <c r="I28" s="8"/>
      <c r="J28" s="6"/>
    </row>
    <row r="29" spans="1:10" x14ac:dyDescent="0.2">
      <c r="A29" s="6" t="s">
        <v>100</v>
      </c>
      <c r="B29" s="3">
        <v>123737</v>
      </c>
      <c r="C29" s="3">
        <v>18704</v>
      </c>
      <c r="D29" s="3">
        <v>0</v>
      </c>
      <c r="E29" s="3">
        <v>0</v>
      </c>
      <c r="F29" s="3">
        <v>0</v>
      </c>
      <c r="G29" s="3">
        <v>10072</v>
      </c>
      <c r="H29" s="3">
        <f t="shared" si="0"/>
        <v>152513</v>
      </c>
      <c r="I29" s="8"/>
      <c r="J29" s="6"/>
    </row>
    <row r="30" spans="1:10" x14ac:dyDescent="0.2">
      <c r="A30" s="6" t="s">
        <v>62</v>
      </c>
      <c r="B30" s="3">
        <v>818245</v>
      </c>
      <c r="C30" s="3">
        <v>101085</v>
      </c>
      <c r="D30" s="3">
        <v>1366</v>
      </c>
      <c r="E30" s="3">
        <v>0</v>
      </c>
      <c r="F30" s="3">
        <v>0</v>
      </c>
      <c r="G30" s="3">
        <v>68301</v>
      </c>
      <c r="H30" s="3">
        <f t="shared" si="0"/>
        <v>988997</v>
      </c>
      <c r="I30" s="8"/>
      <c r="J30" s="6"/>
    </row>
    <row r="31" spans="1:10" x14ac:dyDescent="0.2">
      <c r="A31" s="6" t="s">
        <v>130</v>
      </c>
      <c r="B31" s="3">
        <v>464951</v>
      </c>
      <c r="C31" s="3">
        <v>145417</v>
      </c>
      <c r="D31" s="3">
        <v>7654</v>
      </c>
      <c r="E31" s="3">
        <v>0</v>
      </c>
      <c r="F31" s="3">
        <v>0</v>
      </c>
      <c r="G31" s="3">
        <v>59315</v>
      </c>
      <c r="H31" s="3">
        <f t="shared" si="0"/>
        <v>677337</v>
      </c>
      <c r="I31" s="8"/>
      <c r="J31" s="6"/>
    </row>
    <row r="32" spans="1:10" x14ac:dyDescent="0.2">
      <c r="A32" s="6" t="s">
        <v>20</v>
      </c>
      <c r="B32" s="3">
        <v>124274</v>
      </c>
      <c r="C32" s="3">
        <v>34093</v>
      </c>
      <c r="D32" s="3">
        <v>0</v>
      </c>
      <c r="E32" s="3">
        <v>0</v>
      </c>
      <c r="F32" s="3">
        <v>0</v>
      </c>
      <c r="G32" s="3">
        <v>16497</v>
      </c>
      <c r="H32" s="3">
        <f t="shared" si="0"/>
        <v>174864</v>
      </c>
      <c r="I32" s="8"/>
      <c r="J32" s="6"/>
    </row>
    <row r="33" spans="1:10" x14ac:dyDescent="0.2">
      <c r="A33" s="6" t="s">
        <v>12</v>
      </c>
      <c r="B33" s="3">
        <v>128359</v>
      </c>
      <c r="C33" s="3">
        <v>9724</v>
      </c>
      <c r="D33" s="3">
        <v>0</v>
      </c>
      <c r="E33" s="3">
        <v>0</v>
      </c>
      <c r="F33" s="3">
        <v>0</v>
      </c>
      <c r="G33" s="3">
        <v>11669</v>
      </c>
      <c r="H33" s="3">
        <f t="shared" si="0"/>
        <v>149752</v>
      </c>
      <c r="I33" s="8"/>
      <c r="J33" s="6"/>
    </row>
    <row r="34" spans="1:10" x14ac:dyDescent="0.2">
      <c r="A34" s="6" t="s">
        <v>45</v>
      </c>
      <c r="B34" s="3">
        <v>23929</v>
      </c>
      <c r="C34" s="3">
        <v>0</v>
      </c>
      <c r="D34" s="3">
        <v>0</v>
      </c>
      <c r="E34" s="3">
        <v>0</v>
      </c>
      <c r="F34" s="3">
        <v>0</v>
      </c>
      <c r="G34" s="3">
        <v>7038</v>
      </c>
      <c r="H34" s="3">
        <f t="shared" si="0"/>
        <v>30967</v>
      </c>
      <c r="I34" s="8"/>
      <c r="J34" s="6"/>
    </row>
    <row r="35" spans="1:10" x14ac:dyDescent="0.2">
      <c r="A35" s="6" t="s">
        <v>25</v>
      </c>
      <c r="B35" s="3">
        <v>741766</v>
      </c>
      <c r="C35" s="3">
        <v>81077</v>
      </c>
      <c r="D35" s="3">
        <v>0</v>
      </c>
      <c r="E35" s="3">
        <v>0</v>
      </c>
      <c r="F35" s="3">
        <v>0</v>
      </c>
      <c r="G35" s="3">
        <v>86252</v>
      </c>
      <c r="H35" s="3">
        <f t="shared" si="0"/>
        <v>909095</v>
      </c>
      <c r="I35" s="8"/>
      <c r="J35" s="6"/>
    </row>
    <row r="36" spans="1:10" x14ac:dyDescent="0.2">
      <c r="A36" s="6" t="s">
        <v>24</v>
      </c>
      <c r="B36" s="3">
        <v>217518</v>
      </c>
      <c r="C36" s="3">
        <v>32881</v>
      </c>
      <c r="D36" s="3">
        <v>0</v>
      </c>
      <c r="E36" s="3">
        <v>0</v>
      </c>
      <c r="F36" s="3">
        <v>0</v>
      </c>
      <c r="G36" s="3">
        <v>17705</v>
      </c>
      <c r="H36" s="3">
        <f t="shared" si="0"/>
        <v>268104</v>
      </c>
      <c r="I36" s="8"/>
      <c r="J36" s="6"/>
    </row>
    <row r="37" spans="1:10" x14ac:dyDescent="0.2">
      <c r="A37" s="6" t="s">
        <v>126</v>
      </c>
      <c r="B37" s="3">
        <v>156039</v>
      </c>
      <c r="C37" s="3">
        <v>37091</v>
      </c>
      <c r="D37" s="3">
        <v>0</v>
      </c>
      <c r="E37" s="3">
        <v>0</v>
      </c>
      <c r="F37" s="3">
        <v>0</v>
      </c>
      <c r="G37" s="3">
        <v>5116</v>
      </c>
      <c r="H37" s="3">
        <f t="shared" si="0"/>
        <v>198246</v>
      </c>
      <c r="I37" s="8"/>
      <c r="J37" s="6"/>
    </row>
    <row r="38" spans="1:10" x14ac:dyDescent="0.2">
      <c r="A38" s="6" t="s">
        <v>7</v>
      </c>
      <c r="B38" s="3">
        <v>1148562</v>
      </c>
      <c r="C38" s="3">
        <v>295344</v>
      </c>
      <c r="D38" s="3">
        <v>2051</v>
      </c>
      <c r="E38" s="3">
        <v>49224</v>
      </c>
      <c r="F38" s="3">
        <v>0</v>
      </c>
      <c r="G38" s="3">
        <v>102550</v>
      </c>
      <c r="H38" s="3">
        <f t="shared" si="0"/>
        <v>1597731</v>
      </c>
      <c r="I38" s="8"/>
      <c r="J38" s="6"/>
    </row>
    <row r="39" spans="1:10" x14ac:dyDescent="0.2">
      <c r="A39" s="6" t="s">
        <v>144</v>
      </c>
      <c r="B39" s="3">
        <v>56541</v>
      </c>
      <c r="C39" s="3">
        <v>3427</v>
      </c>
      <c r="D39" s="3">
        <v>0</v>
      </c>
      <c r="E39" s="3">
        <v>0</v>
      </c>
      <c r="F39" s="3">
        <v>0</v>
      </c>
      <c r="G39" s="3">
        <v>1713</v>
      </c>
      <c r="H39" s="3">
        <f t="shared" si="0"/>
        <v>61681</v>
      </c>
      <c r="I39" s="8"/>
      <c r="J39" s="6"/>
    </row>
    <row r="40" spans="1:10" x14ac:dyDescent="0.2">
      <c r="A40" s="6" t="s">
        <v>85</v>
      </c>
      <c r="B40" s="3">
        <v>265501</v>
      </c>
      <c r="C40" s="3">
        <v>21000</v>
      </c>
      <c r="D40" s="3">
        <v>0</v>
      </c>
      <c r="E40" s="3">
        <v>0</v>
      </c>
      <c r="F40" s="3">
        <v>0</v>
      </c>
      <c r="G40" s="3">
        <v>28500</v>
      </c>
      <c r="H40" s="3">
        <f t="shared" si="0"/>
        <v>315001</v>
      </c>
      <c r="I40" s="8"/>
      <c r="J40" s="6"/>
    </row>
    <row r="41" spans="1:10" x14ac:dyDescent="0.2">
      <c r="A41" s="6" t="s">
        <v>231</v>
      </c>
      <c r="B41" s="3">
        <v>567561</v>
      </c>
      <c r="C41" s="3">
        <v>74410</v>
      </c>
      <c r="D41" s="3">
        <v>0</v>
      </c>
      <c r="E41" s="3">
        <v>0</v>
      </c>
      <c r="F41" s="3">
        <v>0</v>
      </c>
      <c r="G41" s="3">
        <v>59820</v>
      </c>
      <c r="H41" s="3">
        <f t="shared" si="0"/>
        <v>701791</v>
      </c>
      <c r="I41" s="8"/>
      <c r="J41" s="6"/>
    </row>
    <row r="42" spans="1:10" x14ac:dyDescent="0.2">
      <c r="A42" s="6" t="s">
        <v>232</v>
      </c>
      <c r="B42" s="3">
        <v>68953</v>
      </c>
      <c r="C42" s="3">
        <v>0</v>
      </c>
      <c r="D42" s="3">
        <v>0</v>
      </c>
      <c r="E42" s="3">
        <v>0</v>
      </c>
      <c r="F42" s="3">
        <v>0</v>
      </c>
      <c r="G42" s="3">
        <v>4179</v>
      </c>
      <c r="H42" s="3">
        <f t="shared" si="0"/>
        <v>73132</v>
      </c>
      <c r="I42" s="8"/>
      <c r="J42" s="6"/>
    </row>
    <row r="43" spans="1:10" x14ac:dyDescent="0.2">
      <c r="A43" s="6" t="s">
        <v>69</v>
      </c>
      <c r="B43" s="3">
        <v>129386</v>
      </c>
      <c r="C43" s="3">
        <v>12811</v>
      </c>
      <c r="D43" s="3">
        <v>0</v>
      </c>
      <c r="E43" s="3">
        <v>0</v>
      </c>
      <c r="F43" s="3">
        <v>0</v>
      </c>
      <c r="G43" s="3">
        <v>2562</v>
      </c>
      <c r="H43" s="3">
        <f t="shared" si="0"/>
        <v>144759</v>
      </c>
      <c r="I43" s="8"/>
      <c r="J43" s="6"/>
    </row>
    <row r="44" spans="1:10" x14ac:dyDescent="0.2">
      <c r="A44" s="6" t="s">
        <v>129</v>
      </c>
      <c r="B44" s="3">
        <v>581676</v>
      </c>
      <c r="C44" s="3">
        <v>112066</v>
      </c>
      <c r="D44" s="3">
        <v>0</v>
      </c>
      <c r="E44" s="3">
        <v>17344</v>
      </c>
      <c r="F44" s="3">
        <v>0</v>
      </c>
      <c r="G44" s="3">
        <v>25348</v>
      </c>
      <c r="H44" s="3">
        <f t="shared" si="0"/>
        <v>736434</v>
      </c>
      <c r="I44" s="8"/>
      <c r="J44" s="6"/>
    </row>
    <row r="45" spans="1:10" x14ac:dyDescent="0.2">
      <c r="A45" s="6" t="s">
        <v>127</v>
      </c>
      <c r="B45" s="3">
        <v>1542961</v>
      </c>
      <c r="C45" s="3">
        <v>366453</v>
      </c>
      <c r="D45" s="3">
        <v>1607</v>
      </c>
      <c r="E45" s="3">
        <v>0</v>
      </c>
      <c r="F45" s="3">
        <v>0</v>
      </c>
      <c r="G45" s="3">
        <v>223408</v>
      </c>
      <c r="H45" s="3">
        <f t="shared" si="0"/>
        <v>2134429</v>
      </c>
      <c r="I45" s="8"/>
      <c r="J45" s="6"/>
    </row>
    <row r="46" spans="1:10" x14ac:dyDescent="0.2">
      <c r="A46" s="6" t="s">
        <v>162</v>
      </c>
      <c r="B46" s="3">
        <v>157381</v>
      </c>
      <c r="C46" s="3">
        <v>44729</v>
      </c>
      <c r="D46" s="3">
        <v>0</v>
      </c>
      <c r="E46" s="3">
        <v>0</v>
      </c>
      <c r="F46" s="3">
        <v>0</v>
      </c>
      <c r="G46" s="3">
        <v>6627</v>
      </c>
      <c r="H46" s="3">
        <f t="shared" si="0"/>
        <v>208737</v>
      </c>
      <c r="I46" s="8"/>
      <c r="J46" s="6"/>
    </row>
    <row r="47" spans="1:10" x14ac:dyDescent="0.2">
      <c r="A47" s="6" t="s">
        <v>49</v>
      </c>
      <c r="B47" s="3">
        <v>8621</v>
      </c>
      <c r="C47" s="3">
        <v>2874</v>
      </c>
      <c r="D47" s="3">
        <v>0</v>
      </c>
      <c r="E47" s="3">
        <v>0</v>
      </c>
      <c r="F47" s="3">
        <v>0</v>
      </c>
      <c r="G47" s="3">
        <v>0</v>
      </c>
      <c r="H47" s="3">
        <f t="shared" si="0"/>
        <v>11495</v>
      </c>
      <c r="I47" s="8"/>
      <c r="J47" s="6"/>
    </row>
    <row r="48" spans="1:10" x14ac:dyDescent="0.2">
      <c r="A48" s="6" t="s">
        <v>54</v>
      </c>
      <c r="B48" s="3">
        <v>1927</v>
      </c>
      <c r="C48" s="3">
        <v>0</v>
      </c>
      <c r="D48" s="3">
        <v>0</v>
      </c>
      <c r="E48" s="3">
        <v>0</v>
      </c>
      <c r="F48" s="3">
        <v>0</v>
      </c>
      <c r="G48" s="3">
        <v>0</v>
      </c>
      <c r="H48" s="3">
        <f t="shared" si="0"/>
        <v>1927</v>
      </c>
      <c r="I48" s="8"/>
      <c r="J48" s="6"/>
    </row>
    <row r="49" spans="1:10" x14ac:dyDescent="0.2">
      <c r="A49" s="6" t="s">
        <v>58</v>
      </c>
      <c r="B49" s="3">
        <v>1553</v>
      </c>
      <c r="C49" s="3">
        <v>0</v>
      </c>
      <c r="D49" s="3">
        <v>0</v>
      </c>
      <c r="E49" s="3">
        <v>0</v>
      </c>
      <c r="F49" s="3">
        <v>0</v>
      </c>
      <c r="G49" s="3">
        <v>0</v>
      </c>
      <c r="H49" s="3">
        <f t="shared" si="0"/>
        <v>1553</v>
      </c>
      <c r="I49" s="8"/>
      <c r="J49" s="6"/>
    </row>
    <row r="50" spans="1:10" x14ac:dyDescent="0.2">
      <c r="A50" s="6" t="s">
        <v>233</v>
      </c>
      <c r="B50" s="3">
        <v>55423</v>
      </c>
      <c r="C50" s="3">
        <v>2996</v>
      </c>
      <c r="D50" s="3">
        <v>0</v>
      </c>
      <c r="E50" s="3">
        <v>0</v>
      </c>
      <c r="F50" s="3">
        <v>0</v>
      </c>
      <c r="G50" s="3">
        <v>5992</v>
      </c>
      <c r="H50" s="3">
        <f t="shared" si="0"/>
        <v>64411</v>
      </c>
      <c r="I50" s="8"/>
      <c r="J50" s="6"/>
    </row>
    <row r="51" spans="1:10" x14ac:dyDescent="0.2">
      <c r="A51" s="6" t="s">
        <v>234</v>
      </c>
      <c r="B51" s="3">
        <v>979644</v>
      </c>
      <c r="C51" s="3">
        <v>173373</v>
      </c>
      <c r="D51" s="3">
        <v>3367</v>
      </c>
      <c r="E51" s="3">
        <v>0</v>
      </c>
      <c r="F51" s="3">
        <v>0</v>
      </c>
      <c r="G51" s="3">
        <v>207038</v>
      </c>
      <c r="H51" s="3">
        <f t="shared" si="0"/>
        <v>1363422</v>
      </c>
      <c r="I51" s="8"/>
      <c r="J51" s="6"/>
    </row>
    <row r="52" spans="1:10" x14ac:dyDescent="0.2">
      <c r="A52" s="6" t="s">
        <v>56</v>
      </c>
      <c r="B52" s="3">
        <v>1445</v>
      </c>
      <c r="C52" s="3">
        <v>0</v>
      </c>
      <c r="D52" s="3">
        <v>0</v>
      </c>
      <c r="E52" s="3">
        <v>0</v>
      </c>
      <c r="F52" s="3">
        <v>0</v>
      </c>
      <c r="G52" s="3">
        <v>0</v>
      </c>
      <c r="H52" s="3">
        <f t="shared" si="0"/>
        <v>1445</v>
      </c>
      <c r="I52" s="8"/>
      <c r="J52" s="6"/>
    </row>
    <row r="53" spans="1:10" x14ac:dyDescent="0.2">
      <c r="A53" s="6" t="s">
        <v>150</v>
      </c>
      <c r="B53" s="3">
        <v>50320</v>
      </c>
      <c r="C53" s="3">
        <v>4933</v>
      </c>
      <c r="D53" s="3">
        <v>0</v>
      </c>
      <c r="E53" s="3">
        <v>0</v>
      </c>
      <c r="F53" s="3">
        <v>0</v>
      </c>
      <c r="G53" s="3">
        <v>6907</v>
      </c>
      <c r="H53" s="3">
        <f t="shared" si="0"/>
        <v>62160</v>
      </c>
      <c r="I53" s="8"/>
      <c r="J53" s="6"/>
    </row>
    <row r="54" spans="1:10" x14ac:dyDescent="0.2">
      <c r="A54" s="6" t="s">
        <v>63</v>
      </c>
      <c r="B54" s="3">
        <v>745890</v>
      </c>
      <c r="C54" s="3">
        <v>104795</v>
      </c>
      <c r="D54" s="3">
        <v>0</v>
      </c>
      <c r="E54" s="3">
        <v>0</v>
      </c>
      <c r="F54" s="3">
        <v>0</v>
      </c>
      <c r="G54" s="3">
        <v>90925</v>
      </c>
      <c r="H54" s="3">
        <f t="shared" si="0"/>
        <v>941610</v>
      </c>
      <c r="I54" s="8"/>
      <c r="J54" s="6"/>
    </row>
    <row r="55" spans="1:10" x14ac:dyDescent="0.2">
      <c r="A55" s="6" t="s">
        <v>138</v>
      </c>
      <c r="B55" s="3">
        <v>38375</v>
      </c>
      <c r="C55" s="3">
        <v>6190</v>
      </c>
      <c r="D55" s="3">
        <v>0</v>
      </c>
      <c r="E55" s="3">
        <v>0</v>
      </c>
      <c r="F55" s="3">
        <v>0</v>
      </c>
      <c r="G55" s="3">
        <v>6190</v>
      </c>
      <c r="H55" s="3">
        <f t="shared" si="0"/>
        <v>50755</v>
      </c>
      <c r="I55" s="8"/>
      <c r="J55" s="6"/>
    </row>
    <row r="56" spans="1:10" x14ac:dyDescent="0.2">
      <c r="A56" s="6" t="s">
        <v>145</v>
      </c>
      <c r="B56" s="3">
        <v>77612</v>
      </c>
      <c r="C56" s="3">
        <v>4657</v>
      </c>
      <c r="D56" s="3">
        <v>0</v>
      </c>
      <c r="E56" s="3">
        <v>0</v>
      </c>
      <c r="F56" s="3">
        <v>0</v>
      </c>
      <c r="G56" s="3">
        <v>13970</v>
      </c>
      <c r="H56" s="3">
        <f t="shared" si="0"/>
        <v>96239</v>
      </c>
      <c r="I56" s="8"/>
      <c r="J56" s="6"/>
    </row>
    <row r="57" spans="1:10" x14ac:dyDescent="0.2">
      <c r="A57" s="6" t="s">
        <v>38</v>
      </c>
      <c r="B57" s="3">
        <v>49843</v>
      </c>
      <c r="C57" s="3">
        <v>0</v>
      </c>
      <c r="D57" s="3">
        <v>0</v>
      </c>
      <c r="E57" s="3">
        <v>0</v>
      </c>
      <c r="F57" s="3">
        <v>0</v>
      </c>
      <c r="G57" s="3">
        <v>0</v>
      </c>
      <c r="H57" s="3">
        <f t="shared" si="0"/>
        <v>49843</v>
      </c>
      <c r="I57" s="8"/>
      <c r="J57" s="6"/>
    </row>
    <row r="58" spans="1:10" x14ac:dyDescent="0.2">
      <c r="A58" s="6" t="s">
        <v>148</v>
      </c>
      <c r="B58" s="3">
        <v>88903</v>
      </c>
      <c r="C58" s="3">
        <v>6131</v>
      </c>
      <c r="D58" s="3">
        <v>0</v>
      </c>
      <c r="E58" s="3">
        <v>0</v>
      </c>
      <c r="F58" s="3">
        <v>0</v>
      </c>
      <c r="G58" s="3">
        <v>13795</v>
      </c>
      <c r="H58" s="3">
        <f t="shared" si="0"/>
        <v>108829</v>
      </c>
      <c r="I58" s="8"/>
      <c r="J58" s="6"/>
    </row>
    <row r="59" spans="1:10" x14ac:dyDescent="0.2">
      <c r="A59" s="6" t="s">
        <v>15</v>
      </c>
      <c r="B59" s="3">
        <v>459589</v>
      </c>
      <c r="C59" s="3">
        <v>65880</v>
      </c>
      <c r="D59" s="3">
        <v>0</v>
      </c>
      <c r="E59" s="3">
        <v>0</v>
      </c>
      <c r="F59" s="3">
        <v>0</v>
      </c>
      <c r="G59" s="3">
        <v>56468</v>
      </c>
      <c r="H59" s="3">
        <f t="shared" si="0"/>
        <v>581937</v>
      </c>
      <c r="I59" s="8"/>
      <c r="J59" s="6"/>
    </row>
    <row r="60" spans="1:10" x14ac:dyDescent="0.2">
      <c r="A60" s="6" t="s">
        <v>81</v>
      </c>
      <c r="B60" s="3">
        <v>3367021</v>
      </c>
      <c r="C60" s="3">
        <v>80844</v>
      </c>
      <c r="D60" s="3">
        <v>4491</v>
      </c>
      <c r="E60" s="3">
        <v>2994</v>
      </c>
      <c r="F60" s="3">
        <v>0</v>
      </c>
      <c r="G60" s="3">
        <v>429673</v>
      </c>
      <c r="H60" s="3">
        <f t="shared" si="0"/>
        <v>3885023</v>
      </c>
      <c r="I60" s="8"/>
      <c r="J60" s="6"/>
    </row>
    <row r="61" spans="1:10" x14ac:dyDescent="0.2">
      <c r="A61" s="6" t="s">
        <v>132</v>
      </c>
      <c r="B61" s="3">
        <v>52194</v>
      </c>
      <c r="C61" s="3">
        <v>3262</v>
      </c>
      <c r="D61" s="3">
        <v>0</v>
      </c>
      <c r="E61" s="3">
        <v>0</v>
      </c>
      <c r="F61" s="3">
        <v>0</v>
      </c>
      <c r="G61" s="3">
        <v>3262</v>
      </c>
      <c r="H61" s="3">
        <f t="shared" si="0"/>
        <v>58718</v>
      </c>
      <c r="I61" s="8"/>
      <c r="J61" s="6"/>
    </row>
    <row r="62" spans="1:10" x14ac:dyDescent="0.2">
      <c r="A62" s="6" t="s">
        <v>83</v>
      </c>
      <c r="B62" s="3">
        <v>358423</v>
      </c>
      <c r="C62" s="3">
        <v>1451</v>
      </c>
      <c r="D62" s="3">
        <v>0</v>
      </c>
      <c r="E62" s="3">
        <v>0</v>
      </c>
      <c r="F62" s="3">
        <v>0</v>
      </c>
      <c r="G62" s="3">
        <v>36278</v>
      </c>
      <c r="H62" s="3">
        <f t="shared" si="0"/>
        <v>396152</v>
      </c>
      <c r="I62" s="8"/>
      <c r="J62" s="6"/>
    </row>
    <row r="63" spans="1:10" x14ac:dyDescent="0.2">
      <c r="A63" s="6" t="s">
        <v>153</v>
      </c>
      <c r="B63" s="3">
        <v>911721</v>
      </c>
      <c r="C63" s="3">
        <v>225971</v>
      </c>
      <c r="D63" s="3">
        <v>1306</v>
      </c>
      <c r="E63" s="3">
        <v>26124</v>
      </c>
      <c r="F63" s="3">
        <v>0</v>
      </c>
      <c r="G63" s="3">
        <v>131925</v>
      </c>
      <c r="H63" s="3">
        <f t="shared" si="0"/>
        <v>1297047</v>
      </c>
      <c r="I63" s="8"/>
      <c r="J63" s="6"/>
    </row>
    <row r="64" spans="1:10" x14ac:dyDescent="0.2">
      <c r="A64" s="6" t="s">
        <v>159</v>
      </c>
      <c r="B64" s="3">
        <v>129054</v>
      </c>
      <c r="C64" s="3">
        <v>2746</v>
      </c>
      <c r="D64" s="3">
        <v>0</v>
      </c>
      <c r="E64" s="3">
        <v>0</v>
      </c>
      <c r="F64" s="3">
        <v>0</v>
      </c>
      <c r="G64" s="3">
        <v>4119</v>
      </c>
      <c r="H64" s="3">
        <f t="shared" si="0"/>
        <v>135919</v>
      </c>
      <c r="I64" s="8"/>
      <c r="J64" s="6"/>
    </row>
    <row r="65" spans="1:10" x14ac:dyDescent="0.2">
      <c r="A65" s="6" t="s">
        <v>57</v>
      </c>
      <c r="B65" s="3">
        <v>1554</v>
      </c>
      <c r="C65" s="3">
        <v>0</v>
      </c>
      <c r="D65" s="3">
        <v>0</v>
      </c>
      <c r="E65" s="3">
        <v>0</v>
      </c>
      <c r="F65" s="3">
        <v>0</v>
      </c>
      <c r="G65" s="3">
        <v>0</v>
      </c>
      <c r="H65" s="3">
        <f t="shared" si="0"/>
        <v>1554</v>
      </c>
      <c r="I65" s="8"/>
      <c r="J65" s="6"/>
    </row>
    <row r="66" spans="1:10" x14ac:dyDescent="0.2">
      <c r="A66" s="6" t="s">
        <v>157</v>
      </c>
      <c r="B66" s="3">
        <v>96930</v>
      </c>
      <c r="C66" s="3">
        <v>12462</v>
      </c>
      <c r="D66" s="3">
        <v>0</v>
      </c>
      <c r="E66" s="3">
        <v>0</v>
      </c>
      <c r="F66" s="3">
        <v>0</v>
      </c>
      <c r="G66" s="3">
        <v>8308</v>
      </c>
      <c r="H66" s="3">
        <f t="shared" ref="H66:H129" si="1">SUM(B66:G66)</f>
        <v>117700</v>
      </c>
      <c r="I66" s="8"/>
      <c r="J66" s="6"/>
    </row>
    <row r="67" spans="1:10" x14ac:dyDescent="0.2">
      <c r="A67" s="6" t="s">
        <v>110</v>
      </c>
      <c r="B67" s="3">
        <v>257728</v>
      </c>
      <c r="C67" s="3">
        <v>37901</v>
      </c>
      <c r="D67" s="3">
        <v>0</v>
      </c>
      <c r="E67" s="3">
        <v>0</v>
      </c>
      <c r="F67" s="3">
        <v>0</v>
      </c>
      <c r="G67" s="3">
        <v>6064</v>
      </c>
      <c r="H67" s="3">
        <f t="shared" si="1"/>
        <v>301693</v>
      </c>
      <c r="I67" s="8"/>
      <c r="J67" s="6"/>
    </row>
    <row r="68" spans="1:10" x14ac:dyDescent="0.2">
      <c r="A68" s="6" t="s">
        <v>16</v>
      </c>
      <c r="B68" s="3">
        <v>348840</v>
      </c>
      <c r="C68" s="3">
        <v>52401</v>
      </c>
      <c r="D68" s="3">
        <v>0</v>
      </c>
      <c r="E68" s="3">
        <v>0</v>
      </c>
      <c r="F68" s="3">
        <v>0</v>
      </c>
      <c r="G68" s="3">
        <v>38926</v>
      </c>
      <c r="H68" s="3">
        <f t="shared" si="1"/>
        <v>440167</v>
      </c>
      <c r="I68" s="8"/>
      <c r="J68" s="6"/>
    </row>
    <row r="69" spans="1:10" x14ac:dyDescent="0.2">
      <c r="A69" s="6" t="s">
        <v>40</v>
      </c>
      <c r="B69" s="3">
        <v>65897</v>
      </c>
      <c r="C69" s="3">
        <v>4298</v>
      </c>
      <c r="D69" s="3">
        <v>0</v>
      </c>
      <c r="E69" s="3">
        <v>0</v>
      </c>
      <c r="F69" s="3">
        <v>0</v>
      </c>
      <c r="G69" s="3">
        <v>5730</v>
      </c>
      <c r="H69" s="3">
        <f t="shared" si="1"/>
        <v>75925</v>
      </c>
      <c r="I69" s="8"/>
      <c r="J69" s="6"/>
    </row>
    <row r="70" spans="1:10" x14ac:dyDescent="0.2">
      <c r="A70" s="6" t="s">
        <v>34</v>
      </c>
      <c r="B70" s="3">
        <v>165892</v>
      </c>
      <c r="C70" s="3">
        <v>20737</v>
      </c>
      <c r="D70" s="3">
        <v>0</v>
      </c>
      <c r="E70" s="3">
        <v>0</v>
      </c>
      <c r="F70" s="3">
        <v>0</v>
      </c>
      <c r="G70" s="3">
        <v>12096</v>
      </c>
      <c r="H70" s="3">
        <f t="shared" si="1"/>
        <v>198725</v>
      </c>
      <c r="I70" s="8"/>
      <c r="J70" s="6"/>
    </row>
    <row r="71" spans="1:10" x14ac:dyDescent="0.2">
      <c r="A71" s="6" t="s">
        <v>73</v>
      </c>
      <c r="B71" s="3">
        <v>926659</v>
      </c>
      <c r="C71" s="3">
        <v>203083</v>
      </c>
      <c r="D71" s="3">
        <v>0</v>
      </c>
      <c r="E71" s="3">
        <v>12035</v>
      </c>
      <c r="F71" s="3">
        <v>0</v>
      </c>
      <c r="G71" s="3">
        <v>120345</v>
      </c>
      <c r="H71" s="3">
        <f t="shared" si="1"/>
        <v>1262122</v>
      </c>
      <c r="I71" s="8"/>
      <c r="J71" s="6"/>
    </row>
    <row r="72" spans="1:10" x14ac:dyDescent="0.2">
      <c r="A72" s="6" t="s">
        <v>235</v>
      </c>
      <c r="B72" s="3">
        <v>1547526</v>
      </c>
      <c r="C72" s="3">
        <v>304665</v>
      </c>
      <c r="D72" s="3">
        <v>5695</v>
      </c>
      <c r="E72" s="3">
        <v>0</v>
      </c>
      <c r="F72" s="3">
        <v>0</v>
      </c>
      <c r="G72" s="3">
        <v>166569</v>
      </c>
      <c r="H72" s="3">
        <f t="shared" si="1"/>
        <v>2024455</v>
      </c>
      <c r="I72" s="8"/>
      <c r="J72" s="6"/>
    </row>
    <row r="73" spans="1:10" x14ac:dyDescent="0.2">
      <c r="A73" s="6" t="s">
        <v>124</v>
      </c>
      <c r="B73" s="3">
        <v>1839310</v>
      </c>
      <c r="C73" s="3">
        <v>412876</v>
      </c>
      <c r="D73" s="3">
        <v>0</v>
      </c>
      <c r="E73" s="3">
        <v>0</v>
      </c>
      <c r="F73" s="3">
        <v>0</v>
      </c>
      <c r="G73" s="3">
        <v>260842</v>
      </c>
      <c r="H73" s="3">
        <f t="shared" si="1"/>
        <v>2513028</v>
      </c>
      <c r="I73" s="8"/>
      <c r="J73" s="6"/>
    </row>
    <row r="74" spans="1:10" x14ac:dyDescent="0.2">
      <c r="A74" s="6" t="s">
        <v>51</v>
      </c>
      <c r="B74" s="3">
        <v>163757</v>
      </c>
      <c r="C74" s="3">
        <v>20905</v>
      </c>
      <c r="D74" s="3">
        <v>0</v>
      </c>
      <c r="E74" s="3">
        <v>0</v>
      </c>
      <c r="F74" s="3">
        <v>0</v>
      </c>
      <c r="G74" s="3">
        <v>43553</v>
      </c>
      <c r="H74" s="3">
        <f t="shared" si="1"/>
        <v>228215</v>
      </c>
      <c r="I74" s="8"/>
      <c r="J74" s="6"/>
    </row>
    <row r="75" spans="1:10" x14ac:dyDescent="0.2">
      <c r="A75" s="6" t="s">
        <v>52</v>
      </c>
      <c r="B75" s="3">
        <v>74725</v>
      </c>
      <c r="C75" s="3">
        <v>10132</v>
      </c>
      <c r="D75" s="3">
        <v>0</v>
      </c>
      <c r="E75" s="3">
        <v>0</v>
      </c>
      <c r="F75" s="3">
        <v>0</v>
      </c>
      <c r="G75" s="3">
        <v>0</v>
      </c>
      <c r="H75" s="3">
        <f t="shared" si="1"/>
        <v>84857</v>
      </c>
      <c r="I75" s="8"/>
      <c r="J75" s="6"/>
    </row>
    <row r="76" spans="1:10" x14ac:dyDescent="0.2">
      <c r="A76" s="6" t="s">
        <v>236</v>
      </c>
      <c r="B76" s="3">
        <v>75007</v>
      </c>
      <c r="C76" s="3">
        <v>15236</v>
      </c>
      <c r="D76" s="3">
        <v>0</v>
      </c>
      <c r="E76" s="3">
        <v>0</v>
      </c>
      <c r="F76" s="3">
        <v>0</v>
      </c>
      <c r="G76" s="3">
        <v>0</v>
      </c>
      <c r="H76" s="3">
        <f t="shared" si="1"/>
        <v>90243</v>
      </c>
      <c r="I76" s="8"/>
      <c r="J76" s="6"/>
    </row>
    <row r="77" spans="1:10" x14ac:dyDescent="0.2">
      <c r="A77" s="6" t="s">
        <v>107</v>
      </c>
      <c r="B77" s="3">
        <v>24501</v>
      </c>
      <c r="C77" s="3">
        <v>0</v>
      </c>
      <c r="D77" s="3">
        <v>0</v>
      </c>
      <c r="E77" s="3">
        <v>0</v>
      </c>
      <c r="F77" s="3">
        <v>0</v>
      </c>
      <c r="G77" s="3">
        <v>0</v>
      </c>
      <c r="H77" s="3">
        <f t="shared" si="1"/>
        <v>24501</v>
      </c>
      <c r="I77" s="8"/>
      <c r="J77" s="6"/>
    </row>
    <row r="78" spans="1:10" x14ac:dyDescent="0.2">
      <c r="A78" s="6" t="s">
        <v>95</v>
      </c>
      <c r="B78" s="3">
        <v>142163</v>
      </c>
      <c r="C78" s="3">
        <v>26853</v>
      </c>
      <c r="D78" s="3">
        <v>0</v>
      </c>
      <c r="E78" s="3">
        <v>0</v>
      </c>
      <c r="F78" s="3">
        <v>0</v>
      </c>
      <c r="G78" s="3">
        <v>6318</v>
      </c>
      <c r="H78" s="3">
        <f t="shared" si="1"/>
        <v>175334</v>
      </c>
      <c r="I78" s="8"/>
      <c r="J78" s="6"/>
    </row>
    <row r="79" spans="1:10" x14ac:dyDescent="0.2">
      <c r="A79" s="6" t="s">
        <v>136</v>
      </c>
      <c r="B79" s="3">
        <v>24052</v>
      </c>
      <c r="C79" s="3">
        <v>1503</v>
      </c>
      <c r="D79" s="3">
        <v>0</v>
      </c>
      <c r="E79" s="3">
        <v>0</v>
      </c>
      <c r="F79" s="3">
        <v>0</v>
      </c>
      <c r="G79" s="3">
        <v>3007</v>
      </c>
      <c r="H79" s="3">
        <f t="shared" si="1"/>
        <v>28562</v>
      </c>
      <c r="I79" s="8"/>
      <c r="J79" s="6"/>
    </row>
    <row r="80" spans="1:10" x14ac:dyDescent="0.2">
      <c r="A80" s="6" t="s">
        <v>237</v>
      </c>
      <c r="B80" s="3">
        <v>820228</v>
      </c>
      <c r="C80" s="3">
        <v>174803</v>
      </c>
      <c r="D80" s="3">
        <v>0</v>
      </c>
      <c r="E80" s="3">
        <v>0</v>
      </c>
      <c r="F80" s="3">
        <v>0</v>
      </c>
      <c r="G80" s="3">
        <v>125499</v>
      </c>
      <c r="H80" s="3">
        <f t="shared" si="1"/>
        <v>1120530</v>
      </c>
      <c r="I80" s="8"/>
      <c r="J80" s="6"/>
    </row>
    <row r="81" spans="1:10" x14ac:dyDescent="0.2">
      <c r="A81" s="6" t="s">
        <v>151</v>
      </c>
      <c r="B81" s="3">
        <v>2972397</v>
      </c>
      <c r="C81" s="3">
        <v>619004</v>
      </c>
      <c r="D81" s="3">
        <v>5895</v>
      </c>
      <c r="E81" s="3">
        <v>0</v>
      </c>
      <c r="F81" s="3">
        <v>0</v>
      </c>
      <c r="G81" s="3">
        <v>397341</v>
      </c>
      <c r="H81" s="3">
        <f t="shared" si="1"/>
        <v>3994637</v>
      </c>
      <c r="I81" s="8"/>
      <c r="J81" s="6"/>
    </row>
    <row r="82" spans="1:10" x14ac:dyDescent="0.2">
      <c r="A82" s="6" t="s">
        <v>238</v>
      </c>
      <c r="B82" s="3">
        <v>641831</v>
      </c>
      <c r="C82" s="3">
        <v>82205</v>
      </c>
      <c r="D82" s="3">
        <v>0</v>
      </c>
      <c r="E82" s="3">
        <v>1581</v>
      </c>
      <c r="F82" s="3">
        <v>0</v>
      </c>
      <c r="G82" s="3">
        <v>113822</v>
      </c>
      <c r="H82" s="3">
        <f t="shared" si="1"/>
        <v>839439</v>
      </c>
      <c r="I82" s="8"/>
      <c r="J82" s="6"/>
    </row>
    <row r="83" spans="1:10" x14ac:dyDescent="0.2">
      <c r="A83" s="6" t="s">
        <v>2</v>
      </c>
      <c r="B83" s="3">
        <v>14057</v>
      </c>
      <c r="C83" s="3">
        <v>0</v>
      </c>
      <c r="D83" s="3">
        <v>0</v>
      </c>
      <c r="E83" s="3">
        <v>0</v>
      </c>
      <c r="F83" s="3">
        <v>0</v>
      </c>
      <c r="G83" s="3">
        <v>7028</v>
      </c>
      <c r="H83" s="3">
        <f t="shared" si="1"/>
        <v>21085</v>
      </c>
      <c r="I83" s="8"/>
      <c r="J83" s="6"/>
    </row>
    <row r="84" spans="1:10" x14ac:dyDescent="0.2">
      <c r="A84" s="6" t="s">
        <v>143</v>
      </c>
      <c r="B84" s="3">
        <v>67985</v>
      </c>
      <c r="C84" s="3">
        <v>9065</v>
      </c>
      <c r="D84" s="3">
        <v>0</v>
      </c>
      <c r="E84" s="3">
        <v>0</v>
      </c>
      <c r="F84" s="3">
        <v>0</v>
      </c>
      <c r="G84" s="3">
        <v>2266</v>
      </c>
      <c r="H84" s="3">
        <f t="shared" si="1"/>
        <v>79316</v>
      </c>
      <c r="I84" s="8"/>
      <c r="J84" s="6"/>
    </row>
    <row r="85" spans="1:10" x14ac:dyDescent="0.2">
      <c r="A85" s="6" t="s">
        <v>239</v>
      </c>
      <c r="B85" s="3">
        <v>27045</v>
      </c>
      <c r="C85" s="3">
        <v>5879</v>
      </c>
      <c r="D85" s="3">
        <v>0</v>
      </c>
      <c r="E85" s="3">
        <v>0</v>
      </c>
      <c r="F85" s="3">
        <v>0</v>
      </c>
      <c r="G85" s="3">
        <v>0</v>
      </c>
      <c r="H85" s="3">
        <f t="shared" si="1"/>
        <v>32924</v>
      </c>
      <c r="I85" s="8"/>
      <c r="J85" s="6"/>
    </row>
    <row r="86" spans="1:10" x14ac:dyDescent="0.2">
      <c r="A86" s="6" t="s">
        <v>72</v>
      </c>
      <c r="B86" s="3">
        <v>552160</v>
      </c>
      <c r="C86" s="3">
        <v>56949</v>
      </c>
      <c r="D86" s="3">
        <v>2476</v>
      </c>
      <c r="E86" s="3">
        <v>0</v>
      </c>
      <c r="F86" s="3">
        <v>0</v>
      </c>
      <c r="G86" s="3">
        <v>73044</v>
      </c>
      <c r="H86" s="3">
        <f t="shared" si="1"/>
        <v>684629</v>
      </c>
      <c r="I86" s="8"/>
      <c r="J86" s="6"/>
    </row>
    <row r="87" spans="1:10" x14ac:dyDescent="0.2">
      <c r="A87" s="6" t="s">
        <v>113</v>
      </c>
      <c r="B87" s="3">
        <v>128029</v>
      </c>
      <c r="C87" s="3">
        <v>41749</v>
      </c>
      <c r="D87" s="3">
        <v>1392</v>
      </c>
      <c r="E87" s="3">
        <v>0</v>
      </c>
      <c r="F87" s="3">
        <v>0</v>
      </c>
      <c r="G87" s="3">
        <v>6958</v>
      </c>
      <c r="H87" s="3">
        <f t="shared" si="1"/>
        <v>178128</v>
      </c>
      <c r="I87" s="8"/>
      <c r="J87" s="6"/>
    </row>
    <row r="88" spans="1:10" x14ac:dyDescent="0.2">
      <c r="A88" s="6" t="s">
        <v>17</v>
      </c>
      <c r="B88" s="3">
        <v>25945</v>
      </c>
      <c r="C88" s="3">
        <v>4324</v>
      </c>
      <c r="D88" s="3">
        <v>0</v>
      </c>
      <c r="E88" s="3">
        <v>0</v>
      </c>
      <c r="F88" s="3">
        <v>0</v>
      </c>
      <c r="G88" s="3">
        <v>2883</v>
      </c>
      <c r="H88" s="3">
        <f t="shared" si="1"/>
        <v>33152</v>
      </c>
      <c r="I88" s="8"/>
      <c r="J88" s="6"/>
    </row>
    <row r="89" spans="1:10" x14ac:dyDescent="0.2">
      <c r="A89" s="6" t="s">
        <v>46</v>
      </c>
      <c r="B89" s="3">
        <v>149356</v>
      </c>
      <c r="C89" s="3">
        <v>18906</v>
      </c>
      <c r="D89" s="3">
        <v>0</v>
      </c>
      <c r="E89" s="3">
        <v>0</v>
      </c>
      <c r="F89" s="3">
        <v>0</v>
      </c>
      <c r="G89" s="3">
        <v>11344</v>
      </c>
      <c r="H89" s="3">
        <f t="shared" si="1"/>
        <v>179606</v>
      </c>
      <c r="I89" s="8"/>
      <c r="J89" s="6"/>
    </row>
    <row r="90" spans="1:10" x14ac:dyDescent="0.2">
      <c r="A90" s="6" t="s">
        <v>101</v>
      </c>
      <c r="B90" s="3">
        <v>14246</v>
      </c>
      <c r="C90" s="3">
        <v>0</v>
      </c>
      <c r="D90" s="3">
        <v>0</v>
      </c>
      <c r="E90" s="3">
        <v>0</v>
      </c>
      <c r="F90" s="3">
        <v>0</v>
      </c>
      <c r="G90" s="3">
        <v>3562</v>
      </c>
      <c r="H90" s="3">
        <f t="shared" si="1"/>
        <v>17808</v>
      </c>
      <c r="I90" s="8"/>
      <c r="J90" s="6"/>
    </row>
    <row r="91" spans="1:10" x14ac:dyDescent="0.2">
      <c r="A91" s="6" t="s">
        <v>146</v>
      </c>
      <c r="B91" s="3">
        <v>61412</v>
      </c>
      <c r="C91" s="3">
        <v>4235</v>
      </c>
      <c r="D91" s="3">
        <v>0</v>
      </c>
      <c r="E91" s="3">
        <v>0</v>
      </c>
      <c r="F91" s="3">
        <v>0</v>
      </c>
      <c r="G91" s="3">
        <v>4235</v>
      </c>
      <c r="H91" s="3">
        <f t="shared" si="1"/>
        <v>69882</v>
      </c>
      <c r="I91" s="8"/>
      <c r="J91" s="6"/>
    </row>
    <row r="92" spans="1:10" x14ac:dyDescent="0.2">
      <c r="A92" s="6" t="s">
        <v>88</v>
      </c>
      <c r="B92" s="3">
        <v>317786</v>
      </c>
      <c r="C92" s="3">
        <v>37557</v>
      </c>
      <c r="D92" s="3">
        <v>0</v>
      </c>
      <c r="E92" s="3">
        <v>0</v>
      </c>
      <c r="F92" s="3">
        <v>0</v>
      </c>
      <c r="G92" s="3">
        <v>53446</v>
      </c>
      <c r="H92" s="3">
        <f t="shared" si="1"/>
        <v>408789</v>
      </c>
      <c r="I92" s="8"/>
      <c r="J92" s="6"/>
    </row>
    <row r="93" spans="1:10" x14ac:dyDescent="0.2">
      <c r="A93" s="6" t="s">
        <v>102</v>
      </c>
      <c r="B93" s="3">
        <v>1211</v>
      </c>
      <c r="C93" s="3">
        <v>0</v>
      </c>
      <c r="D93" s="3">
        <v>0</v>
      </c>
      <c r="E93" s="3">
        <v>0</v>
      </c>
      <c r="F93" s="3">
        <v>0</v>
      </c>
      <c r="G93" s="3">
        <v>0</v>
      </c>
      <c r="H93" s="3">
        <f t="shared" si="1"/>
        <v>1211</v>
      </c>
      <c r="I93" s="8"/>
      <c r="J93" s="6"/>
    </row>
    <row r="94" spans="1:10" x14ac:dyDescent="0.2">
      <c r="A94" s="6" t="s">
        <v>74</v>
      </c>
      <c r="B94" s="3">
        <v>1384160</v>
      </c>
      <c r="C94" s="3">
        <v>162842</v>
      </c>
      <c r="D94" s="3">
        <v>0</v>
      </c>
      <c r="E94" s="3">
        <v>0</v>
      </c>
      <c r="F94" s="3">
        <v>0</v>
      </c>
      <c r="G94" s="3">
        <v>128395</v>
      </c>
      <c r="H94" s="3">
        <f t="shared" si="1"/>
        <v>1675397</v>
      </c>
      <c r="I94" s="8"/>
      <c r="J94" s="6"/>
    </row>
    <row r="95" spans="1:10" x14ac:dyDescent="0.2">
      <c r="A95" s="6" t="s">
        <v>240</v>
      </c>
      <c r="B95" s="3">
        <v>627931</v>
      </c>
      <c r="C95" s="3">
        <v>113261</v>
      </c>
      <c r="D95" s="3">
        <v>0</v>
      </c>
      <c r="E95" s="3">
        <v>21653</v>
      </c>
      <c r="F95" s="3">
        <v>0</v>
      </c>
      <c r="G95" s="3">
        <v>101602</v>
      </c>
      <c r="H95" s="3">
        <f t="shared" si="1"/>
        <v>864447</v>
      </c>
      <c r="I95" s="8"/>
      <c r="J95" s="6"/>
    </row>
    <row r="96" spans="1:10" x14ac:dyDescent="0.2">
      <c r="A96" s="6" t="s">
        <v>167</v>
      </c>
      <c r="B96" s="3">
        <v>79075</v>
      </c>
      <c r="C96" s="3">
        <v>13706</v>
      </c>
      <c r="D96" s="3">
        <v>0</v>
      </c>
      <c r="E96" s="3">
        <v>0</v>
      </c>
      <c r="F96" s="3">
        <v>0</v>
      </c>
      <c r="G96" s="3">
        <v>8435</v>
      </c>
      <c r="H96" s="3">
        <f t="shared" si="1"/>
        <v>101216</v>
      </c>
      <c r="I96" s="8"/>
      <c r="J96" s="6"/>
    </row>
    <row r="97" spans="1:10" x14ac:dyDescent="0.2">
      <c r="A97" s="6" t="s">
        <v>140</v>
      </c>
      <c r="B97" s="3">
        <v>478861</v>
      </c>
      <c r="C97" s="3">
        <v>58980</v>
      </c>
      <c r="D97" s="3">
        <v>0</v>
      </c>
      <c r="E97" s="3">
        <v>22469</v>
      </c>
      <c r="F97" s="3">
        <v>0</v>
      </c>
      <c r="G97" s="3">
        <v>43533</v>
      </c>
      <c r="H97" s="3">
        <f t="shared" si="1"/>
        <v>603843</v>
      </c>
      <c r="I97" s="8"/>
      <c r="J97" s="6"/>
    </row>
    <row r="98" spans="1:10" x14ac:dyDescent="0.2">
      <c r="A98" s="6" t="s">
        <v>75</v>
      </c>
      <c r="B98" s="3">
        <v>147349</v>
      </c>
      <c r="C98" s="3">
        <v>20093</v>
      </c>
      <c r="D98" s="3">
        <v>0</v>
      </c>
      <c r="E98" s="3">
        <v>0</v>
      </c>
      <c r="F98" s="3">
        <v>0</v>
      </c>
      <c r="G98" s="3">
        <v>8372</v>
      </c>
      <c r="H98" s="3">
        <f t="shared" si="1"/>
        <v>175814</v>
      </c>
      <c r="I98" s="8"/>
      <c r="J98" s="6"/>
    </row>
    <row r="99" spans="1:10" x14ac:dyDescent="0.2">
      <c r="A99" s="6" t="s">
        <v>8</v>
      </c>
      <c r="B99" s="3">
        <v>1087622</v>
      </c>
      <c r="C99" s="3">
        <v>348782</v>
      </c>
      <c r="D99" s="3">
        <v>0</v>
      </c>
      <c r="E99" s="3">
        <v>0</v>
      </c>
      <c r="F99" s="3">
        <v>0</v>
      </c>
      <c r="G99" s="3">
        <v>78424</v>
      </c>
      <c r="H99" s="3">
        <f t="shared" si="1"/>
        <v>1514828</v>
      </c>
      <c r="I99" s="8"/>
      <c r="J99" s="6"/>
    </row>
    <row r="100" spans="1:10" x14ac:dyDescent="0.2">
      <c r="A100" s="6" t="s">
        <v>96</v>
      </c>
      <c r="B100" s="3">
        <v>805668</v>
      </c>
      <c r="C100" s="3">
        <v>106721</v>
      </c>
      <c r="D100" s="3">
        <v>3006</v>
      </c>
      <c r="E100" s="3">
        <v>0</v>
      </c>
      <c r="F100" s="3">
        <v>0</v>
      </c>
      <c r="G100" s="3">
        <v>94696</v>
      </c>
      <c r="H100" s="3">
        <f t="shared" si="1"/>
        <v>1010091</v>
      </c>
      <c r="I100" s="8"/>
      <c r="J100" s="6"/>
    </row>
    <row r="101" spans="1:10" x14ac:dyDescent="0.2">
      <c r="A101" s="6" t="s">
        <v>94</v>
      </c>
      <c r="B101" s="3">
        <v>1059103</v>
      </c>
      <c r="C101" s="3">
        <v>263459</v>
      </c>
      <c r="D101" s="3">
        <v>3513</v>
      </c>
      <c r="E101" s="3">
        <v>3513</v>
      </c>
      <c r="F101" s="3">
        <v>0</v>
      </c>
      <c r="G101" s="3">
        <v>107140</v>
      </c>
      <c r="H101" s="3">
        <f t="shared" si="1"/>
        <v>1436728</v>
      </c>
      <c r="I101" s="8"/>
      <c r="J101" s="6"/>
    </row>
    <row r="102" spans="1:10" x14ac:dyDescent="0.2">
      <c r="A102" s="6" t="s">
        <v>50</v>
      </c>
      <c r="B102" s="3">
        <v>8334</v>
      </c>
      <c r="C102" s="3">
        <v>0</v>
      </c>
      <c r="D102" s="3">
        <v>0</v>
      </c>
      <c r="E102" s="3">
        <v>0</v>
      </c>
      <c r="F102" s="3">
        <v>0</v>
      </c>
      <c r="G102" s="3">
        <v>2778</v>
      </c>
      <c r="H102" s="3">
        <f t="shared" si="1"/>
        <v>11112</v>
      </c>
      <c r="I102" s="8"/>
      <c r="J102" s="6"/>
    </row>
    <row r="103" spans="1:10" x14ac:dyDescent="0.2">
      <c r="A103" s="6" t="s">
        <v>89</v>
      </c>
      <c r="B103" s="3">
        <v>149283</v>
      </c>
      <c r="C103" s="3">
        <v>3445</v>
      </c>
      <c r="D103" s="3">
        <v>0</v>
      </c>
      <c r="E103" s="3">
        <v>8038</v>
      </c>
      <c r="F103" s="3">
        <v>0</v>
      </c>
      <c r="G103" s="3">
        <v>5742</v>
      </c>
      <c r="H103" s="3">
        <f t="shared" si="1"/>
        <v>166508</v>
      </c>
      <c r="I103" s="8"/>
      <c r="J103" s="6"/>
    </row>
    <row r="104" spans="1:10" x14ac:dyDescent="0.2">
      <c r="A104" s="6" t="s">
        <v>105</v>
      </c>
      <c r="B104" s="3">
        <v>502</v>
      </c>
      <c r="C104" s="3">
        <v>0</v>
      </c>
      <c r="D104" s="3">
        <v>0</v>
      </c>
      <c r="E104" s="3">
        <v>0</v>
      </c>
      <c r="F104" s="3">
        <v>0</v>
      </c>
      <c r="G104" s="3">
        <v>0</v>
      </c>
      <c r="H104" s="3">
        <f t="shared" si="1"/>
        <v>502</v>
      </c>
      <c r="I104" s="8"/>
      <c r="J104" s="6"/>
    </row>
    <row r="105" spans="1:10" x14ac:dyDescent="0.2">
      <c r="A105" s="6" t="s">
        <v>84</v>
      </c>
      <c r="B105" s="3">
        <v>56387</v>
      </c>
      <c r="C105" s="3">
        <v>0</v>
      </c>
      <c r="D105" s="3">
        <v>0</v>
      </c>
      <c r="E105" s="3">
        <v>0</v>
      </c>
      <c r="F105" s="3">
        <v>0</v>
      </c>
      <c r="G105" s="3">
        <v>4337</v>
      </c>
      <c r="H105" s="3">
        <f t="shared" si="1"/>
        <v>60724</v>
      </c>
      <c r="I105" s="8"/>
      <c r="J105" s="6"/>
    </row>
    <row r="106" spans="1:10" x14ac:dyDescent="0.2">
      <c r="A106" s="6" t="s">
        <v>91</v>
      </c>
      <c r="B106" s="3">
        <v>100538</v>
      </c>
      <c r="C106" s="3">
        <v>4502</v>
      </c>
      <c r="D106" s="3">
        <v>0</v>
      </c>
      <c r="E106" s="3">
        <v>0</v>
      </c>
      <c r="F106" s="3">
        <v>0</v>
      </c>
      <c r="G106" s="3">
        <v>3001</v>
      </c>
      <c r="H106" s="3">
        <f t="shared" si="1"/>
        <v>108041</v>
      </c>
      <c r="I106" s="8"/>
      <c r="J106" s="6"/>
    </row>
    <row r="107" spans="1:10" x14ac:dyDescent="0.2">
      <c r="A107" s="6" t="s">
        <v>87</v>
      </c>
      <c r="B107" s="3">
        <v>50533</v>
      </c>
      <c r="C107" s="3">
        <v>3158</v>
      </c>
      <c r="D107" s="3">
        <v>0</v>
      </c>
      <c r="E107" s="3">
        <v>0</v>
      </c>
      <c r="F107" s="3">
        <v>0</v>
      </c>
      <c r="G107" s="3">
        <v>4737</v>
      </c>
      <c r="H107" s="3">
        <f t="shared" si="1"/>
        <v>58428</v>
      </c>
      <c r="I107" s="8"/>
      <c r="J107" s="6"/>
    </row>
    <row r="108" spans="1:10" x14ac:dyDescent="0.2">
      <c r="A108" s="6" t="s">
        <v>165</v>
      </c>
      <c r="B108" s="3">
        <v>1077609</v>
      </c>
      <c r="C108" s="3">
        <v>132213</v>
      </c>
      <c r="D108" s="3">
        <v>0</v>
      </c>
      <c r="E108" s="3">
        <v>0</v>
      </c>
      <c r="F108" s="3">
        <v>0</v>
      </c>
      <c r="G108" s="3">
        <v>95250</v>
      </c>
      <c r="H108" s="3">
        <f t="shared" si="1"/>
        <v>1305072</v>
      </c>
      <c r="I108" s="8"/>
      <c r="J108" s="6"/>
    </row>
    <row r="109" spans="1:10" x14ac:dyDescent="0.2">
      <c r="A109" s="6" t="s">
        <v>68</v>
      </c>
      <c r="B109" s="3">
        <v>2193160</v>
      </c>
      <c r="C109" s="3">
        <v>687145</v>
      </c>
      <c r="D109" s="3">
        <v>2716</v>
      </c>
      <c r="E109" s="3">
        <v>5432</v>
      </c>
      <c r="F109" s="3">
        <v>0</v>
      </c>
      <c r="G109" s="3">
        <v>233575</v>
      </c>
      <c r="H109" s="3">
        <f t="shared" si="1"/>
        <v>3122028</v>
      </c>
      <c r="I109" s="8"/>
      <c r="J109" s="6"/>
    </row>
    <row r="110" spans="1:10" x14ac:dyDescent="0.2">
      <c r="A110" s="6" t="s">
        <v>241</v>
      </c>
      <c r="B110" s="3">
        <v>264657</v>
      </c>
      <c r="C110" s="3">
        <v>56184</v>
      </c>
      <c r="D110" s="3">
        <v>0</v>
      </c>
      <c r="E110" s="3">
        <v>0</v>
      </c>
      <c r="F110" s="3">
        <v>0</v>
      </c>
      <c r="G110" s="3">
        <v>44356</v>
      </c>
      <c r="H110" s="3">
        <f t="shared" si="1"/>
        <v>365197</v>
      </c>
      <c r="I110" s="8"/>
      <c r="J110" s="6"/>
    </row>
    <row r="111" spans="1:10" x14ac:dyDescent="0.2">
      <c r="A111" s="6" t="s">
        <v>160</v>
      </c>
      <c r="B111" s="3">
        <v>59484</v>
      </c>
      <c r="C111" s="3">
        <v>12034</v>
      </c>
      <c r="D111" s="3">
        <v>0</v>
      </c>
      <c r="E111" s="3">
        <v>0</v>
      </c>
      <c r="F111" s="3">
        <v>0</v>
      </c>
      <c r="G111" s="3">
        <v>0</v>
      </c>
      <c r="H111" s="3">
        <f t="shared" si="1"/>
        <v>71518</v>
      </c>
      <c r="I111" s="8"/>
      <c r="J111" s="6"/>
    </row>
    <row r="112" spans="1:10" x14ac:dyDescent="0.2">
      <c r="A112" s="6" t="s">
        <v>10</v>
      </c>
      <c r="B112" s="3">
        <v>482316</v>
      </c>
      <c r="C112" s="3">
        <v>72561</v>
      </c>
      <c r="D112" s="3">
        <v>0</v>
      </c>
      <c r="E112" s="3">
        <v>0</v>
      </c>
      <c r="F112" s="3">
        <v>0</v>
      </c>
      <c r="G112" s="3">
        <v>49797</v>
      </c>
      <c r="H112" s="3">
        <f t="shared" si="1"/>
        <v>604674</v>
      </c>
      <c r="I112" s="8"/>
      <c r="J112" s="6"/>
    </row>
    <row r="113" spans="1:10" x14ac:dyDescent="0.2">
      <c r="A113" s="6" t="s">
        <v>4</v>
      </c>
      <c r="B113" s="3">
        <v>73175</v>
      </c>
      <c r="C113" s="3">
        <v>12806</v>
      </c>
      <c r="D113" s="3">
        <v>0</v>
      </c>
      <c r="E113" s="3">
        <v>0</v>
      </c>
      <c r="F113" s="3">
        <v>0</v>
      </c>
      <c r="G113" s="3">
        <v>7318</v>
      </c>
      <c r="H113" s="3">
        <f t="shared" si="1"/>
        <v>93299</v>
      </c>
      <c r="I113" s="8"/>
      <c r="J113" s="6"/>
    </row>
    <row r="114" spans="1:10" x14ac:dyDescent="0.2">
      <c r="A114" s="6" t="s">
        <v>48</v>
      </c>
      <c r="B114" s="3">
        <v>9435</v>
      </c>
      <c r="C114" s="3">
        <v>3774</v>
      </c>
      <c r="D114" s="3">
        <v>0</v>
      </c>
      <c r="E114" s="3">
        <v>0</v>
      </c>
      <c r="F114" s="3">
        <v>0</v>
      </c>
      <c r="G114" s="3">
        <v>0</v>
      </c>
      <c r="H114" s="3">
        <f t="shared" si="1"/>
        <v>13209</v>
      </c>
      <c r="I114" s="8"/>
      <c r="J114" s="6"/>
    </row>
    <row r="115" spans="1:10" x14ac:dyDescent="0.2">
      <c r="A115" s="6" t="s">
        <v>120</v>
      </c>
      <c r="B115" s="3">
        <v>364933</v>
      </c>
      <c r="C115" s="3">
        <v>39896</v>
      </c>
      <c r="D115" s="3">
        <v>0</v>
      </c>
      <c r="E115" s="3">
        <v>0</v>
      </c>
      <c r="F115" s="3">
        <v>0</v>
      </c>
      <c r="G115" s="3">
        <v>43417</v>
      </c>
      <c r="H115" s="3">
        <f t="shared" si="1"/>
        <v>448246</v>
      </c>
      <c r="I115" s="8"/>
      <c r="J115" s="6"/>
    </row>
    <row r="116" spans="1:10" x14ac:dyDescent="0.2">
      <c r="A116" s="6" t="s">
        <v>118</v>
      </c>
      <c r="B116" s="3">
        <v>137874</v>
      </c>
      <c r="C116" s="3">
        <v>13942</v>
      </c>
      <c r="D116" s="3">
        <v>0</v>
      </c>
      <c r="E116" s="3">
        <v>0</v>
      </c>
      <c r="F116" s="3">
        <v>0</v>
      </c>
      <c r="G116" s="3">
        <v>6197</v>
      </c>
      <c r="H116" s="3">
        <f t="shared" si="1"/>
        <v>158013</v>
      </c>
      <c r="I116" s="8"/>
      <c r="J116" s="6"/>
    </row>
    <row r="117" spans="1:10" x14ac:dyDescent="0.2">
      <c r="A117" s="6" t="s">
        <v>28</v>
      </c>
      <c r="B117" s="3">
        <v>129281</v>
      </c>
      <c r="C117" s="3">
        <v>5704</v>
      </c>
      <c r="D117" s="3">
        <v>0</v>
      </c>
      <c r="E117" s="3">
        <v>0</v>
      </c>
      <c r="F117" s="3">
        <v>0</v>
      </c>
      <c r="G117" s="3">
        <v>22814</v>
      </c>
      <c r="H117" s="3">
        <f t="shared" si="1"/>
        <v>157799</v>
      </c>
      <c r="I117" s="8"/>
      <c r="J117" s="6"/>
    </row>
    <row r="118" spans="1:10" x14ac:dyDescent="0.2">
      <c r="A118" s="6" t="s">
        <v>134</v>
      </c>
      <c r="B118" s="3">
        <v>134985</v>
      </c>
      <c r="C118" s="3">
        <v>34996</v>
      </c>
      <c r="D118" s="3">
        <v>0</v>
      </c>
      <c r="E118" s="3">
        <v>0</v>
      </c>
      <c r="F118" s="3">
        <v>0</v>
      </c>
      <c r="G118" s="3">
        <v>8332</v>
      </c>
      <c r="H118" s="3">
        <f t="shared" si="1"/>
        <v>178313</v>
      </c>
      <c r="I118" s="8"/>
      <c r="J118" s="6"/>
    </row>
    <row r="119" spans="1:10" x14ac:dyDescent="0.2">
      <c r="A119" s="6" t="s">
        <v>135</v>
      </c>
      <c r="B119" s="3">
        <v>101101</v>
      </c>
      <c r="C119" s="3">
        <v>16850</v>
      </c>
      <c r="D119" s="3">
        <v>1404</v>
      </c>
      <c r="E119" s="3">
        <v>0</v>
      </c>
      <c r="F119" s="3">
        <v>0</v>
      </c>
      <c r="G119" s="3">
        <v>11233</v>
      </c>
      <c r="H119" s="3">
        <f t="shared" si="1"/>
        <v>130588</v>
      </c>
      <c r="I119" s="8"/>
      <c r="J119" s="6"/>
    </row>
    <row r="120" spans="1:10" x14ac:dyDescent="0.2">
      <c r="A120" s="6" t="s">
        <v>163</v>
      </c>
      <c r="B120" s="3">
        <v>790501</v>
      </c>
      <c r="C120" s="3">
        <v>188710</v>
      </c>
      <c r="D120" s="3">
        <v>1486</v>
      </c>
      <c r="E120" s="3">
        <v>0</v>
      </c>
      <c r="F120" s="3">
        <v>0</v>
      </c>
      <c r="G120" s="3">
        <v>80239</v>
      </c>
      <c r="H120" s="3">
        <f t="shared" si="1"/>
        <v>1060936</v>
      </c>
      <c r="I120" s="8"/>
      <c r="J120" s="6"/>
    </row>
    <row r="121" spans="1:10" x14ac:dyDescent="0.2">
      <c r="A121" s="6" t="s">
        <v>26</v>
      </c>
      <c r="B121" s="3">
        <v>656025</v>
      </c>
      <c r="C121" s="3">
        <v>118372</v>
      </c>
      <c r="D121" s="3">
        <v>0</v>
      </c>
      <c r="E121" s="3">
        <v>5531</v>
      </c>
      <c r="F121" s="3">
        <v>0</v>
      </c>
      <c r="G121" s="3">
        <v>36507</v>
      </c>
      <c r="H121" s="3">
        <f t="shared" si="1"/>
        <v>816435</v>
      </c>
      <c r="I121" s="8"/>
      <c r="J121" s="6"/>
    </row>
    <row r="122" spans="1:10" x14ac:dyDescent="0.2">
      <c r="A122" s="6" t="s">
        <v>9</v>
      </c>
      <c r="B122" s="3">
        <v>2621111</v>
      </c>
      <c r="C122" s="3">
        <v>496849</v>
      </c>
      <c r="D122" s="3">
        <v>2300</v>
      </c>
      <c r="E122" s="3">
        <v>0</v>
      </c>
      <c r="F122" s="3">
        <v>0</v>
      </c>
      <c r="G122" s="3">
        <v>296730</v>
      </c>
      <c r="H122" s="3">
        <f t="shared" si="1"/>
        <v>3416990</v>
      </c>
      <c r="I122" s="8"/>
      <c r="J122" s="6"/>
    </row>
    <row r="123" spans="1:10" x14ac:dyDescent="0.2">
      <c r="A123" s="6" t="s">
        <v>36</v>
      </c>
      <c r="B123" s="3">
        <v>54121</v>
      </c>
      <c r="C123" s="3">
        <v>7959</v>
      </c>
      <c r="D123" s="3">
        <v>0</v>
      </c>
      <c r="E123" s="3">
        <v>0</v>
      </c>
      <c r="F123" s="3">
        <v>0</v>
      </c>
      <c r="G123" s="3">
        <v>4775</v>
      </c>
      <c r="H123" s="3">
        <f t="shared" si="1"/>
        <v>66855</v>
      </c>
      <c r="I123" s="8"/>
      <c r="J123" s="6"/>
    </row>
    <row r="124" spans="1:10" x14ac:dyDescent="0.2">
      <c r="A124" s="6" t="s">
        <v>77</v>
      </c>
      <c r="B124" s="3">
        <v>48989</v>
      </c>
      <c r="C124" s="3">
        <v>6254</v>
      </c>
      <c r="D124" s="3">
        <v>0</v>
      </c>
      <c r="E124" s="3">
        <v>0</v>
      </c>
      <c r="F124" s="3">
        <v>0</v>
      </c>
      <c r="G124" s="3">
        <v>2085</v>
      </c>
      <c r="H124" s="3">
        <f t="shared" si="1"/>
        <v>57328</v>
      </c>
      <c r="I124" s="8"/>
      <c r="J124" s="6"/>
    </row>
    <row r="125" spans="1:10" x14ac:dyDescent="0.2">
      <c r="A125" s="6" t="s">
        <v>114</v>
      </c>
      <c r="B125" s="3">
        <v>265293</v>
      </c>
      <c r="C125" s="3">
        <v>69509</v>
      </c>
      <c r="D125" s="3">
        <v>2317</v>
      </c>
      <c r="E125" s="3">
        <v>0</v>
      </c>
      <c r="F125" s="3">
        <v>0</v>
      </c>
      <c r="G125" s="3">
        <v>22011</v>
      </c>
      <c r="H125" s="3">
        <f t="shared" si="1"/>
        <v>359130</v>
      </c>
      <c r="I125" s="8"/>
      <c r="J125" s="6"/>
    </row>
    <row r="126" spans="1:10" x14ac:dyDescent="0.2">
      <c r="A126" s="6" t="s">
        <v>142</v>
      </c>
      <c r="B126" s="3">
        <v>48963</v>
      </c>
      <c r="C126" s="3">
        <v>9067</v>
      </c>
      <c r="D126" s="3">
        <v>0</v>
      </c>
      <c r="E126" s="3">
        <v>0</v>
      </c>
      <c r="F126" s="3">
        <v>0</v>
      </c>
      <c r="G126" s="3">
        <v>5440</v>
      </c>
      <c r="H126" s="3">
        <f t="shared" si="1"/>
        <v>63470</v>
      </c>
      <c r="I126" s="8"/>
      <c r="J126" s="6"/>
    </row>
    <row r="127" spans="1:10" x14ac:dyDescent="0.2">
      <c r="A127" s="6" t="s">
        <v>116</v>
      </c>
      <c r="B127" s="3">
        <v>515229</v>
      </c>
      <c r="C127" s="3">
        <v>54235</v>
      </c>
      <c r="D127" s="3">
        <v>0</v>
      </c>
      <c r="E127" s="3">
        <v>0</v>
      </c>
      <c r="F127" s="3">
        <v>0</v>
      </c>
      <c r="G127" s="3">
        <v>12761</v>
      </c>
      <c r="H127" s="3">
        <f t="shared" si="1"/>
        <v>582225</v>
      </c>
      <c r="I127" s="8"/>
      <c r="J127" s="6"/>
    </row>
    <row r="128" spans="1:10" x14ac:dyDescent="0.2">
      <c r="A128" s="6" t="s">
        <v>242</v>
      </c>
      <c r="B128" s="3">
        <v>551900</v>
      </c>
      <c r="C128" s="3">
        <v>74507</v>
      </c>
      <c r="D128" s="3">
        <v>0</v>
      </c>
      <c r="E128" s="3">
        <v>6899</v>
      </c>
      <c r="F128" s="3">
        <v>0</v>
      </c>
      <c r="G128" s="3">
        <v>86924</v>
      </c>
      <c r="H128" s="3">
        <f t="shared" si="1"/>
        <v>720230</v>
      </c>
      <c r="I128" s="8"/>
      <c r="J128" s="6"/>
    </row>
    <row r="129" spans="1:10" x14ac:dyDescent="0.2">
      <c r="A129" s="6" t="s">
        <v>103</v>
      </c>
      <c r="B129" s="3">
        <v>245232</v>
      </c>
      <c r="C129" s="3">
        <v>3144</v>
      </c>
      <c r="D129" s="3">
        <v>0</v>
      </c>
      <c r="E129" s="3">
        <v>0</v>
      </c>
      <c r="F129" s="3">
        <v>0</v>
      </c>
      <c r="G129" s="3">
        <v>37728</v>
      </c>
      <c r="H129" s="3">
        <f t="shared" si="1"/>
        <v>286104</v>
      </c>
      <c r="I129" s="8"/>
      <c r="J129" s="6"/>
    </row>
    <row r="130" spans="1:10" x14ac:dyDescent="0.2">
      <c r="A130" s="6" t="s">
        <v>33</v>
      </c>
      <c r="B130" s="3">
        <v>109817</v>
      </c>
      <c r="C130" s="3">
        <v>14752</v>
      </c>
      <c r="D130" s="3">
        <v>0</v>
      </c>
      <c r="E130" s="3">
        <v>0</v>
      </c>
      <c r="F130" s="3">
        <v>0</v>
      </c>
      <c r="G130" s="3">
        <v>9834</v>
      </c>
      <c r="H130" s="3">
        <f t="shared" ref="H130:H193" si="2">SUM(B130:G130)</f>
        <v>134403</v>
      </c>
      <c r="I130" s="8"/>
      <c r="J130" s="6"/>
    </row>
    <row r="131" spans="1:10" x14ac:dyDescent="0.2">
      <c r="A131" s="6" t="s">
        <v>90</v>
      </c>
      <c r="B131" s="3">
        <v>143855</v>
      </c>
      <c r="C131" s="3">
        <v>15468</v>
      </c>
      <c r="D131" s="3">
        <v>0</v>
      </c>
      <c r="E131" s="3">
        <v>0</v>
      </c>
      <c r="F131" s="3">
        <v>0</v>
      </c>
      <c r="G131" s="3">
        <v>26296</v>
      </c>
      <c r="H131" s="3">
        <f t="shared" si="2"/>
        <v>185619</v>
      </c>
      <c r="I131" s="8"/>
      <c r="J131" s="6"/>
    </row>
    <row r="132" spans="1:10" x14ac:dyDescent="0.2">
      <c r="A132" s="6" t="s">
        <v>243</v>
      </c>
      <c r="B132" s="3">
        <v>529942</v>
      </c>
      <c r="C132" s="3">
        <v>15689</v>
      </c>
      <c r="D132" s="3">
        <v>0</v>
      </c>
      <c r="E132" s="3">
        <v>0</v>
      </c>
      <c r="F132" s="3">
        <v>0</v>
      </c>
      <c r="G132" s="3">
        <v>80189</v>
      </c>
      <c r="H132" s="3">
        <f t="shared" si="2"/>
        <v>625820</v>
      </c>
      <c r="I132" s="8"/>
      <c r="J132" s="6"/>
    </row>
    <row r="133" spans="1:10" x14ac:dyDescent="0.2">
      <c r="A133" s="6" t="s">
        <v>13</v>
      </c>
      <c r="B133" s="3">
        <v>1333644</v>
      </c>
      <c r="C133" s="3">
        <v>223801</v>
      </c>
      <c r="D133" s="3">
        <v>0</v>
      </c>
      <c r="E133" s="3">
        <v>0</v>
      </c>
      <c r="F133" s="3">
        <v>5235</v>
      </c>
      <c r="G133" s="3">
        <v>138730</v>
      </c>
      <c r="H133" s="3">
        <f t="shared" si="2"/>
        <v>1701410</v>
      </c>
      <c r="I133" s="8"/>
      <c r="J133" s="6"/>
    </row>
    <row r="134" spans="1:10" x14ac:dyDescent="0.2">
      <c r="A134" s="6" t="s">
        <v>11</v>
      </c>
      <c r="B134" s="3">
        <v>683937</v>
      </c>
      <c r="C134" s="3">
        <v>135406</v>
      </c>
      <c r="D134" s="3">
        <v>1382</v>
      </c>
      <c r="E134" s="3">
        <v>0</v>
      </c>
      <c r="F134" s="3">
        <v>0</v>
      </c>
      <c r="G134" s="3">
        <v>80138</v>
      </c>
      <c r="H134" s="3">
        <f t="shared" si="2"/>
        <v>900863</v>
      </c>
      <c r="I134" s="8"/>
      <c r="J134" s="6"/>
    </row>
    <row r="135" spans="1:10" x14ac:dyDescent="0.2">
      <c r="A135" s="6" t="s">
        <v>76</v>
      </c>
      <c r="B135" s="3">
        <v>35420</v>
      </c>
      <c r="C135" s="3">
        <v>1312</v>
      </c>
      <c r="D135" s="3">
        <v>0</v>
      </c>
      <c r="E135" s="3">
        <v>0</v>
      </c>
      <c r="F135" s="3">
        <v>0</v>
      </c>
      <c r="G135" s="3">
        <v>0</v>
      </c>
      <c r="H135" s="3">
        <f t="shared" si="2"/>
        <v>36732</v>
      </c>
      <c r="I135" s="8"/>
      <c r="J135" s="6"/>
    </row>
    <row r="136" spans="1:10" x14ac:dyDescent="0.2">
      <c r="A136" s="6" t="s">
        <v>122</v>
      </c>
      <c r="B136" s="3">
        <v>547613</v>
      </c>
      <c r="C136" s="3">
        <v>134819</v>
      </c>
      <c r="D136" s="3">
        <v>0</v>
      </c>
      <c r="E136" s="3">
        <v>6949</v>
      </c>
      <c r="F136" s="3">
        <v>0</v>
      </c>
      <c r="G136" s="3">
        <v>43086</v>
      </c>
      <c r="H136" s="3">
        <f t="shared" si="2"/>
        <v>732467</v>
      </c>
      <c r="I136" s="8"/>
      <c r="J136" s="6"/>
    </row>
    <row r="137" spans="1:10" x14ac:dyDescent="0.2">
      <c r="A137" s="6" t="s">
        <v>244</v>
      </c>
      <c r="B137" s="3">
        <v>567598</v>
      </c>
      <c r="C137" s="3">
        <v>90589</v>
      </c>
      <c r="D137" s="3">
        <v>2831</v>
      </c>
      <c r="E137" s="3">
        <v>19816</v>
      </c>
      <c r="F137" s="3">
        <v>0</v>
      </c>
      <c r="G137" s="3">
        <v>72188</v>
      </c>
      <c r="H137" s="3">
        <f t="shared" si="2"/>
        <v>753022</v>
      </c>
      <c r="I137" s="8"/>
      <c r="J137" s="6"/>
    </row>
    <row r="138" spans="1:10" x14ac:dyDescent="0.2">
      <c r="A138" s="6" t="s">
        <v>131</v>
      </c>
      <c r="B138" s="3">
        <v>38303</v>
      </c>
      <c r="C138" s="3">
        <v>11349</v>
      </c>
      <c r="D138" s="3">
        <v>0</v>
      </c>
      <c r="E138" s="3">
        <v>0</v>
      </c>
      <c r="F138" s="3">
        <v>0</v>
      </c>
      <c r="G138" s="3">
        <v>0</v>
      </c>
      <c r="H138" s="3">
        <f t="shared" si="2"/>
        <v>49652</v>
      </c>
      <c r="I138" s="8"/>
      <c r="J138" s="6"/>
    </row>
    <row r="139" spans="1:10" x14ac:dyDescent="0.2">
      <c r="A139" s="6" t="s">
        <v>6</v>
      </c>
      <c r="B139" s="3">
        <v>241364</v>
      </c>
      <c r="C139" s="3">
        <v>58330</v>
      </c>
      <c r="D139" s="3">
        <v>2011</v>
      </c>
      <c r="E139" s="3">
        <v>0</v>
      </c>
      <c r="F139" s="3">
        <v>0</v>
      </c>
      <c r="G139" s="3">
        <v>32182</v>
      </c>
      <c r="H139" s="3">
        <f t="shared" si="2"/>
        <v>333887</v>
      </c>
      <c r="I139" s="8"/>
      <c r="J139" s="6"/>
    </row>
    <row r="140" spans="1:10" x14ac:dyDescent="0.2">
      <c r="A140" s="6" t="s">
        <v>60</v>
      </c>
      <c r="B140" s="3">
        <v>560105</v>
      </c>
      <c r="C140" s="3">
        <v>44219</v>
      </c>
      <c r="D140" s="3">
        <v>0</v>
      </c>
      <c r="E140" s="3">
        <v>0</v>
      </c>
      <c r="F140" s="3">
        <v>0</v>
      </c>
      <c r="G140" s="3">
        <v>42581</v>
      </c>
      <c r="H140" s="3">
        <f t="shared" si="2"/>
        <v>646905</v>
      </c>
      <c r="I140" s="8"/>
      <c r="J140" s="6"/>
    </row>
    <row r="141" spans="1:10" x14ac:dyDescent="0.2">
      <c r="A141" s="6" t="s">
        <v>137</v>
      </c>
      <c r="B141" s="3">
        <v>68581</v>
      </c>
      <c r="C141" s="3">
        <v>4286</v>
      </c>
      <c r="D141" s="3">
        <v>0</v>
      </c>
      <c r="E141" s="3">
        <v>0</v>
      </c>
      <c r="F141" s="3">
        <v>0</v>
      </c>
      <c r="G141" s="3">
        <v>8573</v>
      </c>
      <c r="H141" s="3">
        <f t="shared" si="2"/>
        <v>81440</v>
      </c>
      <c r="I141" s="8"/>
      <c r="J141" s="6"/>
    </row>
    <row r="142" spans="1:10" x14ac:dyDescent="0.2">
      <c r="A142" s="6" t="s">
        <v>53</v>
      </c>
      <c r="B142" s="3">
        <v>1937</v>
      </c>
      <c r="C142" s="3">
        <v>0</v>
      </c>
      <c r="D142" s="3">
        <v>0</v>
      </c>
      <c r="E142" s="3">
        <v>0</v>
      </c>
      <c r="F142" s="3">
        <v>0</v>
      </c>
      <c r="G142" s="3">
        <v>0</v>
      </c>
      <c r="H142" s="3">
        <f t="shared" si="2"/>
        <v>1937</v>
      </c>
      <c r="I142" s="8"/>
      <c r="J142" s="6"/>
    </row>
    <row r="143" spans="1:10" x14ac:dyDescent="0.2">
      <c r="A143" s="6" t="s">
        <v>245</v>
      </c>
      <c r="B143" s="3">
        <v>40628</v>
      </c>
      <c r="C143" s="3">
        <v>3250</v>
      </c>
      <c r="D143" s="3">
        <v>0</v>
      </c>
      <c r="E143" s="3">
        <v>0</v>
      </c>
      <c r="F143" s="3">
        <v>0</v>
      </c>
      <c r="G143" s="3">
        <v>4875</v>
      </c>
      <c r="H143" s="3">
        <f t="shared" si="2"/>
        <v>48753</v>
      </c>
      <c r="I143" s="8"/>
      <c r="J143" s="6"/>
    </row>
    <row r="144" spans="1:10" x14ac:dyDescent="0.2">
      <c r="A144" s="6" t="s">
        <v>67</v>
      </c>
      <c r="B144" s="3">
        <v>6348</v>
      </c>
      <c r="C144" s="3">
        <v>0</v>
      </c>
      <c r="D144" s="3">
        <v>0</v>
      </c>
      <c r="E144" s="3">
        <v>0</v>
      </c>
      <c r="F144" s="3">
        <v>0</v>
      </c>
      <c r="G144" s="3">
        <v>0</v>
      </c>
      <c r="H144" s="3">
        <f t="shared" si="2"/>
        <v>6348</v>
      </c>
      <c r="I144" s="8"/>
      <c r="J144" s="6"/>
    </row>
    <row r="145" spans="1:10" x14ac:dyDescent="0.2">
      <c r="A145" s="6" t="s">
        <v>80</v>
      </c>
      <c r="B145" s="3">
        <v>202933</v>
      </c>
      <c r="C145" s="3">
        <v>12510</v>
      </c>
      <c r="D145" s="3">
        <v>0</v>
      </c>
      <c r="E145" s="3">
        <v>0</v>
      </c>
      <c r="F145" s="3">
        <v>0</v>
      </c>
      <c r="G145" s="3">
        <v>16679</v>
      </c>
      <c r="H145" s="3">
        <f t="shared" si="2"/>
        <v>232122</v>
      </c>
      <c r="I145" s="8"/>
      <c r="J145" s="6"/>
    </row>
    <row r="146" spans="1:10" x14ac:dyDescent="0.2">
      <c r="A146" s="6" t="s">
        <v>78</v>
      </c>
      <c r="B146" s="3">
        <v>2724</v>
      </c>
      <c r="C146" s="3">
        <v>908</v>
      </c>
      <c r="D146" s="3">
        <v>0</v>
      </c>
      <c r="E146" s="3">
        <v>0</v>
      </c>
      <c r="F146" s="3">
        <v>0</v>
      </c>
      <c r="G146" s="3">
        <v>0</v>
      </c>
      <c r="H146" s="3">
        <f t="shared" si="2"/>
        <v>3632</v>
      </c>
      <c r="I146" s="8"/>
      <c r="J146" s="6"/>
    </row>
    <row r="147" spans="1:10" x14ac:dyDescent="0.2">
      <c r="A147" s="6" t="s">
        <v>246</v>
      </c>
      <c r="B147" s="3">
        <v>64748</v>
      </c>
      <c r="C147" s="3">
        <v>6816</v>
      </c>
      <c r="D147" s="3">
        <v>0</v>
      </c>
      <c r="E147" s="3">
        <v>0</v>
      </c>
      <c r="F147" s="3">
        <v>0</v>
      </c>
      <c r="G147" s="3">
        <v>10223</v>
      </c>
      <c r="H147" s="3">
        <f t="shared" si="2"/>
        <v>81787</v>
      </c>
      <c r="I147" s="8"/>
      <c r="J147" s="6"/>
    </row>
    <row r="148" spans="1:10" x14ac:dyDescent="0.2">
      <c r="A148" s="6" t="s">
        <v>121</v>
      </c>
      <c r="B148" s="3">
        <v>8490026</v>
      </c>
      <c r="C148" s="3">
        <v>1664598</v>
      </c>
      <c r="D148" s="3">
        <v>7200</v>
      </c>
      <c r="E148" s="3">
        <v>47519</v>
      </c>
      <c r="F148" s="3">
        <v>5760</v>
      </c>
      <c r="G148" s="3">
        <v>953256</v>
      </c>
      <c r="H148" s="3">
        <f t="shared" si="2"/>
        <v>11168359</v>
      </c>
      <c r="I148" s="8"/>
      <c r="J148" s="6"/>
    </row>
    <row r="149" spans="1:10" x14ac:dyDescent="0.2">
      <c r="A149" s="6" t="s">
        <v>27</v>
      </c>
      <c r="B149" s="3">
        <v>29487</v>
      </c>
      <c r="C149" s="3">
        <v>1474</v>
      </c>
      <c r="D149" s="3">
        <v>0</v>
      </c>
      <c r="E149" s="3">
        <v>0</v>
      </c>
      <c r="F149" s="3">
        <v>0</v>
      </c>
      <c r="G149" s="3">
        <v>1474</v>
      </c>
      <c r="H149" s="3">
        <f t="shared" si="2"/>
        <v>32435</v>
      </c>
      <c r="I149" s="8"/>
      <c r="J149" s="6"/>
    </row>
    <row r="150" spans="1:10" x14ac:dyDescent="0.2">
      <c r="A150" s="6" t="s">
        <v>47</v>
      </c>
      <c r="B150" s="3">
        <v>36519</v>
      </c>
      <c r="C150" s="3">
        <v>2519</v>
      </c>
      <c r="D150" s="3">
        <v>0</v>
      </c>
      <c r="E150" s="3">
        <v>0</v>
      </c>
      <c r="F150" s="3">
        <v>0</v>
      </c>
      <c r="G150" s="3">
        <v>2519</v>
      </c>
      <c r="H150" s="3">
        <f t="shared" si="2"/>
        <v>41557</v>
      </c>
      <c r="I150" s="8"/>
      <c r="J150" s="6"/>
    </row>
    <row r="151" spans="1:10" x14ac:dyDescent="0.2">
      <c r="A151" s="6" t="s">
        <v>65</v>
      </c>
      <c r="B151" s="3">
        <v>39400</v>
      </c>
      <c r="C151" s="3">
        <v>1407</v>
      </c>
      <c r="D151" s="3">
        <v>0</v>
      </c>
      <c r="E151" s="3">
        <v>0</v>
      </c>
      <c r="F151" s="3">
        <v>0</v>
      </c>
      <c r="G151" s="3">
        <v>0</v>
      </c>
      <c r="H151" s="3">
        <f t="shared" si="2"/>
        <v>40807</v>
      </c>
      <c r="I151" s="8"/>
      <c r="J151" s="6"/>
    </row>
    <row r="152" spans="1:10" x14ac:dyDescent="0.2">
      <c r="A152" s="6" t="s">
        <v>21</v>
      </c>
      <c r="B152" s="3">
        <v>201428</v>
      </c>
      <c r="C152" s="3">
        <v>5797</v>
      </c>
      <c r="D152" s="3">
        <v>0</v>
      </c>
      <c r="E152" s="3">
        <v>0</v>
      </c>
      <c r="F152" s="3">
        <v>0</v>
      </c>
      <c r="G152" s="3">
        <v>24635</v>
      </c>
      <c r="H152" s="3">
        <f t="shared" si="2"/>
        <v>231860</v>
      </c>
      <c r="I152" s="8"/>
      <c r="J152" s="6"/>
    </row>
    <row r="153" spans="1:10" x14ac:dyDescent="0.2">
      <c r="A153" s="6" t="s">
        <v>31</v>
      </c>
      <c r="B153" s="3">
        <v>1106920</v>
      </c>
      <c r="C153" s="3">
        <v>200203</v>
      </c>
      <c r="D153" s="3">
        <v>1451</v>
      </c>
      <c r="E153" s="3">
        <v>2901</v>
      </c>
      <c r="F153" s="3">
        <v>0</v>
      </c>
      <c r="G153" s="3">
        <v>127666</v>
      </c>
      <c r="H153" s="3">
        <f t="shared" si="2"/>
        <v>1439141</v>
      </c>
      <c r="I153" s="8"/>
      <c r="J153" s="6"/>
    </row>
    <row r="154" spans="1:10" x14ac:dyDescent="0.2">
      <c r="A154" s="6" t="s">
        <v>41</v>
      </c>
      <c r="B154" s="3">
        <v>125259</v>
      </c>
      <c r="C154" s="3">
        <v>23036</v>
      </c>
      <c r="D154" s="3">
        <v>0</v>
      </c>
      <c r="E154" s="3">
        <v>0</v>
      </c>
      <c r="F154" s="3">
        <v>0</v>
      </c>
      <c r="G154" s="3">
        <v>20157</v>
      </c>
      <c r="H154" s="3">
        <f t="shared" si="2"/>
        <v>168452</v>
      </c>
      <c r="I154" s="8"/>
      <c r="J154" s="6"/>
    </row>
    <row r="155" spans="1:10" x14ac:dyDescent="0.2">
      <c r="A155" s="6" t="s">
        <v>123</v>
      </c>
      <c r="B155" s="3">
        <v>1720910</v>
      </c>
      <c r="C155" s="3">
        <v>356549</v>
      </c>
      <c r="D155" s="3">
        <v>0</v>
      </c>
      <c r="E155" s="3">
        <v>5263</v>
      </c>
      <c r="F155" s="3">
        <v>0</v>
      </c>
      <c r="G155" s="3">
        <v>257873</v>
      </c>
      <c r="H155" s="3">
        <f t="shared" si="2"/>
        <v>2340595</v>
      </c>
      <c r="I155" s="8"/>
      <c r="J155" s="6"/>
    </row>
    <row r="156" spans="1:10" x14ac:dyDescent="0.2">
      <c r="A156" s="6" t="s">
        <v>39</v>
      </c>
      <c r="B156" s="3">
        <v>79938</v>
      </c>
      <c r="C156" s="3">
        <v>12893</v>
      </c>
      <c r="D156" s="3">
        <v>0</v>
      </c>
      <c r="E156" s="3">
        <v>0</v>
      </c>
      <c r="F156" s="3">
        <v>0</v>
      </c>
      <c r="G156" s="3">
        <v>5157</v>
      </c>
      <c r="H156" s="3">
        <f t="shared" si="2"/>
        <v>97988</v>
      </c>
      <c r="I156" s="8"/>
      <c r="J156" s="6"/>
    </row>
    <row r="157" spans="1:10" x14ac:dyDescent="0.2">
      <c r="A157" s="6" t="s">
        <v>128</v>
      </c>
      <c r="B157" s="3">
        <v>84413</v>
      </c>
      <c r="C157" s="3">
        <v>9931</v>
      </c>
      <c r="D157" s="3">
        <v>0</v>
      </c>
      <c r="E157" s="3">
        <v>0</v>
      </c>
      <c r="F157" s="3">
        <v>0</v>
      </c>
      <c r="G157" s="3">
        <v>1655</v>
      </c>
      <c r="H157" s="3">
        <f t="shared" si="2"/>
        <v>95999</v>
      </c>
      <c r="I157" s="8"/>
      <c r="J157" s="6"/>
    </row>
    <row r="158" spans="1:10" x14ac:dyDescent="0.2">
      <c r="A158" s="6" t="s">
        <v>64</v>
      </c>
      <c r="B158" s="3">
        <v>199466</v>
      </c>
      <c r="C158" s="3">
        <v>35290</v>
      </c>
      <c r="D158" s="3">
        <v>0</v>
      </c>
      <c r="E158" s="3">
        <v>0</v>
      </c>
      <c r="F158" s="3">
        <v>0</v>
      </c>
      <c r="G158" s="3">
        <v>13809</v>
      </c>
      <c r="H158" s="3">
        <f t="shared" si="2"/>
        <v>248565</v>
      </c>
      <c r="I158" s="8"/>
      <c r="J158" s="6"/>
    </row>
    <row r="159" spans="1:10" x14ac:dyDescent="0.2">
      <c r="A159" s="6" t="s">
        <v>115</v>
      </c>
      <c r="B159" s="3">
        <v>7704004</v>
      </c>
      <c r="C159" s="3">
        <v>242430</v>
      </c>
      <c r="D159" s="3">
        <v>28662</v>
      </c>
      <c r="E159" s="3">
        <v>5971</v>
      </c>
      <c r="F159" s="3">
        <v>2388</v>
      </c>
      <c r="G159" s="3">
        <v>451421</v>
      </c>
      <c r="H159" s="3">
        <f t="shared" si="2"/>
        <v>8434876</v>
      </c>
      <c r="I159" s="8"/>
      <c r="J159" s="6"/>
    </row>
    <row r="160" spans="1:10" x14ac:dyDescent="0.2">
      <c r="A160" s="6" t="s">
        <v>99</v>
      </c>
      <c r="B160" s="3">
        <v>578346</v>
      </c>
      <c r="C160" s="3">
        <v>73944</v>
      </c>
      <c r="D160" s="3">
        <v>0</v>
      </c>
      <c r="E160" s="3">
        <v>0</v>
      </c>
      <c r="F160" s="3">
        <v>0</v>
      </c>
      <c r="G160" s="3">
        <v>880</v>
      </c>
      <c r="H160" s="3">
        <f t="shared" si="2"/>
        <v>653170</v>
      </c>
      <c r="I160" s="8"/>
      <c r="J160" s="6"/>
    </row>
    <row r="161" spans="1:10" x14ac:dyDescent="0.2">
      <c r="A161" s="6" t="s">
        <v>19</v>
      </c>
      <c r="B161" s="3">
        <v>360296</v>
      </c>
      <c r="C161" s="3">
        <v>55027</v>
      </c>
      <c r="D161" s="3">
        <v>1310</v>
      </c>
      <c r="E161" s="3">
        <v>0</v>
      </c>
      <c r="F161" s="3">
        <v>0</v>
      </c>
      <c r="G161" s="3">
        <v>44546</v>
      </c>
      <c r="H161" s="3">
        <f t="shared" si="2"/>
        <v>461179</v>
      </c>
      <c r="I161" s="8"/>
      <c r="J161" s="6"/>
    </row>
    <row r="162" spans="1:10" x14ac:dyDescent="0.2">
      <c r="A162" s="6" t="s">
        <v>98</v>
      </c>
      <c r="B162" s="3">
        <v>153346</v>
      </c>
      <c r="C162" s="3">
        <v>6589</v>
      </c>
      <c r="D162" s="3">
        <v>0</v>
      </c>
      <c r="E162" s="3">
        <v>0</v>
      </c>
      <c r="F162" s="3">
        <v>0</v>
      </c>
      <c r="G162" s="3">
        <v>2995</v>
      </c>
      <c r="H162" s="3">
        <f t="shared" si="2"/>
        <v>162930</v>
      </c>
      <c r="I162" s="8"/>
      <c r="J162" s="6"/>
    </row>
    <row r="163" spans="1:10" x14ac:dyDescent="0.2">
      <c r="A163" s="6" t="s">
        <v>18</v>
      </c>
      <c r="B163" s="3">
        <v>294482</v>
      </c>
      <c r="C163" s="3">
        <v>21613</v>
      </c>
      <c r="D163" s="3">
        <v>0</v>
      </c>
      <c r="E163" s="3">
        <v>0</v>
      </c>
      <c r="F163" s="3">
        <v>0</v>
      </c>
      <c r="G163" s="3">
        <v>35122</v>
      </c>
      <c r="H163" s="3">
        <f t="shared" si="2"/>
        <v>351217</v>
      </c>
      <c r="I163" s="8"/>
      <c r="J163" s="6"/>
    </row>
    <row r="164" spans="1:10" x14ac:dyDescent="0.2">
      <c r="A164" s="6" t="s">
        <v>166</v>
      </c>
      <c r="B164" s="3">
        <v>153723</v>
      </c>
      <c r="C164" s="3">
        <v>35474</v>
      </c>
      <c r="D164" s="3">
        <v>0</v>
      </c>
      <c r="E164" s="3">
        <v>0</v>
      </c>
      <c r="F164" s="3">
        <v>0</v>
      </c>
      <c r="G164" s="3">
        <v>10347</v>
      </c>
      <c r="H164" s="3">
        <f t="shared" si="2"/>
        <v>199544</v>
      </c>
      <c r="I164" s="8"/>
      <c r="J164" s="6"/>
    </row>
    <row r="165" spans="1:10" x14ac:dyDescent="0.2">
      <c r="A165" s="6" t="s">
        <v>247</v>
      </c>
      <c r="B165" s="3">
        <v>41159</v>
      </c>
      <c r="C165" s="3">
        <v>12862</v>
      </c>
      <c r="D165" s="3">
        <v>0</v>
      </c>
      <c r="E165" s="3">
        <v>0</v>
      </c>
      <c r="F165" s="3">
        <v>0</v>
      </c>
      <c r="G165" s="3">
        <v>12862</v>
      </c>
      <c r="H165" s="3">
        <f t="shared" si="2"/>
        <v>66883</v>
      </c>
      <c r="I165" s="8"/>
      <c r="J165" s="6"/>
    </row>
    <row r="166" spans="1:10" x14ac:dyDescent="0.2">
      <c r="A166" s="6" t="s">
        <v>156</v>
      </c>
      <c r="B166" s="3">
        <v>673143</v>
      </c>
      <c r="C166" s="3">
        <v>137151</v>
      </c>
      <c r="D166" s="3">
        <v>1576</v>
      </c>
      <c r="E166" s="3">
        <v>0</v>
      </c>
      <c r="F166" s="3">
        <v>0</v>
      </c>
      <c r="G166" s="3">
        <v>64634</v>
      </c>
      <c r="H166" s="3">
        <f t="shared" si="2"/>
        <v>876504</v>
      </c>
      <c r="I166" s="8"/>
      <c r="J166" s="6"/>
    </row>
    <row r="167" spans="1:10" x14ac:dyDescent="0.2">
      <c r="A167" s="6" t="s">
        <v>111</v>
      </c>
      <c r="B167" s="3">
        <v>619628</v>
      </c>
      <c r="C167" s="3">
        <v>84697</v>
      </c>
      <c r="D167" s="3">
        <v>0</v>
      </c>
      <c r="E167" s="3">
        <v>0</v>
      </c>
      <c r="F167" s="3">
        <v>0</v>
      </c>
      <c r="G167" s="3">
        <v>19317</v>
      </c>
      <c r="H167" s="3">
        <f t="shared" si="2"/>
        <v>723642</v>
      </c>
      <c r="I167" s="8"/>
      <c r="J167" s="6"/>
    </row>
    <row r="168" spans="1:10" x14ac:dyDescent="0.2">
      <c r="A168" s="6" t="s">
        <v>32</v>
      </c>
      <c r="B168" s="3">
        <v>174910</v>
      </c>
      <c r="C168" s="3">
        <v>22292</v>
      </c>
      <c r="D168" s="3">
        <v>0</v>
      </c>
      <c r="E168" s="3">
        <v>0</v>
      </c>
      <c r="F168" s="3">
        <v>0</v>
      </c>
      <c r="G168" s="3">
        <v>17148</v>
      </c>
      <c r="H168" s="3">
        <f t="shared" si="2"/>
        <v>214350</v>
      </c>
      <c r="I168" s="8"/>
      <c r="J168" s="6"/>
    </row>
    <row r="169" spans="1:10" x14ac:dyDescent="0.2">
      <c r="A169" s="6" t="s">
        <v>93</v>
      </c>
      <c r="B169" s="3">
        <v>274486</v>
      </c>
      <c r="C169" s="3">
        <v>1476</v>
      </c>
      <c r="D169" s="3">
        <v>0</v>
      </c>
      <c r="E169" s="3">
        <v>0</v>
      </c>
      <c r="F169" s="3">
        <v>0</v>
      </c>
      <c r="G169" s="3">
        <v>23612</v>
      </c>
      <c r="H169" s="3">
        <f t="shared" si="2"/>
        <v>299574</v>
      </c>
      <c r="I169" s="8"/>
      <c r="J169" s="6"/>
    </row>
    <row r="170" spans="1:10" x14ac:dyDescent="0.2">
      <c r="A170" s="6" t="s">
        <v>59</v>
      </c>
      <c r="B170" s="3">
        <v>3481</v>
      </c>
      <c r="C170" s="3">
        <v>0</v>
      </c>
      <c r="D170" s="3">
        <v>0</v>
      </c>
      <c r="E170" s="3">
        <v>0</v>
      </c>
      <c r="F170" s="3">
        <v>0</v>
      </c>
      <c r="G170" s="3">
        <v>0</v>
      </c>
      <c r="H170" s="3">
        <f t="shared" si="2"/>
        <v>3481</v>
      </c>
      <c r="I170" s="8"/>
      <c r="J170" s="6"/>
    </row>
    <row r="171" spans="1:10" x14ac:dyDescent="0.2">
      <c r="A171" s="6" t="s">
        <v>248</v>
      </c>
      <c r="B171" s="3">
        <v>568873</v>
      </c>
      <c r="C171" s="3">
        <v>3434</v>
      </c>
      <c r="D171" s="3">
        <v>0</v>
      </c>
      <c r="E171" s="3">
        <v>0</v>
      </c>
      <c r="F171" s="3">
        <v>0</v>
      </c>
      <c r="G171" s="3">
        <v>56086</v>
      </c>
      <c r="H171" s="3">
        <f t="shared" si="2"/>
        <v>628393</v>
      </c>
      <c r="I171" s="8"/>
      <c r="J171" s="6"/>
    </row>
    <row r="172" spans="1:10" x14ac:dyDescent="0.2">
      <c r="A172" s="6" t="s">
        <v>35</v>
      </c>
      <c r="B172" s="3">
        <v>322009</v>
      </c>
      <c r="C172" s="3">
        <v>27759</v>
      </c>
      <c r="D172" s="3">
        <v>0</v>
      </c>
      <c r="E172" s="3">
        <v>0</v>
      </c>
      <c r="F172" s="3">
        <v>0</v>
      </c>
      <c r="G172" s="3">
        <v>40251</v>
      </c>
      <c r="H172" s="3">
        <f t="shared" si="2"/>
        <v>390019</v>
      </c>
      <c r="I172" s="8"/>
      <c r="J172" s="6"/>
    </row>
    <row r="173" spans="1:10" x14ac:dyDescent="0.2">
      <c r="A173" s="6" t="s">
        <v>249</v>
      </c>
      <c r="B173" s="3">
        <v>52662</v>
      </c>
      <c r="C173" s="3">
        <v>7979</v>
      </c>
      <c r="D173" s="3">
        <v>0</v>
      </c>
      <c r="E173" s="3">
        <v>0</v>
      </c>
      <c r="F173" s="3">
        <v>0</v>
      </c>
      <c r="G173" s="3">
        <v>4788</v>
      </c>
      <c r="H173" s="3">
        <f t="shared" si="2"/>
        <v>65429</v>
      </c>
      <c r="I173" s="8"/>
      <c r="J173" s="6"/>
    </row>
    <row r="174" spans="1:10" x14ac:dyDescent="0.2">
      <c r="A174" s="6" t="s">
        <v>158</v>
      </c>
      <c r="B174" s="3">
        <v>7470</v>
      </c>
      <c r="C174" s="3">
        <v>1494</v>
      </c>
      <c r="D174" s="3">
        <v>0</v>
      </c>
      <c r="E174" s="3">
        <v>0</v>
      </c>
      <c r="F174" s="3">
        <v>0</v>
      </c>
      <c r="G174" s="3">
        <v>1494</v>
      </c>
      <c r="H174" s="3">
        <f t="shared" si="2"/>
        <v>10458</v>
      </c>
      <c r="I174" s="8"/>
      <c r="J174" s="6"/>
    </row>
    <row r="175" spans="1:10" x14ac:dyDescent="0.2">
      <c r="A175" s="6" t="s">
        <v>82</v>
      </c>
      <c r="B175" s="3">
        <v>2017745</v>
      </c>
      <c r="C175" s="3">
        <v>14882</v>
      </c>
      <c r="D175" s="3">
        <v>7441</v>
      </c>
      <c r="E175" s="3">
        <v>52087</v>
      </c>
      <c r="F175" s="3">
        <v>0</v>
      </c>
      <c r="G175" s="3">
        <v>302600</v>
      </c>
      <c r="H175" s="3">
        <f t="shared" si="2"/>
        <v>2394755</v>
      </c>
      <c r="I175" s="8"/>
      <c r="J175" s="6"/>
    </row>
    <row r="176" spans="1:10" x14ac:dyDescent="0.2">
      <c r="A176" s="6" t="s">
        <v>23</v>
      </c>
      <c r="B176" s="3">
        <v>498580</v>
      </c>
      <c r="C176" s="3">
        <v>83772</v>
      </c>
      <c r="D176" s="3">
        <v>1351</v>
      </c>
      <c r="E176" s="3">
        <v>0</v>
      </c>
      <c r="F176" s="3">
        <v>0</v>
      </c>
      <c r="G176" s="3">
        <v>83772</v>
      </c>
      <c r="H176" s="3">
        <f t="shared" si="2"/>
        <v>667475</v>
      </c>
      <c r="I176" s="8"/>
      <c r="J176" s="6"/>
    </row>
    <row r="177" spans="1:10" x14ac:dyDescent="0.2">
      <c r="A177" s="6" t="s">
        <v>117</v>
      </c>
      <c r="B177" s="3">
        <v>45437</v>
      </c>
      <c r="C177" s="3">
        <v>5680</v>
      </c>
      <c r="D177" s="3">
        <v>0</v>
      </c>
      <c r="E177" s="3">
        <v>0</v>
      </c>
      <c r="F177" s="3">
        <v>0</v>
      </c>
      <c r="G177" s="3">
        <v>5680</v>
      </c>
      <c r="H177" s="3">
        <f t="shared" si="2"/>
        <v>56797</v>
      </c>
      <c r="I177" s="8"/>
      <c r="J177" s="6"/>
    </row>
    <row r="178" spans="1:10" x14ac:dyDescent="0.2">
      <c r="A178" s="6" t="s">
        <v>139</v>
      </c>
      <c r="B178" s="3">
        <v>96106</v>
      </c>
      <c r="C178" s="3">
        <v>12204</v>
      </c>
      <c r="D178" s="3">
        <v>0</v>
      </c>
      <c r="E178" s="3">
        <v>0</v>
      </c>
      <c r="F178" s="3">
        <v>0</v>
      </c>
      <c r="G178" s="3">
        <v>6102</v>
      </c>
      <c r="H178" s="3">
        <f t="shared" si="2"/>
        <v>114412</v>
      </c>
      <c r="I178" s="8"/>
      <c r="J178" s="6"/>
    </row>
    <row r="179" spans="1:10" x14ac:dyDescent="0.2">
      <c r="A179" s="6" t="s">
        <v>55</v>
      </c>
      <c r="B179" s="3">
        <v>1573</v>
      </c>
      <c r="C179" s="3">
        <v>0</v>
      </c>
      <c r="D179" s="3">
        <v>0</v>
      </c>
      <c r="E179" s="3">
        <v>0</v>
      </c>
      <c r="F179" s="3">
        <v>0</v>
      </c>
      <c r="G179" s="3">
        <v>0</v>
      </c>
      <c r="H179" s="3">
        <f t="shared" si="2"/>
        <v>1573</v>
      </c>
      <c r="I179" s="8"/>
      <c r="J179" s="6"/>
    </row>
    <row r="180" spans="1:10" x14ac:dyDescent="0.2">
      <c r="A180" s="6" t="s">
        <v>43</v>
      </c>
      <c r="B180" s="3">
        <v>220432</v>
      </c>
      <c r="C180" s="3">
        <v>29298</v>
      </c>
      <c r="D180" s="3">
        <v>1395</v>
      </c>
      <c r="E180" s="3">
        <v>13951</v>
      </c>
      <c r="F180" s="3">
        <v>0</v>
      </c>
      <c r="G180" s="3">
        <v>41854</v>
      </c>
      <c r="H180" s="3">
        <f t="shared" si="2"/>
        <v>306930</v>
      </c>
      <c r="I180" s="8"/>
      <c r="J180" s="6"/>
    </row>
    <row r="181" spans="1:10" x14ac:dyDescent="0.2">
      <c r="A181" s="6" t="s">
        <v>97</v>
      </c>
      <c r="B181" s="3">
        <v>451314</v>
      </c>
      <c r="C181" s="3">
        <v>73851</v>
      </c>
      <c r="D181" s="3">
        <v>0</v>
      </c>
      <c r="E181" s="3">
        <v>0</v>
      </c>
      <c r="F181" s="3">
        <v>0</v>
      </c>
      <c r="G181" s="3">
        <v>42396</v>
      </c>
      <c r="H181" s="3">
        <f t="shared" si="2"/>
        <v>567561</v>
      </c>
      <c r="I181" s="8"/>
      <c r="J181" s="6"/>
    </row>
    <row r="182" spans="1:10" x14ac:dyDescent="0.2">
      <c r="A182" s="6" t="s">
        <v>250</v>
      </c>
      <c r="B182" s="3">
        <v>899550</v>
      </c>
      <c r="C182" s="3">
        <v>216139</v>
      </c>
      <c r="D182" s="3">
        <v>2058</v>
      </c>
      <c r="E182" s="3">
        <v>0</v>
      </c>
      <c r="F182" s="3">
        <v>0</v>
      </c>
      <c r="G182" s="3">
        <v>127625</v>
      </c>
      <c r="H182" s="3">
        <f t="shared" si="2"/>
        <v>1245372</v>
      </c>
      <c r="I182" s="8"/>
      <c r="J182" s="6"/>
    </row>
    <row r="183" spans="1:10" x14ac:dyDescent="0.2">
      <c r="A183" s="6" t="s">
        <v>154</v>
      </c>
      <c r="B183" s="3">
        <v>1776739</v>
      </c>
      <c r="C183" s="3">
        <v>410842</v>
      </c>
      <c r="D183" s="3">
        <v>3066</v>
      </c>
      <c r="E183" s="3">
        <v>13797</v>
      </c>
      <c r="F183" s="3">
        <v>0</v>
      </c>
      <c r="G183" s="3">
        <v>249878</v>
      </c>
      <c r="H183" s="3">
        <f t="shared" si="2"/>
        <v>2454322</v>
      </c>
      <c r="I183" s="8"/>
      <c r="J183" s="6"/>
    </row>
    <row r="184" spans="1:10" x14ac:dyDescent="0.2">
      <c r="A184" s="6" t="s">
        <v>133</v>
      </c>
      <c r="B184" s="3">
        <v>398096</v>
      </c>
      <c r="C184" s="3">
        <v>81555</v>
      </c>
      <c r="D184" s="3">
        <v>0</v>
      </c>
      <c r="E184" s="3">
        <v>0</v>
      </c>
      <c r="F184" s="3">
        <v>0</v>
      </c>
      <c r="G184" s="3">
        <v>41468</v>
      </c>
      <c r="H184" s="3">
        <f t="shared" si="2"/>
        <v>521119</v>
      </c>
      <c r="I184" s="8"/>
      <c r="J184" s="6"/>
    </row>
    <row r="185" spans="1:10" x14ac:dyDescent="0.2">
      <c r="A185" s="6" t="s">
        <v>149</v>
      </c>
      <c r="B185" s="3">
        <v>2279</v>
      </c>
      <c r="C185" s="3">
        <v>0</v>
      </c>
      <c r="D185" s="3">
        <v>0</v>
      </c>
      <c r="E185" s="3">
        <v>0</v>
      </c>
      <c r="F185" s="3">
        <v>0</v>
      </c>
      <c r="G185" s="3">
        <v>0</v>
      </c>
      <c r="H185" s="3">
        <f t="shared" si="2"/>
        <v>2279</v>
      </c>
      <c r="I185" s="8"/>
      <c r="J185" s="6"/>
    </row>
    <row r="186" spans="1:10" x14ac:dyDescent="0.2">
      <c r="A186" s="6" t="s">
        <v>251</v>
      </c>
      <c r="B186" s="3">
        <v>6846</v>
      </c>
      <c r="C186" s="3">
        <v>0</v>
      </c>
      <c r="D186" s="3">
        <v>0</v>
      </c>
      <c r="E186" s="3">
        <v>0</v>
      </c>
      <c r="F186" s="3">
        <v>0</v>
      </c>
      <c r="G186" s="3">
        <v>0</v>
      </c>
      <c r="H186" s="3">
        <f t="shared" si="2"/>
        <v>6846</v>
      </c>
      <c r="I186" s="8"/>
      <c r="J186" s="6"/>
    </row>
    <row r="187" spans="1:10" x14ac:dyDescent="0.2">
      <c r="A187" s="6" t="s">
        <v>252</v>
      </c>
      <c r="B187" s="3">
        <v>198177</v>
      </c>
      <c r="C187" s="3">
        <v>50479</v>
      </c>
      <c r="D187" s="3">
        <v>0</v>
      </c>
      <c r="E187" s="3">
        <v>0</v>
      </c>
      <c r="F187" s="3">
        <v>0</v>
      </c>
      <c r="G187" s="3">
        <v>39262</v>
      </c>
      <c r="H187" s="3">
        <f t="shared" si="2"/>
        <v>287918</v>
      </c>
      <c r="I187" s="8"/>
      <c r="J187" s="6"/>
    </row>
    <row r="188" spans="1:10" x14ac:dyDescent="0.2">
      <c r="A188" s="6" t="s">
        <v>141</v>
      </c>
      <c r="B188" s="3">
        <v>69429</v>
      </c>
      <c r="C188" s="3">
        <v>8901</v>
      </c>
      <c r="D188" s="3">
        <v>0</v>
      </c>
      <c r="E188" s="3">
        <v>0</v>
      </c>
      <c r="F188" s="3">
        <v>0</v>
      </c>
      <c r="G188" s="3">
        <v>5341</v>
      </c>
      <c r="H188" s="3">
        <f t="shared" si="2"/>
        <v>83671</v>
      </c>
      <c r="I188" s="8"/>
      <c r="J188" s="6"/>
    </row>
    <row r="189" spans="1:10" x14ac:dyDescent="0.2">
      <c r="A189" s="6" t="s">
        <v>109</v>
      </c>
      <c r="B189" s="3">
        <v>179635</v>
      </c>
      <c r="C189" s="3">
        <v>5283</v>
      </c>
      <c r="D189" s="3">
        <v>0</v>
      </c>
      <c r="E189" s="3">
        <v>0</v>
      </c>
      <c r="F189" s="3">
        <v>0</v>
      </c>
      <c r="G189" s="3">
        <v>19372</v>
      </c>
      <c r="H189" s="3">
        <f t="shared" si="2"/>
        <v>204290</v>
      </c>
      <c r="I189" s="8"/>
      <c r="J189" s="6"/>
    </row>
    <row r="190" spans="1:10" x14ac:dyDescent="0.2">
      <c r="A190" s="6" t="s">
        <v>22</v>
      </c>
      <c r="B190" s="3">
        <v>107003</v>
      </c>
      <c r="C190" s="3">
        <v>18343</v>
      </c>
      <c r="D190" s="3">
        <v>0</v>
      </c>
      <c r="E190" s="3">
        <v>0</v>
      </c>
      <c r="F190" s="3">
        <v>0</v>
      </c>
      <c r="G190" s="3">
        <v>18343</v>
      </c>
      <c r="H190" s="3">
        <f t="shared" si="2"/>
        <v>143689</v>
      </c>
      <c r="I190" s="8"/>
      <c r="J190" s="6"/>
    </row>
    <row r="191" spans="1:10" x14ac:dyDescent="0.2">
      <c r="A191" s="6" t="s">
        <v>147</v>
      </c>
      <c r="B191" s="3">
        <v>59798</v>
      </c>
      <c r="C191" s="3">
        <v>0</v>
      </c>
      <c r="D191" s="3">
        <v>0</v>
      </c>
      <c r="E191" s="3">
        <v>0</v>
      </c>
      <c r="F191" s="3">
        <v>0</v>
      </c>
      <c r="G191" s="3">
        <v>4124</v>
      </c>
      <c r="H191" s="3">
        <f t="shared" si="2"/>
        <v>63922</v>
      </c>
      <c r="I191" s="8"/>
      <c r="J191" s="6"/>
    </row>
    <row r="192" spans="1:10" x14ac:dyDescent="0.2">
      <c r="A192" s="6" t="s">
        <v>253</v>
      </c>
      <c r="B192" s="3">
        <v>151431</v>
      </c>
      <c r="C192" s="3">
        <v>35247</v>
      </c>
      <c r="D192" s="3">
        <v>0</v>
      </c>
      <c r="E192" s="3">
        <v>0</v>
      </c>
      <c r="F192" s="3">
        <v>0</v>
      </c>
      <c r="G192" s="3">
        <v>37858</v>
      </c>
      <c r="H192" s="3">
        <f t="shared" si="2"/>
        <v>224536</v>
      </c>
      <c r="I192" s="8"/>
      <c r="J192" s="6"/>
    </row>
    <row r="193" spans="1:10" x14ac:dyDescent="0.2">
      <c r="A193" s="6" t="s">
        <v>254</v>
      </c>
      <c r="B193" s="3">
        <v>1365183</v>
      </c>
      <c r="C193" s="3">
        <v>285919</v>
      </c>
      <c r="D193" s="3">
        <v>0</v>
      </c>
      <c r="E193" s="3">
        <v>0</v>
      </c>
      <c r="F193" s="3">
        <v>0</v>
      </c>
      <c r="G193" s="3">
        <v>109969</v>
      </c>
      <c r="H193" s="3">
        <f t="shared" si="2"/>
        <v>1761071</v>
      </c>
      <c r="I193" s="8"/>
      <c r="J193" s="6"/>
    </row>
    <row r="194" spans="1:10" x14ac:dyDescent="0.2">
      <c r="A194" s="6" t="s">
        <v>164</v>
      </c>
      <c r="B194" s="3">
        <v>216182</v>
      </c>
      <c r="C194" s="3">
        <v>30124</v>
      </c>
      <c r="D194" s="3">
        <v>0</v>
      </c>
      <c r="E194" s="3">
        <v>0</v>
      </c>
      <c r="F194" s="3">
        <v>0</v>
      </c>
      <c r="G194" s="3">
        <v>8860</v>
      </c>
      <c r="H194" s="3">
        <f t="shared" ref="H194:H202" si="3">SUM(B194:G194)</f>
        <v>255166</v>
      </c>
      <c r="I194" s="8"/>
      <c r="J194" s="6"/>
    </row>
    <row r="195" spans="1:10" x14ac:dyDescent="0.2">
      <c r="A195" s="6" t="s">
        <v>42</v>
      </c>
      <c r="B195" s="3">
        <v>268929</v>
      </c>
      <c r="C195" s="3">
        <v>22791</v>
      </c>
      <c r="D195" s="3">
        <v>0</v>
      </c>
      <c r="E195" s="3">
        <v>0</v>
      </c>
      <c r="F195" s="3">
        <v>0</v>
      </c>
      <c r="G195" s="3">
        <v>42542</v>
      </c>
      <c r="H195" s="3">
        <f t="shared" si="3"/>
        <v>334262</v>
      </c>
      <c r="I195" s="8"/>
      <c r="J195" s="6"/>
    </row>
    <row r="196" spans="1:10" x14ac:dyDescent="0.2">
      <c r="A196" s="6" t="s">
        <v>119</v>
      </c>
      <c r="B196" s="3">
        <v>863761</v>
      </c>
      <c r="C196" s="3">
        <v>136447</v>
      </c>
      <c r="D196" s="3">
        <v>3655</v>
      </c>
      <c r="E196" s="3">
        <v>0</v>
      </c>
      <c r="F196" s="3">
        <v>0</v>
      </c>
      <c r="G196" s="3">
        <v>57259</v>
      </c>
      <c r="H196" s="3">
        <f t="shared" si="3"/>
        <v>1061122</v>
      </c>
      <c r="I196" s="8"/>
      <c r="J196" s="6"/>
    </row>
    <row r="197" spans="1:10" x14ac:dyDescent="0.2">
      <c r="A197" s="6" t="s">
        <v>255</v>
      </c>
      <c r="B197" s="3">
        <v>200864</v>
      </c>
      <c r="C197" s="3">
        <v>30434</v>
      </c>
      <c r="D197" s="3">
        <v>0</v>
      </c>
      <c r="E197" s="3">
        <v>0</v>
      </c>
      <c r="F197" s="3">
        <v>0</v>
      </c>
      <c r="G197" s="3">
        <v>12174</v>
      </c>
      <c r="H197" s="3">
        <f t="shared" si="3"/>
        <v>243472</v>
      </c>
      <c r="I197" s="8"/>
      <c r="J197" s="6"/>
    </row>
    <row r="198" spans="1:10" x14ac:dyDescent="0.2">
      <c r="A198" s="6" t="s">
        <v>37</v>
      </c>
      <c r="B198" s="3">
        <v>54778</v>
      </c>
      <c r="C198" s="3">
        <v>5135</v>
      </c>
      <c r="D198" s="3">
        <v>0</v>
      </c>
      <c r="E198" s="3">
        <v>0</v>
      </c>
      <c r="F198" s="3">
        <v>0</v>
      </c>
      <c r="G198" s="3">
        <v>6847</v>
      </c>
      <c r="H198" s="3">
        <f t="shared" si="3"/>
        <v>66760</v>
      </c>
      <c r="I198" s="8"/>
      <c r="J198" s="6"/>
    </row>
    <row r="199" spans="1:10" x14ac:dyDescent="0.2">
      <c r="A199" s="6" t="s">
        <v>256</v>
      </c>
      <c r="B199" s="3">
        <v>60828</v>
      </c>
      <c r="C199" s="3">
        <v>0</v>
      </c>
      <c r="D199" s="3">
        <v>0</v>
      </c>
      <c r="E199" s="3">
        <v>0</v>
      </c>
      <c r="F199" s="3">
        <v>0</v>
      </c>
      <c r="G199" s="3">
        <v>0</v>
      </c>
      <c r="H199" s="3">
        <f t="shared" si="3"/>
        <v>60828</v>
      </c>
      <c r="I199" s="8"/>
      <c r="J199" s="6"/>
    </row>
    <row r="200" spans="1:10" x14ac:dyDescent="0.2">
      <c r="A200" s="6" t="s">
        <v>257</v>
      </c>
      <c r="B200" s="3">
        <v>265255</v>
      </c>
      <c r="C200" s="3">
        <v>0</v>
      </c>
      <c r="D200" s="3">
        <v>0</v>
      </c>
      <c r="E200" s="3">
        <v>0</v>
      </c>
      <c r="F200" s="3">
        <v>0</v>
      </c>
      <c r="G200" s="3">
        <v>0</v>
      </c>
      <c r="H200" s="3">
        <f t="shared" si="3"/>
        <v>265255</v>
      </c>
      <c r="I200" s="8"/>
      <c r="J200" s="6"/>
    </row>
    <row r="201" spans="1:10" x14ac:dyDescent="0.2">
      <c r="A201" s="6" t="s">
        <v>258</v>
      </c>
      <c r="B201" s="3">
        <v>53807</v>
      </c>
      <c r="C201" s="3">
        <v>0</v>
      </c>
      <c r="D201" s="3">
        <v>0</v>
      </c>
      <c r="E201" s="3">
        <v>0</v>
      </c>
      <c r="F201" s="3">
        <v>0</v>
      </c>
      <c r="G201" s="3">
        <v>0</v>
      </c>
      <c r="H201" s="3">
        <f t="shared" si="3"/>
        <v>53807</v>
      </c>
      <c r="I201" s="8"/>
      <c r="J201" s="6"/>
    </row>
    <row r="202" spans="1:10" x14ac:dyDescent="0.2">
      <c r="A202" s="6" t="s">
        <v>183</v>
      </c>
      <c r="B202" s="3">
        <v>19907</v>
      </c>
      <c r="C202" s="3">
        <v>0</v>
      </c>
      <c r="D202" s="3">
        <v>0</v>
      </c>
      <c r="E202" s="3">
        <v>0</v>
      </c>
      <c r="F202" s="3">
        <v>0</v>
      </c>
      <c r="G202" s="3">
        <v>0</v>
      </c>
      <c r="H202" s="3">
        <f t="shared" si="3"/>
        <v>19907</v>
      </c>
      <c r="I202" s="8"/>
      <c r="J202" s="6"/>
    </row>
    <row r="203" spans="1:10" s="8" customFormat="1" x14ac:dyDescent="0.2">
      <c r="A203" s="6" t="s">
        <v>185</v>
      </c>
      <c r="B203" s="4">
        <f>SUBTOTAL(109,Sect611[District])</f>
        <v>98262253</v>
      </c>
      <c r="C203" s="4">
        <f>SUBTOTAL(109,Sect611[Regional])</f>
        <v>15773771</v>
      </c>
      <c r="D203" s="4">
        <f>SUBTOTAL(109,Sect611[OSD])</f>
        <v>133328</v>
      </c>
      <c r="E203" s="4">
        <f>SUBTOTAL(109,Sect611[LTCT])</f>
        <v>416026</v>
      </c>
      <c r="F203" s="4">
        <f>SUBTOTAL(109,Sect611[Hospital])</f>
        <v>13383</v>
      </c>
      <c r="G203" s="4">
        <f>SUBTOTAL(109,Sect611[ECSE])</f>
        <v>10518597</v>
      </c>
      <c r="H203" s="4">
        <f>SUBTOTAL(109,Sect611[Gross Total])</f>
        <v>125117358</v>
      </c>
    </row>
    <row r="204" spans="1:10" hidden="1" x14ac:dyDescent="0.2">
      <c r="A204" s="8"/>
      <c r="B204" s="8"/>
      <c r="C204" s="8"/>
      <c r="D204" s="8"/>
      <c r="E204" s="8"/>
      <c r="F204" s="8"/>
      <c r="G204" s="8"/>
      <c r="H204" s="8"/>
    </row>
  </sheetData>
  <pageMargins left="0.7" right="0.7" top="0.75" bottom="0.75" header="0.3" footer="0.3"/>
  <pageSetup orientation="portrait"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4"/>
  <sheetViews>
    <sheetView workbookViewId="0">
      <pane ySplit="1" topLeftCell="A2" activePane="bottomLeft" state="frozen"/>
      <selection pane="bottomLeft" activeCell="B2" sqref="B2"/>
    </sheetView>
  </sheetViews>
  <sheetFormatPr defaultColWidth="0" defaultRowHeight="12.75" zeroHeight="1" x14ac:dyDescent="0.2"/>
  <cols>
    <col min="1" max="1" width="30.28515625" style="6" customWidth="1"/>
    <col min="2" max="9" width="16.28515625" style="6" customWidth="1"/>
    <col min="10" max="10" width="9.28515625" style="8" customWidth="1"/>
    <col min="11" max="16384" width="7.28515625" style="6" hidden="1"/>
  </cols>
  <sheetData>
    <row r="1" spans="1:10" x14ac:dyDescent="0.2">
      <c r="A1" s="6" t="s">
        <v>0</v>
      </c>
      <c r="B1" s="7" t="s">
        <v>175</v>
      </c>
      <c r="C1" s="7" t="s">
        <v>176</v>
      </c>
      <c r="D1" s="7" t="s">
        <v>170</v>
      </c>
      <c r="E1" s="7" t="s">
        <v>171</v>
      </c>
      <c r="F1" s="7" t="s">
        <v>177</v>
      </c>
      <c r="G1" s="7" t="s">
        <v>178</v>
      </c>
      <c r="H1" s="7" t="s">
        <v>179</v>
      </c>
      <c r="I1" s="8"/>
      <c r="J1" s="6"/>
    </row>
    <row r="2" spans="1:10" x14ac:dyDescent="0.2">
      <c r="A2" s="6" t="s">
        <v>79</v>
      </c>
      <c r="B2" s="3">
        <v>491</v>
      </c>
      <c r="C2" s="3">
        <v>0</v>
      </c>
      <c r="D2" s="3">
        <v>0</v>
      </c>
      <c r="E2" s="3">
        <v>0</v>
      </c>
      <c r="F2" s="3">
        <v>0</v>
      </c>
      <c r="G2" s="3">
        <v>0</v>
      </c>
      <c r="H2" s="3">
        <f t="shared" ref="H2:H65" si="0">SUM(B2:G2)</f>
        <v>491</v>
      </c>
      <c r="I2" s="8"/>
      <c r="J2" s="6"/>
    </row>
    <row r="3" spans="1:10" x14ac:dyDescent="0.2">
      <c r="A3" s="6" t="s">
        <v>106</v>
      </c>
      <c r="B3" s="3">
        <v>0</v>
      </c>
      <c r="C3" s="3">
        <v>0</v>
      </c>
      <c r="D3" s="3">
        <v>0</v>
      </c>
      <c r="E3" s="3">
        <v>0</v>
      </c>
      <c r="F3" s="3">
        <v>0</v>
      </c>
      <c r="G3" s="3">
        <v>442</v>
      </c>
      <c r="H3" s="3">
        <f t="shared" si="0"/>
        <v>442</v>
      </c>
      <c r="I3" s="8"/>
      <c r="J3" s="6"/>
    </row>
    <row r="4" spans="1:10" x14ac:dyDescent="0.2">
      <c r="A4" s="6" t="s">
        <v>5</v>
      </c>
      <c r="B4" s="3">
        <v>1593</v>
      </c>
      <c r="C4" s="3">
        <v>0</v>
      </c>
      <c r="D4" s="3">
        <v>0</v>
      </c>
      <c r="E4" s="3">
        <v>0</v>
      </c>
      <c r="F4" s="3">
        <v>0</v>
      </c>
      <c r="G4" s="3">
        <v>0</v>
      </c>
      <c r="H4" s="3">
        <f t="shared" si="0"/>
        <v>1593</v>
      </c>
      <c r="I4" s="8"/>
      <c r="J4" s="6"/>
    </row>
    <row r="5" spans="1:10" x14ac:dyDescent="0.2">
      <c r="A5" s="6" t="s">
        <v>161</v>
      </c>
      <c r="B5" s="3">
        <v>1369</v>
      </c>
      <c r="C5" s="3">
        <v>0</v>
      </c>
      <c r="D5" s="3">
        <v>0</v>
      </c>
      <c r="E5" s="3">
        <v>0</v>
      </c>
      <c r="F5" s="3">
        <v>0</v>
      </c>
      <c r="G5" s="3">
        <v>6843</v>
      </c>
      <c r="H5" s="3">
        <f t="shared" si="0"/>
        <v>8212</v>
      </c>
      <c r="I5" s="8"/>
      <c r="J5" s="6"/>
    </row>
    <row r="6" spans="1:10" x14ac:dyDescent="0.2">
      <c r="A6" s="6" t="s">
        <v>104</v>
      </c>
      <c r="B6" s="3">
        <v>828</v>
      </c>
      <c r="C6" s="3">
        <v>0</v>
      </c>
      <c r="D6" s="3">
        <v>0</v>
      </c>
      <c r="E6" s="3">
        <v>0</v>
      </c>
      <c r="F6" s="3">
        <v>0</v>
      </c>
      <c r="G6" s="3">
        <v>0</v>
      </c>
      <c r="H6" s="3">
        <f t="shared" si="0"/>
        <v>828</v>
      </c>
      <c r="I6" s="8"/>
      <c r="J6" s="6"/>
    </row>
    <row r="7" spans="1:10" x14ac:dyDescent="0.2">
      <c r="A7" s="6" t="s">
        <v>44</v>
      </c>
      <c r="B7" s="3">
        <v>0</v>
      </c>
      <c r="C7" s="3">
        <v>0</v>
      </c>
      <c r="D7" s="3">
        <v>0</v>
      </c>
      <c r="E7" s="3">
        <v>0</v>
      </c>
      <c r="F7" s="3">
        <v>0</v>
      </c>
      <c r="G7" s="3">
        <v>643</v>
      </c>
      <c r="H7" s="3">
        <f t="shared" si="0"/>
        <v>643</v>
      </c>
      <c r="I7" s="8"/>
      <c r="J7" s="6"/>
    </row>
    <row r="8" spans="1:10" x14ac:dyDescent="0.2">
      <c r="A8" s="6" t="s">
        <v>108</v>
      </c>
      <c r="B8" s="3">
        <v>12</v>
      </c>
      <c r="C8" s="3">
        <v>0</v>
      </c>
      <c r="D8" s="3">
        <v>0</v>
      </c>
      <c r="E8" s="3">
        <v>0</v>
      </c>
      <c r="F8" s="3">
        <v>0</v>
      </c>
      <c r="G8" s="3">
        <v>0</v>
      </c>
      <c r="H8" s="3">
        <f t="shared" si="0"/>
        <v>12</v>
      </c>
      <c r="I8" s="8"/>
      <c r="J8" s="6"/>
    </row>
    <row r="9" spans="1:10" x14ac:dyDescent="0.2">
      <c r="A9" s="6" t="s">
        <v>61</v>
      </c>
      <c r="B9" s="3">
        <v>2451</v>
      </c>
      <c r="C9" s="3">
        <v>817</v>
      </c>
      <c r="D9" s="3">
        <v>0</v>
      </c>
      <c r="E9" s="3">
        <v>0</v>
      </c>
      <c r="F9" s="3">
        <v>0</v>
      </c>
      <c r="G9" s="3">
        <v>13071</v>
      </c>
      <c r="H9" s="3">
        <f t="shared" si="0"/>
        <v>16339</v>
      </c>
      <c r="I9" s="8"/>
      <c r="J9" s="6"/>
    </row>
    <row r="10" spans="1:10" x14ac:dyDescent="0.2">
      <c r="A10" s="6" t="s">
        <v>70</v>
      </c>
      <c r="B10" s="3">
        <v>5</v>
      </c>
      <c r="C10" s="3">
        <v>0</v>
      </c>
      <c r="D10" s="3">
        <v>0</v>
      </c>
      <c r="E10" s="3">
        <v>0</v>
      </c>
      <c r="F10" s="3">
        <v>0</v>
      </c>
      <c r="G10" s="3">
        <v>0</v>
      </c>
      <c r="H10" s="3">
        <f t="shared" si="0"/>
        <v>5</v>
      </c>
      <c r="I10" s="8"/>
      <c r="J10" s="6"/>
    </row>
    <row r="11" spans="1:10" x14ac:dyDescent="0.2">
      <c r="A11" s="6" t="s">
        <v>226</v>
      </c>
      <c r="B11" s="3">
        <v>1960</v>
      </c>
      <c r="C11" s="3">
        <v>0</v>
      </c>
      <c r="D11" s="3">
        <v>0</v>
      </c>
      <c r="E11" s="3">
        <v>0</v>
      </c>
      <c r="F11" s="3">
        <v>0</v>
      </c>
      <c r="G11" s="3">
        <v>6861</v>
      </c>
      <c r="H11" s="3">
        <f t="shared" si="0"/>
        <v>8821</v>
      </c>
      <c r="I11" s="8"/>
      <c r="J11" s="6"/>
    </row>
    <row r="12" spans="1:10" x14ac:dyDescent="0.2">
      <c r="A12" s="6" t="s">
        <v>227</v>
      </c>
      <c r="B12" s="3">
        <v>1288</v>
      </c>
      <c r="C12" s="3">
        <v>1717</v>
      </c>
      <c r="D12" s="3">
        <v>0</v>
      </c>
      <c r="E12" s="3">
        <v>0</v>
      </c>
      <c r="F12" s="3">
        <v>0</v>
      </c>
      <c r="G12" s="3">
        <v>2146</v>
      </c>
      <c r="H12" s="3">
        <f t="shared" si="0"/>
        <v>5151</v>
      </c>
      <c r="I12" s="8"/>
      <c r="J12" s="6"/>
    </row>
    <row r="13" spans="1:10" x14ac:dyDescent="0.2">
      <c r="A13" s="6" t="s">
        <v>1</v>
      </c>
      <c r="B13" s="3">
        <v>5805</v>
      </c>
      <c r="C13" s="3">
        <v>2111</v>
      </c>
      <c r="D13" s="3">
        <v>0</v>
      </c>
      <c r="E13" s="3">
        <v>0</v>
      </c>
      <c r="F13" s="3">
        <v>0</v>
      </c>
      <c r="G13" s="3">
        <v>8443</v>
      </c>
      <c r="H13" s="3">
        <f t="shared" si="0"/>
        <v>16359</v>
      </c>
      <c r="I13" s="8"/>
      <c r="J13" s="6"/>
    </row>
    <row r="14" spans="1:10" x14ac:dyDescent="0.2">
      <c r="A14" s="6" t="s">
        <v>29</v>
      </c>
      <c r="B14" s="3">
        <v>1430</v>
      </c>
      <c r="C14" s="3">
        <v>0</v>
      </c>
      <c r="D14" s="3">
        <v>0</v>
      </c>
      <c r="E14" s="3">
        <v>0</v>
      </c>
      <c r="F14" s="3">
        <v>0</v>
      </c>
      <c r="G14" s="3">
        <v>4289</v>
      </c>
      <c r="H14" s="3">
        <f t="shared" si="0"/>
        <v>5719</v>
      </c>
      <c r="I14" s="8"/>
      <c r="J14" s="6"/>
    </row>
    <row r="15" spans="1:10" x14ac:dyDescent="0.2">
      <c r="A15" s="6" t="s">
        <v>152</v>
      </c>
      <c r="B15" s="3">
        <v>987</v>
      </c>
      <c r="C15" s="3">
        <v>123</v>
      </c>
      <c r="D15" s="3">
        <v>0</v>
      </c>
      <c r="E15" s="3">
        <v>0</v>
      </c>
      <c r="F15" s="3">
        <v>0</v>
      </c>
      <c r="G15" s="3">
        <v>987</v>
      </c>
      <c r="H15" s="3">
        <f t="shared" si="0"/>
        <v>2097</v>
      </c>
      <c r="I15" s="8"/>
      <c r="J15" s="6"/>
    </row>
    <row r="16" spans="1:10" x14ac:dyDescent="0.2">
      <c r="A16" s="6" t="s">
        <v>155</v>
      </c>
      <c r="B16" s="3">
        <v>29079</v>
      </c>
      <c r="C16" s="3">
        <v>5094</v>
      </c>
      <c r="D16" s="3">
        <v>0</v>
      </c>
      <c r="E16" s="3">
        <v>0</v>
      </c>
      <c r="F16" s="3">
        <v>0</v>
      </c>
      <c r="G16" s="3">
        <v>100399</v>
      </c>
      <c r="H16" s="3">
        <f t="shared" si="0"/>
        <v>134572</v>
      </c>
      <c r="I16" s="8"/>
      <c r="J16" s="6"/>
    </row>
    <row r="17" spans="1:10" x14ac:dyDescent="0.2">
      <c r="A17" s="6" t="s">
        <v>228</v>
      </c>
      <c r="B17" s="3">
        <v>17344</v>
      </c>
      <c r="C17" s="3">
        <v>2952</v>
      </c>
      <c r="D17" s="3">
        <v>0</v>
      </c>
      <c r="E17" s="3">
        <v>0</v>
      </c>
      <c r="F17" s="3">
        <v>0</v>
      </c>
      <c r="G17" s="3">
        <v>50925</v>
      </c>
      <c r="H17" s="3">
        <f t="shared" si="0"/>
        <v>71221</v>
      </c>
      <c r="I17" s="8"/>
      <c r="J17" s="6"/>
    </row>
    <row r="18" spans="1:10" x14ac:dyDescent="0.2">
      <c r="A18" s="6" t="s">
        <v>86</v>
      </c>
      <c r="B18" s="3">
        <v>7361</v>
      </c>
      <c r="C18" s="3">
        <v>491</v>
      </c>
      <c r="D18" s="3">
        <v>0</v>
      </c>
      <c r="E18" s="3">
        <v>0</v>
      </c>
      <c r="F18" s="3">
        <v>0</v>
      </c>
      <c r="G18" s="3">
        <v>21920</v>
      </c>
      <c r="H18" s="3">
        <f t="shared" si="0"/>
        <v>29772</v>
      </c>
      <c r="I18" s="8"/>
      <c r="J18" s="6"/>
    </row>
    <row r="19" spans="1:10" x14ac:dyDescent="0.2">
      <c r="A19" s="6" t="s">
        <v>92</v>
      </c>
      <c r="B19" s="3">
        <v>201</v>
      </c>
      <c r="C19" s="3">
        <v>0</v>
      </c>
      <c r="D19" s="3">
        <v>0</v>
      </c>
      <c r="E19" s="3">
        <v>0</v>
      </c>
      <c r="F19" s="3">
        <v>0</v>
      </c>
      <c r="G19" s="3">
        <v>403</v>
      </c>
      <c r="H19" s="3">
        <f t="shared" si="0"/>
        <v>604</v>
      </c>
      <c r="I19" s="8"/>
      <c r="J19" s="6"/>
    </row>
    <row r="20" spans="1:10" x14ac:dyDescent="0.2">
      <c r="A20" s="6" t="s">
        <v>71</v>
      </c>
      <c r="B20" s="3">
        <v>14</v>
      </c>
      <c r="C20" s="3">
        <v>0</v>
      </c>
      <c r="D20" s="3">
        <v>0</v>
      </c>
      <c r="E20" s="3">
        <v>0</v>
      </c>
      <c r="F20" s="3">
        <v>0</v>
      </c>
      <c r="G20" s="3">
        <v>0</v>
      </c>
      <c r="H20" s="3">
        <f t="shared" si="0"/>
        <v>14</v>
      </c>
      <c r="I20" s="8"/>
      <c r="J20" s="6"/>
    </row>
    <row r="21" spans="1:10" x14ac:dyDescent="0.2">
      <c r="A21" s="6" t="s">
        <v>229</v>
      </c>
      <c r="B21" s="3">
        <v>2864</v>
      </c>
      <c r="C21" s="3">
        <v>1432</v>
      </c>
      <c r="D21" s="3">
        <v>0</v>
      </c>
      <c r="E21" s="3">
        <v>0</v>
      </c>
      <c r="F21" s="3">
        <v>0</v>
      </c>
      <c r="G21" s="3">
        <v>10740</v>
      </c>
      <c r="H21" s="3">
        <f t="shared" si="0"/>
        <v>15036</v>
      </c>
      <c r="I21" s="8"/>
      <c r="J21" s="6"/>
    </row>
    <row r="22" spans="1:10" x14ac:dyDescent="0.2">
      <c r="A22" s="6" t="s">
        <v>3</v>
      </c>
      <c r="B22" s="3">
        <v>293</v>
      </c>
      <c r="C22" s="3">
        <v>0</v>
      </c>
      <c r="D22" s="3">
        <v>0</v>
      </c>
      <c r="E22" s="3">
        <v>0</v>
      </c>
      <c r="F22" s="3">
        <v>0</v>
      </c>
      <c r="G22" s="3">
        <v>0</v>
      </c>
      <c r="H22" s="3">
        <f t="shared" si="0"/>
        <v>293</v>
      </c>
      <c r="I22" s="8"/>
      <c r="J22" s="6"/>
    </row>
    <row r="23" spans="1:10" x14ac:dyDescent="0.2">
      <c r="A23" s="6" t="s">
        <v>66</v>
      </c>
      <c r="B23" s="3">
        <v>0</v>
      </c>
      <c r="C23" s="3">
        <v>0</v>
      </c>
      <c r="D23" s="3">
        <v>0</v>
      </c>
      <c r="E23" s="3">
        <v>0</v>
      </c>
      <c r="F23" s="3">
        <v>0</v>
      </c>
      <c r="G23" s="3">
        <v>613</v>
      </c>
      <c r="H23" s="3">
        <f t="shared" si="0"/>
        <v>613</v>
      </c>
      <c r="I23" s="8"/>
      <c r="J23" s="6"/>
    </row>
    <row r="24" spans="1:10" x14ac:dyDescent="0.2">
      <c r="A24" s="6" t="s">
        <v>230</v>
      </c>
      <c r="B24" s="3">
        <v>193</v>
      </c>
      <c r="C24" s="3">
        <v>0</v>
      </c>
      <c r="D24" s="3">
        <v>0</v>
      </c>
      <c r="E24" s="3">
        <v>0</v>
      </c>
      <c r="F24" s="3">
        <v>0</v>
      </c>
      <c r="G24" s="3">
        <v>193</v>
      </c>
      <c r="H24" s="3">
        <f t="shared" si="0"/>
        <v>386</v>
      </c>
      <c r="I24" s="8"/>
      <c r="J24" s="6"/>
    </row>
    <row r="25" spans="1:10" x14ac:dyDescent="0.2">
      <c r="A25" s="6" t="s">
        <v>14</v>
      </c>
      <c r="B25" s="3">
        <v>5120</v>
      </c>
      <c r="C25" s="3">
        <v>270</v>
      </c>
      <c r="D25" s="3">
        <v>0</v>
      </c>
      <c r="E25" s="3">
        <v>0</v>
      </c>
      <c r="F25" s="3">
        <v>0</v>
      </c>
      <c r="G25" s="3">
        <v>11857</v>
      </c>
      <c r="H25" s="3">
        <f t="shared" si="0"/>
        <v>17247</v>
      </c>
      <c r="I25" s="8"/>
      <c r="J25" s="6"/>
    </row>
    <row r="26" spans="1:10" x14ac:dyDescent="0.2">
      <c r="A26" s="6" t="s">
        <v>112</v>
      </c>
      <c r="B26" s="3">
        <v>5999</v>
      </c>
      <c r="C26" s="3">
        <v>1714</v>
      </c>
      <c r="D26" s="3">
        <v>0</v>
      </c>
      <c r="E26" s="3">
        <v>0</v>
      </c>
      <c r="F26" s="3">
        <v>0</v>
      </c>
      <c r="G26" s="3">
        <v>5570</v>
      </c>
      <c r="H26" s="3">
        <f t="shared" si="0"/>
        <v>13283</v>
      </c>
      <c r="I26" s="8"/>
      <c r="J26" s="6"/>
    </row>
    <row r="27" spans="1:10" x14ac:dyDescent="0.2">
      <c r="A27" s="6" t="s">
        <v>125</v>
      </c>
      <c r="B27" s="3">
        <v>7733</v>
      </c>
      <c r="C27" s="3">
        <v>2578</v>
      </c>
      <c r="D27" s="3">
        <v>0</v>
      </c>
      <c r="E27" s="3">
        <v>0</v>
      </c>
      <c r="F27" s="3">
        <v>0</v>
      </c>
      <c r="G27" s="3">
        <v>25133</v>
      </c>
      <c r="H27" s="3">
        <f t="shared" si="0"/>
        <v>35444</v>
      </c>
      <c r="I27" s="8"/>
      <c r="J27" s="6"/>
    </row>
    <row r="28" spans="1:10" x14ac:dyDescent="0.2">
      <c r="A28" s="6" t="s">
        <v>30</v>
      </c>
      <c r="B28" s="3">
        <v>753</v>
      </c>
      <c r="C28" s="3">
        <v>0</v>
      </c>
      <c r="D28" s="3">
        <v>0</v>
      </c>
      <c r="E28" s="3">
        <v>0</v>
      </c>
      <c r="F28" s="3">
        <v>0</v>
      </c>
      <c r="G28" s="3">
        <v>3388</v>
      </c>
      <c r="H28" s="3">
        <f t="shared" si="0"/>
        <v>4141</v>
      </c>
      <c r="I28" s="8"/>
      <c r="J28" s="6"/>
    </row>
    <row r="29" spans="1:10" x14ac:dyDescent="0.2">
      <c r="A29" s="6" t="s">
        <v>100</v>
      </c>
      <c r="B29" s="3">
        <v>479</v>
      </c>
      <c r="C29" s="3">
        <v>479</v>
      </c>
      <c r="D29" s="3">
        <v>0</v>
      </c>
      <c r="E29" s="3">
        <v>0</v>
      </c>
      <c r="F29" s="3">
        <v>0</v>
      </c>
      <c r="G29" s="3">
        <v>3352</v>
      </c>
      <c r="H29" s="3">
        <f t="shared" si="0"/>
        <v>4310</v>
      </c>
      <c r="I29" s="8"/>
      <c r="J29" s="6"/>
    </row>
    <row r="30" spans="1:10" x14ac:dyDescent="0.2">
      <c r="A30" s="6" t="s">
        <v>62</v>
      </c>
      <c r="B30" s="3">
        <v>12427</v>
      </c>
      <c r="C30" s="3">
        <v>401</v>
      </c>
      <c r="D30" s="3">
        <v>0</v>
      </c>
      <c r="E30" s="3">
        <v>0</v>
      </c>
      <c r="F30" s="3">
        <v>0</v>
      </c>
      <c r="G30" s="3">
        <v>20044</v>
      </c>
      <c r="H30" s="3">
        <f t="shared" si="0"/>
        <v>32872</v>
      </c>
      <c r="I30" s="8"/>
      <c r="J30" s="6"/>
    </row>
    <row r="31" spans="1:10" x14ac:dyDescent="0.2">
      <c r="A31" s="6" t="s">
        <v>130</v>
      </c>
      <c r="B31" s="3">
        <v>4191</v>
      </c>
      <c r="C31" s="3">
        <v>1397</v>
      </c>
      <c r="D31" s="3">
        <v>0</v>
      </c>
      <c r="E31" s="3">
        <v>0</v>
      </c>
      <c r="F31" s="3">
        <v>0</v>
      </c>
      <c r="G31" s="3">
        <v>10826</v>
      </c>
      <c r="H31" s="3">
        <f t="shared" si="0"/>
        <v>16414</v>
      </c>
      <c r="I31" s="8"/>
      <c r="J31" s="6"/>
    </row>
    <row r="32" spans="1:10" x14ac:dyDescent="0.2">
      <c r="A32" s="6" t="s">
        <v>20</v>
      </c>
      <c r="B32" s="3">
        <v>3665</v>
      </c>
      <c r="C32" s="3">
        <v>282</v>
      </c>
      <c r="D32" s="3">
        <v>0</v>
      </c>
      <c r="E32" s="3">
        <v>0</v>
      </c>
      <c r="F32" s="3">
        <v>0</v>
      </c>
      <c r="G32" s="3">
        <v>4229</v>
      </c>
      <c r="H32" s="3">
        <f t="shared" si="0"/>
        <v>8176</v>
      </c>
      <c r="I32" s="8"/>
      <c r="J32" s="6"/>
    </row>
    <row r="33" spans="1:10" x14ac:dyDescent="0.2">
      <c r="A33" s="6" t="s">
        <v>12</v>
      </c>
      <c r="B33" s="3">
        <v>805</v>
      </c>
      <c r="C33" s="3">
        <v>0</v>
      </c>
      <c r="D33" s="3">
        <v>0</v>
      </c>
      <c r="E33" s="3">
        <v>0</v>
      </c>
      <c r="F33" s="3">
        <v>0</v>
      </c>
      <c r="G33" s="3">
        <v>4827</v>
      </c>
      <c r="H33" s="3">
        <f t="shared" si="0"/>
        <v>5632</v>
      </c>
      <c r="I33" s="8"/>
      <c r="J33" s="6"/>
    </row>
    <row r="34" spans="1:10" x14ac:dyDescent="0.2">
      <c r="A34" s="6" t="s">
        <v>45</v>
      </c>
      <c r="B34" s="3">
        <v>149</v>
      </c>
      <c r="C34" s="3">
        <v>0</v>
      </c>
      <c r="D34" s="3">
        <v>0</v>
      </c>
      <c r="E34" s="3">
        <v>0</v>
      </c>
      <c r="F34" s="3">
        <v>0</v>
      </c>
      <c r="G34" s="3">
        <v>745</v>
      </c>
      <c r="H34" s="3">
        <f t="shared" si="0"/>
        <v>894</v>
      </c>
      <c r="I34" s="8"/>
      <c r="J34" s="6"/>
    </row>
    <row r="35" spans="1:10" x14ac:dyDescent="0.2">
      <c r="A35" s="6" t="s">
        <v>25</v>
      </c>
      <c r="B35" s="3">
        <v>8021</v>
      </c>
      <c r="C35" s="3">
        <v>802</v>
      </c>
      <c r="D35" s="3">
        <v>0</v>
      </c>
      <c r="E35" s="3">
        <v>0</v>
      </c>
      <c r="F35" s="3">
        <v>0</v>
      </c>
      <c r="G35" s="3">
        <v>20053</v>
      </c>
      <c r="H35" s="3">
        <f t="shared" si="0"/>
        <v>28876</v>
      </c>
      <c r="I35" s="8"/>
      <c r="J35" s="6"/>
    </row>
    <row r="36" spans="1:10" x14ac:dyDescent="0.2">
      <c r="A36" s="6" t="s">
        <v>24</v>
      </c>
      <c r="B36" s="3">
        <v>2362</v>
      </c>
      <c r="C36" s="3">
        <v>472</v>
      </c>
      <c r="D36" s="3">
        <v>0</v>
      </c>
      <c r="E36" s="3">
        <v>0</v>
      </c>
      <c r="F36" s="3">
        <v>0</v>
      </c>
      <c r="G36" s="3">
        <v>6614</v>
      </c>
      <c r="H36" s="3">
        <f t="shared" si="0"/>
        <v>9448</v>
      </c>
      <c r="I36" s="8"/>
      <c r="J36" s="6"/>
    </row>
    <row r="37" spans="1:10" x14ac:dyDescent="0.2">
      <c r="A37" s="6" t="s">
        <v>126</v>
      </c>
      <c r="B37" s="3">
        <v>1706</v>
      </c>
      <c r="C37" s="3">
        <v>0</v>
      </c>
      <c r="D37" s="3">
        <v>0</v>
      </c>
      <c r="E37" s="3">
        <v>0</v>
      </c>
      <c r="F37" s="3">
        <v>0</v>
      </c>
      <c r="G37" s="3">
        <v>2275</v>
      </c>
      <c r="H37" s="3">
        <f t="shared" si="0"/>
        <v>3981</v>
      </c>
      <c r="I37" s="8"/>
      <c r="J37" s="6"/>
    </row>
    <row r="38" spans="1:10" x14ac:dyDescent="0.2">
      <c r="A38" s="6" t="s">
        <v>7</v>
      </c>
      <c r="B38" s="3">
        <v>14808</v>
      </c>
      <c r="C38" s="3">
        <v>1433</v>
      </c>
      <c r="D38" s="3">
        <v>0</v>
      </c>
      <c r="E38" s="3">
        <v>0</v>
      </c>
      <c r="F38" s="3">
        <v>0</v>
      </c>
      <c r="G38" s="3">
        <v>23885</v>
      </c>
      <c r="H38" s="3">
        <f t="shared" si="0"/>
        <v>40126</v>
      </c>
      <c r="I38" s="8"/>
      <c r="J38" s="6"/>
    </row>
    <row r="39" spans="1:10" x14ac:dyDescent="0.2">
      <c r="A39" s="6" t="s">
        <v>144</v>
      </c>
      <c r="B39" s="3">
        <v>0</v>
      </c>
      <c r="C39" s="3">
        <v>0</v>
      </c>
      <c r="D39" s="3">
        <v>0</v>
      </c>
      <c r="E39" s="3">
        <v>0</v>
      </c>
      <c r="F39" s="3">
        <v>0</v>
      </c>
      <c r="G39" s="3">
        <v>1620</v>
      </c>
      <c r="H39" s="3">
        <f t="shared" si="0"/>
        <v>1620</v>
      </c>
      <c r="I39" s="8"/>
      <c r="J39" s="6"/>
    </row>
    <row r="40" spans="1:10" x14ac:dyDescent="0.2">
      <c r="A40" s="6" t="s">
        <v>85</v>
      </c>
      <c r="B40" s="3">
        <v>2568</v>
      </c>
      <c r="C40" s="3">
        <v>321</v>
      </c>
      <c r="D40" s="3">
        <v>0</v>
      </c>
      <c r="E40" s="3">
        <v>0</v>
      </c>
      <c r="F40" s="3">
        <v>0</v>
      </c>
      <c r="G40" s="3">
        <v>6099</v>
      </c>
      <c r="H40" s="3">
        <f t="shared" si="0"/>
        <v>8988</v>
      </c>
      <c r="I40" s="8"/>
      <c r="J40" s="6"/>
    </row>
    <row r="41" spans="1:10" x14ac:dyDescent="0.2">
      <c r="A41" s="6" t="s">
        <v>231</v>
      </c>
      <c r="B41" s="3">
        <v>6069</v>
      </c>
      <c r="C41" s="3">
        <v>1734</v>
      </c>
      <c r="D41" s="3">
        <v>0</v>
      </c>
      <c r="E41" s="3">
        <v>0</v>
      </c>
      <c r="F41" s="3">
        <v>0</v>
      </c>
      <c r="G41" s="3">
        <v>17772</v>
      </c>
      <c r="H41" s="3">
        <f t="shared" si="0"/>
        <v>25575</v>
      </c>
      <c r="I41" s="8"/>
      <c r="J41" s="6"/>
    </row>
    <row r="42" spans="1:10" x14ac:dyDescent="0.2">
      <c r="A42" s="6" t="s">
        <v>232</v>
      </c>
      <c r="B42" s="3">
        <v>0</v>
      </c>
      <c r="C42" s="3">
        <v>0</v>
      </c>
      <c r="D42" s="3">
        <v>0</v>
      </c>
      <c r="E42" s="3">
        <v>0</v>
      </c>
      <c r="F42" s="3">
        <v>0</v>
      </c>
      <c r="G42" s="3">
        <v>1589</v>
      </c>
      <c r="H42" s="3">
        <f t="shared" si="0"/>
        <v>1589</v>
      </c>
      <c r="I42" s="8"/>
      <c r="J42" s="6"/>
    </row>
    <row r="43" spans="1:10" x14ac:dyDescent="0.2">
      <c r="A43" s="6" t="s">
        <v>69</v>
      </c>
      <c r="B43" s="3">
        <v>2855</v>
      </c>
      <c r="C43" s="3">
        <v>0</v>
      </c>
      <c r="D43" s="3">
        <v>0</v>
      </c>
      <c r="E43" s="3">
        <v>0</v>
      </c>
      <c r="F43" s="3">
        <v>0</v>
      </c>
      <c r="G43" s="3">
        <v>1427</v>
      </c>
      <c r="H43" s="3">
        <f t="shared" si="0"/>
        <v>4282</v>
      </c>
      <c r="I43" s="8"/>
      <c r="J43" s="6"/>
    </row>
    <row r="44" spans="1:10" x14ac:dyDescent="0.2">
      <c r="A44" s="6" t="s">
        <v>129</v>
      </c>
      <c r="B44" s="3">
        <v>9423</v>
      </c>
      <c r="C44" s="3">
        <v>785</v>
      </c>
      <c r="D44" s="3">
        <v>0</v>
      </c>
      <c r="E44" s="3">
        <v>0</v>
      </c>
      <c r="F44" s="3">
        <v>0</v>
      </c>
      <c r="G44" s="3">
        <v>14920</v>
      </c>
      <c r="H44" s="3">
        <f t="shared" si="0"/>
        <v>25128</v>
      </c>
      <c r="I44" s="8"/>
      <c r="J44" s="6"/>
    </row>
    <row r="45" spans="1:10" x14ac:dyDescent="0.2">
      <c r="A45" s="6" t="s">
        <v>127</v>
      </c>
      <c r="B45" s="3">
        <v>15983</v>
      </c>
      <c r="C45" s="3">
        <v>1721</v>
      </c>
      <c r="D45" s="3">
        <v>0</v>
      </c>
      <c r="E45" s="3">
        <v>0</v>
      </c>
      <c r="F45" s="3">
        <v>0</v>
      </c>
      <c r="G45" s="3">
        <v>34179</v>
      </c>
      <c r="H45" s="3">
        <f t="shared" si="0"/>
        <v>51883</v>
      </c>
      <c r="I45" s="8"/>
      <c r="J45" s="6"/>
    </row>
    <row r="46" spans="1:10" x14ac:dyDescent="0.2">
      <c r="A46" s="6" t="s">
        <v>162</v>
      </c>
      <c r="B46" s="3">
        <v>2445</v>
      </c>
      <c r="C46" s="3">
        <v>815</v>
      </c>
      <c r="D46" s="3">
        <v>0</v>
      </c>
      <c r="E46" s="3">
        <v>0</v>
      </c>
      <c r="F46" s="3">
        <v>0</v>
      </c>
      <c r="G46" s="3">
        <v>1630</v>
      </c>
      <c r="H46" s="3">
        <f t="shared" si="0"/>
        <v>4890</v>
      </c>
      <c r="I46" s="8"/>
      <c r="J46" s="6"/>
    </row>
    <row r="47" spans="1:10" x14ac:dyDescent="0.2">
      <c r="A47" s="6" t="s">
        <v>49</v>
      </c>
      <c r="B47" s="3">
        <v>1970</v>
      </c>
      <c r="C47" s="3">
        <v>0</v>
      </c>
      <c r="D47" s="3">
        <v>0</v>
      </c>
      <c r="E47" s="3">
        <v>0</v>
      </c>
      <c r="F47" s="3">
        <v>0</v>
      </c>
      <c r="G47" s="3">
        <v>0</v>
      </c>
      <c r="H47" s="3">
        <f t="shared" si="0"/>
        <v>1970</v>
      </c>
      <c r="I47" s="8"/>
      <c r="J47" s="6"/>
    </row>
    <row r="48" spans="1:10" x14ac:dyDescent="0.2">
      <c r="A48" s="6" t="s">
        <v>54</v>
      </c>
      <c r="B48" s="3">
        <v>266</v>
      </c>
      <c r="C48" s="3">
        <v>0</v>
      </c>
      <c r="D48" s="3">
        <v>0</v>
      </c>
      <c r="E48" s="3">
        <v>0</v>
      </c>
      <c r="F48" s="3">
        <v>0</v>
      </c>
      <c r="G48" s="3">
        <v>0</v>
      </c>
      <c r="H48" s="3">
        <f t="shared" si="0"/>
        <v>266</v>
      </c>
      <c r="I48" s="8"/>
      <c r="J48" s="6"/>
    </row>
    <row r="49" spans="1:10" x14ac:dyDescent="0.2">
      <c r="A49" s="6" t="s">
        <v>58</v>
      </c>
      <c r="B49" s="3">
        <v>226</v>
      </c>
      <c r="C49" s="3">
        <v>0</v>
      </c>
      <c r="D49" s="3">
        <v>0</v>
      </c>
      <c r="E49" s="3">
        <v>0</v>
      </c>
      <c r="F49" s="3">
        <v>0</v>
      </c>
      <c r="G49" s="3">
        <v>0</v>
      </c>
      <c r="H49" s="3">
        <f t="shared" si="0"/>
        <v>226</v>
      </c>
      <c r="I49" s="8"/>
      <c r="J49" s="6"/>
    </row>
    <row r="50" spans="1:10" x14ac:dyDescent="0.2">
      <c r="A50" s="6" t="s">
        <v>233</v>
      </c>
      <c r="B50" s="3">
        <v>325</v>
      </c>
      <c r="C50" s="3">
        <v>0</v>
      </c>
      <c r="D50" s="3">
        <v>0</v>
      </c>
      <c r="E50" s="3">
        <v>0</v>
      </c>
      <c r="F50" s="3">
        <v>0</v>
      </c>
      <c r="G50" s="3">
        <v>1298</v>
      </c>
      <c r="H50" s="3">
        <f t="shared" si="0"/>
        <v>1623</v>
      </c>
      <c r="I50" s="8"/>
      <c r="J50" s="6"/>
    </row>
    <row r="51" spans="1:10" x14ac:dyDescent="0.2">
      <c r="A51" s="6" t="s">
        <v>234</v>
      </c>
      <c r="B51" s="3">
        <v>9235</v>
      </c>
      <c r="C51" s="3">
        <v>560</v>
      </c>
      <c r="D51" s="3">
        <v>0</v>
      </c>
      <c r="E51" s="3">
        <v>0</v>
      </c>
      <c r="F51" s="3">
        <v>0</v>
      </c>
      <c r="G51" s="3">
        <v>34420</v>
      </c>
      <c r="H51" s="3">
        <f t="shared" si="0"/>
        <v>44215</v>
      </c>
      <c r="I51" s="8"/>
      <c r="J51" s="6"/>
    </row>
    <row r="52" spans="1:10" x14ac:dyDescent="0.2">
      <c r="A52" s="6" t="s">
        <v>56</v>
      </c>
      <c r="B52" s="3">
        <v>3</v>
      </c>
      <c r="C52" s="3">
        <v>0</v>
      </c>
      <c r="D52" s="3">
        <v>0</v>
      </c>
      <c r="E52" s="3">
        <v>0</v>
      </c>
      <c r="F52" s="3">
        <v>0</v>
      </c>
      <c r="G52" s="3">
        <v>0</v>
      </c>
      <c r="H52" s="3">
        <f t="shared" si="0"/>
        <v>3</v>
      </c>
      <c r="I52" s="8"/>
      <c r="J52" s="6"/>
    </row>
    <row r="53" spans="1:10" x14ac:dyDescent="0.2">
      <c r="A53" s="6" t="s">
        <v>150</v>
      </c>
      <c r="B53" s="3">
        <v>0</v>
      </c>
      <c r="C53" s="3">
        <v>206</v>
      </c>
      <c r="D53" s="3">
        <v>0</v>
      </c>
      <c r="E53" s="3">
        <v>0</v>
      </c>
      <c r="F53" s="3">
        <v>0</v>
      </c>
      <c r="G53" s="3">
        <v>1441</v>
      </c>
      <c r="H53" s="3">
        <f t="shared" si="0"/>
        <v>1647</v>
      </c>
      <c r="I53" s="8"/>
      <c r="J53" s="6"/>
    </row>
    <row r="54" spans="1:10" x14ac:dyDescent="0.2">
      <c r="A54" s="6" t="s">
        <v>63</v>
      </c>
      <c r="B54" s="3">
        <v>5197</v>
      </c>
      <c r="C54" s="3">
        <v>1299</v>
      </c>
      <c r="D54" s="3">
        <v>0</v>
      </c>
      <c r="E54" s="3">
        <v>0</v>
      </c>
      <c r="F54" s="3">
        <v>0</v>
      </c>
      <c r="G54" s="3">
        <v>15331</v>
      </c>
      <c r="H54" s="3">
        <f t="shared" si="0"/>
        <v>21827</v>
      </c>
      <c r="I54" s="8"/>
      <c r="J54" s="6"/>
    </row>
    <row r="55" spans="1:10" x14ac:dyDescent="0.2">
      <c r="A55" s="6" t="s">
        <v>138</v>
      </c>
      <c r="B55" s="3">
        <v>0</v>
      </c>
      <c r="C55" s="3">
        <v>0</v>
      </c>
      <c r="D55" s="3">
        <v>0</v>
      </c>
      <c r="E55" s="3">
        <v>0</v>
      </c>
      <c r="F55" s="3">
        <v>0</v>
      </c>
      <c r="G55" s="3">
        <v>631</v>
      </c>
      <c r="H55" s="3">
        <f t="shared" si="0"/>
        <v>631</v>
      </c>
      <c r="I55" s="8"/>
      <c r="J55" s="6"/>
    </row>
    <row r="56" spans="1:10" x14ac:dyDescent="0.2">
      <c r="A56" s="6" t="s">
        <v>145</v>
      </c>
      <c r="B56" s="3">
        <v>72</v>
      </c>
      <c r="C56" s="3">
        <v>0</v>
      </c>
      <c r="D56" s="3">
        <v>0</v>
      </c>
      <c r="E56" s="3">
        <v>0</v>
      </c>
      <c r="F56" s="3">
        <v>0</v>
      </c>
      <c r="G56" s="3">
        <v>652</v>
      </c>
      <c r="H56" s="3">
        <f t="shared" si="0"/>
        <v>724</v>
      </c>
      <c r="I56" s="8"/>
      <c r="J56" s="6"/>
    </row>
    <row r="57" spans="1:10" x14ac:dyDescent="0.2">
      <c r="A57" s="6" t="s">
        <v>38</v>
      </c>
      <c r="B57" s="3">
        <v>612</v>
      </c>
      <c r="C57" s="3">
        <v>0</v>
      </c>
      <c r="D57" s="3">
        <v>0</v>
      </c>
      <c r="E57" s="3">
        <v>0</v>
      </c>
      <c r="F57" s="3">
        <v>0</v>
      </c>
      <c r="G57" s="3">
        <v>0</v>
      </c>
      <c r="H57" s="3">
        <f t="shared" si="0"/>
        <v>612</v>
      </c>
      <c r="I57" s="8"/>
      <c r="J57" s="6"/>
    </row>
    <row r="58" spans="1:10" x14ac:dyDescent="0.2">
      <c r="A58" s="6" t="s">
        <v>148</v>
      </c>
      <c r="B58" s="3">
        <v>763</v>
      </c>
      <c r="C58" s="3">
        <v>191</v>
      </c>
      <c r="D58" s="3">
        <v>0</v>
      </c>
      <c r="E58" s="3">
        <v>0</v>
      </c>
      <c r="F58" s="3">
        <v>0</v>
      </c>
      <c r="G58" s="3">
        <v>1717</v>
      </c>
      <c r="H58" s="3">
        <f t="shared" si="0"/>
        <v>2671</v>
      </c>
      <c r="I58" s="8"/>
      <c r="J58" s="6"/>
    </row>
    <row r="59" spans="1:10" x14ac:dyDescent="0.2">
      <c r="A59" s="6" t="s">
        <v>15</v>
      </c>
      <c r="B59" s="3">
        <v>3162</v>
      </c>
      <c r="C59" s="3">
        <v>243</v>
      </c>
      <c r="D59" s="3">
        <v>0</v>
      </c>
      <c r="E59" s="3">
        <v>0</v>
      </c>
      <c r="F59" s="3">
        <v>0</v>
      </c>
      <c r="G59" s="3">
        <v>8757</v>
      </c>
      <c r="H59" s="3">
        <f t="shared" si="0"/>
        <v>12162</v>
      </c>
      <c r="I59" s="8"/>
      <c r="J59" s="6"/>
    </row>
    <row r="60" spans="1:10" x14ac:dyDescent="0.2">
      <c r="A60" s="6" t="s">
        <v>81</v>
      </c>
      <c r="B60" s="3">
        <v>40399</v>
      </c>
      <c r="C60" s="3">
        <v>535</v>
      </c>
      <c r="D60" s="3">
        <v>0</v>
      </c>
      <c r="E60" s="3">
        <v>0</v>
      </c>
      <c r="F60" s="3">
        <v>0</v>
      </c>
      <c r="G60" s="3">
        <v>76785</v>
      </c>
      <c r="H60" s="3">
        <f t="shared" si="0"/>
        <v>117719</v>
      </c>
      <c r="I60" s="8"/>
      <c r="J60" s="6"/>
    </row>
    <row r="61" spans="1:10" x14ac:dyDescent="0.2">
      <c r="A61" s="6" t="s">
        <v>132</v>
      </c>
      <c r="B61" s="3">
        <v>366</v>
      </c>
      <c r="C61" s="3">
        <v>0</v>
      </c>
      <c r="D61" s="3">
        <v>0</v>
      </c>
      <c r="E61" s="3">
        <v>0</v>
      </c>
      <c r="F61" s="3">
        <v>0</v>
      </c>
      <c r="G61" s="3">
        <v>731</v>
      </c>
      <c r="H61" s="3">
        <f t="shared" si="0"/>
        <v>1097</v>
      </c>
      <c r="I61" s="8"/>
      <c r="J61" s="6"/>
    </row>
    <row r="62" spans="1:10" x14ac:dyDescent="0.2">
      <c r="A62" s="6" t="s">
        <v>83</v>
      </c>
      <c r="B62" s="3">
        <v>1978</v>
      </c>
      <c r="C62" s="3">
        <v>0</v>
      </c>
      <c r="D62" s="3">
        <v>0</v>
      </c>
      <c r="E62" s="3">
        <v>0</v>
      </c>
      <c r="F62" s="3">
        <v>0</v>
      </c>
      <c r="G62" s="3">
        <v>6180</v>
      </c>
      <c r="H62" s="3">
        <f t="shared" si="0"/>
        <v>8158</v>
      </c>
      <c r="I62" s="8"/>
      <c r="J62" s="6"/>
    </row>
    <row r="63" spans="1:10" x14ac:dyDescent="0.2">
      <c r="A63" s="6" t="s">
        <v>153</v>
      </c>
      <c r="B63" s="3">
        <v>6554</v>
      </c>
      <c r="C63" s="3">
        <v>1311</v>
      </c>
      <c r="D63" s="3">
        <v>0</v>
      </c>
      <c r="E63" s="3">
        <v>0</v>
      </c>
      <c r="F63" s="3">
        <v>0</v>
      </c>
      <c r="G63" s="3">
        <v>16549</v>
      </c>
      <c r="H63" s="3">
        <f t="shared" si="0"/>
        <v>24414</v>
      </c>
      <c r="I63" s="8"/>
      <c r="J63" s="6"/>
    </row>
    <row r="64" spans="1:10" x14ac:dyDescent="0.2">
      <c r="A64" s="6" t="s">
        <v>159</v>
      </c>
      <c r="B64" s="3">
        <v>877</v>
      </c>
      <c r="C64" s="3">
        <v>0</v>
      </c>
      <c r="D64" s="3">
        <v>0</v>
      </c>
      <c r="E64" s="3">
        <v>0</v>
      </c>
      <c r="F64" s="3">
        <v>0</v>
      </c>
      <c r="G64" s="3">
        <v>438</v>
      </c>
      <c r="H64" s="3">
        <f t="shared" si="0"/>
        <v>1315</v>
      </c>
      <c r="I64" s="8"/>
      <c r="J64" s="6"/>
    </row>
    <row r="65" spans="1:10" x14ac:dyDescent="0.2">
      <c r="A65" s="6" t="s">
        <v>57</v>
      </c>
      <c r="B65" s="3">
        <v>272</v>
      </c>
      <c r="C65" s="3">
        <v>0</v>
      </c>
      <c r="D65" s="3">
        <v>0</v>
      </c>
      <c r="E65" s="3">
        <v>0</v>
      </c>
      <c r="F65" s="3">
        <v>0</v>
      </c>
      <c r="G65" s="3">
        <v>0</v>
      </c>
      <c r="H65" s="3">
        <f t="shared" si="0"/>
        <v>272</v>
      </c>
      <c r="I65" s="8"/>
      <c r="J65" s="6"/>
    </row>
    <row r="66" spans="1:10" x14ac:dyDescent="0.2">
      <c r="A66" s="6" t="s">
        <v>157</v>
      </c>
      <c r="B66" s="3">
        <v>1357</v>
      </c>
      <c r="C66" s="3">
        <v>0</v>
      </c>
      <c r="D66" s="3">
        <v>0</v>
      </c>
      <c r="E66" s="3">
        <v>0</v>
      </c>
      <c r="F66" s="3">
        <v>0</v>
      </c>
      <c r="G66" s="3">
        <v>1357</v>
      </c>
      <c r="H66" s="3">
        <f t="shared" ref="H66:H129" si="1">SUM(B66:G66)</f>
        <v>2714</v>
      </c>
      <c r="I66" s="8"/>
      <c r="J66" s="6"/>
    </row>
    <row r="67" spans="1:10" x14ac:dyDescent="0.2">
      <c r="A67" s="6" t="s">
        <v>110</v>
      </c>
      <c r="B67" s="3">
        <v>3024</v>
      </c>
      <c r="C67" s="3">
        <v>252</v>
      </c>
      <c r="D67" s="3">
        <v>0</v>
      </c>
      <c r="E67" s="3">
        <v>0</v>
      </c>
      <c r="F67" s="3">
        <v>0</v>
      </c>
      <c r="G67" s="3">
        <v>1008</v>
      </c>
      <c r="H67" s="3">
        <f t="shared" si="1"/>
        <v>4284</v>
      </c>
      <c r="I67" s="8"/>
      <c r="J67" s="6"/>
    </row>
    <row r="68" spans="1:10" x14ac:dyDescent="0.2">
      <c r="A68" s="6" t="s">
        <v>16</v>
      </c>
      <c r="B68" s="3">
        <v>2040</v>
      </c>
      <c r="C68" s="3">
        <v>128</v>
      </c>
      <c r="D68" s="3">
        <v>0</v>
      </c>
      <c r="E68" s="3">
        <v>0</v>
      </c>
      <c r="F68" s="3">
        <v>0</v>
      </c>
      <c r="G68" s="3">
        <v>3316</v>
      </c>
      <c r="H68" s="3">
        <f t="shared" si="1"/>
        <v>5484</v>
      </c>
      <c r="I68" s="8"/>
      <c r="J68" s="6"/>
    </row>
    <row r="69" spans="1:10" x14ac:dyDescent="0.2">
      <c r="A69" s="6" t="s">
        <v>40</v>
      </c>
      <c r="B69" s="3">
        <v>222</v>
      </c>
      <c r="C69" s="3">
        <v>0</v>
      </c>
      <c r="D69" s="3">
        <v>0</v>
      </c>
      <c r="E69" s="3">
        <v>0</v>
      </c>
      <c r="F69" s="3">
        <v>0</v>
      </c>
      <c r="G69" s="3">
        <v>445</v>
      </c>
      <c r="H69" s="3">
        <f t="shared" si="1"/>
        <v>667</v>
      </c>
      <c r="I69" s="8"/>
      <c r="J69" s="6"/>
    </row>
    <row r="70" spans="1:10" x14ac:dyDescent="0.2">
      <c r="A70" s="6" t="s">
        <v>34</v>
      </c>
      <c r="B70" s="3">
        <v>2784</v>
      </c>
      <c r="C70" s="3">
        <v>0</v>
      </c>
      <c r="D70" s="3">
        <v>0</v>
      </c>
      <c r="E70" s="3">
        <v>0</v>
      </c>
      <c r="F70" s="3">
        <v>0</v>
      </c>
      <c r="G70" s="3">
        <v>1624</v>
      </c>
      <c r="H70" s="3">
        <f t="shared" si="1"/>
        <v>4408</v>
      </c>
      <c r="I70" s="8"/>
      <c r="J70" s="6"/>
    </row>
    <row r="71" spans="1:10" x14ac:dyDescent="0.2">
      <c r="A71" s="6" t="s">
        <v>73</v>
      </c>
      <c r="B71" s="3">
        <v>6412</v>
      </c>
      <c r="C71" s="3">
        <v>962</v>
      </c>
      <c r="D71" s="3">
        <v>0</v>
      </c>
      <c r="E71" s="3">
        <v>0</v>
      </c>
      <c r="F71" s="3">
        <v>0</v>
      </c>
      <c r="G71" s="3">
        <v>25646</v>
      </c>
      <c r="H71" s="3">
        <f t="shared" si="1"/>
        <v>33020</v>
      </c>
      <c r="I71" s="8"/>
      <c r="J71" s="6"/>
    </row>
    <row r="72" spans="1:10" x14ac:dyDescent="0.2">
      <c r="A72" s="6" t="s">
        <v>235</v>
      </c>
      <c r="B72" s="3">
        <v>15720</v>
      </c>
      <c r="C72" s="3">
        <v>4287</v>
      </c>
      <c r="D72" s="3">
        <v>0</v>
      </c>
      <c r="E72" s="3">
        <v>0</v>
      </c>
      <c r="F72" s="3">
        <v>0</v>
      </c>
      <c r="G72" s="3">
        <v>33442</v>
      </c>
      <c r="H72" s="3">
        <f t="shared" si="1"/>
        <v>53449</v>
      </c>
      <c r="I72" s="8"/>
      <c r="J72" s="6"/>
    </row>
    <row r="73" spans="1:10" x14ac:dyDescent="0.2">
      <c r="A73" s="6" t="s">
        <v>124</v>
      </c>
      <c r="B73" s="3">
        <v>16151</v>
      </c>
      <c r="C73" s="3">
        <v>3976</v>
      </c>
      <c r="D73" s="3">
        <v>0</v>
      </c>
      <c r="E73" s="3">
        <v>0</v>
      </c>
      <c r="F73" s="3">
        <v>0</v>
      </c>
      <c r="G73" s="3">
        <v>43483</v>
      </c>
      <c r="H73" s="3">
        <f t="shared" si="1"/>
        <v>63610</v>
      </c>
      <c r="I73" s="8"/>
      <c r="J73" s="6"/>
    </row>
    <row r="74" spans="1:10" x14ac:dyDescent="0.2">
      <c r="A74" s="6" t="s">
        <v>51</v>
      </c>
      <c r="B74" s="3">
        <v>2347</v>
      </c>
      <c r="C74" s="3">
        <v>0</v>
      </c>
      <c r="D74" s="3">
        <v>0</v>
      </c>
      <c r="E74" s="3">
        <v>0</v>
      </c>
      <c r="F74" s="3">
        <v>0</v>
      </c>
      <c r="G74" s="3">
        <v>7334</v>
      </c>
      <c r="H74" s="3">
        <f t="shared" si="1"/>
        <v>9681</v>
      </c>
      <c r="I74" s="8"/>
      <c r="J74" s="6"/>
    </row>
    <row r="75" spans="1:10" x14ac:dyDescent="0.2">
      <c r="A75" s="6" t="s">
        <v>52</v>
      </c>
      <c r="B75" s="3">
        <v>574</v>
      </c>
      <c r="C75" s="3">
        <v>0</v>
      </c>
      <c r="D75" s="3">
        <v>0</v>
      </c>
      <c r="E75" s="3">
        <v>0</v>
      </c>
      <c r="F75" s="3">
        <v>0</v>
      </c>
      <c r="G75" s="3">
        <v>0</v>
      </c>
      <c r="H75" s="3">
        <f t="shared" si="1"/>
        <v>574</v>
      </c>
      <c r="I75" s="8"/>
      <c r="J75" s="6"/>
    </row>
    <row r="76" spans="1:10" x14ac:dyDescent="0.2">
      <c r="A76" s="6" t="s">
        <v>236</v>
      </c>
      <c r="B76" s="3">
        <v>0</v>
      </c>
      <c r="C76" s="3">
        <v>0</v>
      </c>
      <c r="D76" s="3">
        <v>0</v>
      </c>
      <c r="E76" s="3">
        <v>0</v>
      </c>
      <c r="F76" s="3">
        <v>0</v>
      </c>
      <c r="G76" s="3">
        <v>0</v>
      </c>
      <c r="H76" s="3">
        <f t="shared" si="1"/>
        <v>0</v>
      </c>
      <c r="I76" s="8"/>
      <c r="J76" s="6"/>
    </row>
    <row r="77" spans="1:10" x14ac:dyDescent="0.2">
      <c r="A77" s="6" t="s">
        <v>107</v>
      </c>
      <c r="B77" s="3">
        <v>1036</v>
      </c>
      <c r="C77" s="3">
        <v>0</v>
      </c>
      <c r="D77" s="3">
        <v>0</v>
      </c>
      <c r="E77" s="3">
        <v>0</v>
      </c>
      <c r="F77" s="3">
        <v>0</v>
      </c>
      <c r="G77" s="3">
        <v>0</v>
      </c>
      <c r="H77" s="3">
        <f t="shared" si="1"/>
        <v>1036</v>
      </c>
      <c r="I77" s="8"/>
      <c r="J77" s="6"/>
    </row>
    <row r="78" spans="1:10" x14ac:dyDescent="0.2">
      <c r="A78" s="6" t="s">
        <v>95</v>
      </c>
      <c r="B78" s="3">
        <v>395</v>
      </c>
      <c r="C78" s="3">
        <v>0</v>
      </c>
      <c r="D78" s="3">
        <v>0</v>
      </c>
      <c r="E78" s="3">
        <v>0</v>
      </c>
      <c r="F78" s="3">
        <v>0</v>
      </c>
      <c r="G78" s="3">
        <v>1579</v>
      </c>
      <c r="H78" s="3">
        <f t="shared" si="1"/>
        <v>1974</v>
      </c>
      <c r="I78" s="8"/>
      <c r="J78" s="6"/>
    </row>
    <row r="79" spans="1:10" x14ac:dyDescent="0.2">
      <c r="A79" s="6" t="s">
        <v>136</v>
      </c>
      <c r="B79" s="3">
        <v>0</v>
      </c>
      <c r="C79" s="3">
        <v>0</v>
      </c>
      <c r="D79" s="3">
        <v>0</v>
      </c>
      <c r="E79" s="3">
        <v>0</v>
      </c>
      <c r="F79" s="3">
        <v>0</v>
      </c>
      <c r="G79" s="3">
        <v>1062</v>
      </c>
      <c r="H79" s="3">
        <f t="shared" si="1"/>
        <v>1062</v>
      </c>
      <c r="I79" s="8"/>
      <c r="J79" s="6"/>
    </row>
    <row r="80" spans="1:10" x14ac:dyDescent="0.2">
      <c r="A80" s="6" t="s">
        <v>237</v>
      </c>
      <c r="B80" s="3">
        <v>4634</v>
      </c>
      <c r="C80" s="3">
        <v>1951</v>
      </c>
      <c r="D80" s="3">
        <v>0</v>
      </c>
      <c r="E80" s="3">
        <v>0</v>
      </c>
      <c r="F80" s="3">
        <v>0</v>
      </c>
      <c r="G80" s="3">
        <v>20488</v>
      </c>
      <c r="H80" s="3">
        <f t="shared" si="1"/>
        <v>27073</v>
      </c>
      <c r="I80" s="8"/>
      <c r="J80" s="6"/>
    </row>
    <row r="81" spans="1:10" x14ac:dyDescent="0.2">
      <c r="A81" s="6" t="s">
        <v>151</v>
      </c>
      <c r="B81" s="3">
        <v>16413</v>
      </c>
      <c r="C81" s="3">
        <v>4377</v>
      </c>
      <c r="D81" s="3">
        <v>0</v>
      </c>
      <c r="E81" s="3">
        <v>0</v>
      </c>
      <c r="F81" s="3">
        <v>0</v>
      </c>
      <c r="G81" s="3">
        <v>52677</v>
      </c>
      <c r="H81" s="3">
        <f t="shared" si="1"/>
        <v>73467</v>
      </c>
      <c r="I81" s="8"/>
      <c r="J81" s="6"/>
    </row>
    <row r="82" spans="1:10" x14ac:dyDescent="0.2">
      <c r="A82" s="6" t="s">
        <v>238</v>
      </c>
      <c r="B82" s="3">
        <v>6097</v>
      </c>
      <c r="C82" s="3">
        <v>436</v>
      </c>
      <c r="D82" s="3">
        <v>0</v>
      </c>
      <c r="E82" s="3">
        <v>0</v>
      </c>
      <c r="F82" s="3">
        <v>0</v>
      </c>
      <c r="G82" s="3">
        <v>15679</v>
      </c>
      <c r="H82" s="3">
        <f t="shared" si="1"/>
        <v>22212</v>
      </c>
      <c r="I82" s="8"/>
      <c r="J82" s="6"/>
    </row>
    <row r="83" spans="1:10" x14ac:dyDescent="0.2">
      <c r="A83" s="6" t="s">
        <v>2</v>
      </c>
      <c r="B83" s="3">
        <v>0</v>
      </c>
      <c r="C83" s="3">
        <v>0</v>
      </c>
      <c r="D83" s="3">
        <v>0</v>
      </c>
      <c r="E83" s="3">
        <v>0</v>
      </c>
      <c r="F83" s="3">
        <v>0</v>
      </c>
      <c r="G83" s="3">
        <v>540</v>
      </c>
      <c r="H83" s="3">
        <f t="shared" si="1"/>
        <v>540</v>
      </c>
      <c r="I83" s="8"/>
      <c r="J83" s="6"/>
    </row>
    <row r="84" spans="1:10" x14ac:dyDescent="0.2">
      <c r="A84" s="6" t="s">
        <v>143</v>
      </c>
      <c r="B84" s="3">
        <v>316</v>
      </c>
      <c r="C84" s="3">
        <v>0</v>
      </c>
      <c r="D84" s="3">
        <v>0</v>
      </c>
      <c r="E84" s="3">
        <v>0</v>
      </c>
      <c r="F84" s="3">
        <v>0</v>
      </c>
      <c r="G84" s="3">
        <v>316</v>
      </c>
      <c r="H84" s="3">
        <f t="shared" si="1"/>
        <v>632</v>
      </c>
      <c r="I84" s="8"/>
      <c r="J84" s="6"/>
    </row>
    <row r="85" spans="1:10" x14ac:dyDescent="0.2">
      <c r="A85" s="6" t="s">
        <v>239</v>
      </c>
      <c r="B85" s="3">
        <v>288</v>
      </c>
      <c r="C85" s="3">
        <v>288</v>
      </c>
      <c r="D85" s="3">
        <v>0</v>
      </c>
      <c r="E85" s="3">
        <v>0</v>
      </c>
      <c r="F85" s="3">
        <v>0</v>
      </c>
      <c r="G85" s="3">
        <v>0</v>
      </c>
      <c r="H85" s="3">
        <f t="shared" si="1"/>
        <v>576</v>
      </c>
      <c r="I85" s="8"/>
      <c r="J85" s="6"/>
    </row>
    <row r="86" spans="1:10" x14ac:dyDescent="0.2">
      <c r="A86" s="6" t="s">
        <v>72</v>
      </c>
      <c r="B86" s="3">
        <v>10582</v>
      </c>
      <c r="C86" s="3">
        <v>1380</v>
      </c>
      <c r="D86" s="3">
        <v>0</v>
      </c>
      <c r="E86" s="3">
        <v>0</v>
      </c>
      <c r="F86" s="3">
        <v>0</v>
      </c>
      <c r="G86" s="3">
        <v>27144</v>
      </c>
      <c r="H86" s="3">
        <f t="shared" si="1"/>
        <v>39106</v>
      </c>
      <c r="I86" s="8"/>
      <c r="J86" s="6"/>
    </row>
    <row r="87" spans="1:10" x14ac:dyDescent="0.2">
      <c r="A87" s="6" t="s">
        <v>113</v>
      </c>
      <c r="B87" s="3">
        <v>476</v>
      </c>
      <c r="C87" s="3">
        <v>0</v>
      </c>
      <c r="D87" s="3">
        <v>0</v>
      </c>
      <c r="E87" s="3">
        <v>0</v>
      </c>
      <c r="F87" s="3">
        <v>0</v>
      </c>
      <c r="G87" s="3">
        <v>2379</v>
      </c>
      <c r="H87" s="3">
        <f t="shared" si="1"/>
        <v>2855</v>
      </c>
      <c r="I87" s="8"/>
      <c r="J87" s="6"/>
    </row>
    <row r="88" spans="1:10" x14ac:dyDescent="0.2">
      <c r="A88" s="6" t="s">
        <v>17</v>
      </c>
      <c r="B88" s="3">
        <v>267</v>
      </c>
      <c r="C88" s="3">
        <v>268</v>
      </c>
      <c r="D88" s="3">
        <v>0</v>
      </c>
      <c r="E88" s="3">
        <v>0</v>
      </c>
      <c r="F88" s="3">
        <v>0</v>
      </c>
      <c r="G88" s="3">
        <v>535</v>
      </c>
      <c r="H88" s="3">
        <f t="shared" si="1"/>
        <v>1070</v>
      </c>
      <c r="I88" s="8"/>
      <c r="J88" s="6"/>
    </row>
    <row r="89" spans="1:10" x14ac:dyDescent="0.2">
      <c r="A89" s="6" t="s">
        <v>46</v>
      </c>
      <c r="B89" s="3">
        <v>3064</v>
      </c>
      <c r="C89" s="3">
        <v>0</v>
      </c>
      <c r="D89" s="3">
        <v>0</v>
      </c>
      <c r="E89" s="3">
        <v>0</v>
      </c>
      <c r="F89" s="3">
        <v>0</v>
      </c>
      <c r="G89" s="3">
        <v>2626</v>
      </c>
      <c r="H89" s="3">
        <f t="shared" si="1"/>
        <v>5690</v>
      </c>
      <c r="I89" s="8"/>
      <c r="J89" s="6"/>
    </row>
    <row r="90" spans="1:10" x14ac:dyDescent="0.2">
      <c r="A90" s="6" t="s">
        <v>101</v>
      </c>
      <c r="B90" s="3">
        <v>0</v>
      </c>
      <c r="C90" s="3">
        <v>0</v>
      </c>
      <c r="D90" s="3">
        <v>0</v>
      </c>
      <c r="E90" s="3">
        <v>0</v>
      </c>
      <c r="F90" s="3">
        <v>0</v>
      </c>
      <c r="G90" s="3">
        <v>519</v>
      </c>
      <c r="H90" s="3">
        <f t="shared" si="1"/>
        <v>519</v>
      </c>
      <c r="I90" s="8"/>
      <c r="J90" s="6"/>
    </row>
    <row r="91" spans="1:10" x14ac:dyDescent="0.2">
      <c r="A91" s="6" t="s">
        <v>146</v>
      </c>
      <c r="B91" s="3">
        <v>0</v>
      </c>
      <c r="C91" s="3">
        <v>0</v>
      </c>
      <c r="D91" s="3">
        <v>0</v>
      </c>
      <c r="E91" s="3">
        <v>0</v>
      </c>
      <c r="F91" s="3">
        <v>0</v>
      </c>
      <c r="G91" s="3">
        <v>2562</v>
      </c>
      <c r="H91" s="3">
        <f t="shared" si="1"/>
        <v>2562</v>
      </c>
      <c r="I91" s="8"/>
      <c r="J91" s="6"/>
    </row>
    <row r="92" spans="1:10" x14ac:dyDescent="0.2">
      <c r="A92" s="6" t="s">
        <v>88</v>
      </c>
      <c r="B92" s="3">
        <v>2842</v>
      </c>
      <c r="C92" s="3">
        <v>0</v>
      </c>
      <c r="D92" s="3">
        <v>0</v>
      </c>
      <c r="E92" s="3">
        <v>0</v>
      </c>
      <c r="F92" s="3">
        <v>0</v>
      </c>
      <c r="G92" s="3">
        <v>11683</v>
      </c>
      <c r="H92" s="3">
        <f t="shared" si="1"/>
        <v>14525</v>
      </c>
      <c r="I92" s="8"/>
      <c r="J92" s="6"/>
    </row>
    <row r="93" spans="1:10" x14ac:dyDescent="0.2">
      <c r="A93" s="6" t="s">
        <v>102</v>
      </c>
      <c r="B93" s="3">
        <v>1</v>
      </c>
      <c r="C93" s="3">
        <v>0</v>
      </c>
      <c r="D93" s="3">
        <v>0</v>
      </c>
      <c r="E93" s="3">
        <v>0</v>
      </c>
      <c r="F93" s="3">
        <v>0</v>
      </c>
      <c r="G93" s="3">
        <v>0</v>
      </c>
      <c r="H93" s="3">
        <f t="shared" si="1"/>
        <v>1</v>
      </c>
      <c r="I93" s="8"/>
      <c r="J93" s="6"/>
    </row>
    <row r="94" spans="1:10" x14ac:dyDescent="0.2">
      <c r="A94" s="6" t="s">
        <v>74</v>
      </c>
      <c r="B94" s="3">
        <v>14240</v>
      </c>
      <c r="C94" s="3">
        <v>2248</v>
      </c>
      <c r="D94" s="3">
        <v>0</v>
      </c>
      <c r="E94" s="3">
        <v>0</v>
      </c>
      <c r="F94" s="3">
        <v>0</v>
      </c>
      <c r="G94" s="3">
        <v>20485</v>
      </c>
      <c r="H94" s="3">
        <f t="shared" si="1"/>
        <v>36973</v>
      </c>
      <c r="I94" s="8"/>
      <c r="J94" s="6"/>
    </row>
    <row r="95" spans="1:10" x14ac:dyDescent="0.2">
      <c r="A95" s="6" t="s">
        <v>240</v>
      </c>
      <c r="B95" s="3">
        <v>4402</v>
      </c>
      <c r="C95" s="3">
        <v>677</v>
      </c>
      <c r="D95" s="3">
        <v>0</v>
      </c>
      <c r="E95" s="3">
        <v>0</v>
      </c>
      <c r="F95" s="3">
        <v>0</v>
      </c>
      <c r="G95" s="3">
        <v>20655</v>
      </c>
      <c r="H95" s="3">
        <f t="shared" si="1"/>
        <v>25734</v>
      </c>
      <c r="I95" s="8"/>
      <c r="J95" s="6"/>
    </row>
    <row r="96" spans="1:10" x14ac:dyDescent="0.2">
      <c r="A96" s="6" t="s">
        <v>167</v>
      </c>
      <c r="B96" s="3">
        <v>406</v>
      </c>
      <c r="C96" s="3">
        <v>0</v>
      </c>
      <c r="D96" s="3">
        <v>0</v>
      </c>
      <c r="E96" s="3">
        <v>0</v>
      </c>
      <c r="F96" s="3">
        <v>0</v>
      </c>
      <c r="G96" s="3">
        <v>3251</v>
      </c>
      <c r="H96" s="3">
        <f t="shared" si="1"/>
        <v>3657</v>
      </c>
      <c r="I96" s="8"/>
      <c r="J96" s="6"/>
    </row>
    <row r="97" spans="1:10" x14ac:dyDescent="0.2">
      <c r="A97" s="6" t="s">
        <v>140</v>
      </c>
      <c r="B97" s="3">
        <v>3481</v>
      </c>
      <c r="C97" s="3">
        <v>348</v>
      </c>
      <c r="D97" s="3">
        <v>0</v>
      </c>
      <c r="E97" s="3">
        <v>0</v>
      </c>
      <c r="F97" s="3">
        <v>0</v>
      </c>
      <c r="G97" s="3">
        <v>10792</v>
      </c>
      <c r="H97" s="3">
        <f t="shared" si="1"/>
        <v>14621</v>
      </c>
      <c r="I97" s="8"/>
      <c r="J97" s="6"/>
    </row>
    <row r="98" spans="1:10" x14ac:dyDescent="0.2">
      <c r="A98" s="6" t="s">
        <v>75</v>
      </c>
      <c r="B98" s="3">
        <v>2792</v>
      </c>
      <c r="C98" s="3">
        <v>0</v>
      </c>
      <c r="D98" s="3">
        <v>0</v>
      </c>
      <c r="E98" s="3">
        <v>0</v>
      </c>
      <c r="F98" s="3">
        <v>0</v>
      </c>
      <c r="G98" s="3">
        <v>3490</v>
      </c>
      <c r="H98" s="3">
        <f t="shared" si="1"/>
        <v>6282</v>
      </c>
      <c r="I98" s="8"/>
      <c r="J98" s="6"/>
    </row>
    <row r="99" spans="1:10" x14ac:dyDescent="0.2">
      <c r="A99" s="6" t="s">
        <v>8</v>
      </c>
      <c r="B99" s="3">
        <v>6295</v>
      </c>
      <c r="C99" s="3">
        <v>944</v>
      </c>
      <c r="D99" s="3">
        <v>0</v>
      </c>
      <c r="E99" s="3">
        <v>0</v>
      </c>
      <c r="F99" s="3">
        <v>0</v>
      </c>
      <c r="G99" s="3">
        <v>11961</v>
      </c>
      <c r="H99" s="3">
        <f t="shared" si="1"/>
        <v>19200</v>
      </c>
      <c r="I99" s="8"/>
      <c r="J99" s="6"/>
    </row>
    <row r="100" spans="1:10" x14ac:dyDescent="0.2">
      <c r="A100" s="6" t="s">
        <v>96</v>
      </c>
      <c r="B100" s="3">
        <v>7091</v>
      </c>
      <c r="C100" s="3">
        <v>978</v>
      </c>
      <c r="D100" s="3">
        <v>0</v>
      </c>
      <c r="E100" s="3">
        <v>0</v>
      </c>
      <c r="F100" s="3">
        <v>0</v>
      </c>
      <c r="G100" s="3">
        <v>15405</v>
      </c>
      <c r="H100" s="3">
        <f t="shared" si="1"/>
        <v>23474</v>
      </c>
      <c r="I100" s="8"/>
      <c r="J100" s="6"/>
    </row>
    <row r="101" spans="1:10" x14ac:dyDescent="0.2">
      <c r="A101" s="6" t="s">
        <v>94</v>
      </c>
      <c r="B101" s="3">
        <v>14050</v>
      </c>
      <c r="C101" s="3">
        <v>3054</v>
      </c>
      <c r="D101" s="3">
        <v>0</v>
      </c>
      <c r="E101" s="3">
        <v>0</v>
      </c>
      <c r="F101" s="3">
        <v>0</v>
      </c>
      <c r="G101" s="3">
        <v>37264</v>
      </c>
      <c r="H101" s="3">
        <f t="shared" si="1"/>
        <v>54368</v>
      </c>
      <c r="I101" s="8"/>
      <c r="J101" s="6"/>
    </row>
    <row r="102" spans="1:10" x14ac:dyDescent="0.2">
      <c r="A102" s="6" t="s">
        <v>50</v>
      </c>
      <c r="B102" s="3">
        <v>0</v>
      </c>
      <c r="C102" s="3">
        <v>0</v>
      </c>
      <c r="D102" s="3">
        <v>0</v>
      </c>
      <c r="E102" s="3">
        <v>0</v>
      </c>
      <c r="F102" s="3">
        <v>0</v>
      </c>
      <c r="G102" s="3">
        <v>512</v>
      </c>
      <c r="H102" s="3">
        <f t="shared" si="1"/>
        <v>512</v>
      </c>
      <c r="I102" s="8"/>
      <c r="J102" s="6"/>
    </row>
    <row r="103" spans="1:10" x14ac:dyDescent="0.2">
      <c r="A103" s="6" t="s">
        <v>89</v>
      </c>
      <c r="B103" s="3">
        <v>1351</v>
      </c>
      <c r="C103" s="3">
        <v>0</v>
      </c>
      <c r="D103" s="3">
        <v>0</v>
      </c>
      <c r="E103" s="3">
        <v>0</v>
      </c>
      <c r="F103" s="3">
        <v>0</v>
      </c>
      <c r="G103" s="3">
        <v>614</v>
      </c>
      <c r="H103" s="3">
        <f t="shared" si="1"/>
        <v>1965</v>
      </c>
      <c r="I103" s="8"/>
      <c r="J103" s="6"/>
    </row>
    <row r="104" spans="1:10" x14ac:dyDescent="0.2">
      <c r="A104" s="6" t="s">
        <v>105</v>
      </c>
      <c r="B104" s="3">
        <v>2</v>
      </c>
      <c r="C104" s="3">
        <v>0</v>
      </c>
      <c r="D104" s="3">
        <v>0</v>
      </c>
      <c r="E104" s="3">
        <v>0</v>
      </c>
      <c r="F104" s="3">
        <v>0</v>
      </c>
      <c r="G104" s="3">
        <v>0</v>
      </c>
      <c r="H104" s="3">
        <f t="shared" si="1"/>
        <v>2</v>
      </c>
      <c r="I104" s="8"/>
      <c r="J104" s="6"/>
    </row>
    <row r="105" spans="1:10" x14ac:dyDescent="0.2">
      <c r="A105" s="6" t="s">
        <v>84</v>
      </c>
      <c r="B105" s="3">
        <v>925</v>
      </c>
      <c r="C105" s="3">
        <v>0</v>
      </c>
      <c r="D105" s="3">
        <v>0</v>
      </c>
      <c r="E105" s="3">
        <v>0</v>
      </c>
      <c r="F105" s="3">
        <v>0</v>
      </c>
      <c r="G105" s="3">
        <v>617</v>
      </c>
      <c r="H105" s="3">
        <f t="shared" si="1"/>
        <v>1542</v>
      </c>
      <c r="I105" s="8"/>
      <c r="J105" s="6"/>
    </row>
    <row r="106" spans="1:10" x14ac:dyDescent="0.2">
      <c r="A106" s="6" t="s">
        <v>91</v>
      </c>
      <c r="B106" s="3">
        <v>0</v>
      </c>
      <c r="C106" s="3">
        <v>0</v>
      </c>
      <c r="D106" s="3">
        <v>0</v>
      </c>
      <c r="E106" s="3">
        <v>0</v>
      </c>
      <c r="F106" s="3">
        <v>0</v>
      </c>
      <c r="G106" s="3">
        <v>1290</v>
      </c>
      <c r="H106" s="3">
        <f t="shared" si="1"/>
        <v>1290</v>
      </c>
      <c r="I106" s="8"/>
      <c r="J106" s="6"/>
    </row>
    <row r="107" spans="1:10" x14ac:dyDescent="0.2">
      <c r="A107" s="6" t="s">
        <v>87</v>
      </c>
      <c r="B107" s="3">
        <v>0</v>
      </c>
      <c r="C107" s="3">
        <v>0</v>
      </c>
      <c r="D107" s="3">
        <v>0</v>
      </c>
      <c r="E107" s="3">
        <v>0</v>
      </c>
      <c r="F107" s="3">
        <v>0</v>
      </c>
      <c r="G107" s="3">
        <v>611</v>
      </c>
      <c r="H107" s="3">
        <f t="shared" si="1"/>
        <v>611</v>
      </c>
      <c r="I107" s="8"/>
      <c r="J107" s="6"/>
    </row>
    <row r="108" spans="1:10" x14ac:dyDescent="0.2">
      <c r="A108" s="6" t="s">
        <v>165</v>
      </c>
      <c r="B108" s="3">
        <v>11255</v>
      </c>
      <c r="C108" s="3">
        <v>402</v>
      </c>
      <c r="D108" s="3">
        <v>0</v>
      </c>
      <c r="E108" s="3">
        <v>0</v>
      </c>
      <c r="F108" s="3">
        <v>0</v>
      </c>
      <c r="G108" s="3">
        <v>26932</v>
      </c>
      <c r="H108" s="3">
        <f t="shared" si="1"/>
        <v>38589</v>
      </c>
      <c r="I108" s="8"/>
      <c r="J108" s="6"/>
    </row>
    <row r="109" spans="1:10" x14ac:dyDescent="0.2">
      <c r="A109" s="6" t="s">
        <v>68</v>
      </c>
      <c r="B109" s="3">
        <v>21428</v>
      </c>
      <c r="C109" s="3">
        <v>6391</v>
      </c>
      <c r="D109" s="3">
        <v>0</v>
      </c>
      <c r="E109" s="3">
        <v>0</v>
      </c>
      <c r="F109" s="3">
        <v>0</v>
      </c>
      <c r="G109" s="3">
        <v>64661</v>
      </c>
      <c r="H109" s="3">
        <f t="shared" si="1"/>
        <v>92480</v>
      </c>
      <c r="I109" s="8"/>
      <c r="J109" s="6"/>
    </row>
    <row r="110" spans="1:10" x14ac:dyDescent="0.2">
      <c r="A110" s="6" t="s">
        <v>241</v>
      </c>
      <c r="B110" s="3">
        <v>3124</v>
      </c>
      <c r="C110" s="3">
        <v>1041</v>
      </c>
      <c r="D110" s="3">
        <v>0</v>
      </c>
      <c r="E110" s="3">
        <v>0</v>
      </c>
      <c r="F110" s="3">
        <v>0</v>
      </c>
      <c r="G110" s="3">
        <v>10414</v>
      </c>
      <c r="H110" s="3">
        <f t="shared" si="1"/>
        <v>14579</v>
      </c>
      <c r="I110" s="8"/>
      <c r="J110" s="6"/>
    </row>
    <row r="111" spans="1:10" x14ac:dyDescent="0.2">
      <c r="A111" s="6" t="s">
        <v>160</v>
      </c>
      <c r="B111" s="3">
        <v>396</v>
      </c>
      <c r="C111" s="3">
        <v>132</v>
      </c>
      <c r="D111" s="3">
        <v>0</v>
      </c>
      <c r="E111" s="3">
        <v>0</v>
      </c>
      <c r="F111" s="3">
        <v>0</v>
      </c>
      <c r="G111" s="3">
        <v>0</v>
      </c>
      <c r="H111" s="3">
        <f t="shared" si="1"/>
        <v>528</v>
      </c>
      <c r="I111" s="8"/>
      <c r="J111" s="6"/>
    </row>
    <row r="112" spans="1:10" x14ac:dyDescent="0.2">
      <c r="A112" s="6" t="s">
        <v>10</v>
      </c>
      <c r="B112" s="3">
        <v>2906</v>
      </c>
      <c r="C112" s="3">
        <v>0</v>
      </c>
      <c r="D112" s="3">
        <v>0</v>
      </c>
      <c r="E112" s="3">
        <v>0</v>
      </c>
      <c r="F112" s="3">
        <v>0</v>
      </c>
      <c r="G112" s="3">
        <v>11302</v>
      </c>
      <c r="H112" s="3">
        <f t="shared" si="1"/>
        <v>14208</v>
      </c>
      <c r="I112" s="8"/>
      <c r="J112" s="6"/>
    </row>
    <row r="113" spans="1:10" x14ac:dyDescent="0.2">
      <c r="A113" s="6" t="s">
        <v>4</v>
      </c>
      <c r="B113" s="3">
        <v>334</v>
      </c>
      <c r="C113" s="3">
        <v>0</v>
      </c>
      <c r="D113" s="3">
        <v>0</v>
      </c>
      <c r="E113" s="3">
        <v>0</v>
      </c>
      <c r="F113" s="3">
        <v>0</v>
      </c>
      <c r="G113" s="3">
        <v>1337</v>
      </c>
      <c r="H113" s="3">
        <f t="shared" si="1"/>
        <v>1671</v>
      </c>
      <c r="I113" s="8"/>
      <c r="J113" s="6"/>
    </row>
    <row r="114" spans="1:10" x14ac:dyDescent="0.2">
      <c r="A114" s="6" t="s">
        <v>48</v>
      </c>
      <c r="B114" s="3">
        <v>1482</v>
      </c>
      <c r="C114" s="3">
        <v>0</v>
      </c>
      <c r="D114" s="3">
        <v>0</v>
      </c>
      <c r="E114" s="3">
        <v>0</v>
      </c>
      <c r="F114" s="3">
        <v>0</v>
      </c>
      <c r="G114" s="3">
        <v>0</v>
      </c>
      <c r="H114" s="3">
        <f t="shared" si="1"/>
        <v>1482</v>
      </c>
      <c r="I114" s="8"/>
      <c r="J114" s="6"/>
    </row>
    <row r="115" spans="1:10" x14ac:dyDescent="0.2">
      <c r="A115" s="6" t="s">
        <v>120</v>
      </c>
      <c r="B115" s="3">
        <v>1623</v>
      </c>
      <c r="C115" s="3">
        <v>0</v>
      </c>
      <c r="D115" s="3">
        <v>0</v>
      </c>
      <c r="E115" s="3">
        <v>0</v>
      </c>
      <c r="F115" s="3">
        <v>0</v>
      </c>
      <c r="G115" s="3">
        <v>5004</v>
      </c>
      <c r="H115" s="3">
        <f t="shared" si="1"/>
        <v>6627</v>
      </c>
      <c r="I115" s="8"/>
      <c r="J115" s="6"/>
    </row>
    <row r="116" spans="1:10" x14ac:dyDescent="0.2">
      <c r="A116" s="6" t="s">
        <v>118</v>
      </c>
      <c r="B116" s="3">
        <v>1255</v>
      </c>
      <c r="C116" s="3">
        <v>0</v>
      </c>
      <c r="D116" s="3">
        <v>0</v>
      </c>
      <c r="E116" s="3">
        <v>0</v>
      </c>
      <c r="F116" s="3">
        <v>0</v>
      </c>
      <c r="G116" s="3">
        <v>2510</v>
      </c>
      <c r="H116" s="3">
        <f t="shared" si="1"/>
        <v>3765</v>
      </c>
      <c r="I116" s="8"/>
      <c r="J116" s="6"/>
    </row>
    <row r="117" spans="1:10" x14ac:dyDescent="0.2">
      <c r="A117" s="6" t="s">
        <v>28</v>
      </c>
      <c r="B117" s="3">
        <v>1529</v>
      </c>
      <c r="C117" s="3">
        <v>0</v>
      </c>
      <c r="D117" s="3">
        <v>0</v>
      </c>
      <c r="E117" s="3">
        <v>0</v>
      </c>
      <c r="F117" s="3">
        <v>0</v>
      </c>
      <c r="G117" s="3">
        <v>4587</v>
      </c>
      <c r="H117" s="3">
        <f t="shared" si="1"/>
        <v>6116</v>
      </c>
      <c r="I117" s="8"/>
      <c r="J117" s="6"/>
    </row>
    <row r="118" spans="1:10" x14ac:dyDescent="0.2">
      <c r="A118" s="6" t="s">
        <v>134</v>
      </c>
      <c r="B118" s="3">
        <v>2352</v>
      </c>
      <c r="C118" s="3">
        <v>0</v>
      </c>
      <c r="D118" s="3">
        <v>0</v>
      </c>
      <c r="E118" s="3">
        <v>0</v>
      </c>
      <c r="F118" s="3">
        <v>0</v>
      </c>
      <c r="G118" s="3">
        <v>3921</v>
      </c>
      <c r="H118" s="3">
        <f t="shared" si="1"/>
        <v>6273</v>
      </c>
      <c r="I118" s="8"/>
      <c r="J118" s="6"/>
    </row>
    <row r="119" spans="1:10" x14ac:dyDescent="0.2">
      <c r="A119" s="6" t="s">
        <v>135</v>
      </c>
      <c r="B119" s="3">
        <v>832</v>
      </c>
      <c r="C119" s="3">
        <v>0</v>
      </c>
      <c r="D119" s="3">
        <v>0</v>
      </c>
      <c r="E119" s="3">
        <v>0</v>
      </c>
      <c r="F119" s="3">
        <v>0</v>
      </c>
      <c r="G119" s="3">
        <v>3326</v>
      </c>
      <c r="H119" s="3">
        <f t="shared" si="1"/>
        <v>4158</v>
      </c>
      <c r="I119" s="8"/>
      <c r="J119" s="6"/>
    </row>
    <row r="120" spans="1:10" x14ac:dyDescent="0.2">
      <c r="A120" s="6" t="s">
        <v>163</v>
      </c>
      <c r="B120" s="3">
        <v>8657</v>
      </c>
      <c r="C120" s="3">
        <v>1353</v>
      </c>
      <c r="D120" s="3">
        <v>0</v>
      </c>
      <c r="E120" s="3">
        <v>0</v>
      </c>
      <c r="F120" s="3">
        <v>0</v>
      </c>
      <c r="G120" s="3">
        <v>14608</v>
      </c>
      <c r="H120" s="3">
        <f t="shared" si="1"/>
        <v>24618</v>
      </c>
      <c r="I120" s="8"/>
      <c r="J120" s="6"/>
    </row>
    <row r="121" spans="1:10" x14ac:dyDescent="0.2">
      <c r="A121" s="6" t="s">
        <v>26</v>
      </c>
      <c r="B121" s="3">
        <v>5816</v>
      </c>
      <c r="C121" s="3">
        <v>1292</v>
      </c>
      <c r="D121" s="3">
        <v>0</v>
      </c>
      <c r="E121" s="3">
        <v>0</v>
      </c>
      <c r="F121" s="3">
        <v>0</v>
      </c>
      <c r="G121" s="3">
        <v>10663</v>
      </c>
      <c r="H121" s="3">
        <f t="shared" si="1"/>
        <v>17771</v>
      </c>
      <c r="I121" s="8"/>
      <c r="J121" s="6"/>
    </row>
    <row r="122" spans="1:10" x14ac:dyDescent="0.2">
      <c r="A122" s="6" t="s">
        <v>9</v>
      </c>
      <c r="B122" s="3">
        <v>17887</v>
      </c>
      <c r="C122" s="3">
        <v>4717</v>
      </c>
      <c r="D122" s="3">
        <v>0</v>
      </c>
      <c r="E122" s="3">
        <v>0</v>
      </c>
      <c r="F122" s="3">
        <v>0</v>
      </c>
      <c r="G122" s="3">
        <v>50712</v>
      </c>
      <c r="H122" s="3">
        <f t="shared" si="1"/>
        <v>73316</v>
      </c>
      <c r="I122" s="8"/>
      <c r="J122" s="6"/>
    </row>
    <row r="123" spans="1:10" x14ac:dyDescent="0.2">
      <c r="A123" s="6" t="s">
        <v>36</v>
      </c>
      <c r="B123" s="3">
        <v>457</v>
      </c>
      <c r="C123" s="3">
        <v>0</v>
      </c>
      <c r="D123" s="3">
        <v>0</v>
      </c>
      <c r="E123" s="3">
        <v>0</v>
      </c>
      <c r="F123" s="3">
        <v>0</v>
      </c>
      <c r="G123" s="3">
        <v>685</v>
      </c>
      <c r="H123" s="3">
        <f t="shared" si="1"/>
        <v>1142</v>
      </c>
      <c r="I123" s="8"/>
      <c r="J123" s="6"/>
    </row>
    <row r="124" spans="1:10" x14ac:dyDescent="0.2">
      <c r="A124" s="6" t="s">
        <v>77</v>
      </c>
      <c r="B124" s="3">
        <v>856</v>
      </c>
      <c r="C124" s="3">
        <v>0</v>
      </c>
      <c r="D124" s="3">
        <v>0</v>
      </c>
      <c r="E124" s="3">
        <v>0</v>
      </c>
      <c r="F124" s="3">
        <v>0</v>
      </c>
      <c r="G124" s="3">
        <v>1711</v>
      </c>
      <c r="H124" s="3">
        <f t="shared" si="1"/>
        <v>2567</v>
      </c>
      <c r="I124" s="8"/>
      <c r="J124" s="6"/>
    </row>
    <row r="125" spans="1:10" x14ac:dyDescent="0.2">
      <c r="A125" s="6" t="s">
        <v>114</v>
      </c>
      <c r="B125" s="3">
        <v>2099</v>
      </c>
      <c r="C125" s="3">
        <v>0</v>
      </c>
      <c r="D125" s="3">
        <v>0</v>
      </c>
      <c r="E125" s="3">
        <v>0</v>
      </c>
      <c r="F125" s="3">
        <v>0</v>
      </c>
      <c r="G125" s="3">
        <v>6647</v>
      </c>
      <c r="H125" s="3">
        <f t="shared" si="1"/>
        <v>8746</v>
      </c>
      <c r="I125" s="8"/>
      <c r="J125" s="6"/>
    </row>
    <row r="126" spans="1:10" x14ac:dyDescent="0.2">
      <c r="A126" s="6" t="s">
        <v>142</v>
      </c>
      <c r="B126" s="3">
        <v>0</v>
      </c>
      <c r="C126" s="3">
        <v>0</v>
      </c>
      <c r="D126" s="3">
        <v>0</v>
      </c>
      <c r="E126" s="3">
        <v>0</v>
      </c>
      <c r="F126" s="3">
        <v>0</v>
      </c>
      <c r="G126" s="3">
        <v>645</v>
      </c>
      <c r="H126" s="3">
        <f t="shared" si="1"/>
        <v>645</v>
      </c>
      <c r="I126" s="8"/>
      <c r="J126" s="6"/>
    </row>
    <row r="127" spans="1:10" x14ac:dyDescent="0.2">
      <c r="A127" s="6" t="s">
        <v>116</v>
      </c>
      <c r="B127" s="3">
        <v>6429</v>
      </c>
      <c r="C127" s="3">
        <v>0</v>
      </c>
      <c r="D127" s="3">
        <v>0</v>
      </c>
      <c r="E127" s="3">
        <v>0</v>
      </c>
      <c r="F127" s="3">
        <v>0</v>
      </c>
      <c r="G127" s="3">
        <v>2338</v>
      </c>
      <c r="H127" s="3">
        <f t="shared" si="1"/>
        <v>8767</v>
      </c>
      <c r="I127" s="8"/>
      <c r="J127" s="6"/>
    </row>
    <row r="128" spans="1:10" x14ac:dyDescent="0.2">
      <c r="A128" s="6" t="s">
        <v>242</v>
      </c>
      <c r="B128" s="3">
        <v>8191</v>
      </c>
      <c r="C128" s="3">
        <v>1638</v>
      </c>
      <c r="D128" s="3">
        <v>0</v>
      </c>
      <c r="E128" s="3">
        <v>0</v>
      </c>
      <c r="F128" s="3">
        <v>0</v>
      </c>
      <c r="G128" s="3">
        <v>17201</v>
      </c>
      <c r="H128" s="3">
        <f t="shared" si="1"/>
        <v>27030</v>
      </c>
      <c r="I128" s="8"/>
      <c r="J128" s="6"/>
    </row>
    <row r="129" spans="1:10" x14ac:dyDescent="0.2">
      <c r="A129" s="6" t="s">
        <v>103</v>
      </c>
      <c r="B129" s="3">
        <v>1702</v>
      </c>
      <c r="C129" s="3">
        <v>0</v>
      </c>
      <c r="D129" s="3">
        <v>0</v>
      </c>
      <c r="E129" s="3">
        <v>0</v>
      </c>
      <c r="F129" s="3">
        <v>0</v>
      </c>
      <c r="G129" s="3">
        <v>3404</v>
      </c>
      <c r="H129" s="3">
        <f t="shared" si="1"/>
        <v>5106</v>
      </c>
      <c r="I129" s="8"/>
      <c r="J129" s="6"/>
    </row>
    <row r="130" spans="1:10" x14ac:dyDescent="0.2">
      <c r="A130" s="6" t="s">
        <v>33</v>
      </c>
      <c r="B130" s="3">
        <v>675</v>
      </c>
      <c r="C130" s="3">
        <v>0</v>
      </c>
      <c r="D130" s="3">
        <v>0</v>
      </c>
      <c r="E130" s="3">
        <v>0</v>
      </c>
      <c r="F130" s="3">
        <v>0</v>
      </c>
      <c r="G130" s="3">
        <v>4047</v>
      </c>
      <c r="H130" s="3">
        <f t="shared" ref="H130:H193" si="2">SUM(B130:G130)</f>
        <v>4722</v>
      </c>
      <c r="I130" s="8"/>
      <c r="J130" s="6"/>
    </row>
    <row r="131" spans="1:10" x14ac:dyDescent="0.2">
      <c r="A131" s="6" t="s">
        <v>90</v>
      </c>
      <c r="B131" s="3">
        <v>1113</v>
      </c>
      <c r="C131" s="3">
        <v>0</v>
      </c>
      <c r="D131" s="3">
        <v>0</v>
      </c>
      <c r="E131" s="3">
        <v>0</v>
      </c>
      <c r="F131" s="3">
        <v>0</v>
      </c>
      <c r="G131" s="3">
        <v>9462</v>
      </c>
      <c r="H131" s="3">
        <f t="shared" si="2"/>
        <v>10575</v>
      </c>
      <c r="I131" s="8"/>
      <c r="J131" s="6"/>
    </row>
    <row r="132" spans="1:10" x14ac:dyDescent="0.2">
      <c r="A132" s="6" t="s">
        <v>243</v>
      </c>
      <c r="B132" s="3">
        <v>4497</v>
      </c>
      <c r="C132" s="3">
        <v>225</v>
      </c>
      <c r="D132" s="3">
        <v>0</v>
      </c>
      <c r="E132" s="3">
        <v>0</v>
      </c>
      <c r="F132" s="3">
        <v>0</v>
      </c>
      <c r="G132" s="3">
        <v>10343</v>
      </c>
      <c r="H132" s="3">
        <f t="shared" si="2"/>
        <v>15065</v>
      </c>
      <c r="I132" s="8"/>
      <c r="J132" s="6"/>
    </row>
    <row r="133" spans="1:10" x14ac:dyDescent="0.2">
      <c r="A133" s="6" t="s">
        <v>13</v>
      </c>
      <c r="B133" s="3">
        <v>12816</v>
      </c>
      <c r="C133" s="3">
        <v>1456</v>
      </c>
      <c r="D133" s="3">
        <v>0</v>
      </c>
      <c r="E133" s="3">
        <v>0</v>
      </c>
      <c r="F133" s="3">
        <v>0</v>
      </c>
      <c r="G133" s="3">
        <v>30874</v>
      </c>
      <c r="H133" s="3">
        <f t="shared" si="2"/>
        <v>45146</v>
      </c>
      <c r="I133" s="8"/>
      <c r="J133" s="6"/>
    </row>
    <row r="134" spans="1:10" x14ac:dyDescent="0.2">
      <c r="A134" s="6" t="s">
        <v>11</v>
      </c>
      <c r="B134" s="3">
        <v>6217</v>
      </c>
      <c r="C134" s="3">
        <v>1130</v>
      </c>
      <c r="D134" s="3">
        <v>0</v>
      </c>
      <c r="E134" s="3">
        <v>0</v>
      </c>
      <c r="F134" s="3">
        <v>0</v>
      </c>
      <c r="G134" s="3">
        <v>16391</v>
      </c>
      <c r="H134" s="3">
        <f t="shared" si="2"/>
        <v>23738</v>
      </c>
      <c r="I134" s="8"/>
      <c r="J134" s="6"/>
    </row>
    <row r="135" spans="1:10" x14ac:dyDescent="0.2">
      <c r="A135" s="6" t="s">
        <v>76</v>
      </c>
      <c r="B135" s="3">
        <v>589</v>
      </c>
      <c r="C135" s="3">
        <v>0</v>
      </c>
      <c r="D135" s="3">
        <v>0</v>
      </c>
      <c r="E135" s="3">
        <v>0</v>
      </c>
      <c r="F135" s="3">
        <v>0</v>
      </c>
      <c r="G135" s="3">
        <v>0</v>
      </c>
      <c r="H135" s="3">
        <f t="shared" si="2"/>
        <v>589</v>
      </c>
      <c r="I135" s="8"/>
      <c r="J135" s="6"/>
    </row>
    <row r="136" spans="1:10" x14ac:dyDescent="0.2">
      <c r="A136" s="6" t="s">
        <v>122</v>
      </c>
      <c r="B136" s="3">
        <v>3114</v>
      </c>
      <c r="C136" s="3">
        <v>2803</v>
      </c>
      <c r="D136" s="3">
        <v>0</v>
      </c>
      <c r="E136" s="3">
        <v>0</v>
      </c>
      <c r="F136" s="3">
        <v>0</v>
      </c>
      <c r="G136" s="3">
        <v>9654</v>
      </c>
      <c r="H136" s="3">
        <f t="shared" si="2"/>
        <v>15571</v>
      </c>
      <c r="I136" s="8"/>
      <c r="J136" s="6"/>
    </row>
    <row r="137" spans="1:10" x14ac:dyDescent="0.2">
      <c r="A137" s="6" t="s">
        <v>244</v>
      </c>
      <c r="B137" s="3">
        <v>6298</v>
      </c>
      <c r="C137" s="3">
        <v>1260</v>
      </c>
      <c r="D137" s="3">
        <v>0</v>
      </c>
      <c r="E137" s="3">
        <v>0</v>
      </c>
      <c r="F137" s="3">
        <v>0</v>
      </c>
      <c r="G137" s="3">
        <v>16060</v>
      </c>
      <c r="H137" s="3">
        <f t="shared" si="2"/>
        <v>23618</v>
      </c>
      <c r="I137" s="8"/>
      <c r="J137" s="6"/>
    </row>
    <row r="138" spans="1:10" x14ac:dyDescent="0.2">
      <c r="A138" s="6" t="s">
        <v>131</v>
      </c>
      <c r="B138" s="3">
        <v>1132</v>
      </c>
      <c r="C138" s="3">
        <v>0</v>
      </c>
      <c r="D138" s="3">
        <v>0</v>
      </c>
      <c r="E138" s="3">
        <v>0</v>
      </c>
      <c r="F138" s="3">
        <v>0</v>
      </c>
      <c r="G138" s="3">
        <v>0</v>
      </c>
      <c r="H138" s="3">
        <f t="shared" si="2"/>
        <v>1132</v>
      </c>
      <c r="I138" s="8"/>
      <c r="J138" s="6"/>
    </row>
    <row r="139" spans="1:10" x14ac:dyDescent="0.2">
      <c r="A139" s="6" t="s">
        <v>6</v>
      </c>
      <c r="B139" s="3">
        <v>792</v>
      </c>
      <c r="C139" s="3">
        <v>0</v>
      </c>
      <c r="D139" s="3">
        <v>0</v>
      </c>
      <c r="E139" s="3">
        <v>0</v>
      </c>
      <c r="F139" s="3">
        <v>0</v>
      </c>
      <c r="G139" s="3">
        <v>12679</v>
      </c>
      <c r="H139" s="3">
        <f t="shared" si="2"/>
        <v>13471</v>
      </c>
      <c r="I139" s="8"/>
      <c r="J139" s="6"/>
    </row>
    <row r="140" spans="1:10" x14ac:dyDescent="0.2">
      <c r="A140" s="6" t="s">
        <v>60</v>
      </c>
      <c r="B140" s="3">
        <v>6242</v>
      </c>
      <c r="C140" s="3">
        <v>1702</v>
      </c>
      <c r="D140" s="3">
        <v>0</v>
      </c>
      <c r="E140" s="3">
        <v>0</v>
      </c>
      <c r="F140" s="3">
        <v>0</v>
      </c>
      <c r="G140" s="3">
        <v>14754</v>
      </c>
      <c r="H140" s="3">
        <f t="shared" si="2"/>
        <v>22698</v>
      </c>
      <c r="I140" s="8"/>
      <c r="J140" s="6"/>
    </row>
    <row r="141" spans="1:10" x14ac:dyDescent="0.2">
      <c r="A141" s="6" t="s">
        <v>137</v>
      </c>
      <c r="B141" s="3">
        <v>539</v>
      </c>
      <c r="C141" s="3">
        <v>0</v>
      </c>
      <c r="D141" s="3">
        <v>0</v>
      </c>
      <c r="E141" s="3">
        <v>0</v>
      </c>
      <c r="F141" s="3">
        <v>0</v>
      </c>
      <c r="G141" s="3">
        <v>1078</v>
      </c>
      <c r="H141" s="3">
        <f t="shared" si="2"/>
        <v>1617</v>
      </c>
      <c r="I141" s="8"/>
      <c r="J141" s="6"/>
    </row>
    <row r="142" spans="1:10" x14ac:dyDescent="0.2">
      <c r="A142" s="6" t="s">
        <v>53</v>
      </c>
      <c r="B142" s="3">
        <v>275</v>
      </c>
      <c r="C142" s="3">
        <v>0</v>
      </c>
      <c r="D142" s="3">
        <v>0</v>
      </c>
      <c r="E142" s="3">
        <v>0</v>
      </c>
      <c r="F142" s="3">
        <v>0</v>
      </c>
      <c r="G142" s="3">
        <v>0</v>
      </c>
      <c r="H142" s="3">
        <f t="shared" si="2"/>
        <v>275</v>
      </c>
      <c r="I142" s="8"/>
      <c r="J142" s="6"/>
    </row>
    <row r="143" spans="1:10" x14ac:dyDescent="0.2">
      <c r="A143" s="6" t="s">
        <v>245</v>
      </c>
      <c r="B143" s="3">
        <v>0</v>
      </c>
      <c r="C143" s="3">
        <v>0</v>
      </c>
      <c r="D143" s="3">
        <v>0</v>
      </c>
      <c r="E143" s="3">
        <v>0</v>
      </c>
      <c r="F143" s="3">
        <v>0</v>
      </c>
      <c r="G143" s="3">
        <v>679</v>
      </c>
      <c r="H143" s="3">
        <f t="shared" si="2"/>
        <v>679</v>
      </c>
      <c r="I143" s="8"/>
      <c r="J143" s="6"/>
    </row>
    <row r="144" spans="1:10" x14ac:dyDescent="0.2">
      <c r="A144" s="6" t="s">
        <v>67</v>
      </c>
      <c r="B144" s="3">
        <v>977</v>
      </c>
      <c r="C144" s="3">
        <v>0</v>
      </c>
      <c r="D144" s="3">
        <v>0</v>
      </c>
      <c r="E144" s="3">
        <v>0</v>
      </c>
      <c r="F144" s="3">
        <v>0</v>
      </c>
      <c r="G144" s="3">
        <v>0</v>
      </c>
      <c r="H144" s="3">
        <f t="shared" si="2"/>
        <v>977</v>
      </c>
      <c r="I144" s="8"/>
      <c r="J144" s="6"/>
    </row>
    <row r="145" spans="1:10" x14ac:dyDescent="0.2">
      <c r="A145" s="6" t="s">
        <v>80</v>
      </c>
      <c r="B145" s="3">
        <v>1292</v>
      </c>
      <c r="C145" s="3">
        <v>0</v>
      </c>
      <c r="D145" s="3">
        <v>0</v>
      </c>
      <c r="E145" s="3">
        <v>0</v>
      </c>
      <c r="F145" s="3">
        <v>0</v>
      </c>
      <c r="G145" s="3">
        <v>2215</v>
      </c>
      <c r="H145" s="3">
        <f t="shared" si="2"/>
        <v>3507</v>
      </c>
      <c r="I145" s="8"/>
      <c r="J145" s="6"/>
    </row>
    <row r="146" spans="1:10" x14ac:dyDescent="0.2">
      <c r="A146" s="6" t="s">
        <v>78</v>
      </c>
      <c r="B146" s="3">
        <v>6</v>
      </c>
      <c r="C146" s="3">
        <v>0</v>
      </c>
      <c r="D146" s="3">
        <v>0</v>
      </c>
      <c r="E146" s="3">
        <v>0</v>
      </c>
      <c r="F146" s="3">
        <v>0</v>
      </c>
      <c r="G146" s="3">
        <v>0</v>
      </c>
      <c r="H146" s="3">
        <f t="shared" si="2"/>
        <v>6</v>
      </c>
      <c r="I146" s="8"/>
      <c r="J146" s="6"/>
    </row>
    <row r="147" spans="1:10" x14ac:dyDescent="0.2">
      <c r="A147" s="6" t="s">
        <v>246</v>
      </c>
      <c r="B147" s="3">
        <v>516</v>
      </c>
      <c r="C147" s="3">
        <v>516</v>
      </c>
      <c r="D147" s="3">
        <v>0</v>
      </c>
      <c r="E147" s="3">
        <v>0</v>
      </c>
      <c r="F147" s="3">
        <v>0</v>
      </c>
      <c r="G147" s="3">
        <v>1549</v>
      </c>
      <c r="H147" s="3">
        <f t="shared" si="2"/>
        <v>2581</v>
      </c>
      <c r="I147" s="8"/>
      <c r="J147" s="6"/>
    </row>
    <row r="148" spans="1:10" x14ac:dyDescent="0.2">
      <c r="A148" s="6" t="s">
        <v>121</v>
      </c>
      <c r="B148" s="3">
        <v>97102</v>
      </c>
      <c r="C148" s="3">
        <v>14084</v>
      </c>
      <c r="D148" s="3">
        <v>0</v>
      </c>
      <c r="E148" s="3">
        <v>0</v>
      </c>
      <c r="F148" s="3">
        <v>0</v>
      </c>
      <c r="G148" s="3">
        <v>245349</v>
      </c>
      <c r="H148" s="3">
        <f t="shared" si="2"/>
        <v>356535</v>
      </c>
      <c r="I148" s="8"/>
      <c r="J148" s="6"/>
    </row>
    <row r="149" spans="1:10" x14ac:dyDescent="0.2">
      <c r="A149" s="6" t="s">
        <v>27</v>
      </c>
      <c r="B149" s="3">
        <v>0</v>
      </c>
      <c r="C149" s="3">
        <v>0</v>
      </c>
      <c r="D149" s="3">
        <v>0</v>
      </c>
      <c r="E149" s="3">
        <v>0</v>
      </c>
      <c r="F149" s="3">
        <v>0</v>
      </c>
      <c r="G149" s="3">
        <v>409</v>
      </c>
      <c r="H149" s="3">
        <f t="shared" si="2"/>
        <v>409</v>
      </c>
      <c r="I149" s="8"/>
      <c r="J149" s="6"/>
    </row>
    <row r="150" spans="1:10" x14ac:dyDescent="0.2">
      <c r="A150" s="6" t="s">
        <v>47</v>
      </c>
      <c r="B150" s="3">
        <v>682</v>
      </c>
      <c r="C150" s="3">
        <v>0</v>
      </c>
      <c r="D150" s="3">
        <v>0</v>
      </c>
      <c r="E150" s="3">
        <v>0</v>
      </c>
      <c r="F150" s="3">
        <v>0</v>
      </c>
      <c r="G150" s="3">
        <v>1365</v>
      </c>
      <c r="H150" s="3">
        <f t="shared" si="2"/>
        <v>2047</v>
      </c>
      <c r="I150" s="8"/>
      <c r="J150" s="6"/>
    </row>
    <row r="151" spans="1:10" x14ac:dyDescent="0.2">
      <c r="A151" s="6" t="s">
        <v>65</v>
      </c>
      <c r="B151" s="3">
        <v>1091</v>
      </c>
      <c r="C151" s="3">
        <v>0</v>
      </c>
      <c r="D151" s="3">
        <v>0</v>
      </c>
      <c r="E151" s="3">
        <v>0</v>
      </c>
      <c r="F151" s="3">
        <v>0</v>
      </c>
      <c r="G151" s="3">
        <v>0</v>
      </c>
      <c r="H151" s="3">
        <f t="shared" si="2"/>
        <v>1091</v>
      </c>
      <c r="I151" s="8"/>
      <c r="J151" s="6"/>
    </row>
    <row r="152" spans="1:10" x14ac:dyDescent="0.2">
      <c r="A152" s="6" t="s">
        <v>21</v>
      </c>
      <c r="B152" s="3">
        <v>1560</v>
      </c>
      <c r="C152" s="3">
        <v>0</v>
      </c>
      <c r="D152" s="3">
        <v>0</v>
      </c>
      <c r="E152" s="3">
        <v>0</v>
      </c>
      <c r="F152" s="3">
        <v>0</v>
      </c>
      <c r="G152" s="3">
        <v>3789</v>
      </c>
      <c r="H152" s="3">
        <f t="shared" si="2"/>
        <v>5349</v>
      </c>
      <c r="I152" s="8"/>
      <c r="J152" s="6"/>
    </row>
    <row r="153" spans="1:10" x14ac:dyDescent="0.2">
      <c r="A153" s="6" t="s">
        <v>31</v>
      </c>
      <c r="B153" s="3">
        <v>6681</v>
      </c>
      <c r="C153" s="3">
        <v>764</v>
      </c>
      <c r="D153" s="3">
        <v>0</v>
      </c>
      <c r="E153" s="3">
        <v>0</v>
      </c>
      <c r="F153" s="3">
        <v>0</v>
      </c>
      <c r="G153" s="3">
        <v>16799</v>
      </c>
      <c r="H153" s="3">
        <f t="shared" si="2"/>
        <v>24244</v>
      </c>
      <c r="I153" s="8"/>
      <c r="J153" s="6"/>
    </row>
    <row r="154" spans="1:10" x14ac:dyDescent="0.2">
      <c r="A154" s="6" t="s">
        <v>41</v>
      </c>
      <c r="B154" s="3">
        <v>2016</v>
      </c>
      <c r="C154" s="3">
        <v>504</v>
      </c>
      <c r="D154" s="3">
        <v>0</v>
      </c>
      <c r="E154" s="3">
        <v>0</v>
      </c>
      <c r="F154" s="3">
        <v>0</v>
      </c>
      <c r="G154" s="3">
        <v>7057</v>
      </c>
      <c r="H154" s="3">
        <f t="shared" si="2"/>
        <v>9577</v>
      </c>
      <c r="I154" s="8"/>
      <c r="J154" s="6"/>
    </row>
    <row r="155" spans="1:10" x14ac:dyDescent="0.2">
      <c r="A155" s="6" t="s">
        <v>123</v>
      </c>
      <c r="B155" s="3">
        <v>10275</v>
      </c>
      <c r="C155" s="3">
        <v>1101</v>
      </c>
      <c r="D155" s="3">
        <v>0</v>
      </c>
      <c r="E155" s="3">
        <v>0</v>
      </c>
      <c r="F155" s="3">
        <v>0</v>
      </c>
      <c r="G155" s="3">
        <v>35961</v>
      </c>
      <c r="H155" s="3">
        <f t="shared" si="2"/>
        <v>47337</v>
      </c>
      <c r="I155" s="8"/>
      <c r="J155" s="6"/>
    </row>
    <row r="156" spans="1:10" x14ac:dyDescent="0.2">
      <c r="A156" s="6" t="s">
        <v>39</v>
      </c>
      <c r="B156" s="3">
        <v>248</v>
      </c>
      <c r="C156" s="3">
        <v>0</v>
      </c>
      <c r="D156" s="3">
        <v>0</v>
      </c>
      <c r="E156" s="3">
        <v>0</v>
      </c>
      <c r="F156" s="3">
        <v>0</v>
      </c>
      <c r="G156" s="3">
        <v>496</v>
      </c>
      <c r="H156" s="3">
        <f t="shared" si="2"/>
        <v>744</v>
      </c>
      <c r="I156" s="8"/>
      <c r="J156" s="6"/>
    </row>
    <row r="157" spans="1:10" x14ac:dyDescent="0.2">
      <c r="A157" s="6" t="s">
        <v>128</v>
      </c>
      <c r="B157" s="3">
        <v>519</v>
      </c>
      <c r="C157" s="3">
        <v>0</v>
      </c>
      <c r="D157" s="3">
        <v>0</v>
      </c>
      <c r="E157" s="3">
        <v>0</v>
      </c>
      <c r="F157" s="3">
        <v>0</v>
      </c>
      <c r="G157" s="3">
        <v>260</v>
      </c>
      <c r="H157" s="3">
        <f t="shared" si="2"/>
        <v>779</v>
      </c>
      <c r="I157" s="8"/>
      <c r="J157" s="6"/>
    </row>
    <row r="158" spans="1:10" x14ac:dyDescent="0.2">
      <c r="A158" s="6" t="s">
        <v>64</v>
      </c>
      <c r="B158" s="3">
        <v>2404</v>
      </c>
      <c r="C158" s="3">
        <v>601</v>
      </c>
      <c r="D158" s="3">
        <v>0</v>
      </c>
      <c r="E158" s="3">
        <v>0</v>
      </c>
      <c r="F158" s="3">
        <v>0</v>
      </c>
      <c r="G158" s="3">
        <v>5408</v>
      </c>
      <c r="H158" s="3">
        <f t="shared" si="2"/>
        <v>8413</v>
      </c>
      <c r="I158" s="8"/>
      <c r="J158" s="6"/>
    </row>
    <row r="159" spans="1:10" x14ac:dyDescent="0.2">
      <c r="A159" s="6" t="s">
        <v>115</v>
      </c>
      <c r="B159" s="3">
        <v>58253</v>
      </c>
      <c r="C159" s="3">
        <v>3192</v>
      </c>
      <c r="D159" s="3">
        <v>0</v>
      </c>
      <c r="E159" s="3">
        <v>0</v>
      </c>
      <c r="F159" s="3">
        <v>0</v>
      </c>
      <c r="G159" s="3">
        <v>100546</v>
      </c>
      <c r="H159" s="3">
        <f t="shared" si="2"/>
        <v>161991</v>
      </c>
      <c r="I159" s="8"/>
      <c r="J159" s="6"/>
    </row>
    <row r="160" spans="1:10" x14ac:dyDescent="0.2">
      <c r="A160" s="6" t="s">
        <v>99</v>
      </c>
      <c r="B160" s="3">
        <v>4025</v>
      </c>
      <c r="C160" s="3">
        <v>0</v>
      </c>
      <c r="D160" s="3">
        <v>0</v>
      </c>
      <c r="E160" s="3">
        <v>0</v>
      </c>
      <c r="F160" s="3">
        <v>0</v>
      </c>
      <c r="G160" s="3">
        <v>575</v>
      </c>
      <c r="H160" s="3">
        <f t="shared" si="2"/>
        <v>4600</v>
      </c>
      <c r="I160" s="8"/>
      <c r="J160" s="6"/>
    </row>
    <row r="161" spans="1:10" x14ac:dyDescent="0.2">
      <c r="A161" s="6" t="s">
        <v>19</v>
      </c>
      <c r="B161" s="3">
        <v>2823</v>
      </c>
      <c r="C161" s="3">
        <v>0</v>
      </c>
      <c r="D161" s="3">
        <v>0</v>
      </c>
      <c r="E161" s="3">
        <v>0</v>
      </c>
      <c r="F161" s="3">
        <v>0</v>
      </c>
      <c r="G161" s="3">
        <v>4799</v>
      </c>
      <c r="H161" s="3">
        <f t="shared" si="2"/>
        <v>7622</v>
      </c>
      <c r="I161" s="8"/>
      <c r="J161" s="6"/>
    </row>
    <row r="162" spans="1:10" x14ac:dyDescent="0.2">
      <c r="A162" s="6" t="s">
        <v>98</v>
      </c>
      <c r="B162" s="3">
        <v>1420</v>
      </c>
      <c r="C162" s="3">
        <v>0</v>
      </c>
      <c r="D162" s="3">
        <v>0</v>
      </c>
      <c r="E162" s="3">
        <v>0</v>
      </c>
      <c r="F162" s="3">
        <v>0</v>
      </c>
      <c r="G162" s="3">
        <v>1014</v>
      </c>
      <c r="H162" s="3">
        <f t="shared" si="2"/>
        <v>2434</v>
      </c>
      <c r="I162" s="8"/>
      <c r="J162" s="6"/>
    </row>
    <row r="163" spans="1:10" x14ac:dyDescent="0.2">
      <c r="A163" s="6" t="s">
        <v>18</v>
      </c>
      <c r="B163" s="3">
        <v>3153</v>
      </c>
      <c r="C163" s="3">
        <v>0</v>
      </c>
      <c r="D163" s="3">
        <v>0</v>
      </c>
      <c r="E163" s="3">
        <v>0</v>
      </c>
      <c r="F163" s="3">
        <v>0</v>
      </c>
      <c r="G163" s="3">
        <v>7452</v>
      </c>
      <c r="H163" s="3">
        <f t="shared" si="2"/>
        <v>10605</v>
      </c>
      <c r="I163" s="8"/>
      <c r="J163" s="6"/>
    </row>
    <row r="164" spans="1:10" x14ac:dyDescent="0.2">
      <c r="A164" s="6" t="s">
        <v>166</v>
      </c>
      <c r="B164" s="3">
        <v>2635</v>
      </c>
      <c r="C164" s="3">
        <v>0</v>
      </c>
      <c r="D164" s="3">
        <v>0</v>
      </c>
      <c r="E164" s="3">
        <v>0</v>
      </c>
      <c r="F164" s="3">
        <v>0</v>
      </c>
      <c r="G164" s="3">
        <v>3689</v>
      </c>
      <c r="H164" s="3">
        <f t="shared" si="2"/>
        <v>6324</v>
      </c>
      <c r="I164" s="8"/>
      <c r="J164" s="6"/>
    </row>
    <row r="165" spans="1:10" x14ac:dyDescent="0.2">
      <c r="A165" s="6" t="s">
        <v>247</v>
      </c>
      <c r="B165" s="3">
        <v>107</v>
      </c>
      <c r="C165" s="3">
        <v>0</v>
      </c>
      <c r="D165" s="3">
        <v>0</v>
      </c>
      <c r="E165" s="3">
        <v>0</v>
      </c>
      <c r="F165" s="3">
        <v>0</v>
      </c>
      <c r="G165" s="3">
        <v>534</v>
      </c>
      <c r="H165" s="3">
        <f t="shared" si="2"/>
        <v>641</v>
      </c>
      <c r="I165" s="8"/>
      <c r="J165" s="6"/>
    </row>
    <row r="166" spans="1:10" x14ac:dyDescent="0.2">
      <c r="A166" s="6" t="s">
        <v>156</v>
      </c>
      <c r="B166" s="3">
        <v>3102</v>
      </c>
      <c r="C166" s="3">
        <v>816</v>
      </c>
      <c r="D166" s="3">
        <v>0</v>
      </c>
      <c r="E166" s="3">
        <v>0</v>
      </c>
      <c r="F166" s="3">
        <v>0</v>
      </c>
      <c r="G166" s="3">
        <v>6694</v>
      </c>
      <c r="H166" s="3">
        <f t="shared" si="2"/>
        <v>10612</v>
      </c>
      <c r="I166" s="8"/>
      <c r="J166" s="6"/>
    </row>
    <row r="167" spans="1:10" x14ac:dyDescent="0.2">
      <c r="A167" s="6" t="s">
        <v>111</v>
      </c>
      <c r="B167" s="3">
        <v>3857</v>
      </c>
      <c r="C167" s="3">
        <v>771</v>
      </c>
      <c r="D167" s="3">
        <v>0</v>
      </c>
      <c r="E167" s="3">
        <v>0</v>
      </c>
      <c r="F167" s="3">
        <v>0</v>
      </c>
      <c r="G167" s="3">
        <v>10027</v>
      </c>
      <c r="H167" s="3">
        <f t="shared" si="2"/>
        <v>14655</v>
      </c>
      <c r="I167" s="8"/>
      <c r="J167" s="6"/>
    </row>
    <row r="168" spans="1:10" x14ac:dyDescent="0.2">
      <c r="A168" s="6" t="s">
        <v>32</v>
      </c>
      <c r="B168" s="3">
        <v>273</v>
      </c>
      <c r="C168" s="3">
        <v>0</v>
      </c>
      <c r="D168" s="3">
        <v>0</v>
      </c>
      <c r="E168" s="3">
        <v>0</v>
      </c>
      <c r="F168" s="3">
        <v>0</v>
      </c>
      <c r="G168" s="3">
        <v>2729</v>
      </c>
      <c r="H168" s="3">
        <f t="shared" si="2"/>
        <v>3002</v>
      </c>
      <c r="I168" s="8"/>
      <c r="J168" s="6"/>
    </row>
    <row r="169" spans="1:10" x14ac:dyDescent="0.2">
      <c r="A169" s="6" t="s">
        <v>93</v>
      </c>
      <c r="B169" s="3">
        <v>5161</v>
      </c>
      <c r="C169" s="3">
        <v>0</v>
      </c>
      <c r="D169" s="3">
        <v>0</v>
      </c>
      <c r="E169" s="3">
        <v>0</v>
      </c>
      <c r="F169" s="3">
        <v>0</v>
      </c>
      <c r="G169" s="3">
        <v>8258</v>
      </c>
      <c r="H169" s="3">
        <f t="shared" si="2"/>
        <v>13419</v>
      </c>
      <c r="I169" s="8"/>
      <c r="J169" s="6"/>
    </row>
    <row r="170" spans="1:10" x14ac:dyDescent="0.2">
      <c r="A170" s="6" t="s">
        <v>59</v>
      </c>
      <c r="B170" s="3">
        <v>279</v>
      </c>
      <c r="C170" s="3">
        <v>0</v>
      </c>
      <c r="D170" s="3">
        <v>0</v>
      </c>
      <c r="E170" s="3">
        <v>0</v>
      </c>
      <c r="F170" s="3">
        <v>0</v>
      </c>
      <c r="G170" s="3">
        <v>0</v>
      </c>
      <c r="H170" s="3">
        <f t="shared" si="2"/>
        <v>279</v>
      </c>
      <c r="I170" s="8"/>
      <c r="J170" s="6"/>
    </row>
    <row r="171" spans="1:10" x14ac:dyDescent="0.2">
      <c r="A171" s="6" t="s">
        <v>248</v>
      </c>
      <c r="B171" s="3">
        <v>6348</v>
      </c>
      <c r="C171" s="3">
        <v>0</v>
      </c>
      <c r="D171" s="3">
        <v>0</v>
      </c>
      <c r="E171" s="3">
        <v>0</v>
      </c>
      <c r="F171" s="3">
        <v>0</v>
      </c>
      <c r="G171" s="3">
        <v>10726</v>
      </c>
      <c r="H171" s="3">
        <f t="shared" si="2"/>
        <v>17074</v>
      </c>
      <c r="I171" s="8"/>
      <c r="J171" s="6"/>
    </row>
    <row r="172" spans="1:10" x14ac:dyDescent="0.2">
      <c r="A172" s="6" t="s">
        <v>35</v>
      </c>
      <c r="B172" s="3">
        <v>2627</v>
      </c>
      <c r="C172" s="3">
        <v>0</v>
      </c>
      <c r="D172" s="3">
        <v>0</v>
      </c>
      <c r="E172" s="3">
        <v>0</v>
      </c>
      <c r="F172" s="3">
        <v>0</v>
      </c>
      <c r="G172" s="3">
        <v>8463</v>
      </c>
      <c r="H172" s="3">
        <f t="shared" si="2"/>
        <v>11090</v>
      </c>
      <c r="I172" s="8"/>
      <c r="J172" s="6"/>
    </row>
    <row r="173" spans="1:10" x14ac:dyDescent="0.2">
      <c r="A173" s="6" t="s">
        <v>249</v>
      </c>
      <c r="B173" s="3">
        <v>1123</v>
      </c>
      <c r="C173" s="3">
        <v>0</v>
      </c>
      <c r="D173" s="3">
        <v>0</v>
      </c>
      <c r="E173" s="3">
        <v>0</v>
      </c>
      <c r="F173" s="3">
        <v>0</v>
      </c>
      <c r="G173" s="3">
        <v>3370</v>
      </c>
      <c r="H173" s="3">
        <f t="shared" si="2"/>
        <v>4493</v>
      </c>
      <c r="I173" s="8"/>
      <c r="J173" s="6"/>
    </row>
    <row r="174" spans="1:10" x14ac:dyDescent="0.2">
      <c r="A174" s="6" t="s">
        <v>158</v>
      </c>
      <c r="B174" s="3">
        <v>0</v>
      </c>
      <c r="C174" s="3">
        <v>0</v>
      </c>
      <c r="D174" s="3">
        <v>0</v>
      </c>
      <c r="E174" s="3">
        <v>0</v>
      </c>
      <c r="F174" s="3">
        <v>0</v>
      </c>
      <c r="G174" s="3">
        <v>576</v>
      </c>
      <c r="H174" s="3">
        <f t="shared" si="2"/>
        <v>576</v>
      </c>
      <c r="I174" s="8"/>
      <c r="J174" s="6"/>
    </row>
    <row r="175" spans="1:10" x14ac:dyDescent="0.2">
      <c r="A175" s="6" t="s">
        <v>82</v>
      </c>
      <c r="B175" s="3">
        <v>24126</v>
      </c>
      <c r="C175" s="3">
        <v>262</v>
      </c>
      <c r="D175" s="3">
        <v>0</v>
      </c>
      <c r="E175" s="3">
        <v>0</v>
      </c>
      <c r="F175" s="3">
        <v>0</v>
      </c>
      <c r="G175" s="3">
        <v>63985</v>
      </c>
      <c r="H175" s="3">
        <f t="shared" si="2"/>
        <v>88373</v>
      </c>
      <c r="I175" s="8"/>
      <c r="J175" s="6"/>
    </row>
    <row r="176" spans="1:10" x14ac:dyDescent="0.2">
      <c r="A176" s="6" t="s">
        <v>23</v>
      </c>
      <c r="B176" s="3">
        <v>5933</v>
      </c>
      <c r="C176" s="3">
        <v>516</v>
      </c>
      <c r="D176" s="3">
        <v>0</v>
      </c>
      <c r="E176" s="3">
        <v>0</v>
      </c>
      <c r="F176" s="3">
        <v>0</v>
      </c>
      <c r="G176" s="3">
        <v>15994</v>
      </c>
      <c r="H176" s="3">
        <f t="shared" si="2"/>
        <v>22443</v>
      </c>
      <c r="I176" s="8"/>
      <c r="J176" s="6"/>
    </row>
    <row r="177" spans="1:10" x14ac:dyDescent="0.2">
      <c r="A177" s="6" t="s">
        <v>117</v>
      </c>
      <c r="B177" s="3">
        <v>1225</v>
      </c>
      <c r="C177" s="3">
        <v>0</v>
      </c>
      <c r="D177" s="3">
        <v>0</v>
      </c>
      <c r="E177" s="3">
        <v>0</v>
      </c>
      <c r="F177" s="3">
        <v>0</v>
      </c>
      <c r="G177" s="3">
        <v>409</v>
      </c>
      <c r="H177" s="3">
        <f t="shared" si="2"/>
        <v>1634</v>
      </c>
      <c r="I177" s="8"/>
      <c r="J177" s="6"/>
    </row>
    <row r="178" spans="1:10" x14ac:dyDescent="0.2">
      <c r="A178" s="6" t="s">
        <v>139</v>
      </c>
      <c r="B178" s="3">
        <v>1199</v>
      </c>
      <c r="C178" s="3">
        <v>400</v>
      </c>
      <c r="D178" s="3">
        <v>0</v>
      </c>
      <c r="E178" s="3">
        <v>0</v>
      </c>
      <c r="F178" s="3">
        <v>0</v>
      </c>
      <c r="G178" s="3">
        <v>1598</v>
      </c>
      <c r="H178" s="3">
        <f t="shared" si="2"/>
        <v>3197</v>
      </c>
      <c r="I178" s="8"/>
      <c r="J178" s="6"/>
    </row>
    <row r="179" spans="1:10" x14ac:dyDescent="0.2">
      <c r="A179" s="6" t="s">
        <v>55</v>
      </c>
      <c r="B179" s="3">
        <v>2</v>
      </c>
      <c r="C179" s="3">
        <v>0</v>
      </c>
      <c r="D179" s="3">
        <v>0</v>
      </c>
      <c r="E179" s="3">
        <v>0</v>
      </c>
      <c r="F179" s="3">
        <v>0</v>
      </c>
      <c r="G179" s="3">
        <v>0</v>
      </c>
      <c r="H179" s="3">
        <f t="shared" si="2"/>
        <v>2</v>
      </c>
      <c r="I179" s="8"/>
      <c r="J179" s="6"/>
    </row>
    <row r="180" spans="1:10" x14ac:dyDescent="0.2">
      <c r="A180" s="6" t="s">
        <v>43</v>
      </c>
      <c r="B180" s="3">
        <v>2042</v>
      </c>
      <c r="C180" s="3">
        <v>408</v>
      </c>
      <c r="D180" s="3">
        <v>0</v>
      </c>
      <c r="E180" s="3">
        <v>0</v>
      </c>
      <c r="F180" s="3">
        <v>0</v>
      </c>
      <c r="G180" s="3">
        <v>6126</v>
      </c>
      <c r="H180" s="3">
        <f t="shared" si="2"/>
        <v>8576</v>
      </c>
      <c r="I180" s="8"/>
      <c r="J180" s="6"/>
    </row>
    <row r="181" spans="1:10" x14ac:dyDescent="0.2">
      <c r="A181" s="6" t="s">
        <v>97</v>
      </c>
      <c r="B181" s="3">
        <v>2437</v>
      </c>
      <c r="C181" s="3">
        <v>609</v>
      </c>
      <c r="D181" s="3">
        <v>0</v>
      </c>
      <c r="E181" s="3">
        <v>0</v>
      </c>
      <c r="F181" s="3">
        <v>0</v>
      </c>
      <c r="G181" s="3">
        <v>9445</v>
      </c>
      <c r="H181" s="3">
        <f t="shared" si="2"/>
        <v>12491</v>
      </c>
      <c r="I181" s="8"/>
      <c r="J181" s="6"/>
    </row>
    <row r="182" spans="1:10" x14ac:dyDescent="0.2">
      <c r="A182" s="6" t="s">
        <v>250</v>
      </c>
      <c r="B182" s="3">
        <v>7854</v>
      </c>
      <c r="C182" s="3">
        <v>1745</v>
      </c>
      <c r="D182" s="3">
        <v>0</v>
      </c>
      <c r="E182" s="3">
        <v>0</v>
      </c>
      <c r="F182" s="3">
        <v>0</v>
      </c>
      <c r="G182" s="3">
        <v>27052</v>
      </c>
      <c r="H182" s="3">
        <f t="shared" si="2"/>
        <v>36651</v>
      </c>
      <c r="I182" s="8"/>
      <c r="J182" s="6"/>
    </row>
    <row r="183" spans="1:10" x14ac:dyDescent="0.2">
      <c r="A183" s="6" t="s">
        <v>154</v>
      </c>
      <c r="B183" s="3">
        <v>16082</v>
      </c>
      <c r="C183" s="3">
        <v>418</v>
      </c>
      <c r="D183" s="3">
        <v>0</v>
      </c>
      <c r="E183" s="3">
        <v>0</v>
      </c>
      <c r="F183" s="3">
        <v>0</v>
      </c>
      <c r="G183" s="3">
        <v>34044</v>
      </c>
      <c r="H183" s="3">
        <f t="shared" si="2"/>
        <v>50544</v>
      </c>
      <c r="I183" s="8"/>
      <c r="J183" s="6"/>
    </row>
    <row r="184" spans="1:10" x14ac:dyDescent="0.2">
      <c r="A184" s="6" t="s">
        <v>133</v>
      </c>
      <c r="B184" s="3">
        <v>4082</v>
      </c>
      <c r="C184" s="3">
        <v>255</v>
      </c>
      <c r="D184" s="3">
        <v>0</v>
      </c>
      <c r="E184" s="3">
        <v>0</v>
      </c>
      <c r="F184" s="3">
        <v>0</v>
      </c>
      <c r="G184" s="3">
        <v>7653</v>
      </c>
      <c r="H184" s="3">
        <f t="shared" si="2"/>
        <v>11990</v>
      </c>
      <c r="I184" s="8"/>
      <c r="J184" s="6"/>
    </row>
    <row r="185" spans="1:10" x14ac:dyDescent="0.2">
      <c r="A185" s="6" t="s">
        <v>149</v>
      </c>
      <c r="B185" s="3">
        <v>1</v>
      </c>
      <c r="C185" s="3">
        <v>0</v>
      </c>
      <c r="D185" s="3">
        <v>0</v>
      </c>
      <c r="E185" s="3">
        <v>0</v>
      </c>
      <c r="F185" s="3">
        <v>0</v>
      </c>
      <c r="G185" s="3">
        <v>0</v>
      </c>
      <c r="H185" s="3">
        <f t="shared" si="2"/>
        <v>1</v>
      </c>
      <c r="I185" s="8"/>
      <c r="J185" s="6"/>
    </row>
    <row r="186" spans="1:10" x14ac:dyDescent="0.2">
      <c r="A186" s="6" t="s">
        <v>251</v>
      </c>
      <c r="B186" s="3">
        <v>15</v>
      </c>
      <c r="C186" s="3">
        <v>0</v>
      </c>
      <c r="D186" s="3">
        <v>0</v>
      </c>
      <c r="E186" s="3">
        <v>0</v>
      </c>
      <c r="F186" s="3">
        <v>0</v>
      </c>
      <c r="G186" s="3">
        <v>0</v>
      </c>
      <c r="H186" s="3">
        <f t="shared" si="2"/>
        <v>15</v>
      </c>
      <c r="I186" s="8"/>
      <c r="J186" s="6"/>
    </row>
    <row r="187" spans="1:10" x14ac:dyDescent="0.2">
      <c r="A187" s="6" t="s">
        <v>252</v>
      </c>
      <c r="B187" s="3">
        <v>2087</v>
      </c>
      <c r="C187" s="3">
        <v>209</v>
      </c>
      <c r="D187" s="3">
        <v>0</v>
      </c>
      <c r="E187" s="3">
        <v>0</v>
      </c>
      <c r="F187" s="3">
        <v>0</v>
      </c>
      <c r="G187" s="3">
        <v>4384</v>
      </c>
      <c r="H187" s="3">
        <f t="shared" si="2"/>
        <v>6680</v>
      </c>
      <c r="I187" s="8"/>
      <c r="J187" s="6"/>
    </row>
    <row r="188" spans="1:10" x14ac:dyDescent="0.2">
      <c r="A188" s="6" t="s">
        <v>141</v>
      </c>
      <c r="B188" s="3">
        <v>0</v>
      </c>
      <c r="C188" s="3">
        <v>0</v>
      </c>
      <c r="D188" s="3">
        <v>0</v>
      </c>
      <c r="E188" s="3">
        <v>0</v>
      </c>
      <c r="F188" s="3">
        <v>0</v>
      </c>
      <c r="G188" s="3">
        <v>685</v>
      </c>
      <c r="H188" s="3">
        <f t="shared" si="2"/>
        <v>685</v>
      </c>
      <c r="I188" s="8"/>
      <c r="J188" s="6"/>
    </row>
    <row r="189" spans="1:10" x14ac:dyDescent="0.2">
      <c r="A189" s="6" t="s">
        <v>109</v>
      </c>
      <c r="B189" s="3">
        <v>664</v>
      </c>
      <c r="C189" s="3">
        <v>0</v>
      </c>
      <c r="D189" s="3">
        <v>0</v>
      </c>
      <c r="E189" s="3">
        <v>0</v>
      </c>
      <c r="F189" s="3">
        <v>0</v>
      </c>
      <c r="G189" s="3">
        <v>1827</v>
      </c>
      <c r="H189" s="3">
        <f t="shared" si="2"/>
        <v>2491</v>
      </c>
      <c r="I189" s="8"/>
      <c r="J189" s="6"/>
    </row>
    <row r="190" spans="1:10" x14ac:dyDescent="0.2">
      <c r="A190" s="6" t="s">
        <v>22</v>
      </c>
      <c r="B190" s="3">
        <v>1413</v>
      </c>
      <c r="C190" s="3">
        <v>0</v>
      </c>
      <c r="D190" s="3">
        <v>0</v>
      </c>
      <c r="E190" s="3">
        <v>0</v>
      </c>
      <c r="F190" s="3">
        <v>0</v>
      </c>
      <c r="G190" s="3">
        <v>4239</v>
      </c>
      <c r="H190" s="3">
        <f t="shared" si="2"/>
        <v>5652</v>
      </c>
      <c r="I190" s="8"/>
      <c r="J190" s="6"/>
    </row>
    <row r="191" spans="1:10" x14ac:dyDescent="0.2">
      <c r="A191" s="6" t="s">
        <v>147</v>
      </c>
      <c r="B191" s="3">
        <v>0</v>
      </c>
      <c r="C191" s="3">
        <v>0</v>
      </c>
      <c r="D191" s="3">
        <v>0</v>
      </c>
      <c r="E191" s="3">
        <v>0</v>
      </c>
      <c r="F191" s="3">
        <v>0</v>
      </c>
      <c r="G191" s="3">
        <v>2055</v>
      </c>
      <c r="H191" s="3">
        <f t="shared" si="2"/>
        <v>2055</v>
      </c>
      <c r="I191" s="8"/>
      <c r="J191" s="6"/>
    </row>
    <row r="192" spans="1:10" x14ac:dyDescent="0.2">
      <c r="A192" s="6" t="s">
        <v>253</v>
      </c>
      <c r="B192" s="3">
        <v>1031</v>
      </c>
      <c r="C192" s="3">
        <v>147</v>
      </c>
      <c r="D192" s="3">
        <v>0</v>
      </c>
      <c r="E192" s="3">
        <v>0</v>
      </c>
      <c r="F192" s="3">
        <v>0</v>
      </c>
      <c r="G192" s="3">
        <v>4270</v>
      </c>
      <c r="H192" s="3">
        <f t="shared" si="2"/>
        <v>5448</v>
      </c>
      <c r="I192" s="8"/>
      <c r="J192" s="6"/>
    </row>
    <row r="193" spans="1:10" x14ac:dyDescent="0.2">
      <c r="A193" s="6" t="s">
        <v>254</v>
      </c>
      <c r="B193" s="3">
        <v>8937</v>
      </c>
      <c r="C193" s="3">
        <v>958</v>
      </c>
      <c r="D193" s="3">
        <v>0</v>
      </c>
      <c r="E193" s="3">
        <v>0</v>
      </c>
      <c r="F193" s="3">
        <v>0</v>
      </c>
      <c r="G193" s="3">
        <v>22342</v>
      </c>
      <c r="H193" s="3">
        <f t="shared" si="2"/>
        <v>32237</v>
      </c>
      <c r="I193" s="8"/>
      <c r="J193" s="6"/>
    </row>
    <row r="194" spans="1:10" x14ac:dyDescent="0.2">
      <c r="A194" s="6" t="s">
        <v>164</v>
      </c>
      <c r="B194" s="3">
        <v>5473</v>
      </c>
      <c r="C194" s="3">
        <v>0</v>
      </c>
      <c r="D194" s="3">
        <v>0</v>
      </c>
      <c r="E194" s="3">
        <v>0</v>
      </c>
      <c r="F194" s="3">
        <v>0</v>
      </c>
      <c r="G194" s="3">
        <v>3421</v>
      </c>
      <c r="H194" s="3">
        <f t="shared" ref="H194:H202" si="3">SUM(B194:G194)</f>
        <v>8894</v>
      </c>
      <c r="I194" s="8"/>
      <c r="J194" s="6"/>
    </row>
    <row r="195" spans="1:10" x14ac:dyDescent="0.2">
      <c r="A195" s="6" t="s">
        <v>42</v>
      </c>
      <c r="B195" s="3">
        <v>4006</v>
      </c>
      <c r="C195" s="3">
        <v>1002</v>
      </c>
      <c r="D195" s="3">
        <v>0</v>
      </c>
      <c r="E195" s="3">
        <v>0</v>
      </c>
      <c r="F195" s="3">
        <v>0</v>
      </c>
      <c r="G195" s="3">
        <v>9347</v>
      </c>
      <c r="H195" s="3">
        <f t="shared" si="3"/>
        <v>14355</v>
      </c>
      <c r="I195" s="8"/>
      <c r="J195" s="6"/>
    </row>
    <row r="196" spans="1:10" x14ac:dyDescent="0.2">
      <c r="A196" s="6" t="s">
        <v>119</v>
      </c>
      <c r="B196" s="3">
        <v>7135</v>
      </c>
      <c r="C196" s="3">
        <v>563</v>
      </c>
      <c r="D196" s="3">
        <v>0</v>
      </c>
      <c r="E196" s="3">
        <v>0</v>
      </c>
      <c r="F196" s="3">
        <v>0</v>
      </c>
      <c r="G196" s="3">
        <v>8825</v>
      </c>
      <c r="H196" s="3">
        <f t="shared" si="3"/>
        <v>16523</v>
      </c>
      <c r="I196" s="8"/>
      <c r="J196" s="6"/>
    </row>
    <row r="197" spans="1:10" x14ac:dyDescent="0.2">
      <c r="A197" s="6" t="s">
        <v>255</v>
      </c>
      <c r="B197" s="3">
        <v>2118</v>
      </c>
      <c r="C197" s="3">
        <v>0</v>
      </c>
      <c r="D197" s="3">
        <v>0</v>
      </c>
      <c r="E197" s="3">
        <v>0</v>
      </c>
      <c r="F197" s="3">
        <v>0</v>
      </c>
      <c r="G197" s="3">
        <v>4235</v>
      </c>
      <c r="H197" s="3">
        <f t="shared" si="3"/>
        <v>6353</v>
      </c>
      <c r="I197" s="8"/>
      <c r="J197" s="6"/>
    </row>
    <row r="198" spans="1:10" x14ac:dyDescent="0.2">
      <c r="A198" s="6" t="s">
        <v>37</v>
      </c>
      <c r="B198" s="3">
        <v>418</v>
      </c>
      <c r="C198" s="3">
        <v>0</v>
      </c>
      <c r="D198" s="3">
        <v>0</v>
      </c>
      <c r="E198" s="3">
        <v>0</v>
      </c>
      <c r="F198" s="3">
        <v>0</v>
      </c>
      <c r="G198" s="3">
        <v>1671</v>
      </c>
      <c r="H198" s="3">
        <f t="shared" si="3"/>
        <v>2089</v>
      </c>
      <c r="I198" s="8"/>
      <c r="J198" s="6"/>
    </row>
    <row r="199" spans="1:10" x14ac:dyDescent="0.2">
      <c r="A199" s="6" t="s">
        <v>256</v>
      </c>
      <c r="B199" s="3">
        <v>0</v>
      </c>
      <c r="C199" s="3">
        <v>0</v>
      </c>
      <c r="D199" s="3">
        <v>0</v>
      </c>
      <c r="E199" s="3">
        <v>0</v>
      </c>
      <c r="F199" s="3">
        <v>0</v>
      </c>
      <c r="G199" s="3">
        <v>0</v>
      </c>
      <c r="H199" s="3">
        <f t="shared" si="3"/>
        <v>0</v>
      </c>
      <c r="I199" s="8"/>
      <c r="J199" s="6"/>
    </row>
    <row r="200" spans="1:10" x14ac:dyDescent="0.2">
      <c r="A200" s="6" t="s">
        <v>257</v>
      </c>
      <c r="B200" s="3">
        <v>0</v>
      </c>
      <c r="C200" s="3">
        <v>0</v>
      </c>
      <c r="D200" s="3">
        <v>0</v>
      </c>
      <c r="E200" s="3">
        <v>0</v>
      </c>
      <c r="F200" s="3">
        <v>0</v>
      </c>
      <c r="G200" s="3">
        <v>0</v>
      </c>
      <c r="H200" s="3">
        <f t="shared" si="3"/>
        <v>0</v>
      </c>
      <c r="I200" s="8"/>
      <c r="J200" s="6"/>
    </row>
    <row r="201" spans="1:10" x14ac:dyDescent="0.2">
      <c r="A201" s="6" t="s">
        <v>258</v>
      </c>
      <c r="B201" s="3">
        <v>0</v>
      </c>
      <c r="C201" s="3">
        <v>0</v>
      </c>
      <c r="D201" s="3">
        <v>0</v>
      </c>
      <c r="E201" s="3">
        <v>0</v>
      </c>
      <c r="F201" s="3">
        <v>0</v>
      </c>
      <c r="G201" s="3">
        <v>0</v>
      </c>
      <c r="H201" s="3">
        <f t="shared" si="3"/>
        <v>0</v>
      </c>
      <c r="I201" s="8"/>
      <c r="J201" s="6"/>
    </row>
    <row r="202" spans="1:10" x14ac:dyDescent="0.2">
      <c r="A202" s="6" t="s">
        <v>183</v>
      </c>
      <c r="B202" s="3">
        <v>353</v>
      </c>
      <c r="C202" s="3">
        <v>0</v>
      </c>
      <c r="D202" s="3">
        <v>0</v>
      </c>
      <c r="E202" s="3">
        <v>0</v>
      </c>
      <c r="F202" s="3">
        <v>0</v>
      </c>
      <c r="G202" s="3">
        <v>0</v>
      </c>
      <c r="H202" s="3">
        <f t="shared" si="3"/>
        <v>353</v>
      </c>
      <c r="I202" s="8"/>
      <c r="J202" s="6"/>
    </row>
    <row r="203" spans="1:10" s="8" customFormat="1" x14ac:dyDescent="0.2">
      <c r="A203" s="6" t="s">
        <v>185</v>
      </c>
      <c r="B203" s="4">
        <f>SUBTOTAL(109,Sect619[District])</f>
        <v>871580</v>
      </c>
      <c r="C203" s="4">
        <f>SUBTOTAL(109,Sect619[Regional])</f>
        <v>116223</v>
      </c>
      <c r="D203" s="4">
        <f>SUBTOTAL(109,Sect619[OSD])</f>
        <v>0</v>
      </c>
      <c r="E203" s="4">
        <f>SUBTOTAL(109,Sect619[LTCT])</f>
        <v>0</v>
      </c>
      <c r="F203" s="4">
        <f>SUBTOTAL(109,Sect619[Hospital])</f>
        <v>0</v>
      </c>
      <c r="G203" s="4">
        <f>SUBTOTAL(109,Sect619[ECSE])</f>
        <v>2092618</v>
      </c>
      <c r="H203" s="4">
        <f>SUBTOTAL(109,Sect619[Gross Total])</f>
        <v>3080421</v>
      </c>
      <c r="I203" s="5"/>
    </row>
    <row r="204" spans="1:10" hidden="1" x14ac:dyDescent="0.2">
      <c r="A204" s="8"/>
      <c r="B204" s="5"/>
      <c r="C204" s="5"/>
      <c r="D204" s="5"/>
      <c r="E204" s="5"/>
      <c r="F204" s="5"/>
      <c r="G204" s="5"/>
      <c r="H204" s="5"/>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workbookViewId="0">
      <pane ySplit="1" topLeftCell="A2" activePane="bottomLeft" state="frozen"/>
      <selection pane="bottomLeft" activeCell="B7" sqref="B7"/>
    </sheetView>
  </sheetViews>
  <sheetFormatPr defaultColWidth="0" defaultRowHeight="12.75" zeroHeight="1" x14ac:dyDescent="0.2"/>
  <cols>
    <col min="1" max="1" width="30.28515625" style="6" customWidth="1"/>
    <col min="2" max="4" width="16.140625" style="6" customWidth="1"/>
    <col min="5" max="5" width="9.28515625" style="6" customWidth="1"/>
    <col min="6" max="16384" width="7.28515625" style="6" hidden="1"/>
  </cols>
  <sheetData>
    <row r="1" spans="1:4" x14ac:dyDescent="0.2">
      <c r="A1" s="6" t="s">
        <v>181</v>
      </c>
      <c r="B1" s="7" t="s">
        <v>174</v>
      </c>
      <c r="C1" s="7" t="s">
        <v>187</v>
      </c>
      <c r="D1" s="7" t="s">
        <v>185</v>
      </c>
    </row>
    <row r="2" spans="1:4" x14ac:dyDescent="0.2">
      <c r="A2" s="6" t="s">
        <v>169</v>
      </c>
      <c r="B2" s="3">
        <f>Sect611[[#Totals],[Regional]]</f>
        <v>15773771</v>
      </c>
      <c r="C2" s="3">
        <f>Sect619[[#Totals],[Regional]]</f>
        <v>116223</v>
      </c>
      <c r="D2" s="4">
        <f t="shared" ref="D2:D7" si="0">SUM(B2:C2)</f>
        <v>15889994</v>
      </c>
    </row>
    <row r="3" spans="1:4" x14ac:dyDescent="0.2">
      <c r="A3" s="6" t="s">
        <v>180</v>
      </c>
      <c r="B3" s="3">
        <f>Sect611[[#Totals],[OSD]]</f>
        <v>133328</v>
      </c>
      <c r="C3" s="3">
        <f>Sect619[[#Totals],[OSD]]</f>
        <v>0</v>
      </c>
      <c r="D3" s="4">
        <f t="shared" si="0"/>
        <v>133328</v>
      </c>
    </row>
    <row r="4" spans="1:4" x14ac:dyDescent="0.2">
      <c r="A4" s="6" t="s">
        <v>182</v>
      </c>
      <c r="B4" s="3">
        <f>Sect611[[#Totals],[LTCT]]</f>
        <v>416026</v>
      </c>
      <c r="C4" s="3">
        <f>Sect619[[#Totals],[LTCT]]</f>
        <v>0</v>
      </c>
      <c r="D4" s="4">
        <f t="shared" si="0"/>
        <v>416026</v>
      </c>
    </row>
    <row r="5" spans="1:4" x14ac:dyDescent="0.2">
      <c r="A5" s="6" t="s">
        <v>172</v>
      </c>
      <c r="B5" s="3">
        <f>Sect611[[#Totals],[Hospital]]</f>
        <v>13383</v>
      </c>
      <c r="C5" s="3">
        <f>Sect619[[#Totals],[Hospital]]</f>
        <v>0</v>
      </c>
      <c r="D5" s="4">
        <f t="shared" si="0"/>
        <v>13383</v>
      </c>
    </row>
    <row r="6" spans="1:4" x14ac:dyDescent="0.2">
      <c r="A6" s="6" t="s">
        <v>183</v>
      </c>
      <c r="B6" s="3">
        <f>INDEX(Sect611[],MATCH(Programs[[#This Row],[Program Name]],Sect611[LEA Name],0),8)</f>
        <v>19907</v>
      </c>
      <c r="C6" s="3">
        <f>INDEX(Sect619[],MATCH(Programs[[#This Row],[Program Name]],Sect619[LEA Name],0),8)</f>
        <v>353</v>
      </c>
      <c r="D6" s="4">
        <f t="shared" si="0"/>
        <v>20260</v>
      </c>
    </row>
    <row r="7" spans="1:4" x14ac:dyDescent="0.2">
      <c r="A7" s="6" t="s">
        <v>173</v>
      </c>
      <c r="B7" s="3">
        <f>Sect611[[#Totals],[ECSE]]</f>
        <v>10518597</v>
      </c>
      <c r="C7" s="3">
        <f>Sect619[[#Totals],[ECSE]]</f>
        <v>2092618</v>
      </c>
      <c r="D7" s="4">
        <f t="shared" si="0"/>
        <v>12611215</v>
      </c>
    </row>
    <row r="8" spans="1:4" x14ac:dyDescent="0.2">
      <c r="A8" s="6" t="s">
        <v>185</v>
      </c>
      <c r="B8" s="4">
        <f>SUBTOTAL(109,Programs[Section 611])</f>
        <v>26875012</v>
      </c>
      <c r="C8" s="4">
        <f>SUBTOTAL(109,Programs[Section 619])</f>
        <v>2209194</v>
      </c>
      <c r="D8" s="4">
        <f>SUBTOTAL(109,Programs[Total])</f>
        <v>29084206</v>
      </c>
    </row>
    <row r="9" spans="1:4" x14ac:dyDescent="0.2">
      <c r="B9" s="3"/>
      <c r="C9" s="3"/>
      <c r="D9" s="4"/>
    </row>
    <row r="10" spans="1:4" hidden="1" x14ac:dyDescent="0.2"/>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4"/>
  <sheetViews>
    <sheetView tabSelected="1" workbookViewId="0">
      <pane ySplit="1" topLeftCell="A2" activePane="bottomLeft" state="frozen"/>
      <selection activeCell="B2" sqref="B2"/>
      <selection pane="bottomLeft" activeCell="B2" sqref="B2"/>
    </sheetView>
  </sheetViews>
  <sheetFormatPr defaultColWidth="0" defaultRowHeight="12.75" zeroHeight="1" x14ac:dyDescent="0.2"/>
  <cols>
    <col min="1" max="1" width="26.7109375" style="6" customWidth="1"/>
    <col min="2" max="2" width="15.7109375" style="6" customWidth="1"/>
    <col min="3" max="3" width="19.28515625" style="6" customWidth="1"/>
    <col min="4" max="4" width="9.28515625" style="8" customWidth="1"/>
    <col min="5" max="16384" width="7.28515625" style="6" hidden="1"/>
  </cols>
  <sheetData>
    <row r="1" spans="1:3" x14ac:dyDescent="0.2">
      <c r="A1" s="6" t="s">
        <v>0</v>
      </c>
      <c r="B1" s="7" t="s">
        <v>186</v>
      </c>
      <c r="C1" s="7" t="s">
        <v>198</v>
      </c>
    </row>
    <row r="2" spans="1:3" x14ac:dyDescent="0.2">
      <c r="A2" s="6" t="s">
        <v>79</v>
      </c>
      <c r="B2" s="3">
        <v>0</v>
      </c>
      <c r="C2" s="3">
        <f>ROUND(SUM(Sect611[[#This Row],[Gross Total]],Sect619[[#This Row],[Gross Total]])*0.15,0)</f>
        <v>504</v>
      </c>
    </row>
    <row r="3" spans="1:3" x14ac:dyDescent="0.2">
      <c r="A3" s="6" t="s">
        <v>106</v>
      </c>
      <c r="B3" s="3">
        <v>0</v>
      </c>
      <c r="C3" s="3">
        <f>ROUND(SUM(Sect611[[#This Row],[Gross Total]],Sect619[[#This Row],[Gross Total]])*0.15,0)</f>
        <v>9506</v>
      </c>
    </row>
    <row r="4" spans="1:3" x14ac:dyDescent="0.2">
      <c r="A4" s="6" t="s">
        <v>5</v>
      </c>
      <c r="B4" s="3">
        <v>0</v>
      </c>
      <c r="C4" s="3">
        <f>ROUND(SUM(Sect611[[#This Row],[Gross Total]],Sect619[[#This Row],[Gross Total]])*0.15,0)</f>
        <v>7733</v>
      </c>
    </row>
    <row r="5" spans="1:3" x14ac:dyDescent="0.2">
      <c r="A5" s="6" t="s">
        <v>161</v>
      </c>
      <c r="B5" s="3">
        <v>0</v>
      </c>
      <c r="C5" s="3">
        <f>ROUND(SUM(Sect611[[#This Row],[Gross Total]],Sect619[[#This Row],[Gross Total]])*0.15,0)</f>
        <v>30185</v>
      </c>
    </row>
    <row r="6" spans="1:3" x14ac:dyDescent="0.2">
      <c r="A6" s="6" t="s">
        <v>104</v>
      </c>
      <c r="B6" s="3">
        <v>0</v>
      </c>
      <c r="C6" s="3">
        <f>ROUND(SUM(Sect611[[#This Row],[Gross Total]],Sect619[[#This Row],[Gross Total]])*0.15,0)</f>
        <v>3715</v>
      </c>
    </row>
    <row r="7" spans="1:3" x14ac:dyDescent="0.2">
      <c r="A7" s="6" t="s">
        <v>44</v>
      </c>
      <c r="B7" s="3">
        <v>0</v>
      </c>
      <c r="C7" s="3">
        <f>ROUND(SUM(Sect611[[#This Row],[Gross Total]],Sect619[[#This Row],[Gross Total]])*0.15,0)</f>
        <v>5566</v>
      </c>
    </row>
    <row r="8" spans="1:3" x14ac:dyDescent="0.2">
      <c r="A8" s="6" t="s">
        <v>108</v>
      </c>
      <c r="B8" s="3">
        <v>0</v>
      </c>
      <c r="C8" s="3">
        <f>ROUND(SUM(Sect611[[#This Row],[Gross Total]],Sect619[[#This Row],[Gross Total]])*0.15,0)</f>
        <v>686</v>
      </c>
    </row>
    <row r="9" spans="1:3" x14ac:dyDescent="0.2">
      <c r="A9" s="6" t="s">
        <v>61</v>
      </c>
      <c r="B9" s="3">
        <v>0</v>
      </c>
      <c r="C9" s="3">
        <f>ROUND(SUM(Sect611[[#This Row],[Gross Total]],Sect619[[#This Row],[Gross Total]])*0.15,0)</f>
        <v>102210</v>
      </c>
    </row>
    <row r="10" spans="1:3" x14ac:dyDescent="0.2">
      <c r="A10" s="6" t="s">
        <v>70</v>
      </c>
      <c r="B10" s="3">
        <v>0</v>
      </c>
      <c r="C10" s="3">
        <f>ROUND(SUM(Sect611[[#This Row],[Gross Total]],Sect619[[#This Row],[Gross Total]])*0.15,0)</f>
        <v>186</v>
      </c>
    </row>
    <row r="11" spans="1:3" x14ac:dyDescent="0.2">
      <c r="A11" s="6" t="s">
        <v>226</v>
      </c>
      <c r="B11" s="3">
        <v>0</v>
      </c>
      <c r="C11" s="3">
        <f>ROUND(SUM(Sect611[[#This Row],[Gross Total]],Sect619[[#This Row],[Gross Total]])*0.15,0)</f>
        <v>62751</v>
      </c>
    </row>
    <row r="12" spans="1:3" x14ac:dyDescent="0.2">
      <c r="A12" s="6" t="s">
        <v>227</v>
      </c>
      <c r="B12" s="3">
        <v>0</v>
      </c>
      <c r="C12" s="3">
        <f>ROUND(SUM(Sect611[[#This Row],[Gross Total]],Sect619[[#This Row],[Gross Total]])*0.15,0)</f>
        <v>18449</v>
      </c>
    </row>
    <row r="13" spans="1:3" x14ac:dyDescent="0.2">
      <c r="A13" s="6" t="s">
        <v>1</v>
      </c>
      <c r="B13" s="3">
        <v>0</v>
      </c>
      <c r="C13" s="3">
        <f>ROUND(SUM(Sect611[[#This Row],[Gross Total]],Sect619[[#This Row],[Gross Total]])*0.15,0)</f>
        <v>115878</v>
      </c>
    </row>
    <row r="14" spans="1:3" x14ac:dyDescent="0.2">
      <c r="A14" s="6" t="s">
        <v>29</v>
      </c>
      <c r="B14" s="3">
        <v>0</v>
      </c>
      <c r="C14" s="3">
        <f>ROUND(SUM(Sect611[[#This Row],[Gross Total]],Sect619[[#This Row],[Gross Total]])*0.15,0)</f>
        <v>25902</v>
      </c>
    </row>
    <row r="15" spans="1:3" x14ac:dyDescent="0.2">
      <c r="A15" s="6" t="s">
        <v>152</v>
      </c>
      <c r="B15" s="3">
        <v>4572.2603308006346</v>
      </c>
      <c r="C15" s="3">
        <f>ROUND(SUM(Sect611[[#This Row],[Gross Total]],Sect619[[#This Row],[Gross Total]])*0.15,0)</f>
        <v>35064</v>
      </c>
    </row>
    <row r="16" spans="1:3" x14ac:dyDescent="0.2">
      <c r="A16" s="6" t="s">
        <v>155</v>
      </c>
      <c r="B16" s="3">
        <v>28638.631501763193</v>
      </c>
      <c r="C16" s="3">
        <f>ROUND(SUM(Sect611[[#This Row],[Gross Total]],Sect619[[#This Row],[Gross Total]])*0.15,0)</f>
        <v>1298185</v>
      </c>
    </row>
    <row r="17" spans="1:3" x14ac:dyDescent="0.2">
      <c r="A17" s="6" t="s">
        <v>228</v>
      </c>
      <c r="B17" s="3">
        <v>38051.198749818686</v>
      </c>
      <c r="C17" s="3">
        <f>ROUND(SUM(Sect611[[#This Row],[Gross Total]],Sect619[[#This Row],[Gross Total]])*0.15,0)</f>
        <v>574695</v>
      </c>
    </row>
    <row r="18" spans="1:3" x14ac:dyDescent="0.2">
      <c r="A18" s="6" t="s">
        <v>86</v>
      </c>
      <c r="B18" s="3">
        <v>0</v>
      </c>
      <c r="C18" s="3">
        <f>ROUND(SUM(Sect611[[#This Row],[Gross Total]],Sect619[[#This Row],[Gross Total]])*0.15,0)</f>
        <v>186572</v>
      </c>
    </row>
    <row r="19" spans="1:3" x14ac:dyDescent="0.2">
      <c r="A19" s="6" t="s">
        <v>92</v>
      </c>
      <c r="B19" s="3">
        <v>0</v>
      </c>
      <c r="C19" s="3">
        <f>ROUND(SUM(Sect611[[#This Row],[Gross Total]],Sect619[[#This Row],[Gross Total]])*0.15,0)</f>
        <v>8480</v>
      </c>
    </row>
    <row r="20" spans="1:3" x14ac:dyDescent="0.2">
      <c r="A20" s="6" t="s">
        <v>71</v>
      </c>
      <c r="B20" s="3">
        <v>0</v>
      </c>
      <c r="C20" s="3">
        <f>ROUND(SUM(Sect611[[#This Row],[Gross Total]],Sect619[[#This Row],[Gross Total]])*0.15,0)</f>
        <v>604</v>
      </c>
    </row>
    <row r="21" spans="1:3" x14ac:dyDescent="0.2">
      <c r="A21" s="6" t="s">
        <v>229</v>
      </c>
      <c r="B21" s="3">
        <v>0</v>
      </c>
      <c r="C21" s="3">
        <f>ROUND(SUM(Sect611[[#This Row],[Gross Total]],Sect619[[#This Row],[Gross Total]])*0.15,0)</f>
        <v>57172</v>
      </c>
    </row>
    <row r="22" spans="1:3" x14ac:dyDescent="0.2">
      <c r="A22" s="6" t="s">
        <v>3</v>
      </c>
      <c r="B22" s="3">
        <v>0</v>
      </c>
      <c r="C22" s="3">
        <f>ROUND(SUM(Sect611[[#This Row],[Gross Total]],Sect619[[#This Row],[Gross Total]])*0.15,0)</f>
        <v>2388</v>
      </c>
    </row>
    <row r="23" spans="1:3" x14ac:dyDescent="0.2">
      <c r="A23" s="6" t="s">
        <v>66</v>
      </c>
      <c r="B23" s="3">
        <v>0</v>
      </c>
      <c r="C23" s="3">
        <f>ROUND(SUM(Sect611[[#This Row],[Gross Total]],Sect619[[#This Row],[Gross Total]])*0.15,0)</f>
        <v>6633</v>
      </c>
    </row>
    <row r="24" spans="1:3" x14ac:dyDescent="0.2">
      <c r="A24" s="6" t="s">
        <v>230</v>
      </c>
      <c r="B24" s="3">
        <v>0</v>
      </c>
      <c r="C24" s="3">
        <f>ROUND(SUM(Sect611[[#This Row],[Gross Total]],Sect619[[#This Row],[Gross Total]])*0.15,0)</f>
        <v>7961</v>
      </c>
    </row>
    <row r="25" spans="1:3" x14ac:dyDescent="0.2">
      <c r="A25" s="6" t="s">
        <v>14</v>
      </c>
      <c r="B25" s="3">
        <v>0</v>
      </c>
      <c r="C25" s="3">
        <f>ROUND(SUM(Sect611[[#This Row],[Gross Total]],Sect619[[#This Row],[Gross Total]])*0.15,0)</f>
        <v>156215</v>
      </c>
    </row>
    <row r="26" spans="1:3" x14ac:dyDescent="0.2">
      <c r="A26" s="6" t="s">
        <v>112</v>
      </c>
      <c r="B26" s="3">
        <v>13445.33286953051</v>
      </c>
      <c r="C26" s="3">
        <f>ROUND(SUM(Sect611[[#This Row],[Gross Total]],Sect619[[#This Row],[Gross Total]])*0.15,0)</f>
        <v>90732</v>
      </c>
    </row>
    <row r="27" spans="1:3" x14ac:dyDescent="0.2">
      <c r="A27" s="6" t="s">
        <v>125</v>
      </c>
      <c r="B27" s="3">
        <v>0</v>
      </c>
      <c r="C27" s="3">
        <f>ROUND(SUM(Sect611[[#This Row],[Gross Total]],Sect619[[#This Row],[Gross Total]])*0.15,0)</f>
        <v>217674</v>
      </c>
    </row>
    <row r="28" spans="1:3" x14ac:dyDescent="0.2">
      <c r="A28" s="6" t="s">
        <v>30</v>
      </c>
      <c r="B28" s="3">
        <v>0</v>
      </c>
      <c r="C28" s="3">
        <f>ROUND(SUM(Sect611[[#This Row],[Gross Total]],Sect619[[#This Row],[Gross Total]])*0.15,0)</f>
        <v>20518</v>
      </c>
    </row>
    <row r="29" spans="1:3" x14ac:dyDescent="0.2">
      <c r="A29" s="6" t="s">
        <v>100</v>
      </c>
      <c r="B29" s="3">
        <v>0</v>
      </c>
      <c r="C29" s="3">
        <f>ROUND(SUM(Sect611[[#This Row],[Gross Total]],Sect619[[#This Row],[Gross Total]])*0.15,0)</f>
        <v>23523</v>
      </c>
    </row>
    <row r="30" spans="1:3" x14ac:dyDescent="0.2">
      <c r="A30" s="6" t="s">
        <v>62</v>
      </c>
      <c r="B30" s="3">
        <v>0</v>
      </c>
      <c r="C30" s="3">
        <f>ROUND(SUM(Sect611[[#This Row],[Gross Total]],Sect619[[#This Row],[Gross Total]])*0.15,0)</f>
        <v>153280</v>
      </c>
    </row>
    <row r="31" spans="1:3" x14ac:dyDescent="0.2">
      <c r="A31" s="6" t="s">
        <v>130</v>
      </c>
      <c r="B31" s="3">
        <v>0</v>
      </c>
      <c r="C31" s="3">
        <f>ROUND(SUM(Sect611[[#This Row],[Gross Total]],Sect619[[#This Row],[Gross Total]])*0.15,0)</f>
        <v>104063</v>
      </c>
    </row>
    <row r="32" spans="1:3" x14ac:dyDescent="0.2">
      <c r="A32" s="6" t="s">
        <v>20</v>
      </c>
      <c r="B32" s="3">
        <v>0</v>
      </c>
      <c r="C32" s="3">
        <f>ROUND(SUM(Sect611[[#This Row],[Gross Total]],Sect619[[#This Row],[Gross Total]])*0.15,0)</f>
        <v>27456</v>
      </c>
    </row>
    <row r="33" spans="1:3" x14ac:dyDescent="0.2">
      <c r="A33" s="6" t="s">
        <v>12</v>
      </c>
      <c r="B33" s="3">
        <v>0</v>
      </c>
      <c r="C33" s="3">
        <f>ROUND(SUM(Sect611[[#This Row],[Gross Total]],Sect619[[#This Row],[Gross Total]])*0.15,0)</f>
        <v>23308</v>
      </c>
    </row>
    <row r="34" spans="1:3" x14ac:dyDescent="0.2">
      <c r="A34" s="6" t="s">
        <v>45</v>
      </c>
      <c r="B34" s="3">
        <v>0</v>
      </c>
      <c r="C34" s="3">
        <f>ROUND(SUM(Sect611[[#This Row],[Gross Total]],Sect619[[#This Row],[Gross Total]])*0.15,0)</f>
        <v>4779</v>
      </c>
    </row>
    <row r="35" spans="1:3" x14ac:dyDescent="0.2">
      <c r="A35" s="6" t="s">
        <v>25</v>
      </c>
      <c r="B35" s="3">
        <v>0</v>
      </c>
      <c r="C35" s="3">
        <f>ROUND(SUM(Sect611[[#This Row],[Gross Total]],Sect619[[#This Row],[Gross Total]])*0.15,0)</f>
        <v>140696</v>
      </c>
    </row>
    <row r="36" spans="1:3" x14ac:dyDescent="0.2">
      <c r="A36" s="6" t="s">
        <v>24</v>
      </c>
      <c r="B36" s="3">
        <v>0</v>
      </c>
      <c r="C36" s="3">
        <f>ROUND(SUM(Sect611[[#This Row],[Gross Total]],Sect619[[#This Row],[Gross Total]])*0.15,0)</f>
        <v>41633</v>
      </c>
    </row>
    <row r="37" spans="1:3" x14ac:dyDescent="0.2">
      <c r="A37" s="6" t="s">
        <v>126</v>
      </c>
      <c r="B37" s="3">
        <v>0</v>
      </c>
      <c r="C37" s="3">
        <f>ROUND(SUM(Sect611[[#This Row],[Gross Total]],Sect619[[#This Row],[Gross Total]])*0.15,0)</f>
        <v>30334</v>
      </c>
    </row>
    <row r="38" spans="1:3" x14ac:dyDescent="0.2">
      <c r="A38" s="6" t="s">
        <v>7</v>
      </c>
      <c r="B38" s="3">
        <v>30765.046710715287</v>
      </c>
      <c r="C38" s="3">
        <f>ROUND(SUM(Sect611[[#This Row],[Gross Total]],Sect619[[#This Row],[Gross Total]])*0.15,0)</f>
        <v>245679</v>
      </c>
    </row>
    <row r="39" spans="1:3" x14ac:dyDescent="0.2">
      <c r="A39" s="6" t="s">
        <v>144</v>
      </c>
      <c r="B39" s="3">
        <v>0</v>
      </c>
      <c r="C39" s="3">
        <f>ROUND(SUM(Sect611[[#This Row],[Gross Total]],Sect619[[#This Row],[Gross Total]])*0.15,0)</f>
        <v>9495</v>
      </c>
    </row>
    <row r="40" spans="1:3" x14ac:dyDescent="0.2">
      <c r="A40" s="6" t="s">
        <v>85</v>
      </c>
      <c r="B40" s="3">
        <v>0</v>
      </c>
      <c r="C40" s="3">
        <f>ROUND(SUM(Sect611[[#This Row],[Gross Total]],Sect619[[#This Row],[Gross Total]])*0.15,0)</f>
        <v>48598</v>
      </c>
    </row>
    <row r="41" spans="1:3" x14ac:dyDescent="0.2">
      <c r="A41" s="6" t="s">
        <v>231</v>
      </c>
      <c r="B41" s="3">
        <v>0</v>
      </c>
      <c r="C41" s="3">
        <f>ROUND(SUM(Sect611[[#This Row],[Gross Total]],Sect619[[#This Row],[Gross Total]])*0.15,0)</f>
        <v>109105</v>
      </c>
    </row>
    <row r="42" spans="1:3" x14ac:dyDescent="0.2">
      <c r="A42" s="6" t="s">
        <v>232</v>
      </c>
      <c r="B42" s="3">
        <v>0</v>
      </c>
      <c r="C42" s="3">
        <f>ROUND(SUM(Sect611[[#This Row],[Gross Total]],Sect619[[#This Row],[Gross Total]])*0.15,0)</f>
        <v>11208</v>
      </c>
    </row>
    <row r="43" spans="1:3" x14ac:dyDescent="0.2">
      <c r="A43" s="6" t="s">
        <v>69</v>
      </c>
      <c r="B43" s="3">
        <v>0</v>
      </c>
      <c r="C43" s="3">
        <f>ROUND(SUM(Sect611[[#This Row],[Gross Total]],Sect619[[#This Row],[Gross Total]])*0.15,0)</f>
        <v>22356</v>
      </c>
    </row>
    <row r="44" spans="1:3" x14ac:dyDescent="0.2">
      <c r="A44" s="6" t="s">
        <v>129</v>
      </c>
      <c r="B44" s="3">
        <v>3478.8164941205177</v>
      </c>
      <c r="C44" s="3">
        <f>ROUND(SUM(Sect611[[#This Row],[Gross Total]],Sect619[[#This Row],[Gross Total]])*0.15,0)</f>
        <v>114234</v>
      </c>
    </row>
    <row r="45" spans="1:3" x14ac:dyDescent="0.2">
      <c r="A45" s="6" t="s">
        <v>127</v>
      </c>
      <c r="B45" s="3">
        <v>16329.358401976733</v>
      </c>
      <c r="C45" s="3">
        <f>ROUND(SUM(Sect611[[#This Row],[Gross Total]],Sect619[[#This Row],[Gross Total]])*0.15,0)</f>
        <v>327947</v>
      </c>
    </row>
    <row r="46" spans="1:3" x14ac:dyDescent="0.2">
      <c r="A46" s="6" t="s">
        <v>162</v>
      </c>
      <c r="B46" s="3">
        <v>0</v>
      </c>
      <c r="C46" s="3">
        <f>ROUND(SUM(Sect611[[#This Row],[Gross Total]],Sect619[[#This Row],[Gross Total]])*0.15,0)</f>
        <v>32044</v>
      </c>
    </row>
    <row r="47" spans="1:3" x14ac:dyDescent="0.2">
      <c r="A47" s="6" t="s">
        <v>49</v>
      </c>
      <c r="B47" s="3">
        <v>0</v>
      </c>
      <c r="C47" s="3">
        <f>ROUND(SUM(Sect611[[#This Row],[Gross Total]],Sect619[[#This Row],[Gross Total]])*0.15,0)</f>
        <v>2020</v>
      </c>
    </row>
    <row r="48" spans="1:3" x14ac:dyDescent="0.2">
      <c r="A48" s="6" t="s">
        <v>54</v>
      </c>
      <c r="B48" s="3">
        <v>0</v>
      </c>
      <c r="C48" s="3">
        <f>ROUND(SUM(Sect611[[#This Row],[Gross Total]],Sect619[[#This Row],[Gross Total]])*0.15,0)</f>
        <v>329</v>
      </c>
    </row>
    <row r="49" spans="1:3" x14ac:dyDescent="0.2">
      <c r="A49" s="6" t="s">
        <v>58</v>
      </c>
      <c r="B49" s="3">
        <v>0</v>
      </c>
      <c r="C49" s="3">
        <f>ROUND(SUM(Sect611[[#This Row],[Gross Total]],Sect619[[#This Row],[Gross Total]])*0.15,0)</f>
        <v>267</v>
      </c>
    </row>
    <row r="50" spans="1:3" x14ac:dyDescent="0.2">
      <c r="A50" s="6" t="s">
        <v>233</v>
      </c>
      <c r="B50" s="3">
        <v>0</v>
      </c>
      <c r="C50" s="3">
        <f>ROUND(SUM(Sect611[[#This Row],[Gross Total]],Sect619[[#This Row],[Gross Total]])*0.15,0)</f>
        <v>9905</v>
      </c>
    </row>
    <row r="51" spans="1:3" x14ac:dyDescent="0.2">
      <c r="A51" s="6" t="s">
        <v>234</v>
      </c>
      <c r="B51" s="3">
        <v>5612.9465502665416</v>
      </c>
      <c r="C51" s="3">
        <f>ROUND(SUM(Sect611[[#This Row],[Gross Total]],Sect619[[#This Row],[Gross Total]])*0.15,0)</f>
        <v>211146</v>
      </c>
    </row>
    <row r="52" spans="1:3" x14ac:dyDescent="0.2">
      <c r="A52" s="6" t="s">
        <v>56</v>
      </c>
      <c r="B52" s="3">
        <v>0</v>
      </c>
      <c r="C52" s="3">
        <f>ROUND(SUM(Sect611[[#This Row],[Gross Total]],Sect619[[#This Row],[Gross Total]])*0.15,0)</f>
        <v>217</v>
      </c>
    </row>
    <row r="53" spans="1:3" x14ac:dyDescent="0.2">
      <c r="A53" s="6" t="s">
        <v>150</v>
      </c>
      <c r="B53" s="3">
        <v>0</v>
      </c>
      <c r="C53" s="3">
        <f>ROUND(SUM(Sect611[[#This Row],[Gross Total]],Sect619[[#This Row],[Gross Total]])*0.15,0)</f>
        <v>9571</v>
      </c>
    </row>
    <row r="54" spans="1:3" x14ac:dyDescent="0.2">
      <c r="A54" s="6" t="s">
        <v>63</v>
      </c>
      <c r="B54" s="3">
        <v>0</v>
      </c>
      <c r="C54" s="3">
        <f>ROUND(SUM(Sect611[[#This Row],[Gross Total]],Sect619[[#This Row],[Gross Total]])*0.15,0)</f>
        <v>144516</v>
      </c>
    </row>
    <row r="55" spans="1:3" x14ac:dyDescent="0.2">
      <c r="A55" s="6" t="s">
        <v>138</v>
      </c>
      <c r="B55" s="3">
        <v>0</v>
      </c>
      <c r="C55" s="3">
        <f>ROUND(SUM(Sect611[[#This Row],[Gross Total]],Sect619[[#This Row],[Gross Total]])*0.15,0)</f>
        <v>7708</v>
      </c>
    </row>
    <row r="56" spans="1:3" x14ac:dyDescent="0.2">
      <c r="A56" s="6" t="s">
        <v>145</v>
      </c>
      <c r="B56" s="3">
        <v>0</v>
      </c>
      <c r="C56" s="3">
        <f>ROUND(SUM(Sect611[[#This Row],[Gross Total]],Sect619[[#This Row],[Gross Total]])*0.15,0)</f>
        <v>14544</v>
      </c>
    </row>
    <row r="57" spans="1:3" x14ac:dyDescent="0.2">
      <c r="A57" s="6" t="s">
        <v>38</v>
      </c>
      <c r="B57" s="3">
        <v>0</v>
      </c>
      <c r="C57" s="3">
        <f>ROUND(SUM(Sect611[[#This Row],[Gross Total]],Sect619[[#This Row],[Gross Total]])*0.15,0)</f>
        <v>7568</v>
      </c>
    </row>
    <row r="58" spans="1:3" x14ac:dyDescent="0.2">
      <c r="A58" s="6" t="s">
        <v>148</v>
      </c>
      <c r="B58" s="3">
        <v>1532.8067814203498</v>
      </c>
      <c r="C58" s="3">
        <f>ROUND(SUM(Sect611[[#This Row],[Gross Total]],Sect619[[#This Row],[Gross Total]])*0.15,0)</f>
        <v>16725</v>
      </c>
    </row>
    <row r="59" spans="1:3" x14ac:dyDescent="0.2">
      <c r="A59" s="6" t="s">
        <v>15</v>
      </c>
      <c r="B59" s="3">
        <v>0</v>
      </c>
      <c r="C59" s="3">
        <f>ROUND(SUM(Sect611[[#This Row],[Gross Total]],Sect619[[#This Row],[Gross Total]])*0.15,0)</f>
        <v>89115</v>
      </c>
    </row>
    <row r="60" spans="1:3" x14ac:dyDescent="0.2">
      <c r="A60" s="6" t="s">
        <v>81</v>
      </c>
      <c r="B60" s="3">
        <v>45373.787023907433</v>
      </c>
      <c r="C60" s="3">
        <f>ROUND(SUM(Sect611[[#This Row],[Gross Total]],Sect619[[#This Row],[Gross Total]])*0.15,0)</f>
        <v>600411</v>
      </c>
    </row>
    <row r="61" spans="1:3" x14ac:dyDescent="0.2">
      <c r="A61" s="6" t="s">
        <v>132</v>
      </c>
      <c r="B61" s="3">
        <v>0</v>
      </c>
      <c r="C61" s="3">
        <f>ROUND(SUM(Sect611[[#This Row],[Gross Total]],Sect619[[#This Row],[Gross Total]])*0.15,0)</f>
        <v>8972</v>
      </c>
    </row>
    <row r="62" spans="1:3" x14ac:dyDescent="0.2">
      <c r="A62" s="6" t="s">
        <v>83</v>
      </c>
      <c r="B62" s="3">
        <v>0</v>
      </c>
      <c r="C62" s="3">
        <f>ROUND(SUM(Sect611[[#This Row],[Gross Total]],Sect619[[#This Row],[Gross Total]])*0.15,0)</f>
        <v>60647</v>
      </c>
    </row>
    <row r="63" spans="1:3" x14ac:dyDescent="0.2">
      <c r="A63" s="6" t="s">
        <v>153</v>
      </c>
      <c r="B63" s="3">
        <v>18466.186162438386</v>
      </c>
      <c r="C63" s="3">
        <f>ROUND(SUM(Sect611[[#This Row],[Gross Total]],Sect619[[#This Row],[Gross Total]])*0.15,0)</f>
        <v>198219</v>
      </c>
    </row>
    <row r="64" spans="1:3" x14ac:dyDescent="0.2">
      <c r="A64" s="6" t="s">
        <v>159</v>
      </c>
      <c r="B64" s="3">
        <v>0</v>
      </c>
      <c r="C64" s="3">
        <f>ROUND(SUM(Sect611[[#This Row],[Gross Total]],Sect619[[#This Row],[Gross Total]])*0.15,0)</f>
        <v>20585</v>
      </c>
    </row>
    <row r="65" spans="1:3" x14ac:dyDescent="0.2">
      <c r="A65" s="6" t="s">
        <v>57</v>
      </c>
      <c r="B65" s="3">
        <v>0</v>
      </c>
      <c r="C65" s="3">
        <f>ROUND(SUM(Sect611[[#This Row],[Gross Total]],Sect619[[#This Row],[Gross Total]])*0.15,0)</f>
        <v>274</v>
      </c>
    </row>
    <row r="66" spans="1:3" x14ac:dyDescent="0.2">
      <c r="A66" s="6" t="s">
        <v>157</v>
      </c>
      <c r="B66" s="3">
        <v>0</v>
      </c>
      <c r="C66" s="3">
        <f>ROUND(SUM(Sect611[[#This Row],[Gross Total]],Sect619[[#This Row],[Gross Total]])*0.15,0)</f>
        <v>18062</v>
      </c>
    </row>
    <row r="67" spans="1:3" x14ac:dyDescent="0.2">
      <c r="A67" s="6" t="s">
        <v>110</v>
      </c>
      <c r="B67" s="3">
        <v>10612.329457611584</v>
      </c>
      <c r="C67" s="3">
        <f>ROUND(SUM(Sect611[[#This Row],[Gross Total]],Sect619[[#This Row],[Gross Total]])*0.15,0)</f>
        <v>45897</v>
      </c>
    </row>
    <row r="68" spans="1:3" x14ac:dyDescent="0.2">
      <c r="A68" s="6" t="s">
        <v>16</v>
      </c>
      <c r="B68" s="3">
        <v>1497.1679334537682</v>
      </c>
      <c r="C68" s="3">
        <f>ROUND(SUM(Sect611[[#This Row],[Gross Total]],Sect619[[#This Row],[Gross Total]])*0.15,0)</f>
        <v>66848</v>
      </c>
    </row>
    <row r="69" spans="1:3" x14ac:dyDescent="0.2">
      <c r="A69" s="6" t="s">
        <v>40</v>
      </c>
      <c r="B69" s="3">
        <v>0</v>
      </c>
      <c r="C69" s="3">
        <f>ROUND(SUM(Sect611[[#This Row],[Gross Total]],Sect619[[#This Row],[Gross Total]])*0.15,0)</f>
        <v>11489</v>
      </c>
    </row>
    <row r="70" spans="1:3" x14ac:dyDescent="0.2">
      <c r="A70" s="6" t="s">
        <v>34</v>
      </c>
      <c r="B70" s="3">
        <v>12726.07426896359</v>
      </c>
      <c r="C70" s="3">
        <f>ROUND(SUM(Sect611[[#This Row],[Gross Total]],Sect619[[#This Row],[Gross Total]])*0.15,0)</f>
        <v>30470</v>
      </c>
    </row>
    <row r="71" spans="1:3" x14ac:dyDescent="0.2">
      <c r="A71" s="6" t="s">
        <v>73</v>
      </c>
      <c r="B71" s="3">
        <v>4512.9475353130238</v>
      </c>
      <c r="C71" s="3">
        <f>ROUND(SUM(Sect611[[#This Row],[Gross Total]],Sect619[[#This Row],[Gross Total]])*0.15,0)</f>
        <v>194271</v>
      </c>
    </row>
    <row r="72" spans="1:3" x14ac:dyDescent="0.2">
      <c r="A72" s="6" t="s">
        <v>235</v>
      </c>
      <c r="B72" s="3">
        <v>3134.6943998980387</v>
      </c>
      <c r="C72" s="3">
        <f>ROUND(SUM(Sect611[[#This Row],[Gross Total]],Sect619[[#This Row],[Gross Total]])*0.15,0)</f>
        <v>311686</v>
      </c>
    </row>
    <row r="73" spans="1:3" x14ac:dyDescent="0.2">
      <c r="A73" s="6" t="s">
        <v>124</v>
      </c>
      <c r="B73" s="3">
        <v>1490.5270704949492</v>
      </c>
      <c r="C73" s="3">
        <f>ROUND(SUM(Sect611[[#This Row],[Gross Total]],Sect619[[#This Row],[Gross Total]])*0.15,0)</f>
        <v>386496</v>
      </c>
    </row>
    <row r="74" spans="1:3" x14ac:dyDescent="0.2">
      <c r="A74" s="6" t="s">
        <v>51</v>
      </c>
      <c r="B74" s="3">
        <v>0</v>
      </c>
      <c r="C74" s="3">
        <f>ROUND(SUM(Sect611[[#This Row],[Gross Total]],Sect619[[#This Row],[Gross Total]])*0.15,0)</f>
        <v>35684</v>
      </c>
    </row>
    <row r="75" spans="1:3" x14ac:dyDescent="0.2">
      <c r="A75" s="6" t="s">
        <v>52</v>
      </c>
      <c r="B75" s="3">
        <v>0</v>
      </c>
      <c r="C75" s="3">
        <f>ROUND(SUM(Sect611[[#This Row],[Gross Total]],Sect619[[#This Row],[Gross Total]])*0.15,0)</f>
        <v>12815</v>
      </c>
    </row>
    <row r="76" spans="1:3" x14ac:dyDescent="0.2">
      <c r="A76" s="6" t="s">
        <v>236</v>
      </c>
      <c r="B76" s="3">
        <v>0</v>
      </c>
      <c r="C76" s="3">
        <f>ROUND(SUM(Sect611[[#This Row],[Gross Total]],Sect619[[#This Row],[Gross Total]])*0.15,0)</f>
        <v>13536</v>
      </c>
    </row>
    <row r="77" spans="1:3" x14ac:dyDescent="0.2">
      <c r="A77" s="6" t="s">
        <v>107</v>
      </c>
      <c r="B77" s="3">
        <v>0</v>
      </c>
      <c r="C77" s="3">
        <f>ROUND(SUM(Sect611[[#This Row],[Gross Total]],Sect619[[#This Row],[Gross Total]])*0.15,0)</f>
        <v>3831</v>
      </c>
    </row>
    <row r="78" spans="1:3" x14ac:dyDescent="0.2">
      <c r="A78" s="6" t="s">
        <v>95</v>
      </c>
      <c r="B78" s="3">
        <v>0</v>
      </c>
      <c r="C78" s="3">
        <f>ROUND(SUM(Sect611[[#This Row],[Gross Total]],Sect619[[#This Row],[Gross Total]])*0.15,0)</f>
        <v>26596</v>
      </c>
    </row>
    <row r="79" spans="1:3" x14ac:dyDescent="0.2">
      <c r="A79" s="6" t="s">
        <v>136</v>
      </c>
      <c r="B79" s="3">
        <v>0</v>
      </c>
      <c r="C79" s="3">
        <f>ROUND(SUM(Sect611[[#This Row],[Gross Total]],Sect619[[#This Row],[Gross Total]])*0.15,0)</f>
        <v>4444</v>
      </c>
    </row>
    <row r="80" spans="1:3" x14ac:dyDescent="0.2">
      <c r="A80" s="6" t="s">
        <v>237</v>
      </c>
      <c r="B80" s="3">
        <v>2988.0815435432469</v>
      </c>
      <c r="C80" s="3">
        <f>ROUND(SUM(Sect611[[#This Row],[Gross Total]],Sect619[[#This Row],[Gross Total]])*0.15,0)</f>
        <v>172140</v>
      </c>
    </row>
    <row r="81" spans="1:3" x14ac:dyDescent="0.2">
      <c r="A81" s="6" t="s">
        <v>151</v>
      </c>
      <c r="B81" s="3">
        <v>28775.398961879531</v>
      </c>
      <c r="C81" s="3">
        <f>ROUND(SUM(Sect611[[#This Row],[Gross Total]],Sect619[[#This Row],[Gross Total]])*0.15,0)</f>
        <v>610216</v>
      </c>
    </row>
    <row r="82" spans="1:3" x14ac:dyDescent="0.2">
      <c r="A82" s="6" t="s">
        <v>238</v>
      </c>
      <c r="B82" s="3">
        <v>12646.910599443714</v>
      </c>
      <c r="C82" s="3">
        <f>ROUND(SUM(Sect611[[#This Row],[Gross Total]],Sect619[[#This Row],[Gross Total]])*0.15,0)</f>
        <v>129248</v>
      </c>
    </row>
    <row r="83" spans="1:3" x14ac:dyDescent="0.2">
      <c r="A83" s="6" t="s">
        <v>2</v>
      </c>
      <c r="B83" s="3">
        <v>0</v>
      </c>
      <c r="C83" s="3">
        <f>ROUND(SUM(Sect611[[#This Row],[Gross Total]],Sect619[[#This Row],[Gross Total]])*0.15,0)</f>
        <v>3244</v>
      </c>
    </row>
    <row r="84" spans="1:3" x14ac:dyDescent="0.2">
      <c r="A84" s="6" t="s">
        <v>143</v>
      </c>
      <c r="B84" s="3">
        <v>0</v>
      </c>
      <c r="C84" s="3">
        <f>ROUND(SUM(Sect611[[#This Row],[Gross Total]],Sect619[[#This Row],[Gross Total]])*0.15,0)</f>
        <v>11992</v>
      </c>
    </row>
    <row r="85" spans="1:3" x14ac:dyDescent="0.2">
      <c r="A85" s="6" t="s">
        <v>239</v>
      </c>
      <c r="B85" s="3">
        <v>0</v>
      </c>
      <c r="C85" s="3">
        <f>ROUND(SUM(Sect611[[#This Row],[Gross Total]],Sect619[[#This Row],[Gross Total]])*0.15,0)</f>
        <v>5025</v>
      </c>
    </row>
    <row r="86" spans="1:3" x14ac:dyDescent="0.2">
      <c r="A86" s="6" t="s">
        <v>72</v>
      </c>
      <c r="B86" s="3">
        <v>0</v>
      </c>
      <c r="C86" s="3">
        <f>ROUND(SUM(Sect611[[#This Row],[Gross Total]],Sect619[[#This Row],[Gross Total]])*0.15,0)</f>
        <v>108560</v>
      </c>
    </row>
    <row r="87" spans="1:3" x14ac:dyDescent="0.2">
      <c r="A87" s="6" t="s">
        <v>113</v>
      </c>
      <c r="B87" s="3">
        <v>0</v>
      </c>
      <c r="C87" s="3">
        <f>ROUND(SUM(Sect611[[#This Row],[Gross Total]],Sect619[[#This Row],[Gross Total]])*0.15,0)</f>
        <v>27147</v>
      </c>
    </row>
    <row r="88" spans="1:3" x14ac:dyDescent="0.2">
      <c r="A88" s="6" t="s">
        <v>17</v>
      </c>
      <c r="B88" s="3">
        <v>0</v>
      </c>
      <c r="C88" s="3">
        <f>ROUND(SUM(Sect611[[#This Row],[Gross Total]],Sect619[[#This Row],[Gross Total]])*0.15,0)</f>
        <v>5133</v>
      </c>
    </row>
    <row r="89" spans="1:3" x14ac:dyDescent="0.2">
      <c r="A89" s="6" t="s">
        <v>46</v>
      </c>
      <c r="B89" s="3">
        <v>0</v>
      </c>
      <c r="C89" s="3">
        <f>ROUND(SUM(Sect611[[#This Row],[Gross Total]],Sect619[[#This Row],[Gross Total]])*0.15,0)</f>
        <v>27794</v>
      </c>
    </row>
    <row r="90" spans="1:3" x14ac:dyDescent="0.2">
      <c r="A90" s="6" t="s">
        <v>101</v>
      </c>
      <c r="B90" s="3">
        <v>0</v>
      </c>
      <c r="C90" s="3">
        <f>ROUND(SUM(Sect611[[#This Row],[Gross Total]],Sect619[[#This Row],[Gross Total]])*0.15,0)</f>
        <v>2749</v>
      </c>
    </row>
    <row r="91" spans="1:3" x14ac:dyDescent="0.2">
      <c r="A91" s="6" t="s">
        <v>146</v>
      </c>
      <c r="B91" s="3">
        <v>0</v>
      </c>
      <c r="C91" s="3">
        <f>ROUND(SUM(Sect611[[#This Row],[Gross Total]],Sect619[[#This Row],[Gross Total]])*0.15,0)</f>
        <v>10867</v>
      </c>
    </row>
    <row r="92" spans="1:3" x14ac:dyDescent="0.2">
      <c r="A92" s="6" t="s">
        <v>88</v>
      </c>
      <c r="B92" s="3">
        <v>0</v>
      </c>
      <c r="C92" s="3">
        <f>ROUND(SUM(Sect611[[#This Row],[Gross Total]],Sect619[[#This Row],[Gross Total]])*0.15,0)</f>
        <v>63497</v>
      </c>
    </row>
    <row r="93" spans="1:3" x14ac:dyDescent="0.2">
      <c r="A93" s="6" t="s">
        <v>102</v>
      </c>
      <c r="B93" s="3">
        <v>0</v>
      </c>
      <c r="C93" s="3">
        <f>ROUND(SUM(Sect611[[#This Row],[Gross Total]],Sect619[[#This Row],[Gross Total]])*0.15,0)</f>
        <v>182</v>
      </c>
    </row>
    <row r="94" spans="1:3" x14ac:dyDescent="0.2">
      <c r="A94" s="6" t="s">
        <v>74</v>
      </c>
      <c r="B94" s="3">
        <v>31315.843262453389</v>
      </c>
      <c r="C94" s="3">
        <f>ROUND(SUM(Sect611[[#This Row],[Gross Total]],Sect619[[#This Row],[Gross Total]])*0.15,0)</f>
        <v>256856</v>
      </c>
    </row>
    <row r="95" spans="1:3" x14ac:dyDescent="0.2">
      <c r="A95" s="6" t="s">
        <v>240</v>
      </c>
      <c r="B95" s="3">
        <v>0</v>
      </c>
      <c r="C95" s="3">
        <f>ROUND(SUM(Sect611[[#This Row],[Gross Total]],Sect619[[#This Row],[Gross Total]])*0.15,0)</f>
        <v>133527</v>
      </c>
    </row>
    <row r="96" spans="1:3" x14ac:dyDescent="0.2">
      <c r="A96" s="6" t="s">
        <v>167</v>
      </c>
      <c r="B96" s="3">
        <v>0</v>
      </c>
      <c r="C96" s="3">
        <f>ROUND(SUM(Sect611[[#This Row],[Gross Total]],Sect619[[#This Row],[Gross Total]])*0.15,0)</f>
        <v>15731</v>
      </c>
    </row>
    <row r="97" spans="1:3" x14ac:dyDescent="0.2">
      <c r="A97" s="6" t="s">
        <v>140</v>
      </c>
      <c r="B97" s="3">
        <v>1404.2845632471056</v>
      </c>
      <c r="C97" s="3">
        <f>ROUND(SUM(Sect611[[#This Row],[Gross Total]],Sect619[[#This Row],[Gross Total]])*0.15,0)</f>
        <v>92770</v>
      </c>
    </row>
    <row r="98" spans="1:3" x14ac:dyDescent="0.2">
      <c r="A98" s="6" t="s">
        <v>75</v>
      </c>
      <c r="B98" s="3">
        <v>0</v>
      </c>
      <c r="C98" s="3">
        <f>ROUND(SUM(Sect611[[#This Row],[Gross Total]],Sect619[[#This Row],[Gross Total]])*0.15,0)</f>
        <v>27314</v>
      </c>
    </row>
    <row r="99" spans="1:3" x14ac:dyDescent="0.2">
      <c r="A99" s="6" t="s">
        <v>8</v>
      </c>
      <c r="B99" s="3">
        <v>47804.220202422905</v>
      </c>
      <c r="C99" s="3">
        <f>ROUND(SUM(Sect611[[#This Row],[Gross Total]],Sect619[[#This Row],[Gross Total]])*0.15,0)</f>
        <v>230104</v>
      </c>
    </row>
    <row r="100" spans="1:3" x14ac:dyDescent="0.2">
      <c r="A100" s="6" t="s">
        <v>96</v>
      </c>
      <c r="B100" s="3">
        <v>24049.780090786051</v>
      </c>
      <c r="C100" s="3">
        <f>ROUND(SUM(Sect611[[#This Row],[Gross Total]],Sect619[[#This Row],[Gross Total]])*0.15,0)</f>
        <v>155035</v>
      </c>
    </row>
    <row r="101" spans="1:3" x14ac:dyDescent="0.2">
      <c r="A101" s="6" t="s">
        <v>94</v>
      </c>
      <c r="B101" s="3">
        <v>10538.339837491152</v>
      </c>
      <c r="C101" s="3">
        <f>ROUND(SUM(Sect611[[#This Row],[Gross Total]],Sect619[[#This Row],[Gross Total]])*0.15,0)</f>
        <v>223664</v>
      </c>
    </row>
    <row r="102" spans="1:3" x14ac:dyDescent="0.2">
      <c r="A102" s="6" t="s">
        <v>50</v>
      </c>
      <c r="B102" s="3">
        <v>0</v>
      </c>
      <c r="C102" s="3">
        <f>ROUND(SUM(Sect611[[#This Row],[Gross Total]],Sect619[[#This Row],[Gross Total]])*0.15,0)</f>
        <v>1744</v>
      </c>
    </row>
    <row r="103" spans="1:3" x14ac:dyDescent="0.2">
      <c r="A103" s="6" t="s">
        <v>89</v>
      </c>
      <c r="B103" s="3">
        <v>0</v>
      </c>
      <c r="C103" s="3">
        <f>ROUND(SUM(Sect611[[#This Row],[Gross Total]],Sect619[[#This Row],[Gross Total]])*0.15,0)</f>
        <v>25271</v>
      </c>
    </row>
    <row r="104" spans="1:3" x14ac:dyDescent="0.2">
      <c r="A104" s="6" t="s">
        <v>105</v>
      </c>
      <c r="B104" s="3">
        <v>0</v>
      </c>
      <c r="C104" s="3">
        <f>ROUND(SUM(Sect611[[#This Row],[Gross Total]],Sect619[[#This Row],[Gross Total]])*0.15,0)</f>
        <v>76</v>
      </c>
    </row>
    <row r="105" spans="1:3" x14ac:dyDescent="0.2">
      <c r="A105" s="6" t="s">
        <v>84</v>
      </c>
      <c r="B105" s="3">
        <v>0</v>
      </c>
      <c r="C105" s="3">
        <f>ROUND(SUM(Sect611[[#This Row],[Gross Total]],Sect619[[#This Row],[Gross Total]])*0.15,0)</f>
        <v>9340</v>
      </c>
    </row>
    <row r="106" spans="1:3" x14ac:dyDescent="0.2">
      <c r="A106" s="6" t="s">
        <v>91</v>
      </c>
      <c r="B106" s="3">
        <v>0</v>
      </c>
      <c r="C106" s="3">
        <f>ROUND(SUM(Sect611[[#This Row],[Gross Total]],Sect619[[#This Row],[Gross Total]])*0.15,0)</f>
        <v>16400</v>
      </c>
    </row>
    <row r="107" spans="1:3" x14ac:dyDescent="0.2">
      <c r="A107" s="6" t="s">
        <v>87</v>
      </c>
      <c r="B107" s="3">
        <v>0</v>
      </c>
      <c r="C107" s="3">
        <f>ROUND(SUM(Sect611[[#This Row],[Gross Total]],Sect619[[#This Row],[Gross Total]])*0.15,0)</f>
        <v>8856</v>
      </c>
    </row>
    <row r="108" spans="1:3" x14ac:dyDescent="0.2">
      <c r="A108" s="6" t="s">
        <v>165</v>
      </c>
      <c r="B108" s="3">
        <v>4264.9443412249748</v>
      </c>
      <c r="C108" s="3">
        <f>ROUND(SUM(Sect611[[#This Row],[Gross Total]],Sect619[[#This Row],[Gross Total]])*0.15,0)</f>
        <v>201549</v>
      </c>
    </row>
    <row r="109" spans="1:3" x14ac:dyDescent="0.2">
      <c r="A109" s="6" t="s">
        <v>68</v>
      </c>
      <c r="B109" s="3">
        <v>23085.897108198722</v>
      </c>
      <c r="C109" s="3">
        <f>ROUND(SUM(Sect611[[#This Row],[Gross Total]],Sect619[[#This Row],[Gross Total]])*0.15,0)</f>
        <v>482176</v>
      </c>
    </row>
    <row r="110" spans="1:3" x14ac:dyDescent="0.2">
      <c r="A110" s="6" t="s">
        <v>241</v>
      </c>
      <c r="B110" s="3">
        <v>0</v>
      </c>
      <c r="C110" s="3">
        <f>ROUND(SUM(Sect611[[#This Row],[Gross Total]],Sect619[[#This Row],[Gross Total]])*0.15,0)</f>
        <v>56966</v>
      </c>
    </row>
    <row r="111" spans="1:3" x14ac:dyDescent="0.2">
      <c r="A111" s="6" t="s">
        <v>160</v>
      </c>
      <c r="B111" s="3">
        <v>0</v>
      </c>
      <c r="C111" s="3">
        <f>ROUND(SUM(Sect611[[#This Row],[Gross Total]],Sect619[[#This Row],[Gross Total]])*0.15,0)</f>
        <v>10807</v>
      </c>
    </row>
    <row r="112" spans="1:3" x14ac:dyDescent="0.2">
      <c r="A112" s="6" t="s">
        <v>10</v>
      </c>
      <c r="B112" s="3">
        <v>4268.2831738334316</v>
      </c>
      <c r="C112" s="3">
        <f>ROUND(SUM(Sect611[[#This Row],[Gross Total]],Sect619[[#This Row],[Gross Total]])*0.15,0)</f>
        <v>92832</v>
      </c>
    </row>
    <row r="113" spans="1:3" x14ac:dyDescent="0.2">
      <c r="A113" s="6" t="s">
        <v>4</v>
      </c>
      <c r="B113" s="3">
        <v>0</v>
      </c>
      <c r="C113" s="3">
        <f>ROUND(SUM(Sect611[[#This Row],[Gross Total]],Sect619[[#This Row],[Gross Total]])*0.15,0)</f>
        <v>14246</v>
      </c>
    </row>
    <row r="114" spans="1:3" x14ac:dyDescent="0.2">
      <c r="A114" s="6" t="s">
        <v>48</v>
      </c>
      <c r="B114" s="3">
        <v>0</v>
      </c>
      <c r="C114" s="3">
        <f>ROUND(SUM(Sect611[[#This Row],[Gross Total]],Sect619[[#This Row],[Gross Total]])*0.15,0)</f>
        <v>2204</v>
      </c>
    </row>
    <row r="115" spans="1:3" x14ac:dyDescent="0.2">
      <c r="A115" s="6" t="s">
        <v>120</v>
      </c>
      <c r="B115" s="3">
        <v>0</v>
      </c>
      <c r="C115" s="3">
        <f>ROUND(SUM(Sect611[[#This Row],[Gross Total]],Sect619[[#This Row],[Gross Total]])*0.15,0)</f>
        <v>68231</v>
      </c>
    </row>
    <row r="116" spans="1:3" x14ac:dyDescent="0.2">
      <c r="A116" s="6" t="s">
        <v>118</v>
      </c>
      <c r="B116" s="3">
        <v>0</v>
      </c>
      <c r="C116" s="3">
        <f>ROUND(SUM(Sect611[[#This Row],[Gross Total]],Sect619[[#This Row],[Gross Total]])*0.15,0)</f>
        <v>24267</v>
      </c>
    </row>
    <row r="117" spans="1:3" x14ac:dyDescent="0.2">
      <c r="A117" s="6" t="s">
        <v>28</v>
      </c>
      <c r="B117" s="3">
        <v>0</v>
      </c>
      <c r="C117" s="3">
        <f>ROUND(SUM(Sect611[[#This Row],[Gross Total]],Sect619[[#This Row],[Gross Total]])*0.15,0)</f>
        <v>24587</v>
      </c>
    </row>
    <row r="118" spans="1:3" x14ac:dyDescent="0.2">
      <c r="A118" s="6" t="s">
        <v>134</v>
      </c>
      <c r="B118" s="3">
        <v>0</v>
      </c>
      <c r="C118" s="3">
        <f>ROUND(SUM(Sect611[[#This Row],[Gross Total]],Sect619[[#This Row],[Gross Total]])*0.15,0)</f>
        <v>27688</v>
      </c>
    </row>
    <row r="119" spans="1:3" x14ac:dyDescent="0.2">
      <c r="A119" s="6" t="s">
        <v>135</v>
      </c>
      <c r="B119" s="3">
        <v>0</v>
      </c>
      <c r="C119" s="3">
        <f>ROUND(SUM(Sect611[[#This Row],[Gross Total]],Sect619[[#This Row],[Gross Total]])*0.15,0)</f>
        <v>20212</v>
      </c>
    </row>
    <row r="120" spans="1:3" x14ac:dyDescent="0.2">
      <c r="A120" s="6" t="s">
        <v>163</v>
      </c>
      <c r="B120" s="3">
        <v>10401.328866479431</v>
      </c>
      <c r="C120" s="3">
        <f>ROUND(SUM(Sect611[[#This Row],[Gross Total]],Sect619[[#This Row],[Gross Total]])*0.15,0)</f>
        <v>162833</v>
      </c>
    </row>
    <row r="121" spans="1:3" x14ac:dyDescent="0.2">
      <c r="A121" s="6" t="s">
        <v>26</v>
      </c>
      <c r="B121" s="3">
        <v>0</v>
      </c>
      <c r="C121" s="3">
        <f>ROUND(SUM(Sect611[[#This Row],[Gross Total]],Sect619[[#This Row],[Gross Total]])*0.15,0)</f>
        <v>125131</v>
      </c>
    </row>
    <row r="122" spans="1:3" x14ac:dyDescent="0.2">
      <c r="A122" s="6" t="s">
        <v>9</v>
      </c>
      <c r="B122" s="3">
        <v>33959.233711197405</v>
      </c>
      <c r="C122" s="3">
        <f>ROUND(SUM(Sect611[[#This Row],[Gross Total]],Sect619[[#This Row],[Gross Total]])*0.15,0)</f>
        <v>523546</v>
      </c>
    </row>
    <row r="123" spans="1:3" x14ac:dyDescent="0.2">
      <c r="A123" s="6" t="s">
        <v>36</v>
      </c>
      <c r="B123" s="3">
        <v>0</v>
      </c>
      <c r="C123" s="3">
        <f>ROUND(SUM(Sect611[[#This Row],[Gross Total]],Sect619[[#This Row],[Gross Total]])*0.15,0)</f>
        <v>10200</v>
      </c>
    </row>
    <row r="124" spans="1:3" x14ac:dyDescent="0.2">
      <c r="A124" s="6" t="s">
        <v>77</v>
      </c>
      <c r="B124" s="3">
        <v>0</v>
      </c>
      <c r="C124" s="3">
        <f>ROUND(SUM(Sect611[[#This Row],[Gross Total]],Sect619[[#This Row],[Gross Total]])*0.15,0)</f>
        <v>8984</v>
      </c>
    </row>
    <row r="125" spans="1:3" x14ac:dyDescent="0.2">
      <c r="A125" s="6" t="s">
        <v>114</v>
      </c>
      <c r="B125" s="3">
        <v>0</v>
      </c>
      <c r="C125" s="3">
        <f>ROUND(SUM(Sect611[[#This Row],[Gross Total]],Sect619[[#This Row],[Gross Total]])*0.15,0)</f>
        <v>55181</v>
      </c>
    </row>
    <row r="126" spans="1:3" x14ac:dyDescent="0.2">
      <c r="A126" s="6" t="s">
        <v>142</v>
      </c>
      <c r="B126" s="3">
        <v>0</v>
      </c>
      <c r="C126" s="3">
        <f>ROUND(SUM(Sect611[[#This Row],[Gross Total]],Sect619[[#This Row],[Gross Total]])*0.15,0)</f>
        <v>9617</v>
      </c>
    </row>
    <row r="127" spans="1:3" x14ac:dyDescent="0.2">
      <c r="A127" s="6" t="s">
        <v>116</v>
      </c>
      <c r="B127" s="3">
        <v>24474.95178460484</v>
      </c>
      <c r="C127" s="3">
        <f>ROUND(SUM(Sect611[[#This Row],[Gross Total]],Sect619[[#This Row],[Gross Total]])*0.15,0)</f>
        <v>88649</v>
      </c>
    </row>
    <row r="128" spans="1:3" x14ac:dyDescent="0.2">
      <c r="A128" s="6" t="s">
        <v>242</v>
      </c>
      <c r="B128" s="3">
        <v>7183.2835915503238</v>
      </c>
      <c r="C128" s="3">
        <f>ROUND(SUM(Sect611[[#This Row],[Gross Total]],Sect619[[#This Row],[Gross Total]])*0.15,0)</f>
        <v>112089</v>
      </c>
    </row>
    <row r="129" spans="1:3" x14ac:dyDescent="0.2">
      <c r="A129" s="6" t="s">
        <v>103</v>
      </c>
      <c r="B129" s="3">
        <v>0</v>
      </c>
      <c r="C129" s="3">
        <f>ROUND(SUM(Sect611[[#This Row],[Gross Total]],Sect619[[#This Row],[Gross Total]])*0.15,0)</f>
        <v>43682</v>
      </c>
    </row>
    <row r="130" spans="1:3" x14ac:dyDescent="0.2">
      <c r="A130" s="6" t="s">
        <v>33</v>
      </c>
      <c r="B130" s="3">
        <v>0</v>
      </c>
      <c r="C130" s="3">
        <f>ROUND(SUM(Sect611[[#This Row],[Gross Total]],Sect619[[#This Row],[Gross Total]])*0.15,0)</f>
        <v>20869</v>
      </c>
    </row>
    <row r="131" spans="1:3" x14ac:dyDescent="0.2">
      <c r="A131" s="6" t="s">
        <v>90</v>
      </c>
      <c r="B131" s="3">
        <v>0</v>
      </c>
      <c r="C131" s="3">
        <f>ROUND(SUM(Sect611[[#This Row],[Gross Total]],Sect619[[#This Row],[Gross Total]])*0.15,0)</f>
        <v>29429</v>
      </c>
    </row>
    <row r="132" spans="1:3" x14ac:dyDescent="0.2">
      <c r="A132" s="6" t="s">
        <v>243</v>
      </c>
      <c r="B132" s="3">
        <v>0</v>
      </c>
      <c r="C132" s="3">
        <f>ROUND(SUM(Sect611[[#This Row],[Gross Total]],Sect619[[#This Row],[Gross Total]])*0.15,0)</f>
        <v>96133</v>
      </c>
    </row>
    <row r="133" spans="1:3" x14ac:dyDescent="0.2">
      <c r="A133" s="6" t="s">
        <v>13</v>
      </c>
      <c r="B133" s="3">
        <v>13087.767255287834</v>
      </c>
      <c r="C133" s="3">
        <f>ROUND(SUM(Sect611[[#This Row],[Gross Total]],Sect619[[#This Row],[Gross Total]])*0.15,0)</f>
        <v>261983</v>
      </c>
    </row>
    <row r="134" spans="1:3" x14ac:dyDescent="0.2">
      <c r="A134" s="6" t="s">
        <v>11</v>
      </c>
      <c r="B134" s="3">
        <v>3049.3799932478723</v>
      </c>
      <c r="C134" s="3">
        <f>ROUND(SUM(Sect611[[#This Row],[Gross Total]],Sect619[[#This Row],[Gross Total]])*0.15,0)</f>
        <v>138690</v>
      </c>
    </row>
    <row r="135" spans="1:3" x14ac:dyDescent="0.2">
      <c r="A135" s="6" t="s">
        <v>76</v>
      </c>
      <c r="B135" s="3">
        <v>0</v>
      </c>
      <c r="C135" s="3">
        <f>ROUND(SUM(Sect611[[#This Row],[Gross Total]],Sect619[[#This Row],[Gross Total]])*0.15,0)</f>
        <v>5598</v>
      </c>
    </row>
    <row r="136" spans="1:3" x14ac:dyDescent="0.2">
      <c r="A136" s="6" t="s">
        <v>122</v>
      </c>
      <c r="B136" s="3">
        <v>0</v>
      </c>
      <c r="C136" s="3">
        <f>ROUND(SUM(Sect611[[#This Row],[Gross Total]],Sect619[[#This Row],[Gross Total]])*0.15,0)</f>
        <v>112206</v>
      </c>
    </row>
    <row r="137" spans="1:3" x14ac:dyDescent="0.2">
      <c r="A137" s="6" t="s">
        <v>244</v>
      </c>
      <c r="B137" s="3">
        <v>5661.8250914631271</v>
      </c>
      <c r="C137" s="3">
        <f>ROUND(SUM(Sect611[[#This Row],[Gross Total]],Sect619[[#This Row],[Gross Total]])*0.15,0)</f>
        <v>116496</v>
      </c>
    </row>
    <row r="138" spans="1:3" x14ac:dyDescent="0.2">
      <c r="A138" s="6" t="s">
        <v>131</v>
      </c>
      <c r="B138" s="3">
        <v>0</v>
      </c>
      <c r="C138" s="3">
        <f>ROUND(SUM(Sect611[[#This Row],[Gross Total]],Sect619[[#This Row],[Gross Total]])*0.15,0)</f>
        <v>7618</v>
      </c>
    </row>
    <row r="139" spans="1:3" x14ac:dyDescent="0.2">
      <c r="A139" s="6" t="s">
        <v>6</v>
      </c>
      <c r="B139" s="3">
        <v>0</v>
      </c>
      <c r="C139" s="3">
        <f>ROUND(SUM(Sect611[[#This Row],[Gross Total]],Sect619[[#This Row],[Gross Total]])*0.15,0)</f>
        <v>52104</v>
      </c>
    </row>
    <row r="140" spans="1:3" x14ac:dyDescent="0.2">
      <c r="A140" s="6" t="s">
        <v>60</v>
      </c>
      <c r="B140" s="3">
        <v>0</v>
      </c>
      <c r="C140" s="3">
        <f>ROUND(SUM(Sect611[[#This Row],[Gross Total]],Sect619[[#This Row],[Gross Total]])*0.15,0)</f>
        <v>100440</v>
      </c>
    </row>
    <row r="141" spans="1:3" x14ac:dyDescent="0.2">
      <c r="A141" s="6" t="s">
        <v>137</v>
      </c>
      <c r="B141" s="3">
        <v>0</v>
      </c>
      <c r="C141" s="3">
        <f>ROUND(SUM(Sect611[[#This Row],[Gross Total]],Sect619[[#This Row],[Gross Total]])*0.15,0)</f>
        <v>12459</v>
      </c>
    </row>
    <row r="142" spans="1:3" x14ac:dyDescent="0.2">
      <c r="A142" s="6" t="s">
        <v>53</v>
      </c>
      <c r="B142" s="3">
        <v>0</v>
      </c>
      <c r="C142" s="3">
        <f>ROUND(SUM(Sect611[[#This Row],[Gross Total]],Sect619[[#This Row],[Gross Total]])*0.15,0)</f>
        <v>332</v>
      </c>
    </row>
    <row r="143" spans="1:3" x14ac:dyDescent="0.2">
      <c r="A143" s="6" t="s">
        <v>245</v>
      </c>
      <c r="B143" s="3">
        <v>0</v>
      </c>
      <c r="C143" s="3">
        <f>ROUND(SUM(Sect611[[#This Row],[Gross Total]],Sect619[[#This Row],[Gross Total]])*0.15,0)</f>
        <v>7415</v>
      </c>
    </row>
    <row r="144" spans="1:3" x14ac:dyDescent="0.2">
      <c r="A144" s="6" t="s">
        <v>67</v>
      </c>
      <c r="B144" s="3">
        <v>0</v>
      </c>
      <c r="C144" s="3">
        <f>ROUND(SUM(Sect611[[#This Row],[Gross Total]],Sect619[[#This Row],[Gross Total]])*0.15,0)</f>
        <v>1099</v>
      </c>
    </row>
    <row r="145" spans="1:3" x14ac:dyDescent="0.2">
      <c r="A145" s="6" t="s">
        <v>80</v>
      </c>
      <c r="B145" s="3">
        <v>0</v>
      </c>
      <c r="C145" s="3">
        <f>ROUND(SUM(Sect611[[#This Row],[Gross Total]],Sect619[[#This Row],[Gross Total]])*0.15,0)</f>
        <v>35344</v>
      </c>
    </row>
    <row r="146" spans="1:3" x14ac:dyDescent="0.2">
      <c r="A146" s="6" t="s">
        <v>78</v>
      </c>
      <c r="B146" s="3">
        <v>0</v>
      </c>
      <c r="C146" s="3">
        <f>ROUND(SUM(Sect611[[#This Row],[Gross Total]],Sect619[[#This Row],[Gross Total]])*0.15,0)</f>
        <v>546</v>
      </c>
    </row>
    <row r="147" spans="1:3" x14ac:dyDescent="0.2">
      <c r="A147" s="6" t="s">
        <v>246</v>
      </c>
      <c r="B147" s="3">
        <v>0</v>
      </c>
      <c r="C147" s="3">
        <f>ROUND(SUM(Sect611[[#This Row],[Gross Total]],Sect619[[#This Row],[Gross Total]])*0.15,0)</f>
        <v>12655</v>
      </c>
    </row>
    <row r="148" spans="1:3" x14ac:dyDescent="0.2">
      <c r="A148" s="6" t="s">
        <v>121</v>
      </c>
      <c r="B148" s="3">
        <v>108112.52750809434</v>
      </c>
      <c r="C148" s="3">
        <f>ROUND(SUM(Sect611[[#This Row],[Gross Total]],Sect619[[#This Row],[Gross Total]])*0.15,0)</f>
        <v>1728734</v>
      </c>
    </row>
    <row r="149" spans="1:3" x14ac:dyDescent="0.2">
      <c r="A149" s="6" t="s">
        <v>27</v>
      </c>
      <c r="B149" s="3">
        <v>0</v>
      </c>
      <c r="C149" s="3">
        <f>ROUND(SUM(Sect611[[#This Row],[Gross Total]],Sect619[[#This Row],[Gross Total]])*0.15,0)</f>
        <v>4927</v>
      </c>
    </row>
    <row r="150" spans="1:3" x14ac:dyDescent="0.2">
      <c r="A150" s="6" t="s">
        <v>47</v>
      </c>
      <c r="B150" s="3">
        <v>0</v>
      </c>
      <c r="C150" s="3">
        <f>ROUND(SUM(Sect611[[#This Row],[Gross Total]],Sect619[[#This Row],[Gross Total]])*0.15,0)</f>
        <v>6541</v>
      </c>
    </row>
    <row r="151" spans="1:3" x14ac:dyDescent="0.2">
      <c r="A151" s="6" t="s">
        <v>65</v>
      </c>
      <c r="B151" s="3">
        <v>0</v>
      </c>
      <c r="C151" s="3">
        <f>ROUND(SUM(Sect611[[#This Row],[Gross Total]],Sect619[[#This Row],[Gross Total]])*0.15,0)</f>
        <v>6285</v>
      </c>
    </row>
    <row r="152" spans="1:3" x14ac:dyDescent="0.2">
      <c r="A152" s="6" t="s">
        <v>21</v>
      </c>
      <c r="B152" s="3">
        <v>0</v>
      </c>
      <c r="C152" s="3">
        <f>ROUND(SUM(Sect611[[#This Row],[Gross Total]],Sect619[[#This Row],[Gross Total]])*0.15,0)</f>
        <v>35581</v>
      </c>
    </row>
    <row r="153" spans="1:3" x14ac:dyDescent="0.2">
      <c r="A153" s="6" t="s">
        <v>31</v>
      </c>
      <c r="B153" s="3">
        <v>7253.7332902602166</v>
      </c>
      <c r="C153" s="3">
        <f>ROUND(SUM(Sect611[[#This Row],[Gross Total]],Sect619[[#This Row],[Gross Total]])*0.15,0)</f>
        <v>219508</v>
      </c>
    </row>
    <row r="154" spans="1:3" x14ac:dyDescent="0.2">
      <c r="A154" s="6" t="s">
        <v>41</v>
      </c>
      <c r="B154" s="3">
        <v>0</v>
      </c>
      <c r="C154" s="3">
        <f>ROUND(SUM(Sect611[[#This Row],[Gross Total]],Sect619[[#This Row],[Gross Total]])*0.15,0)</f>
        <v>26704</v>
      </c>
    </row>
    <row r="155" spans="1:3" x14ac:dyDescent="0.2">
      <c r="A155" s="6" t="s">
        <v>123</v>
      </c>
      <c r="B155" s="3">
        <v>0</v>
      </c>
      <c r="C155" s="3">
        <f>ROUND(SUM(Sect611[[#This Row],[Gross Total]],Sect619[[#This Row],[Gross Total]])*0.15,0)</f>
        <v>358190</v>
      </c>
    </row>
    <row r="156" spans="1:3" x14ac:dyDescent="0.2">
      <c r="A156" s="6" t="s">
        <v>39</v>
      </c>
      <c r="B156" s="3">
        <v>1289.3156299357547</v>
      </c>
      <c r="C156" s="3">
        <f>ROUND(SUM(Sect611[[#This Row],[Gross Total]],Sect619[[#This Row],[Gross Total]])*0.15,0)</f>
        <v>14810</v>
      </c>
    </row>
    <row r="157" spans="1:3" x14ac:dyDescent="0.2">
      <c r="A157" s="6" t="s">
        <v>128</v>
      </c>
      <c r="B157" s="3">
        <v>0</v>
      </c>
      <c r="C157" s="3">
        <f>ROUND(SUM(Sect611[[#This Row],[Gross Total]],Sect619[[#This Row],[Gross Total]])*0.15,0)</f>
        <v>14517</v>
      </c>
    </row>
    <row r="158" spans="1:3" x14ac:dyDescent="0.2">
      <c r="A158" s="6" t="s">
        <v>64</v>
      </c>
      <c r="B158" s="3">
        <v>0</v>
      </c>
      <c r="C158" s="3">
        <f>ROUND(SUM(Sect611[[#This Row],[Gross Total]],Sect619[[#This Row],[Gross Total]])*0.15,0)</f>
        <v>38547</v>
      </c>
    </row>
    <row r="159" spans="1:3" x14ac:dyDescent="0.2">
      <c r="A159" s="6" t="s">
        <v>115</v>
      </c>
      <c r="B159" s="3">
        <v>71033.22469203989</v>
      </c>
      <c r="C159" s="3">
        <f>ROUND(SUM(Sect611[[#This Row],[Gross Total]],Sect619[[#This Row],[Gross Total]])*0.15,0)</f>
        <v>1289530</v>
      </c>
    </row>
    <row r="160" spans="1:3" x14ac:dyDescent="0.2">
      <c r="A160" s="6" t="s">
        <v>99</v>
      </c>
      <c r="B160" s="3">
        <v>0</v>
      </c>
      <c r="C160" s="3">
        <f>ROUND(SUM(Sect611[[#This Row],[Gross Total]],Sect619[[#This Row],[Gross Total]])*0.15,0)</f>
        <v>98666</v>
      </c>
    </row>
    <row r="161" spans="1:3" x14ac:dyDescent="0.2">
      <c r="A161" s="6" t="s">
        <v>19</v>
      </c>
      <c r="B161" s="3">
        <v>15722.021245511427</v>
      </c>
      <c r="C161" s="3">
        <f>ROUND(SUM(Sect611[[#This Row],[Gross Total]],Sect619[[#This Row],[Gross Total]])*0.15,0)</f>
        <v>70320</v>
      </c>
    </row>
    <row r="162" spans="1:3" x14ac:dyDescent="0.2">
      <c r="A162" s="6" t="s">
        <v>98</v>
      </c>
      <c r="B162" s="3">
        <v>0</v>
      </c>
      <c r="C162" s="3">
        <f>ROUND(SUM(Sect611[[#This Row],[Gross Total]],Sect619[[#This Row],[Gross Total]])*0.15,0)</f>
        <v>24805</v>
      </c>
    </row>
    <row r="163" spans="1:3" x14ac:dyDescent="0.2">
      <c r="A163" s="6" t="s">
        <v>18</v>
      </c>
      <c r="B163" s="3">
        <v>0</v>
      </c>
      <c r="C163" s="3">
        <f>ROUND(SUM(Sect611[[#This Row],[Gross Total]],Sect619[[#This Row],[Gross Total]])*0.15,0)</f>
        <v>54273</v>
      </c>
    </row>
    <row r="164" spans="1:3" x14ac:dyDescent="0.2">
      <c r="A164" s="6" t="s">
        <v>166</v>
      </c>
      <c r="B164" s="3">
        <v>0</v>
      </c>
      <c r="C164" s="3">
        <f>ROUND(SUM(Sect611[[#This Row],[Gross Total]],Sect619[[#This Row],[Gross Total]])*0.15,0)</f>
        <v>30880</v>
      </c>
    </row>
    <row r="165" spans="1:3" x14ac:dyDescent="0.2">
      <c r="A165" s="6" t="s">
        <v>247</v>
      </c>
      <c r="B165" s="3">
        <v>0</v>
      </c>
      <c r="C165" s="3">
        <f>ROUND(SUM(Sect611[[#This Row],[Gross Total]],Sect619[[#This Row],[Gross Total]])*0.15,0)</f>
        <v>10129</v>
      </c>
    </row>
    <row r="166" spans="1:3" x14ac:dyDescent="0.2">
      <c r="A166" s="6" t="s">
        <v>156</v>
      </c>
      <c r="B166" s="3">
        <v>7882.2402467615493</v>
      </c>
      <c r="C166" s="3">
        <f>ROUND(SUM(Sect611[[#This Row],[Gross Total]],Sect619[[#This Row],[Gross Total]])*0.15,0)</f>
        <v>133067</v>
      </c>
    </row>
    <row r="167" spans="1:3" x14ac:dyDescent="0.2">
      <c r="A167" s="6" t="s">
        <v>111</v>
      </c>
      <c r="B167" s="3">
        <v>0</v>
      </c>
      <c r="C167" s="3">
        <f>ROUND(SUM(Sect611[[#This Row],[Gross Total]],Sect619[[#This Row],[Gross Total]])*0.15,0)</f>
        <v>110745</v>
      </c>
    </row>
    <row r="168" spans="1:3" x14ac:dyDescent="0.2">
      <c r="A168" s="6" t="s">
        <v>32</v>
      </c>
      <c r="B168" s="3">
        <v>0</v>
      </c>
      <c r="C168" s="3">
        <f>ROUND(SUM(Sect611[[#This Row],[Gross Total]],Sect619[[#This Row],[Gross Total]])*0.15,0)</f>
        <v>32603</v>
      </c>
    </row>
    <row r="169" spans="1:3" x14ac:dyDescent="0.2">
      <c r="A169" s="6" t="s">
        <v>93</v>
      </c>
      <c r="B169" s="3">
        <v>0</v>
      </c>
      <c r="C169" s="3">
        <f>ROUND(SUM(Sect611[[#This Row],[Gross Total]],Sect619[[#This Row],[Gross Total]])*0.15,0)</f>
        <v>46949</v>
      </c>
    </row>
    <row r="170" spans="1:3" x14ac:dyDescent="0.2">
      <c r="A170" s="6" t="s">
        <v>59</v>
      </c>
      <c r="B170" s="3">
        <v>0</v>
      </c>
      <c r="C170" s="3">
        <f>ROUND(SUM(Sect611[[#This Row],[Gross Total]],Sect619[[#This Row],[Gross Total]])*0.15,0)</f>
        <v>564</v>
      </c>
    </row>
    <row r="171" spans="1:3" x14ac:dyDescent="0.2">
      <c r="A171" s="6" t="s">
        <v>248</v>
      </c>
      <c r="B171" s="3">
        <v>0</v>
      </c>
      <c r="C171" s="3">
        <f>ROUND(SUM(Sect611[[#This Row],[Gross Total]],Sect619[[#This Row],[Gross Total]])*0.15,0)</f>
        <v>96820</v>
      </c>
    </row>
    <row r="172" spans="1:3" x14ac:dyDescent="0.2">
      <c r="A172" s="6" t="s">
        <v>35</v>
      </c>
      <c r="B172" s="3">
        <v>0</v>
      </c>
      <c r="C172" s="3">
        <f>ROUND(SUM(Sect611[[#This Row],[Gross Total]],Sect619[[#This Row],[Gross Total]])*0.15,0)</f>
        <v>60166</v>
      </c>
    </row>
    <row r="173" spans="1:3" x14ac:dyDescent="0.2">
      <c r="A173" s="6" t="s">
        <v>249</v>
      </c>
      <c r="B173" s="3">
        <v>0</v>
      </c>
      <c r="C173" s="3">
        <f>ROUND(SUM(Sect611[[#This Row],[Gross Total]],Sect619[[#This Row],[Gross Total]])*0.15,0)</f>
        <v>10488</v>
      </c>
    </row>
    <row r="174" spans="1:3" x14ac:dyDescent="0.2">
      <c r="A174" s="6" t="s">
        <v>158</v>
      </c>
      <c r="B174" s="3">
        <v>0</v>
      </c>
      <c r="C174" s="3">
        <f>ROUND(SUM(Sect611[[#This Row],[Gross Total]],Sect619[[#This Row],[Gross Total]])*0.15,0)</f>
        <v>1655</v>
      </c>
    </row>
    <row r="175" spans="1:3" x14ac:dyDescent="0.2">
      <c r="A175" s="6" t="s">
        <v>82</v>
      </c>
      <c r="B175" s="3">
        <v>0</v>
      </c>
      <c r="C175" s="3">
        <f>ROUND(SUM(Sect611[[#This Row],[Gross Total]],Sect619[[#This Row],[Gross Total]])*0.15,0)</f>
        <v>372469</v>
      </c>
    </row>
    <row r="176" spans="1:3" x14ac:dyDescent="0.2">
      <c r="A176" s="6" t="s">
        <v>23</v>
      </c>
      <c r="B176" s="3">
        <v>0</v>
      </c>
      <c r="C176" s="3">
        <f>ROUND(SUM(Sect611[[#This Row],[Gross Total]],Sect619[[#This Row],[Gross Total]])*0.15,0)</f>
        <v>103488</v>
      </c>
    </row>
    <row r="177" spans="1:3" x14ac:dyDescent="0.2">
      <c r="A177" s="6" t="s">
        <v>117</v>
      </c>
      <c r="B177" s="3">
        <v>11359.337549818414</v>
      </c>
      <c r="C177" s="3">
        <f>ROUND(SUM(Sect611[[#This Row],[Gross Total]],Sect619[[#This Row],[Gross Total]])*0.15,0)</f>
        <v>8765</v>
      </c>
    </row>
    <row r="178" spans="1:3" x14ac:dyDescent="0.2">
      <c r="A178" s="6" t="s">
        <v>139</v>
      </c>
      <c r="B178" s="3">
        <v>0</v>
      </c>
      <c r="C178" s="3">
        <f>ROUND(SUM(Sect611[[#This Row],[Gross Total]],Sect619[[#This Row],[Gross Total]])*0.15,0)</f>
        <v>17641</v>
      </c>
    </row>
    <row r="179" spans="1:3" x14ac:dyDescent="0.2">
      <c r="A179" s="6" t="s">
        <v>55</v>
      </c>
      <c r="B179" s="3">
        <v>0</v>
      </c>
      <c r="C179" s="3">
        <f>ROUND(SUM(Sect611[[#This Row],[Gross Total]],Sect619[[#This Row],[Gross Total]])*0.15,0)</f>
        <v>236</v>
      </c>
    </row>
    <row r="180" spans="1:3" x14ac:dyDescent="0.2">
      <c r="A180" s="6" t="s">
        <v>43</v>
      </c>
      <c r="B180" s="3">
        <v>0</v>
      </c>
      <c r="C180" s="3">
        <f>ROUND(SUM(Sect611[[#This Row],[Gross Total]],Sect619[[#This Row],[Gross Total]])*0.15,0)</f>
        <v>47326</v>
      </c>
    </row>
    <row r="181" spans="1:3" x14ac:dyDescent="0.2">
      <c r="A181" s="6" t="s">
        <v>97</v>
      </c>
      <c r="B181" s="3">
        <v>0</v>
      </c>
      <c r="C181" s="3">
        <f>ROUND(SUM(Sect611[[#This Row],[Gross Total]],Sect619[[#This Row],[Gross Total]])*0.15,0)</f>
        <v>87008</v>
      </c>
    </row>
    <row r="182" spans="1:3" x14ac:dyDescent="0.2">
      <c r="A182" s="6" t="s">
        <v>250</v>
      </c>
      <c r="B182" s="3">
        <v>6175.3979397822641</v>
      </c>
      <c r="C182" s="3">
        <f>ROUND(SUM(Sect611[[#This Row],[Gross Total]],Sect619[[#This Row],[Gross Total]])*0.15,0)</f>
        <v>192303</v>
      </c>
    </row>
    <row r="183" spans="1:3" x14ac:dyDescent="0.2">
      <c r="A183" s="6" t="s">
        <v>154</v>
      </c>
      <c r="B183" s="3">
        <v>28041.166828836795</v>
      </c>
      <c r="C183" s="3">
        <f>ROUND(SUM(Sect611[[#This Row],[Gross Total]],Sect619[[#This Row],[Gross Total]])*0.15,0)</f>
        <v>375730</v>
      </c>
    </row>
    <row r="184" spans="1:3" x14ac:dyDescent="0.2">
      <c r="A184" s="6" t="s">
        <v>133</v>
      </c>
      <c r="B184" s="3">
        <v>3025.1990450069588</v>
      </c>
      <c r="C184" s="3">
        <f>ROUND(SUM(Sect611[[#This Row],[Gross Total]],Sect619[[#This Row],[Gross Total]])*0.15,0)</f>
        <v>79966</v>
      </c>
    </row>
    <row r="185" spans="1:3" x14ac:dyDescent="0.2">
      <c r="A185" s="6" t="s">
        <v>149</v>
      </c>
      <c r="B185" s="3">
        <v>0</v>
      </c>
      <c r="C185" s="3">
        <f>ROUND(SUM(Sect611[[#This Row],[Gross Total]],Sect619[[#This Row],[Gross Total]])*0.15,0)</f>
        <v>342</v>
      </c>
    </row>
    <row r="186" spans="1:3" x14ac:dyDescent="0.2">
      <c r="A186" s="6" t="s">
        <v>251</v>
      </c>
      <c r="B186" s="3">
        <v>0</v>
      </c>
      <c r="C186" s="3">
        <f>ROUND(SUM(Sect611[[#This Row],[Gross Total]],Sect619[[#This Row],[Gross Total]])*0.15,0)</f>
        <v>1029</v>
      </c>
    </row>
    <row r="187" spans="1:3" x14ac:dyDescent="0.2">
      <c r="A187" s="6" t="s">
        <v>252</v>
      </c>
      <c r="B187" s="3">
        <v>0</v>
      </c>
      <c r="C187" s="3">
        <f>ROUND(SUM(Sect611[[#This Row],[Gross Total]],Sect619[[#This Row],[Gross Total]])*0.15,0)</f>
        <v>44190</v>
      </c>
    </row>
    <row r="188" spans="1:3" x14ac:dyDescent="0.2">
      <c r="A188" s="6" t="s">
        <v>141</v>
      </c>
      <c r="B188" s="3">
        <v>0</v>
      </c>
      <c r="C188" s="3">
        <f>ROUND(SUM(Sect611[[#This Row],[Gross Total]],Sect619[[#This Row],[Gross Total]])*0.15,0)</f>
        <v>12653</v>
      </c>
    </row>
    <row r="189" spans="1:3" x14ac:dyDescent="0.2">
      <c r="A189" s="6" t="s">
        <v>109</v>
      </c>
      <c r="B189" s="3">
        <v>0</v>
      </c>
      <c r="C189" s="3">
        <f>ROUND(SUM(Sect611[[#This Row],[Gross Total]],Sect619[[#This Row],[Gross Total]])*0.15,0)</f>
        <v>31017</v>
      </c>
    </row>
    <row r="190" spans="1:3" x14ac:dyDescent="0.2">
      <c r="A190" s="6" t="s">
        <v>22</v>
      </c>
      <c r="B190" s="3">
        <v>0</v>
      </c>
      <c r="C190" s="3">
        <f>ROUND(SUM(Sect611[[#This Row],[Gross Total]],Sect619[[#This Row],[Gross Total]])*0.15,0)</f>
        <v>22401</v>
      </c>
    </row>
    <row r="191" spans="1:3" x14ac:dyDescent="0.2">
      <c r="A191" s="6" t="s">
        <v>147</v>
      </c>
      <c r="B191" s="3">
        <v>0</v>
      </c>
      <c r="C191" s="3">
        <f>ROUND(SUM(Sect611[[#This Row],[Gross Total]],Sect619[[#This Row],[Gross Total]])*0.15,0)</f>
        <v>9897</v>
      </c>
    </row>
    <row r="192" spans="1:3" x14ac:dyDescent="0.2">
      <c r="A192" s="6" t="s">
        <v>253</v>
      </c>
      <c r="B192" s="3">
        <v>2758.1130930859058</v>
      </c>
      <c r="C192" s="3">
        <f>ROUND(SUM(Sect611[[#This Row],[Gross Total]],Sect619[[#This Row],[Gross Total]])*0.15,0)</f>
        <v>34498</v>
      </c>
    </row>
    <row r="193" spans="1:3" x14ac:dyDescent="0.2">
      <c r="A193" s="6" t="s">
        <v>254</v>
      </c>
      <c r="B193" s="3">
        <v>11668.453495901806</v>
      </c>
      <c r="C193" s="3">
        <f>ROUND(SUM(Sect611[[#This Row],[Gross Total]],Sect619[[#This Row],[Gross Total]])*0.15,0)</f>
        <v>268996</v>
      </c>
    </row>
    <row r="194" spans="1:3" x14ac:dyDescent="0.2">
      <c r="A194" s="6" t="s">
        <v>164</v>
      </c>
      <c r="B194" s="3">
        <v>0</v>
      </c>
      <c r="C194" s="3">
        <f>ROUND(SUM(Sect611[[#This Row],[Gross Total]],Sect619[[#This Row],[Gross Total]])*0.15,0)</f>
        <v>39609</v>
      </c>
    </row>
    <row r="195" spans="1:3" x14ac:dyDescent="0.2">
      <c r="A195" s="6" t="s">
        <v>42</v>
      </c>
      <c r="B195" s="3">
        <v>0</v>
      </c>
      <c r="C195" s="3">
        <f>ROUND(SUM(Sect611[[#This Row],[Gross Total]],Sect619[[#This Row],[Gross Total]])*0.15,0)</f>
        <v>52293</v>
      </c>
    </row>
    <row r="196" spans="1:3" x14ac:dyDescent="0.2">
      <c r="A196" s="6" t="s">
        <v>119</v>
      </c>
      <c r="B196" s="3">
        <v>19492.489463638343</v>
      </c>
      <c r="C196" s="3">
        <f>ROUND(SUM(Sect611[[#This Row],[Gross Total]],Sect619[[#This Row],[Gross Total]])*0.15,0)</f>
        <v>161647</v>
      </c>
    </row>
    <row r="197" spans="1:3" x14ac:dyDescent="0.2">
      <c r="A197" s="6" t="s">
        <v>255</v>
      </c>
      <c r="B197" s="3">
        <v>0</v>
      </c>
      <c r="C197" s="3">
        <f>ROUND(SUM(Sect611[[#This Row],[Gross Total]],Sect619[[#This Row],[Gross Total]])*0.15,0)</f>
        <v>37474</v>
      </c>
    </row>
    <row r="198" spans="1:3" x14ac:dyDescent="0.2">
      <c r="A198" s="6" t="s">
        <v>37</v>
      </c>
      <c r="B198" s="3">
        <v>0</v>
      </c>
      <c r="C198" s="3">
        <f>ROUND(SUM(Sect611[[#This Row],[Gross Total]],Sect619[[#This Row],[Gross Total]])*0.15,0)</f>
        <v>10327</v>
      </c>
    </row>
    <row r="199" spans="1:3" x14ac:dyDescent="0.2">
      <c r="A199" s="6" t="s">
        <v>256</v>
      </c>
      <c r="B199" s="3">
        <v>0</v>
      </c>
      <c r="C199" s="3">
        <f>ROUND(SUM(Sect611[[#This Row],[Gross Total]],Sect619[[#This Row],[Gross Total]])*0.15,0)</f>
        <v>9124</v>
      </c>
    </row>
    <row r="200" spans="1:3" x14ac:dyDescent="0.2">
      <c r="A200" s="6" t="s">
        <v>257</v>
      </c>
      <c r="B200" s="3">
        <v>0</v>
      </c>
      <c r="C200" s="3">
        <f>ROUND(SUM(Sect611[[#This Row],[Gross Total]],Sect619[[#This Row],[Gross Total]])*0.15,0)</f>
        <v>39788</v>
      </c>
    </row>
    <row r="201" spans="1:3" x14ac:dyDescent="0.2">
      <c r="A201" s="6" t="s">
        <v>258</v>
      </c>
      <c r="B201" s="3">
        <v>0</v>
      </c>
      <c r="C201" s="3">
        <f>ROUND(SUM(Sect611[[#This Row],[Gross Total]],Sect619[[#This Row],[Gross Total]])*0.15,0)</f>
        <v>8071</v>
      </c>
    </row>
    <row r="202" spans="1:3" x14ac:dyDescent="0.2">
      <c r="A202" s="6" t="s">
        <v>183</v>
      </c>
      <c r="B202" s="3">
        <v>0</v>
      </c>
      <c r="C202" s="9">
        <f>ROUND(SUM(Sect611[[#This Row],[Gross Total]],Sect619[[#This Row],[Gross Total]])*0.15,0)</f>
        <v>3039</v>
      </c>
    </row>
    <row r="203" spans="1:3" s="8" customFormat="1" x14ac:dyDescent="0.2">
      <c r="A203" s="6" t="s">
        <v>185</v>
      </c>
      <c r="B203" s="4">
        <f>SUBTOTAL(109,OtherAmts[PPPS Share])</f>
        <v>823013.08624952205</v>
      </c>
      <c r="C203" s="4">
        <f>SUBTOTAL(109,OtherAmts[Maximum CEIS])</f>
        <v>19229672</v>
      </c>
    </row>
    <row r="204" spans="1:3" hidden="1" x14ac:dyDescent="0.2">
      <c r="A204" s="8"/>
      <c r="B204" s="8"/>
      <c r="C204" s="8"/>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54031767-dd6d-417c-ab73-583408f47564">
      <UserInfo>
        <DisplayName>RAY RaeAnn - ODE</DisplayName>
        <AccountId>48</AccountId>
        <AccountType/>
      </UserInfo>
      <UserInfo>
        <DisplayName>PELT Candace - ODE</DisplayName>
        <AccountId>25</AccountId>
        <AccountType/>
      </UserInfo>
    </SharedWithUsers>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E6DA7A126F3FC40B3A9837B2983E5A7" ma:contentTypeVersion="2" ma:contentTypeDescription="Create a new document." ma:contentTypeScope="" ma:versionID="0279363fe623c9074cde9ec2ec330fcc">
  <xsd:schema xmlns:xsd="http://www.w3.org/2001/XMLSchema" xmlns:xs="http://www.w3.org/2001/XMLSchema" xmlns:p="http://schemas.microsoft.com/office/2006/metadata/properties" xmlns:ns1="http://schemas.microsoft.com/sharepoint/v3" xmlns:ns2="54031767-dd6d-417c-ab73-583408f47564" targetNamespace="http://schemas.microsoft.com/office/2006/metadata/properties" ma:root="true" ma:fieldsID="d9458e77cf9d198ba6dbaf0b974a459d" ns1:_="" ns2:_="">
    <xsd:import namespace="http://schemas.microsoft.com/sharepoint/v3"/>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3B5BEF-FC36-4E83-BEB9-D92DDCA58189}">
  <ds:schemaRefs>
    <ds:schemaRef ds:uri="http://purl.org/dc/terms/"/>
    <ds:schemaRef ds:uri="http://schemas.microsoft.com/office/2006/documentManagement/types"/>
    <ds:schemaRef ds:uri="ef311220-9bdc-47cc-8c56-c8c341bf2bda"/>
    <ds:schemaRef ds:uri="http://purl.org/dc/elements/1.1/"/>
    <ds:schemaRef ds:uri="http://schemas.microsoft.com/office/infopath/2007/PartnerControls"/>
    <ds:schemaRef ds:uri="http://schemas.microsoft.com/sharepoint/v3"/>
    <ds:schemaRef ds:uri="http://schemas.openxmlformats.org/package/2006/metadata/core-properties"/>
    <ds:schemaRef ds:uri="4566dc66-dbdb-403a-b527-9f9b721c353d"/>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0CBF2B89-D415-48E0-AF74-FB1D6EDED5FF}">
  <ds:schemaRefs>
    <ds:schemaRef ds:uri="http://schemas.microsoft.com/sharepoint/v3/contenttype/forms"/>
  </ds:schemaRefs>
</ds:datastoreItem>
</file>

<file path=customXml/itemProps3.xml><?xml version="1.0" encoding="utf-8"?>
<ds:datastoreItem xmlns:ds="http://schemas.openxmlformats.org/officeDocument/2006/customXml" ds:itemID="{D71122EF-586C-4E92-86C7-C90486ABFB8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Information</vt:lpstr>
      <vt:lpstr>Section 611 Awards</vt:lpstr>
      <vt:lpstr>Section 619 Awards</vt:lpstr>
      <vt:lpstr>Program Awards</vt:lpstr>
      <vt:lpstr>Other Amounts</vt:lpstr>
      <vt:lpstr>Information!Print_Area</vt:lpstr>
      <vt:lpstr>Information!Print_Titles</vt:lpstr>
    </vt:vector>
  </TitlesOfParts>
  <Manager/>
  <Company>Oregon 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IDEA Flow-Through Estimates</dc:title>
  <dc:subject/>
  <dc:creator>Oregon Department of Education</dc:creator>
  <cp:keywords>IDEA; Flow-through;</cp:keywords>
  <dc:description/>
  <cp:lastModifiedBy>"FoutchJ"</cp:lastModifiedBy>
  <cp:revision/>
  <cp:lastPrinted>2019-07-08T21:12:13Z</cp:lastPrinted>
  <dcterms:created xsi:type="dcterms:W3CDTF">2019-04-16T19:55:58Z</dcterms:created>
  <dcterms:modified xsi:type="dcterms:W3CDTF">2021-04-23T17:12:57Z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0x010100CE6DA7A126F3FC40B3A9837B2983E5A7</vt:lpwstr>
  </property>
</Properties>
</file>