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2A9B2D75-661E-458E-811E-C0B8FCE98F94}" xr6:coauthVersionLast="47" xr6:coauthVersionMax="47" xr10:uidLastSave="{00000000-0000-0000-0000-000000000000}"/>
  <bookViews>
    <workbookView xWindow="-110" yWindow="-110" windowWidth="22780" windowHeight="14540" xr2:uid="{2CC8D2B4-E744-4504-82A4-FAF633C546BC}"/>
  </bookViews>
  <sheets>
    <sheet name="2026-27 SY - SERVINGS" sheetId="1" r:id="rId1"/>
    <sheet name="2026-27 SY - CASES" sheetId="2" r:id="rId2"/>
  </sheets>
  <definedNames>
    <definedName name="_xlnm.Print_Titles" localSheetId="1">'2026-27 SY - CASES'!$A:$E,'2026-27 SY - CASES'!$2:$3</definedName>
    <definedName name="_xlnm.Print_Titles" localSheetId="0">'2026-27 SY - SERVINGS'!$A:$E,'2026-27 SY - SERVINGS'!$2:$3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4" i="2" l="1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K24" i="2"/>
  <c r="H35" i="1"/>
  <c r="I35" i="1"/>
  <c r="J35" i="1"/>
  <c r="K35" i="1"/>
  <c r="L35" i="1"/>
  <c r="M35" i="1"/>
  <c r="N35" i="1"/>
  <c r="O35" i="1"/>
  <c r="P35" i="1"/>
  <c r="Q35" i="1"/>
  <c r="R35" i="1"/>
  <c r="G35" i="1"/>
  <c r="G31" i="2"/>
  <c r="H31" i="2"/>
  <c r="I31" i="2"/>
  <c r="J31" i="2"/>
  <c r="K31" i="2"/>
  <c r="L31" i="2"/>
  <c r="M31" i="2"/>
  <c r="N31" i="2"/>
  <c r="O31" i="2"/>
  <c r="P31" i="2"/>
  <c r="Q31" i="2"/>
  <c r="R31" i="2"/>
  <c r="H33" i="2"/>
  <c r="I33" i="2"/>
  <c r="J33" i="2"/>
  <c r="K33" i="2"/>
  <c r="L33" i="2"/>
  <c r="M33" i="2"/>
  <c r="N33" i="2"/>
  <c r="O33" i="2"/>
  <c r="P33" i="2"/>
  <c r="Q33" i="2"/>
  <c r="R33" i="2"/>
  <c r="H30" i="2"/>
  <c r="I30" i="2"/>
  <c r="J30" i="2"/>
  <c r="K30" i="2"/>
  <c r="L30" i="2"/>
  <c r="M30" i="2"/>
  <c r="N30" i="2"/>
  <c r="O30" i="2"/>
  <c r="P30" i="2"/>
  <c r="Q30" i="2"/>
  <c r="R30" i="2"/>
  <c r="H28" i="2"/>
  <c r="I28" i="2"/>
  <c r="J28" i="2"/>
  <c r="K28" i="2"/>
  <c r="L28" i="2"/>
  <c r="M28" i="2"/>
  <c r="N28" i="2"/>
  <c r="O28" i="2"/>
  <c r="P28" i="2"/>
  <c r="Q28" i="2"/>
  <c r="R28" i="2"/>
  <c r="H24" i="2"/>
  <c r="I24" i="2"/>
  <c r="J24" i="2"/>
  <c r="L24" i="2"/>
  <c r="M24" i="2"/>
  <c r="N24" i="2"/>
  <c r="O24" i="2"/>
  <c r="P24" i="2"/>
  <c r="Q24" i="2"/>
  <c r="R24" i="2"/>
  <c r="H25" i="2"/>
  <c r="I25" i="2"/>
  <c r="J25" i="2"/>
  <c r="K25" i="2"/>
  <c r="L25" i="2"/>
  <c r="M25" i="2"/>
  <c r="N25" i="2"/>
  <c r="O25" i="2"/>
  <c r="P25" i="2"/>
  <c r="Q25" i="2"/>
  <c r="R25" i="2"/>
  <c r="H26" i="2"/>
  <c r="I26" i="2"/>
  <c r="J26" i="2"/>
  <c r="K26" i="2"/>
  <c r="L26" i="2"/>
  <c r="M26" i="2"/>
  <c r="N26" i="2"/>
  <c r="O26" i="2"/>
  <c r="P26" i="2"/>
  <c r="Q26" i="2"/>
  <c r="R26" i="2"/>
  <c r="H27" i="2"/>
  <c r="I27" i="2"/>
  <c r="J27" i="2"/>
  <c r="K27" i="2"/>
  <c r="L27" i="2"/>
  <c r="M27" i="2"/>
  <c r="N27" i="2"/>
  <c r="O27" i="2"/>
  <c r="P27" i="2"/>
  <c r="Q27" i="2"/>
  <c r="R27" i="2"/>
  <c r="H22" i="2"/>
  <c r="I22" i="2"/>
  <c r="J22" i="2"/>
  <c r="K22" i="2"/>
  <c r="L22" i="2"/>
  <c r="M22" i="2"/>
  <c r="N22" i="2"/>
  <c r="O22" i="2"/>
  <c r="P22" i="2"/>
  <c r="Q22" i="2"/>
  <c r="R22" i="2"/>
  <c r="G30" i="2"/>
  <c r="G27" i="2"/>
  <c r="G26" i="2"/>
  <c r="G25" i="2"/>
  <c r="G24" i="2"/>
  <c r="G33" i="2"/>
  <c r="G28" i="2"/>
  <c r="G22" i="2"/>
  <c r="H20" i="2"/>
  <c r="I20" i="2"/>
  <c r="J20" i="2"/>
  <c r="K20" i="2"/>
  <c r="L20" i="2"/>
  <c r="M20" i="2"/>
  <c r="N20" i="2"/>
  <c r="O20" i="2"/>
  <c r="P20" i="2"/>
  <c r="Q20" i="2"/>
  <c r="R20" i="2"/>
  <c r="G20" i="2"/>
  <c r="H17" i="2"/>
  <c r="I17" i="2"/>
  <c r="J17" i="2"/>
  <c r="K17" i="2"/>
  <c r="L17" i="2"/>
  <c r="M17" i="2"/>
  <c r="N17" i="2"/>
  <c r="O17" i="2"/>
  <c r="P17" i="2"/>
  <c r="Q17" i="2"/>
  <c r="R17" i="2"/>
  <c r="H18" i="2"/>
  <c r="I18" i="2"/>
  <c r="J18" i="2"/>
  <c r="K18" i="2"/>
  <c r="L18" i="2"/>
  <c r="M18" i="2"/>
  <c r="N18" i="2"/>
  <c r="O18" i="2"/>
  <c r="P18" i="2"/>
  <c r="Q18" i="2"/>
  <c r="R18" i="2"/>
  <c r="H19" i="2"/>
  <c r="I19" i="2"/>
  <c r="J19" i="2"/>
  <c r="K19" i="2"/>
  <c r="L19" i="2"/>
  <c r="M19" i="2"/>
  <c r="N19" i="2"/>
  <c r="O19" i="2"/>
  <c r="P19" i="2"/>
  <c r="Q19" i="2"/>
  <c r="R19" i="2"/>
  <c r="G17" i="2"/>
  <c r="G18" i="2"/>
  <c r="G19" i="2"/>
  <c r="H16" i="2"/>
  <c r="I16" i="2"/>
  <c r="J16" i="2"/>
  <c r="K16" i="2"/>
  <c r="L16" i="2"/>
  <c r="M16" i="2"/>
  <c r="N16" i="2"/>
  <c r="O16" i="2"/>
  <c r="P16" i="2"/>
  <c r="Q16" i="2"/>
  <c r="R16" i="2"/>
  <c r="G16" i="2"/>
  <c r="R35" i="2" l="1"/>
  <c r="P35" i="2"/>
  <c r="S30" i="2"/>
  <c r="AA30" i="2" s="1"/>
  <c r="S18" i="2"/>
  <c r="AA18" i="2" s="1"/>
  <c r="S17" i="2"/>
  <c r="W17" i="2" s="1"/>
  <c r="S33" i="2"/>
  <c r="AA33" i="2" s="1"/>
  <c r="S31" i="2"/>
  <c r="W32" i="2" s="1"/>
  <c r="W34" i="2"/>
  <c r="S28" i="2"/>
  <c r="W29" i="2" s="1"/>
  <c r="S24" i="2"/>
  <c r="W24" i="2" s="1"/>
  <c r="M35" i="2"/>
  <c r="S22" i="2"/>
  <c r="AA22" i="2" s="1"/>
  <c r="S20" i="2"/>
  <c r="W21" i="2" s="1"/>
  <c r="N35" i="2"/>
  <c r="S19" i="2"/>
  <c r="W19" i="2" s="1"/>
  <c r="H35" i="2"/>
  <c r="S27" i="2"/>
  <c r="AA27" i="2" s="1"/>
  <c r="S26" i="2"/>
  <c r="W26" i="2" s="1"/>
  <c r="L35" i="2"/>
  <c r="I35" i="2"/>
  <c r="S25" i="2"/>
  <c r="AA25" i="2" s="1"/>
  <c r="Q35" i="2"/>
  <c r="K35" i="2"/>
  <c r="O35" i="2"/>
  <c r="S16" i="2"/>
  <c r="W16" i="2" s="1"/>
  <c r="J35" i="2"/>
  <c r="G35" i="2"/>
  <c r="S33" i="1"/>
  <c r="W33" i="1" s="1"/>
  <c r="S31" i="1"/>
  <c r="W31" i="1" s="1"/>
  <c r="S28" i="1"/>
  <c r="W22" i="2" l="1"/>
  <c r="W28" i="2"/>
  <c r="AA24" i="2"/>
  <c r="AA29" i="2"/>
  <c r="AA28" i="2"/>
  <c r="W23" i="2"/>
  <c r="AA23" i="2"/>
  <c r="W30" i="2"/>
  <c r="AA17" i="2"/>
  <c r="AA19" i="2"/>
  <c r="W18" i="2"/>
  <c r="AA34" i="2"/>
  <c r="W33" i="2"/>
  <c r="AA32" i="2"/>
  <c r="W31" i="2"/>
  <c r="AA31" i="2"/>
  <c r="AA26" i="2"/>
  <c r="W27" i="2"/>
  <c r="W25" i="2"/>
  <c r="AA21" i="2"/>
  <c r="W20" i="2"/>
  <c r="AA20" i="2"/>
  <c r="AA16" i="2"/>
  <c r="AA31" i="1"/>
  <c r="AA32" i="1"/>
  <c r="AA33" i="1"/>
  <c r="AA34" i="1"/>
  <c r="AE34" i="1"/>
  <c r="AE33" i="1"/>
  <c r="AE32" i="1"/>
  <c r="AE31" i="1"/>
  <c r="W28" i="1"/>
  <c r="S5" i="2" l="1"/>
  <c r="S3" i="2"/>
  <c r="AA29" i="1"/>
  <c r="S30" i="1"/>
  <c r="S7" i="2" l="1"/>
  <c r="W30" i="1"/>
  <c r="AA30" i="1" s="1"/>
  <c r="AE29" i="1"/>
  <c r="S20" i="1"/>
  <c r="W20" i="1" s="1"/>
  <c r="S22" i="1"/>
  <c r="S27" i="1"/>
  <c r="W27" i="1" s="1"/>
  <c r="S25" i="1"/>
  <c r="W25" i="1" s="1"/>
  <c r="S24" i="1"/>
  <c r="W24" i="1" s="1"/>
  <c r="S18" i="1"/>
  <c r="W18" i="1" s="1"/>
  <c r="S19" i="1"/>
  <c r="W19" i="1" s="1"/>
  <c r="S17" i="1"/>
  <c r="W17" i="1" s="1"/>
  <c r="AA17" i="1" s="1"/>
  <c r="S16" i="1"/>
  <c r="W16" i="1" s="1"/>
  <c r="S26" i="1"/>
  <c r="W26" i="1" s="1"/>
  <c r="AA26" i="1" s="1"/>
  <c r="AE30" i="1" l="1"/>
  <c r="AA20" i="1"/>
  <c r="AE21" i="1"/>
  <c r="AA21" i="1"/>
  <c r="AE16" i="1"/>
  <c r="W22" i="1"/>
  <c r="AA27" i="1"/>
  <c r="AE27" i="1"/>
  <c r="AA25" i="1"/>
  <c r="AE25" i="1"/>
  <c r="AA24" i="1"/>
  <c r="AE24" i="1"/>
  <c r="AA16" i="1"/>
  <c r="AE26" i="1"/>
  <c r="AE28" i="1"/>
  <c r="AA28" i="1"/>
  <c r="AE18" i="1"/>
  <c r="AE20" i="1"/>
  <c r="AA18" i="1"/>
  <c r="AE17" i="1"/>
  <c r="AA22" i="1" l="1"/>
  <c r="S3" i="1" s="1"/>
  <c r="AE23" i="1"/>
  <c r="AA23" i="1"/>
  <c r="AE22" i="1"/>
  <c r="AE19" i="1"/>
  <c r="AA19" i="1"/>
  <c r="S5" i="1" l="1"/>
  <c r="S7" i="1" s="1"/>
</calcChain>
</file>

<file path=xl/sharedStrings.xml><?xml version="1.0" encoding="utf-8"?>
<sst xmlns="http://schemas.openxmlformats.org/spreadsheetml/2006/main" count="277" uniqueCount="106">
  <si>
    <t>Butterball Bulk Chilled Turkey 100124 Allocations</t>
  </si>
  <si>
    <t>PLEASE MAKE ELECTIONS OF DARK AND WHITE MEAT IN EQUAL QUANTITIES</t>
  </si>
  <si>
    <t>Instructions</t>
  </si>
  <si>
    <t>CONTACT YOUR LOCAL ACXION REPRESENTATIVE WITH QUESTIONS</t>
  </si>
  <si>
    <t>VISIT WWW.BUTTERBALLFOODSERVICE.COM/K12/ FOR RECIPES &amp; PRODUCT INFO</t>
  </si>
  <si>
    <t>*Catch Weight Items</t>
  </si>
  <si>
    <t>A</t>
  </si>
  <si>
    <t>B</t>
  </si>
  <si>
    <t>C</t>
  </si>
  <si>
    <t>D</t>
  </si>
  <si>
    <t>E</t>
  </si>
  <si>
    <t>F</t>
  </si>
  <si>
    <t>G</t>
  </si>
  <si>
    <t>Product Code</t>
  </si>
  <si>
    <t>Product Description</t>
  </si>
  <si>
    <t>USDA Code</t>
  </si>
  <si>
    <t xml:space="preserve"> Case Net Weight</t>
  </si>
  <si>
    <t>CN Svg Size (oz)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</si>
  <si>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</si>
  <si>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</si>
  <si>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</si>
  <si>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</si>
  <si>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</si>
  <si>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</si>
  <si>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</si>
  <si>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</si>
  <si>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</si>
  <si>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</si>
  <si>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</si>
  <si>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</si>
  <si>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\</t>
  </si>
  <si>
    <t>Servings Per Case</t>
  </si>
  <si>
    <t>=</t>
  </si>
  <si>
    <t>Total Finished Cases Needed</t>
  </si>
  <si>
    <t>X</t>
  </si>
  <si>
    <t>Amount of Commodity DF per case (in pounds)</t>
  </si>
  <si>
    <t>No of Commodity Pounds needed to order</t>
  </si>
  <si>
    <t>Value per Case</t>
  </si>
  <si>
    <t>Total DF Value</t>
  </si>
  <si>
    <t>Case Weight</t>
  </si>
  <si>
    <t>100124W</t>
  </si>
  <si>
    <t>2 oz M/MA</t>
  </si>
  <si>
    <t>2265589200</t>
  </si>
  <si>
    <t>Turkey Breast Sliced All-Natural CN</t>
  </si>
  <si>
    <t>24.00 lbs</t>
  </si>
  <si>
    <t>3.35 oz</t>
  </si>
  <si>
    <t>2265589201</t>
  </si>
  <si>
    <t>Turkey Breast with White Turkey Sliced CN</t>
  </si>
  <si>
    <t>2265589202</t>
  </si>
  <si>
    <t xml:space="preserve">Turkey Ham Sliced Uncured CN </t>
  </si>
  <si>
    <t>100124D</t>
  </si>
  <si>
    <t>18.00 lbs</t>
  </si>
  <si>
    <t>3.58 oz</t>
  </si>
  <si>
    <t>2265589204</t>
  </si>
  <si>
    <t>Turkey Thigh Roast FC CN (Catch Weight Item)</t>
  </si>
  <si>
    <t>18.00 avg* 
(16-20 lb)</t>
  </si>
  <si>
    <t>Fully Cooked Turkey Patty CN</t>
  </si>
  <si>
    <t>25.00 lbs</t>
  </si>
  <si>
    <t>2.86 oz</t>
  </si>
  <si>
    <t>20.00 lbs</t>
  </si>
  <si>
    <t>2.00 oz</t>
  </si>
  <si>
    <t>Turkey Sausage Links All-Natural FC CN</t>
  </si>
  <si>
    <t>1.41 oz</t>
  </si>
  <si>
    <t>1 oz M/MA</t>
  </si>
  <si>
    <t>Turkey Sausage Patty All-Natural FC CN</t>
  </si>
  <si>
    <t>2265589209</t>
  </si>
  <si>
    <t>Turkey Tenderloin Medallions FC CN</t>
  </si>
  <si>
    <t>30.00 lbs</t>
  </si>
  <si>
    <t>3.60 oz</t>
  </si>
  <si>
    <t>1.43 oz</t>
  </si>
  <si>
    <t>Thick Sliced Turkey Breast with White Turkey CN</t>
  </si>
  <si>
    <t>26.88 lbs</t>
  </si>
  <si>
    <t>3.36 oz</t>
  </si>
  <si>
    <t>30.00 lbs.</t>
  </si>
  <si>
    <t>3.45 oz.</t>
  </si>
  <si>
    <t xml:space="preserve">4.92 oz. </t>
  </si>
  <si>
    <r>
      <t>NET WEIGHT</t>
    </r>
    <r>
      <rPr>
        <b/>
        <i/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 xml:space="preserve">(direct-ship orders must meet 5,000-LB. order minimum):  </t>
    </r>
    <r>
      <rPr>
        <b/>
        <i/>
        <sz val="8"/>
        <color theme="1"/>
        <rFont val="Arial"/>
        <family val="2"/>
      </rPr>
      <t xml:space="preserve"> </t>
    </r>
  </si>
  <si>
    <t>Meal Pattern Contribution</t>
  </si>
  <si>
    <r>
      <t xml:space="preserve">Estimated Monthly </t>
    </r>
    <r>
      <rPr>
        <b/>
        <sz val="8"/>
        <color rgb="FFC00000"/>
        <rFont val="Arial"/>
        <family val="2"/>
      </rPr>
      <t>SERVINGS</t>
    </r>
  </si>
  <si>
    <t>Annual Estimated Servings</t>
  </si>
  <si>
    <t xml:space="preserve">School District:  </t>
  </si>
  <si>
    <t xml:space="preserve">Address:  </t>
  </si>
  <si>
    <t xml:space="preserve">City, State, Zip:  </t>
  </si>
  <si>
    <t xml:space="preserve">Phone:  </t>
  </si>
  <si>
    <t xml:space="preserve">Email:  </t>
  </si>
  <si>
    <t xml:space="preserve">State RA #:  </t>
  </si>
  <si>
    <t xml:space="preserve">Contact Name:  </t>
  </si>
  <si>
    <t>Turkey Bacon CN</t>
  </si>
  <si>
    <t>Ground Turkey Taco Filling CN</t>
  </si>
  <si>
    <t>Ground Turkey Spaghetti Sauce CN</t>
  </si>
  <si>
    <t>Turkey Frank 8:1 CN</t>
  </si>
  <si>
    <t>Turkey Frank All-Natural Uncured 8:1 CN</t>
  </si>
  <si>
    <t xml:space="preserve">TOTAL POUNDS OF 100124 TO ORDER:    </t>
  </si>
  <si>
    <r>
      <t xml:space="preserve">1. Enter your estimated monthly menu </t>
    </r>
    <r>
      <rPr>
        <b/>
        <sz val="8"/>
        <color rgb="FFC00000"/>
        <rFont val="Arial"/>
        <family val="2"/>
      </rPr>
      <t>SERVINGS</t>
    </r>
    <r>
      <rPr>
        <b/>
        <sz val="8"/>
        <rFont val="Arial"/>
        <family val="2"/>
      </rPr>
      <t xml:space="preserve"> for each item in the gray highlighted section below. </t>
    </r>
  </si>
  <si>
    <r>
      <t xml:space="preserve">2. After you have entered your monthly usage, the number of commodity pounds needed will display here </t>
    </r>
    <r>
      <rPr>
        <b/>
        <sz val="8"/>
        <rFont val="Wingdings"/>
        <charset val="2"/>
      </rPr>
      <t>è</t>
    </r>
  </si>
  <si>
    <t xml:space="preserve">3. Review your final numbers - Be sure to allocate 50% White and 50% Dark Meat. </t>
  </si>
  <si>
    <t xml:space="preserve">Note: White Meat is shaded lighter and Dark Meat is shaded darker. Five items process 50% White &amp; 50% Dark and do not require an offsetting item. </t>
  </si>
  <si>
    <t xml:space="preserve">4. Once finalized, fill in your School District Information to the left. Then, send a copy of these projections to your local Acxion representative and your distributor, if applicable. </t>
  </si>
  <si>
    <t>TOTAL White Turkey Pounds Needed:</t>
  </si>
  <si>
    <t>TOTAL Dark Turkey Pounds Needed:</t>
  </si>
  <si>
    <r>
      <rPr>
        <b/>
        <sz val="9"/>
        <color rgb="FF0070C0"/>
        <rFont val="Wingdings"/>
        <charset val="2"/>
      </rPr>
      <t>è</t>
    </r>
    <r>
      <rPr>
        <b/>
        <sz val="9"/>
        <color rgb="FF0070C0"/>
        <rFont val="Arial Black"/>
        <family val="2"/>
      </rPr>
      <t>LIVE COMMODITY CALCULATOR AND FORECASTING TOOL AVAILABLE ON PROCESSORLINK.COM</t>
    </r>
    <r>
      <rPr>
        <b/>
        <sz val="9"/>
        <color rgb="FF0070C0"/>
        <rFont val="Wingdings"/>
        <charset val="2"/>
      </rPr>
      <t>ç</t>
    </r>
  </si>
  <si>
    <r>
      <t xml:space="preserve">1. Enter your estimated monthly usage for each item </t>
    </r>
    <r>
      <rPr>
        <b/>
        <sz val="8"/>
        <color rgb="FFC00000"/>
        <rFont val="Arial"/>
        <family val="2"/>
      </rPr>
      <t xml:space="preserve">IN CASES </t>
    </r>
    <r>
      <rPr>
        <b/>
        <sz val="8"/>
        <rFont val="Arial"/>
        <family val="2"/>
      </rPr>
      <t xml:space="preserve">in the gray highlighted section below. </t>
    </r>
  </si>
  <si>
    <r>
      <t xml:space="preserve">Estimated Monthly </t>
    </r>
    <r>
      <rPr>
        <b/>
        <sz val="8"/>
        <color rgb="FFC00000"/>
        <rFont val="Arial"/>
        <family val="2"/>
      </rPr>
      <t>CASES</t>
    </r>
  </si>
  <si>
    <t>Annual Estimated CASES</t>
  </si>
  <si>
    <r>
      <rPr>
        <b/>
        <sz val="9"/>
        <color rgb="FF0070C0"/>
        <rFont val="Wingdings"/>
        <charset val="2"/>
      </rPr>
      <t xml:space="preserve">è </t>
    </r>
    <r>
      <rPr>
        <b/>
        <sz val="9"/>
        <color rgb="FF0070C0"/>
        <rFont val="Arial Black"/>
        <family val="2"/>
      </rPr>
      <t xml:space="preserve">LIVE COMMODITY CALCULATOR AND FORECASTING TOOL AVAILABLE ON PROCESSORLINK.COM </t>
    </r>
    <r>
      <rPr>
        <b/>
        <sz val="9"/>
        <color rgb="FF0070C0"/>
        <rFont val="Wingdings"/>
        <charset val="2"/>
      </rPr>
      <t>ç</t>
    </r>
  </si>
  <si>
    <t>Distributor: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</si>
</sst>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"/>
    <numFmt numFmtId="166" formatCode="_(* #,##0.0_);_(* \(#,##0.0\);_(* &quot;-&quot;??_);_(@_)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rgb="FF70A8DA"/>
      <name val="Arial"/>
      <family val="2"/>
    </font>
    <font>
      <sz val="8"/>
      <name val="Arial Black"/>
      <family val="2"/>
    </font>
    <font>
      <b/>
      <sz val="8"/>
      <name val="Arial Black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8"/>
      <color rgb="FF0070C0"/>
      <name val="Arial"/>
      <family val="2"/>
    </font>
    <font>
      <b/>
      <sz val="12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Wingdings"/>
      <charset val="2"/>
    </font>
    <font>
      <i/>
      <sz val="8"/>
      <name val="Arial"/>
      <family val="2"/>
    </font>
    <font>
      <b/>
      <sz val="9"/>
      <color rgb="FF0070C0"/>
      <name val="Arial"/>
      <family val="2"/>
    </font>
    <font>
      <b/>
      <sz val="9"/>
      <color rgb="FF0070C0"/>
      <name val="Arial Black"/>
      <family val="2"/>
    </font>
    <font>
      <b/>
      <sz val="9"/>
      <color rgb="FF0070C0"/>
      <name val="Arial Black"/>
      <family val="1"/>
      <charset val="2"/>
    </font>
    <font>
      <b/>
      <sz val="9"/>
      <color rgb="FF0070C0"/>
      <name val="Wingdings"/>
      <charset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A8D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1">
    <xf numFmtId="0" fontId="0" fillId="0" borderId="0" xfId="0"/>
    <xf numFmtId="1" fontId="8" fillId="0" borderId="6" xfId="8" applyNumberFormat="1" applyFont="1" applyBorder="1" applyAlignment="1" applyProtection="1">
      <alignment horizontal="center" vertical="center" wrapText="1"/>
      <protection locked="0"/>
    </xf>
    <xf numFmtId="1" fontId="8" fillId="0" borderId="1" xfId="8" applyNumberFormat="1" applyFont="1" applyBorder="1" applyAlignment="1" applyProtection="1">
      <alignment horizontal="center" vertical="center" wrapText="1"/>
      <protection locked="0"/>
    </xf>
    <xf numFmtId="166" fontId="19" fillId="8" borderId="0" xfId="8" applyNumberFormat="1" applyFont="1" applyFill="1" applyAlignment="1" applyProtection="1"/>
    <xf numFmtId="1" fontId="8" fillId="0" borderId="18" xfId="8" applyNumberFormat="1" applyFont="1" applyBorder="1" applyAlignment="1" applyProtection="1">
      <alignment horizontal="center" vertical="center" wrapText="1"/>
      <protection locked="0"/>
    </xf>
    <xf numFmtId="1" fontId="8" fillId="0" borderId="11" xfId="8" applyNumberFormat="1" applyFont="1" applyBorder="1" applyAlignment="1" applyProtection="1">
      <alignment horizontal="center" vertical="center" wrapText="1"/>
      <protection locked="0"/>
    </xf>
    <xf numFmtId="0" fontId="9" fillId="9" borderId="10" xfId="1" applyFont="1" applyFill="1" applyBorder="1" applyProtection="1">
      <protection locked="0"/>
    </xf>
    <xf numFmtId="0" fontId="8" fillId="9" borderId="0" xfId="1" applyFont="1" applyFill="1"/>
    <xf numFmtId="0" fontId="9" fillId="9" borderId="0" xfId="1" applyFont="1" applyFill="1"/>
    <xf numFmtId="0" fontId="10" fillId="9" borderId="0" xfId="0" applyFont="1" applyFill="1"/>
    <xf numFmtId="0" fontId="6" fillId="0" borderId="0" xfId="0" applyFont="1"/>
    <xf numFmtId="0" fontId="21" fillId="9" borderId="0" xfId="1" applyFont="1" applyFill="1" applyAlignment="1">
      <alignment horizontal="left" vertical="center"/>
    </xf>
    <xf numFmtId="0" fontId="10" fillId="9" borderId="0" xfId="0" applyFont="1" applyFill="1" applyAlignment="1">
      <alignment horizontal="left" vertical="center"/>
    </xf>
    <xf numFmtId="0" fontId="11" fillId="9" borderId="0" xfId="1" applyFont="1" applyFill="1" applyAlignment="1">
      <alignment horizontal="left" vertical="center"/>
    </xf>
    <xf numFmtId="0" fontId="9" fillId="9" borderId="0" xfId="1" applyFont="1" applyFill="1" applyAlignment="1">
      <alignment horizontal="left" vertical="center"/>
    </xf>
    <xf numFmtId="0" fontId="12" fillId="9" borderId="0" xfId="1" applyFont="1" applyFill="1" applyAlignment="1">
      <alignment horizontal="left"/>
    </xf>
    <xf numFmtId="0" fontId="10" fillId="9" borderId="0" xfId="0" applyFont="1" applyFill="1" applyAlignment="1">
      <alignment horizontal="left"/>
    </xf>
    <xf numFmtId="4" fontId="9" fillId="3" borderId="1" xfId="1" applyNumberFormat="1" applyFont="1" applyFill="1" applyBorder="1" applyAlignment="1">
      <alignment horizontal="center" vertical="center"/>
    </xf>
    <xf numFmtId="0" fontId="0" fillId="9" borderId="0" xfId="0" applyFill="1"/>
    <xf numFmtId="0" fontId="7" fillId="9" borderId="0" xfId="1" applyFont="1" applyFill="1" applyAlignment="1">
      <alignment vertical="center"/>
    </xf>
    <xf numFmtId="4" fontId="9" fillId="2" borderId="1" xfId="1" applyNumberFormat="1" applyFont="1" applyFill="1" applyBorder="1" applyAlignment="1">
      <alignment horizontal="center" vertical="center"/>
    </xf>
    <xf numFmtId="0" fontId="12" fillId="9" borderId="0" xfId="1" applyFont="1" applyFill="1"/>
    <xf numFmtId="0" fontId="9" fillId="9" borderId="0" xfId="1" applyFont="1" applyFill="1" applyAlignment="1">
      <alignment vertical="center" wrapText="1"/>
    </xf>
    <xf numFmtId="4" fontId="9" fillId="9" borderId="0" xfId="1" applyNumberFormat="1" applyFont="1" applyFill="1" applyAlignment="1">
      <alignment horizontal="center" vertical="center"/>
    </xf>
    <xf numFmtId="0" fontId="8" fillId="9" borderId="0" xfId="1" applyFont="1" applyFill="1" applyAlignment="1">
      <alignment vertical="center"/>
    </xf>
    <xf numFmtId="0" fontId="12" fillId="9" borderId="0" xfId="1" applyFont="1" applyFill="1" applyAlignment="1">
      <alignment horizontal="center"/>
    </xf>
    <xf numFmtId="0" fontId="13" fillId="9" borderId="0" xfId="1" applyFont="1" applyFill="1" applyAlignment="1">
      <alignment vertical="center"/>
    </xf>
    <xf numFmtId="0" fontId="8" fillId="9" borderId="0" xfId="1" applyFont="1" applyFill="1" applyAlignment="1">
      <alignment horizontal="center" vertical="center"/>
    </xf>
    <xf numFmtId="0" fontId="15" fillId="9" borderId="0" xfId="0" applyFont="1" applyFill="1" applyAlignment="1">
      <alignment vertical="center"/>
    </xf>
    <xf numFmtId="0" fontId="28" fillId="9" borderId="0" xfId="1" applyFont="1" applyFill="1" applyAlignment="1">
      <alignment vertical="center"/>
    </xf>
    <xf numFmtId="0" fontId="26" fillId="9" borderId="0" xfId="1" applyFont="1" applyFill="1" applyAlignment="1">
      <alignment vertical="center" wrapText="1"/>
    </xf>
    <xf numFmtId="0" fontId="13" fillId="9" borderId="0" xfId="1" applyFont="1" applyFill="1" applyAlignment="1">
      <alignment horizontal="center"/>
    </xf>
    <xf numFmtId="0" fontId="9" fillId="9" borderId="0" xfId="1" applyFont="1" applyFill="1" applyAlignment="1">
      <alignment vertical="center"/>
    </xf>
    <xf numFmtId="0" fontId="3" fillId="9" borderId="0" xfId="0" applyFont="1" applyFill="1" applyAlignment="1">
      <alignment vertical="center"/>
    </xf>
    <xf numFmtId="0" fontId="9" fillId="9" borderId="0" xfId="1" applyFont="1" applyFill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4" borderId="2" xfId="1" applyFont="1" applyFill="1" applyBorder="1" applyAlignment="1">
      <alignment horizontal="center" vertical="center" wrapText="1"/>
    </xf>
    <xf numFmtId="0" fontId="16" fillId="4" borderId="17" xfId="1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center" vertical="center" wrapText="1"/>
    </xf>
    <xf numFmtId="0" fontId="16" fillId="6" borderId="3" xfId="1" applyFont="1" applyFill="1" applyBorder="1" applyAlignment="1">
      <alignment horizontal="center" vertical="center" wrapText="1"/>
    </xf>
    <xf numFmtId="0" fontId="16" fillId="6" borderId="21" xfId="1" applyFont="1" applyFill="1" applyBorder="1" applyAlignment="1">
      <alignment horizontal="center" vertical="center" wrapText="1"/>
    </xf>
    <xf numFmtId="0" fontId="16" fillId="6" borderId="5" xfId="1" applyFont="1" applyFill="1" applyBorder="1" applyAlignment="1">
      <alignment horizontal="center" vertical="center" wrapText="1"/>
    </xf>
    <xf numFmtId="0" fontId="16" fillId="4" borderId="5" xfId="1" applyFont="1" applyFill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7" borderId="1" xfId="1" applyFont="1" applyFill="1" applyBorder="1" applyAlignment="1">
      <alignment horizontal="center" vertical="center" wrapText="1"/>
    </xf>
    <xf numFmtId="49" fontId="8" fillId="0" borderId="11" xfId="1" applyNumberFormat="1" applyFont="1" applyBorder="1" applyAlignment="1">
      <alignment horizontal="left" vertical="center" wrapText="1" indent="1"/>
    </xf>
    <xf numFmtId="4" fontId="8" fillId="3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3" fontId="8" fillId="5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2" fontId="8" fillId="3" borderId="1" xfId="1" applyNumberFormat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/>
    </xf>
    <xf numFmtId="3" fontId="8" fillId="5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4" fontId="19" fillId="0" borderId="0" xfId="0" applyNumberFormat="1" applyFont="1" applyAlignment="1">
      <alignment horizontal="center"/>
    </xf>
    <xf numFmtId="0" fontId="23" fillId="0" borderId="0" xfId="0" applyFont="1"/>
    <xf numFmtId="0" fontId="5" fillId="0" borderId="0" xfId="0" applyFont="1"/>
    <xf numFmtId="0" fontId="9" fillId="0" borderId="0" xfId="1" applyFont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1" xfId="1" applyFont="1" applyBorder="1"/>
    <xf numFmtId="3" fontId="8" fillId="0" borderId="1" xfId="1" applyNumberFormat="1" applyFont="1" applyBorder="1" applyAlignment="1">
      <alignment horizontal="center" vertical="center"/>
    </xf>
    <xf numFmtId="0" fontId="9" fillId="0" borderId="1" xfId="1" applyFont="1" applyBorder="1"/>
    <xf numFmtId="3" fontId="8" fillId="0" borderId="1" xfId="1" applyNumberFormat="1" applyFont="1" applyBorder="1" applyAlignment="1">
      <alignment horizontal="center" vertical="center" wrapText="1"/>
    </xf>
    <xf numFmtId="4" fontId="30" fillId="0" borderId="15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3" fontId="8" fillId="0" borderId="1" xfId="1" applyNumberFormat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 wrapText="1"/>
    </xf>
    <xf numFmtId="0" fontId="16" fillId="7" borderId="6" xfId="1" applyFont="1" applyFill="1" applyBorder="1" applyAlignment="1">
      <alignment horizontal="center" vertical="center" wrapText="1"/>
    </xf>
    <xf numFmtId="0" fontId="16" fillId="7" borderId="5" xfId="1" applyFont="1" applyFill="1" applyBorder="1" applyAlignment="1">
      <alignment horizontal="center" vertical="center" wrapText="1"/>
    </xf>
    <xf numFmtId="165" fontId="8" fillId="0" borderId="6" xfId="1" applyNumberFormat="1" applyFont="1" applyBorder="1" applyAlignment="1">
      <alignment horizontal="center" vertical="center" wrapText="1"/>
    </xf>
    <xf numFmtId="165" fontId="8" fillId="0" borderId="5" xfId="1" applyNumberFormat="1" applyFont="1" applyBorder="1" applyAlignment="1">
      <alignment horizontal="center" vertical="center" wrapText="1"/>
    </xf>
    <xf numFmtId="2" fontId="8" fillId="0" borderId="6" xfId="1" applyNumberFormat="1" applyFont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1" fontId="8" fillId="0" borderId="6" xfId="8" applyNumberFormat="1" applyFont="1" applyBorder="1" applyAlignment="1" applyProtection="1">
      <alignment horizontal="center" vertical="center" wrapText="1"/>
      <protection locked="0"/>
    </xf>
    <xf numFmtId="1" fontId="8" fillId="0" borderId="5" xfId="8" applyNumberFormat="1" applyFont="1" applyBorder="1" applyAlignment="1" applyProtection="1">
      <alignment horizontal="center" vertical="center" wrapText="1"/>
      <protection locked="0"/>
    </xf>
    <xf numFmtId="1" fontId="8" fillId="0" borderId="18" xfId="8" applyNumberFormat="1" applyFont="1" applyBorder="1" applyAlignment="1" applyProtection="1">
      <alignment horizontal="center" vertical="center" wrapText="1"/>
      <protection locked="0"/>
    </xf>
    <xf numFmtId="1" fontId="8" fillId="0" borderId="19" xfId="8" applyNumberFormat="1" applyFont="1" applyBorder="1" applyAlignment="1" applyProtection="1">
      <alignment horizontal="center" vertical="center" wrapText="1"/>
      <protection locked="0"/>
    </xf>
    <xf numFmtId="1" fontId="8" fillId="0" borderId="1" xfId="8" applyNumberFormat="1" applyFont="1" applyBorder="1" applyAlignment="1" applyProtection="1">
      <alignment horizontal="center" vertical="center" wrapText="1"/>
      <protection locked="0"/>
    </xf>
    <xf numFmtId="3" fontId="8" fillId="5" borderId="1" xfId="1" applyNumberFormat="1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right"/>
    </xf>
    <xf numFmtId="49" fontId="8" fillId="0" borderId="18" xfId="1" applyNumberFormat="1" applyFont="1" applyBorder="1" applyAlignment="1">
      <alignment horizontal="left" vertical="center" wrapText="1" indent="1"/>
    </xf>
    <xf numFmtId="49" fontId="8" fillId="0" borderId="19" xfId="1" applyNumberFormat="1" applyFont="1" applyBorder="1" applyAlignment="1">
      <alignment horizontal="left" vertical="center" wrapText="1" indent="1"/>
    </xf>
    <xf numFmtId="0" fontId="9" fillId="0" borderId="9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4" fontId="8" fillId="0" borderId="6" xfId="1" applyNumberFormat="1" applyFont="1" applyBorder="1" applyAlignment="1">
      <alignment horizontal="center" vertical="center"/>
    </xf>
    <xf numFmtId="4" fontId="8" fillId="0" borderId="5" xfId="1" applyNumberFormat="1" applyFont="1" applyBorder="1" applyAlignment="1">
      <alignment horizontal="center" vertical="center"/>
    </xf>
    <xf numFmtId="2" fontId="8" fillId="0" borderId="6" xfId="1" applyNumberFormat="1" applyFont="1" applyBorder="1" applyAlignment="1">
      <alignment horizontal="center" vertical="center" wrapText="1"/>
    </xf>
    <xf numFmtId="2" fontId="8" fillId="0" borderId="5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25" fillId="9" borderId="24" xfId="1" applyFont="1" applyFill="1" applyBorder="1" applyAlignment="1">
      <alignment horizontal="left" vertical="center" wrapText="1" indent="3"/>
    </xf>
    <xf numFmtId="0" fontId="25" fillId="9" borderId="0" xfId="1" applyFont="1" applyFill="1" applyAlignment="1">
      <alignment horizontal="left" vertical="center" wrapText="1" indent="3"/>
    </xf>
    <xf numFmtId="0" fontId="25" fillId="9" borderId="16" xfId="1" applyFont="1" applyFill="1" applyBorder="1" applyAlignment="1">
      <alignment horizontal="left" vertical="center" wrapText="1" indent="3"/>
    </xf>
    <xf numFmtId="0" fontId="9" fillId="9" borderId="24" xfId="1" applyFont="1" applyFill="1" applyBorder="1" applyAlignment="1">
      <alignment horizontal="left" vertical="center" wrapText="1" indent="1"/>
    </xf>
    <xf numFmtId="0" fontId="9" fillId="9" borderId="0" xfId="1" applyFont="1" applyFill="1" applyAlignment="1">
      <alignment horizontal="left" vertical="center" wrapText="1" indent="1"/>
    </xf>
    <xf numFmtId="0" fontId="9" fillId="9" borderId="16" xfId="1" applyFont="1" applyFill="1" applyBorder="1" applyAlignment="1">
      <alignment horizontal="left" vertical="center" wrapText="1" indent="1"/>
    </xf>
    <xf numFmtId="0" fontId="9" fillId="9" borderId="19" xfId="1" applyFont="1" applyFill="1" applyBorder="1" applyAlignment="1">
      <alignment horizontal="left" vertical="center" wrapText="1" indent="1"/>
    </xf>
    <xf numFmtId="0" fontId="9" fillId="9" borderId="10" xfId="1" applyFont="1" applyFill="1" applyBorder="1" applyAlignment="1">
      <alignment horizontal="left" vertical="center" wrapText="1" indent="1"/>
    </xf>
    <xf numFmtId="0" fontId="9" fillId="9" borderId="20" xfId="1" applyFont="1" applyFill="1" applyBorder="1" applyAlignment="1">
      <alignment horizontal="left" vertical="center" wrapText="1" indent="1"/>
    </xf>
    <xf numFmtId="0" fontId="7" fillId="9" borderId="25" xfId="1" applyFont="1" applyFill="1" applyBorder="1" applyAlignment="1">
      <alignment horizontal="center" vertical="center"/>
    </xf>
    <xf numFmtId="0" fontId="7" fillId="9" borderId="26" xfId="1" applyFont="1" applyFill="1" applyBorder="1" applyAlignment="1">
      <alignment horizontal="center" vertical="center"/>
    </xf>
    <xf numFmtId="0" fontId="7" fillId="9" borderId="27" xfId="1" applyFont="1" applyFill="1" applyBorder="1" applyAlignment="1">
      <alignment horizontal="center" vertical="center"/>
    </xf>
    <xf numFmtId="0" fontId="9" fillId="9" borderId="0" xfId="1" applyFont="1" applyFill="1" applyAlignment="1">
      <alignment horizontal="right" vertical="center" wrapText="1" indent="1"/>
    </xf>
    <xf numFmtId="0" fontId="9" fillId="9" borderId="16" xfId="1" applyFont="1" applyFill="1" applyBorder="1" applyAlignment="1">
      <alignment horizontal="right" vertical="center" wrapText="1" indent="1"/>
    </xf>
    <xf numFmtId="0" fontId="30" fillId="9" borderId="13" xfId="1" applyFont="1" applyFill="1" applyBorder="1" applyAlignment="1">
      <alignment horizontal="right" vertical="center" wrapText="1" indent="1"/>
    </xf>
    <xf numFmtId="0" fontId="30" fillId="9" borderId="14" xfId="1" applyFont="1" applyFill="1" applyBorder="1" applyAlignment="1">
      <alignment horizontal="right" vertical="center" wrapText="1" indent="1"/>
    </xf>
  </cellXfs>
  <cellStyles count="9">
    <cellStyle name="Comma" xfId="8" builtinId="3"/>
    <cellStyle name="Currency 2" xfId="4" xr:uid="{11AE5768-80A3-4040-B77C-D4B861A7FB3F}"/>
    <cellStyle name="Currency 2 2" xfId="5" xr:uid="{C80546F7-0585-4C1C-BD7D-CD6305FE38B6}"/>
    <cellStyle name="Currency 3" xfId="6" xr:uid="{5979E7EE-F7FF-441D-8E38-093BAFBF5E94}"/>
    <cellStyle name="Currency 4" xfId="7" xr:uid="{8F0A78BE-DF3D-4FA2-9AA8-78B021ED9B4D}"/>
    <cellStyle name="Currency 5" xfId="3" xr:uid="{4393B8CB-738A-40C7-8807-4BDC96CAE5E7}"/>
    <cellStyle name="Normal" xfId="0" builtinId="0"/>
    <cellStyle name="Normal 2" xfId="1" xr:uid="{7662F037-ED0D-4238-90ED-62EA1414A2D8}"/>
    <cellStyle name="Normal 3" xfId="2" xr:uid="{298200DD-51F7-4107-BA7D-7D8A426A0820}"/>
  </cellStyles>
  <dxfs count="4">
    <dxf>
      <font>
        <b val="0"/>
        <i val="0"/>
        <color rgb="FF008E40"/>
      </font>
      <fill>
        <patternFill>
          <bgColor theme="9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 val="0"/>
        <i val="0"/>
        <color rgb="FF008E40"/>
      </font>
      <fill>
        <patternFill>
          <bgColor theme="9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E4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136527</xdr:colOff>
      <xdr:row>0</xdr:row>
      <xdr:rowOff>71437</xdr:rowOff>
    </xdr:from>
    <xdr:to>
      <xdr:col>0</xdr:col>
      <xdr:colOff>933451</xdr:colOff>
      <xdr:row>2</xdr:row>
      <xdr:rowOff>118580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F9C534-AAB5-47A5-95B4-AB996F0CB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27" y="71437"/>
          <a:ext cx="796924" cy="428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136527</xdr:colOff>
      <xdr:row>0</xdr:row>
      <xdr:rowOff>71437</xdr:rowOff>
    </xdr:from>
    <xdr:to>
      <xdr:col>0</xdr:col>
      <xdr:colOff>933451</xdr:colOff>
      <xdr:row>2</xdr:row>
      <xdr:rowOff>118580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AEDBCE-E8AE-437D-9F1C-FDE9B6A2D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27" y="71437"/>
          <a:ext cx="796924" cy="428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0C6DC-8396-47EC-A910-FE27617A1FC7}">
  <dimension ref="A1:AF37"/>
  <sheetViews>
    <sheetView tabSelected="1" zoomScaleNormal="100" zoomScaleSheetLayoutView="32" workbookViewId="0">
      <selection activeCell="N28" sqref="N28:N29"/>
    </sheetView>
  </sheetViews>
  <sheetFormatPr defaultRowHeight="14.5"/>
  <cols>
    <col min="1" max="1" width="14.26953125" customWidth="1"/>
    <col min="2" max="2" width="36.81640625" customWidth="1"/>
    <col min="3" max="3" width="11" customWidth="1"/>
    <col min="4" max="4" width="11.453125" customWidth="1"/>
    <col min="5" max="5" width="9.26953125" customWidth="1"/>
    <col min="6" max="6" width="12.7265625" customWidth="1"/>
    <col min="7" max="18" width="9.26953125" customWidth="1"/>
    <col min="19" max="19" width="16.7265625" customWidth="1"/>
    <col min="20" max="20" width="3.7265625" customWidth="1"/>
    <col min="21" max="21" width="10.26953125" customWidth="1"/>
    <col min="22" max="22" width="3.7265625" customWidth="1"/>
    <col min="23" max="23" width="14.81640625" customWidth="1"/>
    <col min="24" max="24" width="3.7265625" customWidth="1"/>
    <col min="25" max="25" width="16.7265625" customWidth="1"/>
    <col min="26" max="26" width="3.7265625" customWidth="1"/>
    <col min="27" max="27" width="16.7265625" customWidth="1"/>
    <col min="28" max="28" width="3.7265625" customWidth="1"/>
    <col min="29" max="29" width="16.7265625" customWidth="1"/>
    <col min="30" max="30" width="3.7265625" customWidth="1"/>
    <col min="31" max="31" width="13.453125" customWidth="1"/>
    <col min="32" max="32" width="6.81640625" style="10" customWidth="1"/>
  </cols>
  <sheetData>
    <row r="1" spans="1:3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8"/>
      <c r="V1" s="7"/>
      <c r="W1" s="7"/>
      <c r="X1" s="7"/>
      <c r="Y1" s="7"/>
      <c r="Z1" s="7"/>
      <c r="AA1" s="7"/>
      <c r="AB1" s="7"/>
      <c r="AC1" s="7"/>
      <c r="AD1" s="7"/>
      <c r="AE1" s="9"/>
    </row>
    <row r="2" spans="1:32">
      <c r="A2" s="9"/>
      <c r="B2" s="11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  <c r="W2" s="12"/>
      <c r="X2" s="12"/>
      <c r="Y2" s="12"/>
      <c r="Z2" s="12"/>
      <c r="AA2" s="12"/>
      <c r="AB2" s="12"/>
      <c r="AC2" s="12"/>
      <c r="AD2" s="12"/>
      <c r="AE2" s="9"/>
    </row>
    <row r="3" spans="1:32" ht="16" customHeight="1">
      <c r="A3" s="14"/>
      <c r="B3" s="15" t="s">
        <v>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O3" s="117" t="s">
        <v>98</v>
      </c>
      <c r="P3" s="117"/>
      <c r="Q3" s="117"/>
      <c r="R3" s="118"/>
      <c r="S3" s="17">
        <f>AA16+AA17+AA22+AA26+AA20+AA28+AA30</f>
        <v>0</v>
      </c>
      <c r="T3" s="18"/>
      <c r="U3" s="12"/>
      <c r="V3" s="16"/>
      <c r="W3" s="16"/>
      <c r="X3" s="16"/>
      <c r="Y3" s="16"/>
      <c r="Z3" s="16"/>
      <c r="AA3" s="16"/>
      <c r="AB3" s="16"/>
      <c r="AC3" s="16"/>
      <c r="AD3" s="16"/>
      <c r="AE3" s="9"/>
    </row>
    <row r="4" spans="1:32" ht="1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8"/>
      <c r="O4" s="18"/>
      <c r="P4" s="18"/>
      <c r="Q4" s="18"/>
      <c r="R4" s="18"/>
      <c r="T4" s="18"/>
      <c r="V4" s="7"/>
      <c r="W4" s="7"/>
      <c r="X4" s="7"/>
      <c r="Y4" s="7"/>
      <c r="Z4" s="7"/>
      <c r="AA4" s="7"/>
      <c r="AB4" s="7"/>
      <c r="AC4" s="7"/>
      <c r="AD4" s="7"/>
      <c r="AE4" s="9"/>
    </row>
    <row r="5" spans="1:32" ht="16" customHeight="1" thickBot="1">
      <c r="A5" s="8" t="s">
        <v>80</v>
      </c>
      <c r="B5" s="6"/>
      <c r="C5" s="7"/>
      <c r="D5" s="114" t="s">
        <v>2</v>
      </c>
      <c r="E5" s="115"/>
      <c r="F5" s="115"/>
      <c r="G5" s="115"/>
      <c r="H5" s="115"/>
      <c r="I5" s="115"/>
      <c r="J5" s="115"/>
      <c r="K5" s="115"/>
      <c r="L5" s="116"/>
      <c r="M5" s="19"/>
      <c r="O5" s="117" t="s">
        <v>99</v>
      </c>
      <c r="P5" s="117"/>
      <c r="Q5" s="117"/>
      <c r="R5" s="118"/>
      <c r="S5" s="20">
        <f>AA18+AA19+AA23+AA24+AA25+AA27+AA21+AA29</f>
        <v>0</v>
      </c>
      <c r="T5" s="18"/>
      <c r="U5" s="12"/>
      <c r="V5" s="21"/>
      <c r="W5" s="21"/>
      <c r="X5" s="21"/>
      <c r="Y5" s="21"/>
      <c r="Z5" s="21"/>
      <c r="AA5" s="21"/>
      <c r="AB5" s="21"/>
      <c r="AC5" s="21"/>
      <c r="AD5" s="21"/>
      <c r="AE5" s="9"/>
    </row>
    <row r="6" spans="1:32" ht="16" customHeight="1" thickBot="1">
      <c r="A6" s="8" t="s">
        <v>85</v>
      </c>
      <c r="B6" s="6"/>
      <c r="C6" s="8"/>
      <c r="D6" s="108" t="s">
        <v>93</v>
      </c>
      <c r="E6" s="109"/>
      <c r="F6" s="109"/>
      <c r="G6" s="109"/>
      <c r="H6" s="109"/>
      <c r="I6" s="109"/>
      <c r="J6" s="109"/>
      <c r="K6" s="109"/>
      <c r="L6" s="110"/>
      <c r="M6" s="22"/>
      <c r="N6" s="18"/>
      <c r="P6" s="18"/>
      <c r="Q6" s="18"/>
      <c r="R6" s="18"/>
      <c r="T6" s="18"/>
      <c r="U6" s="18"/>
      <c r="V6" s="18"/>
      <c r="W6" s="23"/>
      <c r="X6" s="9"/>
      <c r="Y6" s="9"/>
      <c r="Z6" s="18"/>
      <c r="AA6" s="18"/>
      <c r="AB6" s="18"/>
      <c r="AC6" s="18"/>
      <c r="AD6" s="18"/>
      <c r="AE6" s="18"/>
    </row>
    <row r="7" spans="1:32" ht="16" customHeight="1" thickTop="1" thickBot="1">
      <c r="A7" s="8" t="s">
        <v>81</v>
      </c>
      <c r="B7" s="6"/>
      <c r="C7" s="8"/>
      <c r="D7" s="108" t="s">
        <v>94</v>
      </c>
      <c r="E7" s="109"/>
      <c r="F7" s="109"/>
      <c r="G7" s="109"/>
      <c r="H7" s="109"/>
      <c r="I7" s="109"/>
      <c r="J7" s="109"/>
      <c r="K7" s="109"/>
      <c r="L7" s="110"/>
      <c r="M7" s="22"/>
      <c r="N7" s="119" t="s">
        <v>92</v>
      </c>
      <c r="O7" s="120"/>
      <c r="P7" s="120"/>
      <c r="Q7" s="120"/>
      <c r="R7" s="120"/>
      <c r="S7" s="76">
        <f>(MAX(S3,S5))*2</f>
        <v>0</v>
      </c>
      <c r="T7" s="18"/>
      <c r="U7" s="18"/>
      <c r="V7" s="18"/>
      <c r="W7" s="24"/>
      <c r="X7" s="9"/>
      <c r="Y7" s="9"/>
      <c r="Z7" s="18"/>
      <c r="AA7" s="18"/>
      <c r="AB7" s="18"/>
      <c r="AC7" s="18"/>
      <c r="AD7" s="18"/>
      <c r="AE7" s="18"/>
    </row>
    <row r="8" spans="1:32" ht="16" customHeight="1" thickTop="1">
      <c r="A8" s="8" t="s">
        <v>82</v>
      </c>
      <c r="B8" s="6"/>
      <c r="C8" s="8"/>
      <c r="D8" s="108" t="s">
        <v>95</v>
      </c>
      <c r="E8" s="109"/>
      <c r="F8" s="109"/>
      <c r="G8" s="109"/>
      <c r="H8" s="109"/>
      <c r="I8" s="109"/>
      <c r="J8" s="109"/>
      <c r="K8" s="109"/>
      <c r="L8" s="110"/>
      <c r="M8" s="18"/>
      <c r="N8" s="18"/>
      <c r="O8" s="18"/>
      <c r="P8" s="18"/>
      <c r="Q8" s="18"/>
      <c r="R8" s="18"/>
      <c r="S8" s="18"/>
      <c r="T8" s="18"/>
      <c r="U8" s="21"/>
      <c r="V8" s="9"/>
      <c r="W8" s="23"/>
      <c r="X8" s="9"/>
      <c r="Y8" s="9"/>
      <c r="Z8" s="18"/>
      <c r="AA8" s="18"/>
      <c r="AB8" s="18"/>
      <c r="AC8" s="18"/>
      <c r="AD8" s="18"/>
      <c r="AE8" s="18"/>
    </row>
    <row r="9" spans="1:32" ht="16" customHeight="1">
      <c r="A9" s="8" t="s">
        <v>86</v>
      </c>
      <c r="B9" s="6"/>
      <c r="C9" s="8"/>
      <c r="D9" s="105" t="s">
        <v>96</v>
      </c>
      <c r="E9" s="106"/>
      <c r="F9" s="106"/>
      <c r="G9" s="106"/>
      <c r="H9" s="106"/>
      <c r="I9" s="106"/>
      <c r="J9" s="106"/>
      <c r="K9" s="106"/>
      <c r="L9" s="107"/>
      <c r="M9" s="25"/>
      <c r="N9" s="26" t="s">
        <v>3</v>
      </c>
      <c r="O9" s="7"/>
      <c r="P9" s="8"/>
      <c r="Q9" s="7"/>
      <c r="R9" s="7"/>
      <c r="S9" s="7"/>
      <c r="T9" s="7"/>
      <c r="U9" s="24"/>
      <c r="V9" s="24"/>
      <c r="W9" s="24"/>
      <c r="X9" s="27"/>
      <c r="Y9" s="9"/>
      <c r="Z9" s="18"/>
      <c r="AA9" s="18"/>
      <c r="AB9" s="18"/>
      <c r="AC9" s="18"/>
      <c r="AD9" s="18"/>
      <c r="AE9" s="18"/>
    </row>
    <row r="10" spans="1:32" ht="16" customHeight="1">
      <c r="A10" s="8" t="s">
        <v>83</v>
      </c>
      <c r="B10" s="6"/>
      <c r="C10" s="8"/>
      <c r="D10" s="105"/>
      <c r="E10" s="106"/>
      <c r="F10" s="106"/>
      <c r="G10" s="106"/>
      <c r="H10" s="106"/>
      <c r="I10" s="106"/>
      <c r="J10" s="106"/>
      <c r="K10" s="106"/>
      <c r="L10" s="107"/>
      <c r="M10" s="25"/>
      <c r="N10" s="26" t="s">
        <v>4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9"/>
      <c r="Z10" s="18"/>
      <c r="AA10" s="18"/>
      <c r="AB10" s="18"/>
      <c r="AC10" s="18"/>
      <c r="AD10" s="18"/>
      <c r="AE10" s="18"/>
    </row>
    <row r="11" spans="1:32" ht="16" customHeight="1">
      <c r="A11" s="8" t="s">
        <v>84</v>
      </c>
      <c r="B11" s="6"/>
      <c r="C11" s="8"/>
      <c r="D11" s="108" t="s">
        <v>97</v>
      </c>
      <c r="E11" s="109"/>
      <c r="F11" s="109"/>
      <c r="G11" s="109"/>
      <c r="H11" s="109"/>
      <c r="I11" s="109"/>
      <c r="J11" s="109"/>
      <c r="K11" s="109"/>
      <c r="L11" s="110"/>
      <c r="M11" s="25"/>
      <c r="O11" s="18"/>
      <c r="P11" s="18"/>
      <c r="Q11" s="18"/>
      <c r="R11" s="18"/>
      <c r="S11" s="18"/>
      <c r="T11" s="28"/>
      <c r="U11" s="28"/>
      <c r="V11" s="28"/>
      <c r="W11" s="28"/>
      <c r="X11" s="28"/>
      <c r="Y11" s="9"/>
      <c r="Z11" s="18"/>
      <c r="AA11" s="18"/>
      <c r="AB11" s="18"/>
      <c r="AC11" s="18"/>
      <c r="AD11" s="18"/>
      <c r="AE11" s="18"/>
    </row>
    <row r="12" spans="1:32" ht="17.25" customHeight="1">
      <c r="A12" s="8" t="s">
        <v>105</v>
      </c>
      <c r="B12" s="6"/>
      <c r="C12" s="8"/>
      <c r="D12" s="111"/>
      <c r="E12" s="112"/>
      <c r="F12" s="112"/>
      <c r="G12" s="112"/>
      <c r="H12" s="112"/>
      <c r="I12" s="112"/>
      <c r="J12" s="112"/>
      <c r="K12" s="112"/>
      <c r="L12" s="113"/>
      <c r="M12" s="25"/>
      <c r="N12" s="29" t="s">
        <v>104</v>
      </c>
      <c r="O12" s="30"/>
      <c r="P12" s="30"/>
      <c r="Q12" s="30"/>
      <c r="R12" s="30"/>
      <c r="S12" s="30"/>
      <c r="T12" s="30"/>
      <c r="U12" s="30"/>
      <c r="V12" s="22"/>
      <c r="W12" s="22"/>
      <c r="X12" s="22"/>
      <c r="Y12" s="9"/>
      <c r="Z12" s="18"/>
      <c r="AA12" s="18"/>
      <c r="AB12" s="18"/>
      <c r="AC12" s="18"/>
      <c r="AD12" s="18"/>
      <c r="AE12" s="18"/>
    </row>
    <row r="13" spans="1:32" ht="10" customHeight="1" thickBot="1">
      <c r="A13" s="14"/>
      <c r="B13" s="21"/>
      <c r="C13" s="21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31"/>
      <c r="V13" s="25"/>
      <c r="W13" s="25"/>
      <c r="X13" s="25"/>
      <c r="Y13" s="25"/>
      <c r="Z13" s="25"/>
      <c r="AA13" s="25"/>
      <c r="AB13" s="25"/>
      <c r="AC13" s="25"/>
      <c r="AD13" s="21"/>
      <c r="AE13" s="9"/>
    </row>
    <row r="14" spans="1:32" s="39" customFormat="1" ht="16" thickBot="1">
      <c r="A14" s="32"/>
      <c r="B14" s="32"/>
      <c r="C14" s="33"/>
      <c r="D14" s="34"/>
      <c r="E14" s="34"/>
      <c r="F14" s="33"/>
      <c r="G14" s="97" t="s">
        <v>78</v>
      </c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9"/>
      <c r="S14" s="35" t="s">
        <v>6</v>
      </c>
      <c r="T14" s="36"/>
      <c r="U14" s="36" t="s">
        <v>7</v>
      </c>
      <c r="V14" s="71"/>
      <c r="W14" s="36" t="s">
        <v>8</v>
      </c>
      <c r="X14" s="36"/>
      <c r="Y14" s="36" t="s">
        <v>9</v>
      </c>
      <c r="Z14" s="36"/>
      <c r="AA14" s="36" t="s">
        <v>10</v>
      </c>
      <c r="AB14" s="36"/>
      <c r="AC14" s="36" t="s">
        <v>11</v>
      </c>
      <c r="AD14" s="36"/>
      <c r="AE14" s="37" t="s">
        <v>12</v>
      </c>
      <c r="AF14" s="38"/>
    </row>
    <row r="15" spans="1:32" ht="31.5">
      <c r="A15" s="40" t="s">
        <v>13</v>
      </c>
      <c r="B15" s="41" t="s">
        <v>14</v>
      </c>
      <c r="C15" s="42" t="s">
        <v>15</v>
      </c>
      <c r="D15" s="42" t="s">
        <v>16</v>
      </c>
      <c r="E15" s="42" t="s">
        <v>17</v>
      </c>
      <c r="F15" s="42" t="s">
        <v>77</v>
      </c>
      <c r="G15" s="43" t="s">
        <v>18</v>
      </c>
      <c r="H15" s="43" t="s">
        <v>19</v>
      </c>
      <c r="I15" s="43" t="s">
        <v>20</v>
      </c>
      <c r="J15" s="43" t="s">
        <v>21</v>
      </c>
      <c r="K15" s="43" t="s">
        <v>22</v>
      </c>
      <c r="L15" s="43" t="s">
        <v>23</v>
      </c>
      <c r="M15" s="43" t="s">
        <v>24</v>
      </c>
      <c r="N15" s="43" t="s">
        <v>25</v>
      </c>
      <c r="O15" s="43" t="s">
        <v>26</v>
      </c>
      <c r="P15" s="43" t="s">
        <v>27</v>
      </c>
      <c r="Q15" s="44" t="s">
        <v>28</v>
      </c>
      <c r="R15" s="45" t="s">
        <v>29</v>
      </c>
      <c r="S15" s="46" t="s">
        <v>79</v>
      </c>
      <c r="T15" s="46" t="s">
        <v>30</v>
      </c>
      <c r="U15" s="46" t="s">
        <v>31</v>
      </c>
      <c r="V15" s="46" t="s">
        <v>32</v>
      </c>
      <c r="W15" s="46" t="s">
        <v>33</v>
      </c>
      <c r="X15" s="46" t="s">
        <v>34</v>
      </c>
      <c r="Y15" s="46" t="s">
        <v>35</v>
      </c>
      <c r="Z15" s="46" t="s">
        <v>32</v>
      </c>
      <c r="AA15" s="46" t="s">
        <v>36</v>
      </c>
      <c r="AB15" s="46"/>
      <c r="AC15" s="46" t="s">
        <v>37</v>
      </c>
      <c r="AD15" s="46"/>
      <c r="AE15" s="46" t="s">
        <v>38</v>
      </c>
      <c r="AF15" s="47" t="s">
        <v>39</v>
      </c>
    </row>
    <row r="16" spans="1:32" ht="30" customHeight="1">
      <c r="A16" s="48" t="s">
        <v>42</v>
      </c>
      <c r="B16" s="49" t="s">
        <v>43</v>
      </c>
      <c r="C16" s="50" t="s">
        <v>40</v>
      </c>
      <c r="D16" s="51" t="s">
        <v>44</v>
      </c>
      <c r="E16" s="52" t="s">
        <v>45</v>
      </c>
      <c r="F16" s="53" t="s">
        <v>41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4"/>
      <c r="R16" s="2"/>
      <c r="S16" s="54">
        <f>SUM(G16:R16)</f>
        <v>0</v>
      </c>
      <c r="T16" s="72"/>
      <c r="U16" s="73">
        <v>114</v>
      </c>
      <c r="V16" s="74"/>
      <c r="W16" s="73">
        <f>ROUNDUP((S16/U16),0)</f>
        <v>0</v>
      </c>
      <c r="X16" s="55"/>
      <c r="Y16" s="56">
        <v>24.81</v>
      </c>
      <c r="Z16" s="55"/>
      <c r="AA16" s="50">
        <f>W16*Y16</f>
        <v>0</v>
      </c>
      <c r="AB16" s="52"/>
      <c r="AC16" s="57">
        <f t="shared" ref="AC16:AC34" si="0">Y16*1.7413</f>
        <v>43.201653</v>
      </c>
      <c r="AD16" s="52"/>
      <c r="AE16" s="57">
        <f>(W16*AC16)</f>
        <v>0</v>
      </c>
      <c r="AF16" s="47">
        <v>24</v>
      </c>
    </row>
    <row r="17" spans="1:32" ht="30" customHeight="1">
      <c r="A17" s="48" t="s">
        <v>46</v>
      </c>
      <c r="B17" s="49" t="s">
        <v>47</v>
      </c>
      <c r="C17" s="50" t="s">
        <v>40</v>
      </c>
      <c r="D17" s="51" t="s">
        <v>44</v>
      </c>
      <c r="E17" s="52" t="s">
        <v>45</v>
      </c>
      <c r="F17" s="53" t="s">
        <v>41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4"/>
      <c r="R17" s="2"/>
      <c r="S17" s="54">
        <f>SUM(G17:R17)</f>
        <v>0</v>
      </c>
      <c r="T17" s="72"/>
      <c r="U17" s="73">
        <v>114</v>
      </c>
      <c r="V17" s="74"/>
      <c r="W17" s="73">
        <f>ROUNDUP((S17/U17),0)</f>
        <v>0</v>
      </c>
      <c r="X17" s="55"/>
      <c r="Y17" s="56">
        <v>23.85</v>
      </c>
      <c r="Z17" s="55"/>
      <c r="AA17" s="50">
        <f>W17*Y17</f>
        <v>0</v>
      </c>
      <c r="AB17" s="52"/>
      <c r="AC17" s="57">
        <f t="shared" si="0"/>
        <v>41.530005000000003</v>
      </c>
      <c r="AD17" s="52"/>
      <c r="AE17" s="57">
        <f>(W17*AC17)</f>
        <v>0</v>
      </c>
      <c r="AF17" s="47">
        <v>24</v>
      </c>
    </row>
    <row r="18" spans="1:32" ht="30" customHeight="1">
      <c r="A18" s="48" t="s">
        <v>48</v>
      </c>
      <c r="B18" s="49" t="s">
        <v>49</v>
      </c>
      <c r="C18" s="58" t="s">
        <v>50</v>
      </c>
      <c r="D18" s="51" t="s">
        <v>51</v>
      </c>
      <c r="E18" s="52" t="s">
        <v>52</v>
      </c>
      <c r="F18" s="53" t="s">
        <v>41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4"/>
      <c r="R18" s="2"/>
      <c r="S18" s="54">
        <f>SUM(G18:R18)</f>
        <v>0</v>
      </c>
      <c r="T18" s="72"/>
      <c r="U18" s="75">
        <v>80</v>
      </c>
      <c r="V18" s="74"/>
      <c r="W18" s="73">
        <f>ROUNDUP((S18/U18),0)</f>
        <v>0</v>
      </c>
      <c r="X18" s="55"/>
      <c r="Y18" s="59">
        <v>16.739999999999998</v>
      </c>
      <c r="Z18" s="55"/>
      <c r="AA18" s="60">
        <f>W18*Y18</f>
        <v>0</v>
      </c>
      <c r="AB18" s="52"/>
      <c r="AC18" s="61">
        <f t="shared" si="0"/>
        <v>29.149362</v>
      </c>
      <c r="AD18" s="52"/>
      <c r="AE18" s="61">
        <f>(W18*AC18)</f>
        <v>0</v>
      </c>
      <c r="AF18" s="47">
        <v>18</v>
      </c>
    </row>
    <row r="19" spans="1:32" ht="30" customHeight="1">
      <c r="A19" s="48" t="s">
        <v>53</v>
      </c>
      <c r="B19" s="49" t="s">
        <v>54</v>
      </c>
      <c r="C19" s="58" t="s">
        <v>50</v>
      </c>
      <c r="D19" s="62" t="s">
        <v>55</v>
      </c>
      <c r="E19" s="52" t="s">
        <v>52</v>
      </c>
      <c r="F19" s="53" t="s">
        <v>41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4"/>
      <c r="R19" s="2"/>
      <c r="S19" s="54">
        <f>SUM(G19:R19)</f>
        <v>0</v>
      </c>
      <c r="T19" s="72"/>
      <c r="U19" s="75">
        <v>80</v>
      </c>
      <c r="V19" s="74"/>
      <c r="W19" s="73">
        <f>ROUNDUP((S19/U19),0)</f>
        <v>0</v>
      </c>
      <c r="X19" s="55"/>
      <c r="Y19" s="59">
        <v>16.72</v>
      </c>
      <c r="Z19" s="55"/>
      <c r="AA19" s="59">
        <f t="shared" ref="AA19:AA27" si="1">W19*Y19</f>
        <v>0</v>
      </c>
      <c r="AB19" s="52"/>
      <c r="AC19" s="61">
        <f t="shared" si="0"/>
        <v>29.114535999999998</v>
      </c>
      <c r="AD19" s="52"/>
      <c r="AE19" s="61">
        <f>(W19*AC19)</f>
        <v>0</v>
      </c>
      <c r="AF19" s="47">
        <v>18</v>
      </c>
    </row>
    <row r="20" spans="1:32" ht="15" customHeight="1">
      <c r="A20" s="80">
        <v>2265589205</v>
      </c>
      <c r="B20" s="95" t="s">
        <v>56</v>
      </c>
      <c r="C20" s="50" t="s">
        <v>40</v>
      </c>
      <c r="D20" s="82" t="s">
        <v>57</v>
      </c>
      <c r="E20" s="84" t="s">
        <v>58</v>
      </c>
      <c r="F20" s="86" t="s">
        <v>41</v>
      </c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90"/>
      <c r="R20" s="92"/>
      <c r="S20" s="93">
        <f>SUM(G20:R20)</f>
        <v>0</v>
      </c>
      <c r="T20" s="77"/>
      <c r="U20" s="79">
        <v>139</v>
      </c>
      <c r="V20" s="77"/>
      <c r="W20" s="78">
        <f t="shared" ref="W20:W27" si="2">ROUNDUP((S20/U20),0)</f>
        <v>0</v>
      </c>
      <c r="X20" s="77"/>
      <c r="Y20" s="56">
        <v>13.36</v>
      </c>
      <c r="Z20" s="55"/>
      <c r="AA20" s="50">
        <f t="shared" si="1"/>
        <v>0</v>
      </c>
      <c r="AB20" s="52"/>
      <c r="AC20" s="57">
        <f t="shared" si="0"/>
        <v>23.263767999999999</v>
      </c>
      <c r="AD20" s="52"/>
      <c r="AE20" s="57">
        <f t="shared" ref="AE20:AE27" si="3">(W20*AC20)</f>
        <v>0</v>
      </c>
      <c r="AF20" s="47">
        <v>25</v>
      </c>
    </row>
    <row r="21" spans="1:32">
      <c r="A21" s="81"/>
      <c r="B21" s="96"/>
      <c r="C21" s="58" t="s">
        <v>50</v>
      </c>
      <c r="D21" s="83"/>
      <c r="E21" s="85"/>
      <c r="F21" s="87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1"/>
      <c r="R21" s="92"/>
      <c r="S21" s="93"/>
      <c r="T21" s="77"/>
      <c r="U21" s="79"/>
      <c r="V21" s="77"/>
      <c r="W21" s="78"/>
      <c r="X21" s="77"/>
      <c r="Y21" s="59">
        <v>13.36</v>
      </c>
      <c r="Z21" s="55"/>
      <c r="AA21" s="60">
        <f>W20*Y21</f>
        <v>0</v>
      </c>
      <c r="AB21" s="52"/>
      <c r="AC21" s="61">
        <f t="shared" si="0"/>
        <v>23.263767999999999</v>
      </c>
      <c r="AD21" s="52"/>
      <c r="AE21" s="61">
        <f>(W20*AC21)</f>
        <v>0</v>
      </c>
      <c r="AF21" s="47"/>
    </row>
    <row r="22" spans="1:32" ht="15" customHeight="1">
      <c r="A22" s="80">
        <v>2265589206</v>
      </c>
      <c r="B22" s="95" t="s">
        <v>91</v>
      </c>
      <c r="C22" s="50" t="s">
        <v>40</v>
      </c>
      <c r="D22" s="100" t="s">
        <v>59</v>
      </c>
      <c r="E22" s="102" t="s">
        <v>60</v>
      </c>
      <c r="F22" s="104" t="s">
        <v>41</v>
      </c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90"/>
      <c r="R22" s="92"/>
      <c r="S22" s="93">
        <f t="shared" ref="S22" si="4">SUM(G22:R22)</f>
        <v>0</v>
      </c>
      <c r="T22" s="77"/>
      <c r="U22" s="78">
        <v>160</v>
      </c>
      <c r="V22" s="77"/>
      <c r="W22" s="78">
        <f>ROUNDUP((S22/U22),0)</f>
        <v>0</v>
      </c>
      <c r="X22" s="77"/>
      <c r="Y22" s="56">
        <v>10.3</v>
      </c>
      <c r="Z22" s="55"/>
      <c r="AA22" s="50">
        <f>W22*Y22</f>
        <v>0</v>
      </c>
      <c r="AB22" s="52"/>
      <c r="AC22" s="57">
        <f t="shared" si="0"/>
        <v>17.935390000000002</v>
      </c>
      <c r="AD22" s="52"/>
      <c r="AE22" s="57">
        <f>(W22*AC22)</f>
        <v>0</v>
      </c>
      <c r="AF22" s="47">
        <v>20</v>
      </c>
    </row>
    <row r="23" spans="1:32">
      <c r="A23" s="81"/>
      <c r="B23" s="96"/>
      <c r="C23" s="58" t="s">
        <v>50</v>
      </c>
      <c r="D23" s="101"/>
      <c r="E23" s="103"/>
      <c r="F23" s="86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91"/>
      <c r="R23" s="92"/>
      <c r="S23" s="93"/>
      <c r="T23" s="77"/>
      <c r="U23" s="78"/>
      <c r="V23" s="77"/>
      <c r="W23" s="78"/>
      <c r="X23" s="77"/>
      <c r="Y23" s="59">
        <v>10.3</v>
      </c>
      <c r="Z23" s="55"/>
      <c r="AA23" s="60">
        <f>W22*Y23</f>
        <v>0</v>
      </c>
      <c r="AB23" s="52"/>
      <c r="AC23" s="61">
        <f t="shared" si="0"/>
        <v>17.935390000000002</v>
      </c>
      <c r="AD23" s="52"/>
      <c r="AE23" s="61">
        <f>(W22*AC23)</f>
        <v>0</v>
      </c>
      <c r="AF23" s="47"/>
    </row>
    <row r="24" spans="1:32" ht="30" customHeight="1">
      <c r="A24" s="48">
        <v>2265589207</v>
      </c>
      <c r="B24" s="49" t="s">
        <v>61</v>
      </c>
      <c r="C24" s="58" t="s">
        <v>50</v>
      </c>
      <c r="D24" s="51" t="s">
        <v>59</v>
      </c>
      <c r="E24" s="52" t="s">
        <v>62</v>
      </c>
      <c r="F24" s="53" t="s">
        <v>63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4"/>
      <c r="R24" s="2"/>
      <c r="S24" s="54">
        <f>SUM(G24:R24)</f>
        <v>0</v>
      </c>
      <c r="T24" s="72"/>
      <c r="U24" s="73">
        <v>226</v>
      </c>
      <c r="V24" s="74"/>
      <c r="W24" s="73">
        <f t="shared" si="2"/>
        <v>0</v>
      </c>
      <c r="X24" s="55"/>
      <c r="Y24" s="59">
        <v>21.86</v>
      </c>
      <c r="Z24" s="55"/>
      <c r="AA24" s="60">
        <f t="shared" si="1"/>
        <v>0</v>
      </c>
      <c r="AB24" s="52"/>
      <c r="AC24" s="61">
        <f t="shared" si="0"/>
        <v>38.064818000000002</v>
      </c>
      <c r="AD24" s="52"/>
      <c r="AE24" s="61">
        <f t="shared" si="3"/>
        <v>0</v>
      </c>
      <c r="AF24" s="47">
        <v>20</v>
      </c>
    </row>
    <row r="25" spans="1:32" ht="30" customHeight="1">
      <c r="A25" s="48">
        <v>2265589208</v>
      </c>
      <c r="B25" s="49" t="s">
        <v>64</v>
      </c>
      <c r="C25" s="58" t="s">
        <v>50</v>
      </c>
      <c r="D25" s="51" t="s">
        <v>59</v>
      </c>
      <c r="E25" s="52" t="s">
        <v>62</v>
      </c>
      <c r="F25" s="53" t="s">
        <v>63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4"/>
      <c r="R25" s="2"/>
      <c r="S25" s="54">
        <f>SUM(G25:R25)</f>
        <v>0</v>
      </c>
      <c r="T25" s="72"/>
      <c r="U25" s="73">
        <v>226</v>
      </c>
      <c r="V25" s="74"/>
      <c r="W25" s="73">
        <f>ROUNDUP((S25/U25),0)</f>
        <v>0</v>
      </c>
      <c r="X25" s="55"/>
      <c r="Y25" s="59">
        <v>21.86</v>
      </c>
      <c r="Z25" s="55"/>
      <c r="AA25" s="60">
        <f t="shared" si="1"/>
        <v>0</v>
      </c>
      <c r="AB25" s="52"/>
      <c r="AC25" s="61">
        <f t="shared" si="0"/>
        <v>38.064818000000002</v>
      </c>
      <c r="AD25" s="52"/>
      <c r="AE25" s="61">
        <f t="shared" si="3"/>
        <v>0</v>
      </c>
      <c r="AF25" s="47">
        <v>20</v>
      </c>
    </row>
    <row r="26" spans="1:32" ht="30" customHeight="1">
      <c r="A26" s="48" t="s">
        <v>65</v>
      </c>
      <c r="B26" s="49" t="s">
        <v>66</v>
      </c>
      <c r="C26" s="50" t="s">
        <v>40</v>
      </c>
      <c r="D26" s="64" t="s">
        <v>67</v>
      </c>
      <c r="E26" s="52" t="s">
        <v>68</v>
      </c>
      <c r="F26" s="53" t="s">
        <v>41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4"/>
      <c r="R26" s="2"/>
      <c r="S26" s="65">
        <f>SUM(G26:R26)</f>
        <v>0</v>
      </c>
      <c r="T26" s="72"/>
      <c r="U26" s="73">
        <v>133</v>
      </c>
      <c r="V26" s="74"/>
      <c r="W26" s="73">
        <f>ROUNDUP((S26/U26),0)</f>
        <v>0</v>
      </c>
      <c r="X26" s="55"/>
      <c r="Y26" s="56">
        <v>29.19</v>
      </c>
      <c r="Z26" s="55"/>
      <c r="AA26" s="50">
        <f>W26*Y26</f>
        <v>0</v>
      </c>
      <c r="AB26" s="52"/>
      <c r="AC26" s="57">
        <f t="shared" si="0"/>
        <v>50.828547000000007</v>
      </c>
      <c r="AD26" s="52"/>
      <c r="AE26" s="57">
        <f>(W26*AC26)</f>
        <v>0</v>
      </c>
      <c r="AF26" s="47">
        <v>30</v>
      </c>
    </row>
    <row r="27" spans="1:32" ht="30" customHeight="1">
      <c r="A27" s="48">
        <v>2265589212</v>
      </c>
      <c r="B27" s="49" t="s">
        <v>90</v>
      </c>
      <c r="C27" s="58" t="s">
        <v>50</v>
      </c>
      <c r="D27" s="51" t="s">
        <v>59</v>
      </c>
      <c r="E27" s="52" t="s">
        <v>60</v>
      </c>
      <c r="F27" s="53" t="s">
        <v>41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4"/>
      <c r="R27" s="2"/>
      <c r="S27" s="54">
        <f>SUM(G27:R27)</f>
        <v>0</v>
      </c>
      <c r="T27" s="72"/>
      <c r="U27" s="73">
        <v>160</v>
      </c>
      <c r="V27" s="74"/>
      <c r="W27" s="73">
        <f t="shared" si="2"/>
        <v>0</v>
      </c>
      <c r="X27" s="55"/>
      <c r="Y27" s="59">
        <v>19.72</v>
      </c>
      <c r="Z27" s="55"/>
      <c r="AA27" s="60">
        <f t="shared" si="1"/>
        <v>0</v>
      </c>
      <c r="AB27" s="52"/>
      <c r="AC27" s="61">
        <f t="shared" si="0"/>
        <v>34.338436000000002</v>
      </c>
      <c r="AD27" s="52"/>
      <c r="AE27" s="61">
        <f t="shared" si="3"/>
        <v>0</v>
      </c>
      <c r="AF27" s="47">
        <v>20</v>
      </c>
    </row>
    <row r="28" spans="1:32">
      <c r="A28" s="80">
        <v>2265589214</v>
      </c>
      <c r="B28" s="95" t="s">
        <v>87</v>
      </c>
      <c r="C28" s="50" t="s">
        <v>40</v>
      </c>
      <c r="D28" s="82" t="s">
        <v>44</v>
      </c>
      <c r="E28" s="84" t="s">
        <v>69</v>
      </c>
      <c r="F28" s="86" t="s">
        <v>63</v>
      </c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90"/>
      <c r="R28" s="92"/>
      <c r="S28" s="93">
        <f t="shared" ref="S28" si="5">SUM(G28:R28)</f>
        <v>0</v>
      </c>
      <c r="T28" s="77"/>
      <c r="U28" s="79">
        <v>268</v>
      </c>
      <c r="V28" s="77"/>
      <c r="W28" s="78">
        <f>ROUNDUP((S28/U28),0)</f>
        <v>0</v>
      </c>
      <c r="X28" s="77"/>
      <c r="Y28" s="56">
        <v>13.17</v>
      </c>
      <c r="Z28" s="55"/>
      <c r="AA28" s="50">
        <f t="shared" ref="AA28" si="6">W28*Y28</f>
        <v>0</v>
      </c>
      <c r="AB28" s="52"/>
      <c r="AC28" s="57">
        <f t="shared" si="0"/>
        <v>22.932921</v>
      </c>
      <c r="AD28" s="52"/>
      <c r="AE28" s="57">
        <f t="shared" ref="AE28" si="7">(W28*AC28)</f>
        <v>0</v>
      </c>
      <c r="AF28" s="47">
        <v>24</v>
      </c>
    </row>
    <row r="29" spans="1:32">
      <c r="A29" s="81"/>
      <c r="B29" s="96"/>
      <c r="C29" s="58" t="s">
        <v>50</v>
      </c>
      <c r="D29" s="83"/>
      <c r="E29" s="85"/>
      <c r="F29" s="87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91"/>
      <c r="R29" s="92"/>
      <c r="S29" s="93"/>
      <c r="T29" s="77"/>
      <c r="U29" s="79"/>
      <c r="V29" s="77"/>
      <c r="W29" s="78"/>
      <c r="X29" s="77"/>
      <c r="Y29" s="59">
        <v>13.17</v>
      </c>
      <c r="Z29" s="55"/>
      <c r="AA29" s="60">
        <f>W28*Y29</f>
        <v>0</v>
      </c>
      <c r="AB29" s="52"/>
      <c r="AC29" s="61">
        <f t="shared" si="0"/>
        <v>22.932921</v>
      </c>
      <c r="AD29" s="52"/>
      <c r="AE29" s="61">
        <f>(W28*AC29)</f>
        <v>0</v>
      </c>
      <c r="AF29" s="47"/>
    </row>
    <row r="30" spans="1:32" ht="30" customHeight="1">
      <c r="A30" s="48">
        <v>2265589216</v>
      </c>
      <c r="B30" s="49" t="s">
        <v>70</v>
      </c>
      <c r="C30" s="50" t="s">
        <v>40</v>
      </c>
      <c r="D30" s="51" t="s">
        <v>71</v>
      </c>
      <c r="E30" s="52" t="s">
        <v>72</v>
      </c>
      <c r="F30" s="63" t="s">
        <v>41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5"/>
      <c r="R30" s="2"/>
      <c r="S30" s="54">
        <f>SUM(G30:R30)</f>
        <v>0</v>
      </c>
      <c r="T30" s="72"/>
      <c r="U30" s="73">
        <v>128</v>
      </c>
      <c r="V30" s="74"/>
      <c r="W30" s="73">
        <f>ROUNDUP((S30/U30),0)</f>
        <v>0</v>
      </c>
      <c r="X30" s="55"/>
      <c r="Y30" s="56">
        <v>26.72</v>
      </c>
      <c r="Z30" s="55"/>
      <c r="AA30" s="50">
        <f t="shared" ref="AA30:AA31" si="8">W30*Y30</f>
        <v>0</v>
      </c>
      <c r="AB30" s="52"/>
      <c r="AC30" s="57">
        <f t="shared" si="0"/>
        <v>46.527535999999998</v>
      </c>
      <c r="AD30" s="52"/>
      <c r="AE30" s="57">
        <f t="shared" ref="AE30:AE31" si="9">(W30*AC30)</f>
        <v>0</v>
      </c>
      <c r="AF30" s="47">
        <v>26.88</v>
      </c>
    </row>
    <row r="31" spans="1:32" ht="15" customHeight="1">
      <c r="A31" s="80">
        <v>2265589302</v>
      </c>
      <c r="B31" s="95" t="s">
        <v>88</v>
      </c>
      <c r="C31" s="50" t="s">
        <v>40</v>
      </c>
      <c r="D31" s="82" t="s">
        <v>73</v>
      </c>
      <c r="E31" s="84" t="s">
        <v>74</v>
      </c>
      <c r="F31" s="86" t="s">
        <v>41</v>
      </c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90"/>
      <c r="R31" s="92"/>
      <c r="S31" s="93">
        <f t="shared" ref="S31" si="10">SUM(G31:R31)</f>
        <v>0</v>
      </c>
      <c r="T31" s="77"/>
      <c r="U31" s="79">
        <v>139</v>
      </c>
      <c r="V31" s="77"/>
      <c r="W31" s="78">
        <f>ROUNDUP((S31/U31),0)</f>
        <v>0</v>
      </c>
      <c r="X31" s="77"/>
      <c r="Y31" s="56">
        <v>14.47</v>
      </c>
      <c r="Z31" s="55"/>
      <c r="AA31" s="50">
        <f t="shared" si="8"/>
        <v>0</v>
      </c>
      <c r="AB31" s="52"/>
      <c r="AC31" s="57">
        <f t="shared" si="0"/>
        <v>25.196611000000001</v>
      </c>
      <c r="AD31" s="52"/>
      <c r="AE31" s="57">
        <f t="shared" si="9"/>
        <v>0</v>
      </c>
      <c r="AF31" s="47">
        <v>24</v>
      </c>
    </row>
    <row r="32" spans="1:32">
      <c r="A32" s="81"/>
      <c r="B32" s="96"/>
      <c r="C32" s="58" t="s">
        <v>50</v>
      </c>
      <c r="D32" s="83"/>
      <c r="E32" s="85"/>
      <c r="F32" s="87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91"/>
      <c r="R32" s="92"/>
      <c r="S32" s="93"/>
      <c r="T32" s="77"/>
      <c r="U32" s="79"/>
      <c r="V32" s="77"/>
      <c r="W32" s="78"/>
      <c r="X32" s="77"/>
      <c r="Y32" s="59">
        <v>14.47</v>
      </c>
      <c r="Z32" s="55"/>
      <c r="AA32" s="60">
        <f>W31*Y32</f>
        <v>0</v>
      </c>
      <c r="AB32" s="52"/>
      <c r="AC32" s="61">
        <f t="shared" si="0"/>
        <v>25.196611000000001</v>
      </c>
      <c r="AD32" s="52"/>
      <c r="AE32" s="61">
        <f>(W31*AC32)</f>
        <v>0</v>
      </c>
      <c r="AF32" s="47"/>
    </row>
    <row r="33" spans="1:32" ht="15" customHeight="1">
      <c r="A33" s="80">
        <v>2265589303</v>
      </c>
      <c r="B33" s="95" t="s">
        <v>89</v>
      </c>
      <c r="C33" s="50" t="s">
        <v>40</v>
      </c>
      <c r="D33" s="82" t="s">
        <v>73</v>
      </c>
      <c r="E33" s="84" t="s">
        <v>75</v>
      </c>
      <c r="F33" s="86" t="s">
        <v>41</v>
      </c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90"/>
      <c r="R33" s="92"/>
      <c r="S33" s="93">
        <f t="shared" ref="S33" si="11">SUM(G33:R33)</f>
        <v>0</v>
      </c>
      <c r="T33" s="77"/>
      <c r="U33" s="79">
        <v>97</v>
      </c>
      <c r="V33" s="77"/>
      <c r="W33" s="78">
        <f>ROUNDUP((S33/U33),0)</f>
        <v>0</v>
      </c>
      <c r="X33" s="77"/>
      <c r="Y33" s="56">
        <v>10.119999999999999</v>
      </c>
      <c r="Z33" s="55"/>
      <c r="AA33" s="50">
        <f t="shared" ref="AA33" si="12">W33*Y33</f>
        <v>0</v>
      </c>
      <c r="AB33" s="52"/>
      <c r="AC33" s="57">
        <f t="shared" si="0"/>
        <v>17.621956000000001</v>
      </c>
      <c r="AD33" s="52"/>
      <c r="AE33" s="57">
        <f t="shared" ref="AE33" si="13">(W33*AC33)</f>
        <v>0</v>
      </c>
      <c r="AF33" s="47">
        <v>24</v>
      </c>
    </row>
    <row r="34" spans="1:32">
      <c r="A34" s="81"/>
      <c r="B34" s="96"/>
      <c r="C34" s="58" t="s">
        <v>50</v>
      </c>
      <c r="D34" s="83"/>
      <c r="E34" s="85"/>
      <c r="F34" s="87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91"/>
      <c r="R34" s="92"/>
      <c r="S34" s="93"/>
      <c r="T34" s="77"/>
      <c r="U34" s="79"/>
      <c r="V34" s="77"/>
      <c r="W34" s="78"/>
      <c r="X34" s="77"/>
      <c r="Y34" s="59">
        <v>10.119999999999999</v>
      </c>
      <c r="Z34" s="55"/>
      <c r="AA34" s="60">
        <f>W33*Y34</f>
        <v>0</v>
      </c>
      <c r="AB34" s="52"/>
      <c r="AC34" s="61">
        <f t="shared" si="0"/>
        <v>17.621956000000001</v>
      </c>
      <c r="AD34" s="52"/>
      <c r="AE34" s="61">
        <f>(W33*AC34)</f>
        <v>0</v>
      </c>
      <c r="AF34" s="47"/>
    </row>
    <row r="35" spans="1:32" s="69" customFormat="1" ht="23.5">
      <c r="A35" s="94" t="s">
        <v>76</v>
      </c>
      <c r="B35" s="94"/>
      <c r="C35" s="94"/>
      <c r="D35" s="94"/>
      <c r="E35" s="94"/>
      <c r="F35" s="94"/>
      <c r="G35" s="3">
        <f>((ROUNDUP(G26/$U26,0))*$AF$26)+((ROUNDUP(G19/$U19,0))*$AF$19)+((ROUNDUP(G20/$U20,0))*$AF$20)+((ROUNDUP(G16/$U16,0))*$AF$16)+((ROUNDUP(G17/$U17,0))*$AF$17)+((ROUNDUP(G18/$U18,0))*$AF$18)+((ROUNDUP(G24/$U24,0))*$AF$24)+((ROUNDUP(G25/$U25,0))*$AF$25)+((ROUNDUP(G27/$U27,0))*$AF$27)+((ROUNDUP(G22/$U22,0))*$AF$22)+((ROUNDUP(G28/$U28,0))*$AF$28)+((ROUNDUP(G30/$U30,0))*$AF$30)+((ROUNDUP(G31/$U31,0))*$AF$31)+((ROUNDUP(G33/$U33,0))*$AF$33)</f>
        <v>0</v>
      </c>
      <c r="H35" s="3">
        <f t="shared" ref="H35:R35" si="14">((ROUNDUP(H26/$U26,0))*$AF$26)+((ROUNDUP(H19/$U19,0))*$AF$19)+((ROUNDUP(H20/$U20,0))*$AF$20)+((ROUNDUP(H16/$U16,0))*$AF$16)+((ROUNDUP(H17/$U17,0))*$AF$17)+((ROUNDUP(H18/$U18,0))*$AF$18)+((ROUNDUP(H24/$U24,0))*$AF$24)+((ROUNDUP(H25/$U25,0))*$AF$25)+((ROUNDUP(H27/$U27,0))*$AF$27)+((ROUNDUP(H22/$U22,0))*$AF$22)+((ROUNDUP(H28/$U28,0))*$AF$28)+((ROUNDUP(H30/$U30,0))*$AF$30)+((ROUNDUP(H31/$U31,0))*$AF$31)+((ROUNDUP(H33/$U33,0))*$AF$33)</f>
        <v>0</v>
      </c>
      <c r="I35" s="3">
        <f t="shared" si="14"/>
        <v>0</v>
      </c>
      <c r="J35" s="3">
        <f t="shared" si="14"/>
        <v>0</v>
      </c>
      <c r="K35" s="3">
        <f t="shared" si="14"/>
        <v>0</v>
      </c>
      <c r="L35" s="3">
        <f t="shared" si="14"/>
        <v>0</v>
      </c>
      <c r="M35" s="3">
        <f t="shared" si="14"/>
        <v>0</v>
      </c>
      <c r="N35" s="3">
        <f t="shared" si="14"/>
        <v>0</v>
      </c>
      <c r="O35" s="3">
        <f t="shared" si="14"/>
        <v>0</v>
      </c>
      <c r="P35" s="3">
        <f t="shared" si="14"/>
        <v>0</v>
      </c>
      <c r="Q35" s="3">
        <f t="shared" si="14"/>
        <v>0</v>
      </c>
      <c r="R35" s="3">
        <f t="shared" si="14"/>
        <v>0</v>
      </c>
      <c r="S35" s="66"/>
      <c r="T35" s="66"/>
      <c r="U35" s="66"/>
      <c r="V35" s="66"/>
      <c r="W35" s="66"/>
      <c r="X35" s="66"/>
      <c r="Y35" s="66"/>
      <c r="Z35" s="66"/>
      <c r="AA35" s="67"/>
      <c r="AB35" s="66"/>
      <c r="AC35" s="66"/>
      <c r="AD35" s="66"/>
      <c r="AE35" s="66"/>
      <c r="AF35" s="68"/>
    </row>
    <row r="36" spans="1:32">
      <c r="A36" s="70" t="s">
        <v>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</row>
    <row r="37" spans="1:32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</row>
  </sheetData>
  <sheetProtection algorithmName="SHA-512" hashValue="zRO6z3ISSa8PJ6ANwrV6h8pfhaI/Sbl6oh85KLQ+liHB/v0/GZXf0Hsa3aOKYhx/CPTuM8K+5ENjMKWX6TzOiQ==" saltValue="4sCdgexJa36fj9uVqK2xaQ==" spinCount="100000" sheet="1" objects="1" scenarios="1" selectLockedCells="1"/>
  <mergeCells count="126">
    <mergeCell ref="D9:L10"/>
    <mergeCell ref="D11:L12"/>
    <mergeCell ref="D5:L5"/>
    <mergeCell ref="D7:L7"/>
    <mergeCell ref="O3:R3"/>
    <mergeCell ref="O5:R5"/>
    <mergeCell ref="N7:R7"/>
    <mergeCell ref="B22:B23"/>
    <mergeCell ref="B28:B29"/>
    <mergeCell ref="D6:L6"/>
    <mergeCell ref="D8:L8"/>
    <mergeCell ref="O20:O21"/>
    <mergeCell ref="P22:P23"/>
    <mergeCell ref="G22:G23"/>
    <mergeCell ref="H22:H23"/>
    <mergeCell ref="I22:I23"/>
    <mergeCell ref="J22:J23"/>
    <mergeCell ref="K22:K23"/>
    <mergeCell ref="P20:P21"/>
    <mergeCell ref="Q20:Q21"/>
    <mergeCell ref="R20:R21"/>
    <mergeCell ref="B31:B32"/>
    <mergeCell ref="B33:B34"/>
    <mergeCell ref="A20:A21"/>
    <mergeCell ref="I20:I21"/>
    <mergeCell ref="J20:J21"/>
    <mergeCell ref="K20:K21"/>
    <mergeCell ref="L20:L21"/>
    <mergeCell ref="B20:B21"/>
    <mergeCell ref="G14:R14"/>
    <mergeCell ref="F28:F29"/>
    <mergeCell ref="F20:F21"/>
    <mergeCell ref="A28:A29"/>
    <mergeCell ref="E20:E21"/>
    <mergeCell ref="D20:D21"/>
    <mergeCell ref="G20:G21"/>
    <mergeCell ref="D22:D23"/>
    <mergeCell ref="E22:E23"/>
    <mergeCell ref="D28:D29"/>
    <mergeCell ref="E28:E29"/>
    <mergeCell ref="H20:H21"/>
    <mergeCell ref="A22:A23"/>
    <mergeCell ref="F22:F23"/>
    <mergeCell ref="M20:M21"/>
    <mergeCell ref="N20:N21"/>
    <mergeCell ref="S22:S23"/>
    <mergeCell ref="S28:S29"/>
    <mergeCell ref="U20:U21"/>
    <mergeCell ref="U22:U23"/>
    <mergeCell ref="U28:U29"/>
    <mergeCell ref="Q22:Q23"/>
    <mergeCell ref="R22:R23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L22:L23"/>
    <mergeCell ref="M22:M23"/>
    <mergeCell ref="N22:N23"/>
    <mergeCell ref="O22:O23"/>
    <mergeCell ref="A35:F35"/>
    <mergeCell ref="X28:X29"/>
    <mergeCell ref="V28:V29"/>
    <mergeCell ref="T28:T29"/>
    <mergeCell ref="X20:X21"/>
    <mergeCell ref="T22:T23"/>
    <mergeCell ref="V22:V23"/>
    <mergeCell ref="X22:X23"/>
    <mergeCell ref="W20:W21"/>
    <mergeCell ref="W22:W23"/>
    <mergeCell ref="W28:W29"/>
    <mergeCell ref="T20:T21"/>
    <mergeCell ref="V20:V21"/>
    <mergeCell ref="S20:S21"/>
    <mergeCell ref="A31:A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A33:A34"/>
    <mergeCell ref="D33:D34"/>
    <mergeCell ref="E33:E34"/>
    <mergeCell ref="F33:F34"/>
    <mergeCell ref="G33:G34"/>
    <mergeCell ref="H33:H34"/>
    <mergeCell ref="I33:I34"/>
    <mergeCell ref="J33:J34"/>
    <mergeCell ref="U33:U34"/>
    <mergeCell ref="V33:V34"/>
    <mergeCell ref="W33:W34"/>
    <mergeCell ref="X33:X34"/>
    <mergeCell ref="T31:T32"/>
    <mergeCell ref="U31:U32"/>
    <mergeCell ref="V31:V32"/>
    <mergeCell ref="W31:W32"/>
    <mergeCell ref="X31:X32"/>
    <mergeCell ref="T33:T34"/>
  </mergeCells>
  <conditionalFormatting sqref="G35:R35">
    <cfRule type="cellIs" dxfId="3" priority="1" operator="between">
      <formula>0.000001</formula>
      <formula>4999.9999</formula>
    </cfRule>
    <cfRule type="cellIs" dxfId="2" priority="3" operator="greaterThanOrEqual">
      <formula>5000</formula>
    </cfRule>
  </conditionalFormatting>
  <pageMargins left="0.2" right="0.2" top="0.25" bottom="0.25" header="0.3" footer="0.3"/>
  <pageSetup scale="30" fitToWidth="2" orientation="landscape" r:id="rId1"/>
  <headerFooter>
    <oddFooter>&amp;L&amp;D</oddFooter>
  </headerFooter>
  <colBreaks count="1" manualBreakCount="1">
    <brk id="17" max="1048575" man="1"/>
  </colBreaks>
  <ignoredErrors>
    <ignoredError sqref="S27 S19 S24:S2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B125-1D33-4A10-9002-F7FDE4B5461C}">
  <dimension ref="A1:AF37"/>
  <sheetViews>
    <sheetView zoomScaleNormal="100" zoomScaleSheetLayoutView="32" workbookViewId="0">
      <selection activeCell="G17" sqref="G17"/>
    </sheetView>
  </sheetViews>
  <sheetFormatPr defaultRowHeight="14.5"/>
  <cols>
    <col min="1" max="1" width="14.26953125" customWidth="1"/>
    <col min="2" max="2" width="36.81640625" customWidth="1"/>
    <col min="3" max="3" width="11" customWidth="1"/>
    <col min="4" max="4" width="11.453125" customWidth="1"/>
    <col min="5" max="5" width="9.26953125" customWidth="1"/>
    <col min="6" max="6" width="12.7265625" customWidth="1"/>
    <col min="7" max="18" width="9.26953125" customWidth="1"/>
    <col min="19" max="19" width="16.7265625" customWidth="1"/>
    <col min="20" max="20" width="3.7265625" customWidth="1"/>
    <col min="21" max="21" width="16.7265625" customWidth="1"/>
    <col min="22" max="22" width="3.7265625" customWidth="1"/>
    <col min="23" max="23" width="16.7265625" customWidth="1"/>
    <col min="24" max="24" width="3.7265625" customWidth="1"/>
    <col min="25" max="25" width="16.7265625" customWidth="1"/>
    <col min="26" max="26" width="3.7265625" customWidth="1"/>
    <col min="27" max="27" width="16.7265625" customWidth="1"/>
    <col min="28" max="28" width="3.7265625" customWidth="1"/>
    <col min="29" max="29" width="16.7265625" customWidth="1"/>
    <col min="30" max="30" width="3.7265625" customWidth="1"/>
    <col min="31" max="31" width="13.453125" customWidth="1"/>
    <col min="32" max="32" width="6.81640625" style="10" customWidth="1"/>
  </cols>
  <sheetData>
    <row r="1" spans="1:3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8"/>
      <c r="V1" s="7"/>
      <c r="W1" s="7"/>
      <c r="X1" s="7"/>
      <c r="Y1" s="7"/>
      <c r="Z1" s="7"/>
      <c r="AA1" s="7"/>
      <c r="AB1" s="7"/>
      <c r="AC1" s="7"/>
      <c r="AD1" s="7"/>
      <c r="AE1" s="9"/>
    </row>
    <row r="2" spans="1:32">
      <c r="A2" s="9"/>
      <c r="B2" s="11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  <c r="W2" s="12"/>
      <c r="X2" s="12"/>
      <c r="Y2" s="12"/>
      <c r="Z2" s="12"/>
      <c r="AA2" s="12"/>
      <c r="AB2" s="12"/>
      <c r="AC2" s="12"/>
      <c r="AD2" s="12"/>
      <c r="AE2" s="9"/>
    </row>
    <row r="3" spans="1:32" ht="16" customHeight="1">
      <c r="A3" s="14"/>
      <c r="B3" s="15" t="s">
        <v>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O3" s="117" t="s">
        <v>98</v>
      </c>
      <c r="P3" s="117"/>
      <c r="Q3" s="117"/>
      <c r="R3" s="118"/>
      <c r="S3" s="17">
        <f>W16+W17+W22+W26+W20+W28+W30</f>
        <v>0</v>
      </c>
      <c r="T3" s="18"/>
      <c r="U3" s="12"/>
      <c r="V3" s="16"/>
      <c r="W3" s="16"/>
      <c r="X3" s="16"/>
      <c r="Y3" s="16"/>
      <c r="Z3" s="16"/>
      <c r="AA3" s="16"/>
      <c r="AB3" s="16"/>
      <c r="AC3" s="16"/>
      <c r="AD3" s="16"/>
      <c r="AE3" s="9"/>
    </row>
    <row r="4" spans="1:32" ht="1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8"/>
      <c r="O4" s="18"/>
      <c r="P4" s="18"/>
      <c r="Q4" s="18"/>
      <c r="R4" s="18"/>
      <c r="T4" s="18"/>
      <c r="V4" s="7"/>
      <c r="W4" s="7"/>
      <c r="X4" s="7"/>
      <c r="Y4" s="7"/>
      <c r="Z4" s="7"/>
      <c r="AA4" s="7"/>
      <c r="AB4" s="7"/>
      <c r="AC4" s="7"/>
      <c r="AD4" s="7"/>
      <c r="AE4" s="9"/>
    </row>
    <row r="5" spans="1:32" ht="16" customHeight="1" thickBot="1">
      <c r="A5" s="8" t="s">
        <v>80</v>
      </c>
      <c r="B5" s="6"/>
      <c r="C5" s="7"/>
      <c r="D5" s="114" t="s">
        <v>2</v>
      </c>
      <c r="E5" s="115"/>
      <c r="F5" s="115"/>
      <c r="G5" s="115"/>
      <c r="H5" s="115"/>
      <c r="I5" s="115"/>
      <c r="J5" s="115"/>
      <c r="K5" s="115"/>
      <c r="L5" s="116"/>
      <c r="M5" s="19"/>
      <c r="O5" s="117" t="s">
        <v>99</v>
      </c>
      <c r="P5" s="117"/>
      <c r="Q5" s="117"/>
      <c r="R5" s="118"/>
      <c r="S5" s="20">
        <f>W18+W19+W23+W24+W25+W27+W21+W29</f>
        <v>0</v>
      </c>
      <c r="T5" s="18"/>
      <c r="U5" s="12"/>
      <c r="V5" s="21"/>
      <c r="W5" s="21"/>
      <c r="X5" s="21"/>
      <c r="Y5" s="21"/>
      <c r="Z5" s="21"/>
      <c r="AA5" s="21"/>
      <c r="AB5" s="21"/>
      <c r="AC5" s="21"/>
      <c r="AD5" s="21"/>
      <c r="AE5" s="9"/>
    </row>
    <row r="6" spans="1:32" ht="16" customHeight="1" thickBot="1">
      <c r="A6" s="8" t="s">
        <v>85</v>
      </c>
      <c r="B6" s="6"/>
      <c r="C6" s="8"/>
      <c r="D6" s="108" t="s">
        <v>101</v>
      </c>
      <c r="E6" s="109"/>
      <c r="F6" s="109"/>
      <c r="G6" s="109"/>
      <c r="H6" s="109"/>
      <c r="I6" s="109"/>
      <c r="J6" s="109"/>
      <c r="K6" s="109"/>
      <c r="L6" s="110"/>
      <c r="M6" s="22"/>
      <c r="N6" s="18"/>
      <c r="P6" s="18"/>
      <c r="Q6" s="18"/>
      <c r="R6" s="18"/>
      <c r="T6" s="18"/>
      <c r="U6" s="18"/>
      <c r="V6" s="18"/>
      <c r="W6" s="23"/>
      <c r="X6" s="9"/>
      <c r="Y6" s="9"/>
      <c r="Z6" s="18"/>
      <c r="AA6" s="18"/>
      <c r="AB6" s="18"/>
      <c r="AC6" s="18"/>
      <c r="AD6" s="18"/>
      <c r="AE6" s="18"/>
    </row>
    <row r="7" spans="1:32" ht="16" customHeight="1" thickTop="1" thickBot="1">
      <c r="A7" s="8" t="s">
        <v>81</v>
      </c>
      <c r="B7" s="6"/>
      <c r="C7" s="8"/>
      <c r="D7" s="108" t="s">
        <v>94</v>
      </c>
      <c r="E7" s="109"/>
      <c r="F7" s="109"/>
      <c r="G7" s="109"/>
      <c r="H7" s="109"/>
      <c r="I7" s="109"/>
      <c r="J7" s="109"/>
      <c r="K7" s="109"/>
      <c r="L7" s="110"/>
      <c r="M7" s="22"/>
      <c r="N7" s="119" t="s">
        <v>92</v>
      </c>
      <c r="O7" s="120"/>
      <c r="P7" s="120"/>
      <c r="Q7" s="120"/>
      <c r="R7" s="120"/>
      <c r="S7" s="76">
        <f>(MAX(S3,S5))*2</f>
        <v>0</v>
      </c>
      <c r="T7" s="18"/>
      <c r="U7" s="18"/>
      <c r="V7" s="18"/>
      <c r="W7" s="24"/>
      <c r="X7" s="9"/>
      <c r="Y7" s="9"/>
      <c r="Z7" s="18"/>
      <c r="AA7" s="18"/>
      <c r="AB7" s="18"/>
      <c r="AC7" s="18"/>
      <c r="AD7" s="18"/>
      <c r="AE7" s="18"/>
    </row>
    <row r="8" spans="1:32" ht="16" customHeight="1" thickTop="1">
      <c r="A8" s="8" t="s">
        <v>82</v>
      </c>
      <c r="B8" s="6"/>
      <c r="C8" s="8"/>
      <c r="D8" s="108" t="s">
        <v>95</v>
      </c>
      <c r="E8" s="109"/>
      <c r="F8" s="109"/>
      <c r="G8" s="109"/>
      <c r="H8" s="109"/>
      <c r="I8" s="109"/>
      <c r="J8" s="109"/>
      <c r="K8" s="109"/>
      <c r="L8" s="110"/>
      <c r="M8" s="18"/>
      <c r="N8" s="18"/>
      <c r="O8" s="18"/>
      <c r="P8" s="18"/>
      <c r="Q8" s="18"/>
      <c r="R8" s="18"/>
      <c r="S8" s="18"/>
      <c r="T8" s="18"/>
      <c r="U8" s="21"/>
      <c r="V8" s="9"/>
      <c r="W8" s="23"/>
      <c r="X8" s="9"/>
      <c r="Y8" s="9"/>
      <c r="Z8" s="18"/>
      <c r="AA8" s="18"/>
      <c r="AB8" s="18"/>
      <c r="AC8" s="18"/>
      <c r="AD8" s="18"/>
      <c r="AE8" s="18"/>
    </row>
    <row r="9" spans="1:32" ht="16" customHeight="1">
      <c r="A9" s="8" t="s">
        <v>86</v>
      </c>
      <c r="B9" s="6"/>
      <c r="C9" s="8"/>
      <c r="D9" s="105" t="s">
        <v>96</v>
      </c>
      <c r="E9" s="106"/>
      <c r="F9" s="106"/>
      <c r="G9" s="106"/>
      <c r="H9" s="106"/>
      <c r="I9" s="106"/>
      <c r="J9" s="106"/>
      <c r="K9" s="106"/>
      <c r="L9" s="107"/>
      <c r="M9" s="25"/>
      <c r="N9" s="26" t="s">
        <v>3</v>
      </c>
      <c r="O9" s="7"/>
      <c r="P9" s="8"/>
      <c r="Q9" s="7"/>
      <c r="R9" s="7"/>
      <c r="S9" s="7"/>
      <c r="T9" s="7"/>
      <c r="U9" s="24"/>
      <c r="V9" s="24"/>
      <c r="W9" s="24"/>
      <c r="X9" s="27"/>
      <c r="Y9" s="9"/>
      <c r="Z9" s="18"/>
      <c r="AA9" s="18"/>
      <c r="AB9" s="18"/>
      <c r="AC9" s="18"/>
      <c r="AD9" s="18"/>
      <c r="AE9" s="18"/>
    </row>
    <row r="10" spans="1:32" ht="16" customHeight="1">
      <c r="A10" s="8" t="s">
        <v>83</v>
      </c>
      <c r="B10" s="6"/>
      <c r="C10" s="8"/>
      <c r="D10" s="105"/>
      <c r="E10" s="106"/>
      <c r="F10" s="106"/>
      <c r="G10" s="106"/>
      <c r="H10" s="106"/>
      <c r="I10" s="106"/>
      <c r="J10" s="106"/>
      <c r="K10" s="106"/>
      <c r="L10" s="107"/>
      <c r="M10" s="25"/>
      <c r="N10" s="26" t="s">
        <v>4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9"/>
      <c r="Z10" s="18"/>
      <c r="AA10" s="18"/>
      <c r="AB10" s="18"/>
      <c r="AC10" s="18"/>
      <c r="AD10" s="18"/>
      <c r="AE10" s="18"/>
    </row>
    <row r="11" spans="1:32" ht="16" customHeight="1">
      <c r="A11" s="8" t="s">
        <v>84</v>
      </c>
      <c r="B11" s="6"/>
      <c r="C11" s="8"/>
      <c r="D11" s="108" t="s">
        <v>97</v>
      </c>
      <c r="E11" s="109"/>
      <c r="F11" s="109"/>
      <c r="G11" s="109"/>
      <c r="H11" s="109"/>
      <c r="I11" s="109"/>
      <c r="J11" s="109"/>
      <c r="K11" s="109"/>
      <c r="L11" s="110"/>
      <c r="M11" s="25"/>
      <c r="O11" s="18"/>
      <c r="P11" s="18"/>
      <c r="Q11" s="18"/>
      <c r="R11" s="18"/>
      <c r="S11" s="18"/>
      <c r="T11" s="28"/>
      <c r="U11" s="28"/>
      <c r="V11" s="28"/>
      <c r="W11" s="28"/>
      <c r="X11" s="28"/>
      <c r="Y11" s="9"/>
      <c r="Z11" s="18"/>
      <c r="AA11" s="18"/>
      <c r="AB11" s="18"/>
      <c r="AC11" s="18"/>
      <c r="AD11" s="18"/>
      <c r="AE11" s="18"/>
    </row>
    <row r="12" spans="1:32" ht="17.25" customHeight="1">
      <c r="A12" s="18"/>
      <c r="B12" s="18"/>
      <c r="C12" s="8"/>
      <c r="D12" s="111"/>
      <c r="E12" s="112"/>
      <c r="F12" s="112"/>
      <c r="G12" s="112"/>
      <c r="H12" s="112"/>
      <c r="I12" s="112"/>
      <c r="J12" s="112"/>
      <c r="K12" s="112"/>
      <c r="L12" s="113"/>
      <c r="M12" s="25"/>
      <c r="N12" s="29" t="s">
        <v>100</v>
      </c>
      <c r="O12" s="30"/>
      <c r="P12" s="30"/>
      <c r="Q12" s="30"/>
      <c r="R12" s="30"/>
      <c r="S12" s="30"/>
      <c r="T12" s="30"/>
      <c r="U12" s="30"/>
      <c r="V12" s="22"/>
      <c r="W12" s="22"/>
      <c r="X12" s="22"/>
      <c r="Y12" s="9"/>
      <c r="Z12" s="18"/>
      <c r="AA12" s="18"/>
      <c r="AB12" s="18"/>
      <c r="AC12" s="18"/>
      <c r="AD12" s="18"/>
      <c r="AE12" s="18"/>
    </row>
    <row r="13" spans="1:32" ht="10" customHeight="1" thickBot="1">
      <c r="A13" s="14"/>
      <c r="B13" s="21"/>
      <c r="C13" s="21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31"/>
      <c r="V13" s="25"/>
      <c r="W13" s="25"/>
      <c r="X13" s="25"/>
      <c r="Y13" s="25"/>
      <c r="Z13" s="25"/>
      <c r="AA13" s="25"/>
      <c r="AB13" s="25"/>
      <c r="AC13" s="25"/>
      <c r="AD13" s="21"/>
      <c r="AE13" s="9"/>
    </row>
    <row r="14" spans="1:32" s="39" customFormat="1" ht="16" thickBot="1">
      <c r="A14" s="32"/>
      <c r="B14" s="32"/>
      <c r="C14" s="33"/>
      <c r="D14" s="34"/>
      <c r="E14" s="34"/>
      <c r="F14" s="33"/>
      <c r="G14" s="97" t="s">
        <v>102</v>
      </c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9"/>
      <c r="S14" s="35" t="s">
        <v>6</v>
      </c>
      <c r="T14" s="36"/>
      <c r="U14" s="36" t="s">
        <v>9</v>
      </c>
      <c r="V14" s="36"/>
      <c r="W14" s="36" t="s">
        <v>10</v>
      </c>
      <c r="X14" s="36"/>
      <c r="Y14" s="36" t="s">
        <v>11</v>
      </c>
      <c r="Z14" s="36"/>
      <c r="AA14" s="37" t="s">
        <v>12</v>
      </c>
      <c r="AB14" s="38"/>
    </row>
    <row r="15" spans="1:32" ht="42">
      <c r="A15" s="40" t="s">
        <v>13</v>
      </c>
      <c r="B15" s="41" t="s">
        <v>14</v>
      </c>
      <c r="C15" s="42" t="s">
        <v>15</v>
      </c>
      <c r="D15" s="42" t="s">
        <v>16</v>
      </c>
      <c r="E15" s="42" t="s">
        <v>17</v>
      </c>
      <c r="F15" s="42" t="s">
        <v>77</v>
      </c>
      <c r="G15" s="43" t="s">
        <v>18</v>
      </c>
      <c r="H15" s="43" t="s">
        <v>19</v>
      </c>
      <c r="I15" s="43" t="s">
        <v>20</v>
      </c>
      <c r="J15" s="43" t="s">
        <v>21</v>
      </c>
      <c r="K15" s="43" t="s">
        <v>22</v>
      </c>
      <c r="L15" s="43" t="s">
        <v>23</v>
      </c>
      <c r="M15" s="43" t="s">
        <v>24</v>
      </c>
      <c r="N15" s="43" t="s">
        <v>25</v>
      </c>
      <c r="O15" s="43" t="s">
        <v>26</v>
      </c>
      <c r="P15" s="43" t="s">
        <v>27</v>
      </c>
      <c r="Q15" s="44" t="s">
        <v>28</v>
      </c>
      <c r="R15" s="45" t="s">
        <v>29</v>
      </c>
      <c r="S15" s="46" t="s">
        <v>103</v>
      </c>
      <c r="T15" s="46" t="s">
        <v>34</v>
      </c>
      <c r="U15" s="46" t="s">
        <v>35</v>
      </c>
      <c r="V15" s="46" t="s">
        <v>32</v>
      </c>
      <c r="W15" s="46" t="s">
        <v>36</v>
      </c>
      <c r="X15" s="46"/>
      <c r="Y15" s="46" t="s">
        <v>37</v>
      </c>
      <c r="Z15" s="46"/>
      <c r="AA15" s="46" t="s">
        <v>38</v>
      </c>
      <c r="AB15" s="47" t="s">
        <v>39</v>
      </c>
      <c r="AF15"/>
    </row>
    <row r="16" spans="1:32" ht="30" customHeight="1">
      <c r="A16" s="48" t="s">
        <v>42</v>
      </c>
      <c r="B16" s="49" t="s">
        <v>43</v>
      </c>
      <c r="C16" s="50" t="s">
        <v>40</v>
      </c>
      <c r="D16" s="51" t="s">
        <v>44</v>
      </c>
      <c r="E16" s="52" t="s">
        <v>45</v>
      </c>
      <c r="F16" s="53" t="s">
        <v>41</v>
      </c>
      <c r="G16" s="1" t="str">
        <f>IF('2026-27 SY - SERVINGS'!G16&gt;0,(ROUNDUP('2026-27 SY - SERVINGS'!G16/'2026-27 SY - SERVINGS'!$U16,0))," ")</f>
        <v xml:space="preserve"> </v>
      </c>
      <c r="H16" s="1" t="str">
        <f>IF('2026-27 SY - SERVINGS'!H16&gt;0,(ROUNDUP('2026-27 SY - SERVINGS'!H16/'2026-27 SY - SERVINGS'!$U16,0))," ")</f>
        <v xml:space="preserve"> </v>
      </c>
      <c r="I16" s="1" t="str">
        <f>IF('2026-27 SY - SERVINGS'!I16&gt;0,(ROUNDUP('2026-27 SY - SERVINGS'!I16/'2026-27 SY - SERVINGS'!$U16,0))," ")</f>
        <v xml:space="preserve"> </v>
      </c>
      <c r="J16" s="1" t="str">
        <f>IF('2026-27 SY - SERVINGS'!J16&gt;0,(ROUNDUP('2026-27 SY - SERVINGS'!J16/'2026-27 SY - SERVINGS'!$U16,0))," ")</f>
        <v xml:space="preserve"> </v>
      </c>
      <c r="K16" s="1" t="str">
        <f>IF('2026-27 SY - SERVINGS'!K16&gt;0,(ROUNDUP('2026-27 SY - SERVINGS'!K16/'2026-27 SY - SERVINGS'!$U16,0))," ")</f>
        <v xml:space="preserve"> </v>
      </c>
      <c r="L16" s="1" t="str">
        <f>IF('2026-27 SY - SERVINGS'!L16&gt;0,(ROUNDUP('2026-27 SY - SERVINGS'!L16/'2026-27 SY - SERVINGS'!$U16,0))," ")</f>
        <v xml:space="preserve"> </v>
      </c>
      <c r="M16" s="1" t="str">
        <f>IF('2026-27 SY - SERVINGS'!M16&gt;0,(ROUNDUP('2026-27 SY - SERVINGS'!M16/'2026-27 SY - SERVINGS'!$U16,0))," ")</f>
        <v xml:space="preserve"> </v>
      </c>
      <c r="N16" s="1" t="str">
        <f>IF('2026-27 SY - SERVINGS'!N16&gt;0,(ROUNDUP('2026-27 SY - SERVINGS'!N16/'2026-27 SY - SERVINGS'!$U16,0))," ")</f>
        <v xml:space="preserve"> </v>
      </c>
      <c r="O16" s="1" t="str">
        <f>IF('2026-27 SY - SERVINGS'!O16&gt;0,(ROUNDUP('2026-27 SY - SERVINGS'!O16/'2026-27 SY - SERVINGS'!$U16,0))," ")</f>
        <v xml:space="preserve"> </v>
      </c>
      <c r="P16" s="1" t="str">
        <f>IF('2026-27 SY - SERVINGS'!P16&gt;0,(ROUNDUP('2026-27 SY - SERVINGS'!P16/'2026-27 SY - SERVINGS'!$U16,0))," ")</f>
        <v xml:space="preserve"> </v>
      </c>
      <c r="Q16" s="1" t="str">
        <f>IF('2026-27 SY - SERVINGS'!Q16&gt;0,(ROUNDUP('2026-27 SY - SERVINGS'!Q16/'2026-27 SY - SERVINGS'!$U16,0))," ")</f>
        <v xml:space="preserve"> </v>
      </c>
      <c r="R16" s="1" t="str">
        <f>IF('2026-27 SY - SERVINGS'!R16&gt;0,(ROUNDUP('2026-27 SY - SERVINGS'!R16/'2026-27 SY - SERVINGS'!$U16,0))," ")</f>
        <v xml:space="preserve"> </v>
      </c>
      <c r="S16" s="54">
        <f>SUM(G16:R16)</f>
        <v>0</v>
      </c>
      <c r="T16" s="55"/>
      <c r="U16" s="56">
        <v>24.81</v>
      </c>
      <c r="V16" s="55"/>
      <c r="W16" s="50">
        <f>S16*U16</f>
        <v>0</v>
      </c>
      <c r="X16" s="52"/>
      <c r="Y16" s="57">
        <f t="shared" ref="Y16:Y34" si="0">U16*1.7413</f>
        <v>43.201653</v>
      </c>
      <c r="Z16" s="52"/>
      <c r="AA16" s="57">
        <f>(S16*Y16)</f>
        <v>0</v>
      </c>
      <c r="AB16" s="47">
        <v>24</v>
      </c>
      <c r="AF16"/>
    </row>
    <row r="17" spans="1:32" ht="30" customHeight="1">
      <c r="A17" s="48" t="s">
        <v>46</v>
      </c>
      <c r="B17" s="49" t="s">
        <v>47</v>
      </c>
      <c r="C17" s="50" t="s">
        <v>40</v>
      </c>
      <c r="D17" s="51" t="s">
        <v>44</v>
      </c>
      <c r="E17" s="52" t="s">
        <v>45</v>
      </c>
      <c r="F17" s="53" t="s">
        <v>41</v>
      </c>
      <c r="G17" s="1" t="str">
        <f>IF('2026-27 SY - SERVINGS'!G17&gt;0,(ROUNDUP('2026-27 SY - SERVINGS'!G17/'2026-27 SY - SERVINGS'!$U17,0))," ")</f>
        <v xml:space="preserve"> </v>
      </c>
      <c r="H17" s="1" t="str">
        <f>IF('2026-27 SY - SERVINGS'!H17&gt;0,(ROUNDUP('2026-27 SY - SERVINGS'!H17/'2026-27 SY - SERVINGS'!$U17,0))," ")</f>
        <v xml:space="preserve"> </v>
      </c>
      <c r="I17" s="1" t="str">
        <f>IF('2026-27 SY - SERVINGS'!I17&gt;0,(ROUNDUP('2026-27 SY - SERVINGS'!I17/'2026-27 SY - SERVINGS'!$U17,0))," ")</f>
        <v xml:space="preserve"> </v>
      </c>
      <c r="J17" s="1" t="str">
        <f>IF('2026-27 SY - SERVINGS'!J17&gt;0,(ROUNDUP('2026-27 SY - SERVINGS'!J17/'2026-27 SY - SERVINGS'!$U17,0))," ")</f>
        <v xml:space="preserve"> </v>
      </c>
      <c r="K17" s="1" t="str">
        <f>IF('2026-27 SY - SERVINGS'!K17&gt;0,(ROUNDUP('2026-27 SY - SERVINGS'!K17/'2026-27 SY - SERVINGS'!$U17,0))," ")</f>
        <v xml:space="preserve"> </v>
      </c>
      <c r="L17" s="1" t="str">
        <f>IF('2026-27 SY - SERVINGS'!L17&gt;0,(ROUNDUP('2026-27 SY - SERVINGS'!L17/'2026-27 SY - SERVINGS'!$U17,0))," ")</f>
        <v xml:space="preserve"> </v>
      </c>
      <c r="M17" s="1" t="str">
        <f>IF('2026-27 SY - SERVINGS'!M17&gt;0,(ROUNDUP('2026-27 SY - SERVINGS'!M17/'2026-27 SY - SERVINGS'!$U17,0))," ")</f>
        <v xml:space="preserve"> </v>
      </c>
      <c r="N17" s="1" t="str">
        <f>IF('2026-27 SY - SERVINGS'!N17&gt;0,(ROUNDUP('2026-27 SY - SERVINGS'!N17/'2026-27 SY - SERVINGS'!$U17,0))," ")</f>
        <v xml:space="preserve"> </v>
      </c>
      <c r="O17" s="1" t="str">
        <f>IF('2026-27 SY - SERVINGS'!O17&gt;0,(ROUNDUP('2026-27 SY - SERVINGS'!O17/'2026-27 SY - SERVINGS'!$U17,0))," ")</f>
        <v xml:space="preserve"> </v>
      </c>
      <c r="P17" s="1" t="str">
        <f>IF('2026-27 SY - SERVINGS'!P17&gt;0,(ROUNDUP('2026-27 SY - SERVINGS'!P17/'2026-27 SY - SERVINGS'!$U17,0))," ")</f>
        <v xml:space="preserve"> </v>
      </c>
      <c r="Q17" s="1" t="str">
        <f>IF('2026-27 SY - SERVINGS'!Q17&gt;0,(ROUNDUP('2026-27 SY - SERVINGS'!Q17/'2026-27 SY - SERVINGS'!$U17,0))," ")</f>
        <v xml:space="preserve"> </v>
      </c>
      <c r="R17" s="1" t="str">
        <f>IF('2026-27 SY - SERVINGS'!R17&gt;0,(ROUNDUP('2026-27 SY - SERVINGS'!R17/'2026-27 SY - SERVINGS'!$U17,0))," ")</f>
        <v xml:space="preserve"> </v>
      </c>
      <c r="S17" s="54">
        <f>SUM(G17:R17)</f>
        <v>0</v>
      </c>
      <c r="T17" s="55"/>
      <c r="U17" s="56">
        <v>23.85</v>
      </c>
      <c r="V17" s="55"/>
      <c r="W17" s="50">
        <f>S17*U17</f>
        <v>0</v>
      </c>
      <c r="X17" s="52"/>
      <c r="Y17" s="57">
        <f t="shared" si="0"/>
        <v>41.530005000000003</v>
      </c>
      <c r="Z17" s="52"/>
      <c r="AA17" s="57">
        <f>(S17*Y17)</f>
        <v>0</v>
      </c>
      <c r="AB17" s="47">
        <v>24</v>
      </c>
      <c r="AF17"/>
    </row>
    <row r="18" spans="1:32" ht="30" customHeight="1">
      <c r="A18" s="48" t="s">
        <v>48</v>
      </c>
      <c r="B18" s="49" t="s">
        <v>49</v>
      </c>
      <c r="C18" s="58" t="s">
        <v>50</v>
      </c>
      <c r="D18" s="51" t="s">
        <v>51</v>
      </c>
      <c r="E18" s="52" t="s">
        <v>52</v>
      </c>
      <c r="F18" s="53" t="s">
        <v>41</v>
      </c>
      <c r="G18" s="1" t="str">
        <f>IF('2026-27 SY - SERVINGS'!G18&gt;0,(ROUNDUP('2026-27 SY - SERVINGS'!G18/'2026-27 SY - SERVINGS'!$U18,0))," ")</f>
        <v xml:space="preserve"> </v>
      </c>
      <c r="H18" s="1" t="str">
        <f>IF('2026-27 SY - SERVINGS'!H18&gt;0,(ROUNDUP('2026-27 SY - SERVINGS'!H18/'2026-27 SY - SERVINGS'!$U18,0))," ")</f>
        <v xml:space="preserve"> </v>
      </c>
      <c r="I18" s="1" t="str">
        <f>IF('2026-27 SY - SERVINGS'!I18&gt;0,(ROUNDUP('2026-27 SY - SERVINGS'!I18/'2026-27 SY - SERVINGS'!$U18,0))," ")</f>
        <v xml:space="preserve"> </v>
      </c>
      <c r="J18" s="1" t="str">
        <f>IF('2026-27 SY - SERVINGS'!J18&gt;0,(ROUNDUP('2026-27 SY - SERVINGS'!J18/'2026-27 SY - SERVINGS'!$U18,0))," ")</f>
        <v xml:space="preserve"> </v>
      </c>
      <c r="K18" s="1" t="str">
        <f>IF('2026-27 SY - SERVINGS'!K18&gt;0,(ROUNDUP('2026-27 SY - SERVINGS'!K18/'2026-27 SY - SERVINGS'!$U18,0))," ")</f>
        <v xml:space="preserve"> </v>
      </c>
      <c r="L18" s="1" t="str">
        <f>IF('2026-27 SY - SERVINGS'!L18&gt;0,(ROUNDUP('2026-27 SY - SERVINGS'!L18/'2026-27 SY - SERVINGS'!$U18,0))," ")</f>
        <v xml:space="preserve"> </v>
      </c>
      <c r="M18" s="1" t="str">
        <f>IF('2026-27 SY - SERVINGS'!M18&gt;0,(ROUNDUP('2026-27 SY - SERVINGS'!M18/'2026-27 SY - SERVINGS'!$U18,0))," ")</f>
        <v xml:space="preserve"> </v>
      </c>
      <c r="N18" s="1" t="str">
        <f>IF('2026-27 SY - SERVINGS'!N18&gt;0,(ROUNDUP('2026-27 SY - SERVINGS'!N18/'2026-27 SY - SERVINGS'!$U18,0))," ")</f>
        <v xml:space="preserve"> </v>
      </c>
      <c r="O18" s="1" t="str">
        <f>IF('2026-27 SY - SERVINGS'!O18&gt;0,(ROUNDUP('2026-27 SY - SERVINGS'!O18/'2026-27 SY - SERVINGS'!$U18,0))," ")</f>
        <v xml:space="preserve"> </v>
      </c>
      <c r="P18" s="1" t="str">
        <f>IF('2026-27 SY - SERVINGS'!P18&gt;0,(ROUNDUP('2026-27 SY - SERVINGS'!P18/'2026-27 SY - SERVINGS'!$U18,0))," ")</f>
        <v xml:space="preserve"> </v>
      </c>
      <c r="Q18" s="1" t="str">
        <f>IF('2026-27 SY - SERVINGS'!Q18&gt;0,(ROUNDUP('2026-27 SY - SERVINGS'!Q18/'2026-27 SY - SERVINGS'!$U18,0))," ")</f>
        <v xml:space="preserve"> </v>
      </c>
      <c r="R18" s="1" t="str">
        <f>IF('2026-27 SY - SERVINGS'!R18&gt;0,(ROUNDUP('2026-27 SY - SERVINGS'!R18/'2026-27 SY - SERVINGS'!$U18,0))," ")</f>
        <v xml:space="preserve"> </v>
      </c>
      <c r="S18" s="54">
        <f>SUM(G18:R18)</f>
        <v>0</v>
      </c>
      <c r="T18" s="55"/>
      <c r="U18" s="59">
        <v>16.739999999999998</v>
      </c>
      <c r="V18" s="55"/>
      <c r="W18" s="60">
        <f>S18*U18</f>
        <v>0</v>
      </c>
      <c r="X18" s="52"/>
      <c r="Y18" s="61">
        <f t="shared" si="0"/>
        <v>29.149362</v>
      </c>
      <c r="Z18" s="52"/>
      <c r="AA18" s="61">
        <f>(S18*Y18)</f>
        <v>0</v>
      </c>
      <c r="AB18" s="47">
        <v>18</v>
      </c>
      <c r="AF18"/>
    </row>
    <row r="19" spans="1:32" ht="30" customHeight="1">
      <c r="A19" s="48" t="s">
        <v>53</v>
      </c>
      <c r="B19" s="49" t="s">
        <v>54</v>
      </c>
      <c r="C19" s="58" t="s">
        <v>50</v>
      </c>
      <c r="D19" s="62" t="s">
        <v>55</v>
      </c>
      <c r="E19" s="52" t="s">
        <v>52</v>
      </c>
      <c r="F19" s="53" t="s">
        <v>41</v>
      </c>
      <c r="G19" s="1" t="str">
        <f>IF('2026-27 SY - SERVINGS'!G19&gt;0,(ROUNDUP('2026-27 SY - SERVINGS'!G19/'2026-27 SY - SERVINGS'!$U19,0))," ")</f>
        <v xml:space="preserve"> </v>
      </c>
      <c r="H19" s="1" t="str">
        <f>IF('2026-27 SY - SERVINGS'!H19&gt;0,(ROUNDUP('2026-27 SY - SERVINGS'!H19/'2026-27 SY - SERVINGS'!$U19,0))," ")</f>
        <v xml:space="preserve"> </v>
      </c>
      <c r="I19" s="1" t="str">
        <f>IF('2026-27 SY - SERVINGS'!I19&gt;0,(ROUNDUP('2026-27 SY - SERVINGS'!I19/'2026-27 SY - SERVINGS'!$U19,0))," ")</f>
        <v xml:space="preserve"> </v>
      </c>
      <c r="J19" s="1" t="str">
        <f>IF('2026-27 SY - SERVINGS'!J19&gt;0,(ROUNDUP('2026-27 SY - SERVINGS'!J19/'2026-27 SY - SERVINGS'!$U19,0))," ")</f>
        <v xml:space="preserve"> </v>
      </c>
      <c r="K19" s="1" t="str">
        <f>IF('2026-27 SY - SERVINGS'!K19&gt;0,(ROUNDUP('2026-27 SY - SERVINGS'!K19/'2026-27 SY - SERVINGS'!$U19,0))," ")</f>
        <v xml:space="preserve"> </v>
      </c>
      <c r="L19" s="1" t="str">
        <f>IF('2026-27 SY - SERVINGS'!L19&gt;0,(ROUNDUP('2026-27 SY - SERVINGS'!L19/'2026-27 SY - SERVINGS'!$U19,0))," ")</f>
        <v xml:space="preserve"> </v>
      </c>
      <c r="M19" s="1" t="str">
        <f>IF('2026-27 SY - SERVINGS'!M19&gt;0,(ROUNDUP('2026-27 SY - SERVINGS'!M19/'2026-27 SY - SERVINGS'!$U19,0))," ")</f>
        <v xml:space="preserve"> </v>
      </c>
      <c r="N19" s="1" t="str">
        <f>IF('2026-27 SY - SERVINGS'!N19&gt;0,(ROUNDUP('2026-27 SY - SERVINGS'!N19/'2026-27 SY - SERVINGS'!$U19,0))," ")</f>
        <v xml:space="preserve"> </v>
      </c>
      <c r="O19" s="1" t="str">
        <f>IF('2026-27 SY - SERVINGS'!O19&gt;0,(ROUNDUP('2026-27 SY - SERVINGS'!O19/'2026-27 SY - SERVINGS'!$U19,0))," ")</f>
        <v xml:space="preserve"> </v>
      </c>
      <c r="P19" s="1" t="str">
        <f>IF('2026-27 SY - SERVINGS'!P19&gt;0,(ROUNDUP('2026-27 SY - SERVINGS'!P19/'2026-27 SY - SERVINGS'!$U19,0))," ")</f>
        <v xml:space="preserve"> </v>
      </c>
      <c r="Q19" s="1" t="str">
        <f>IF('2026-27 SY - SERVINGS'!Q19&gt;0,(ROUNDUP('2026-27 SY - SERVINGS'!Q19/'2026-27 SY - SERVINGS'!$U19,0))," ")</f>
        <v xml:space="preserve"> </v>
      </c>
      <c r="R19" s="1" t="str">
        <f>IF('2026-27 SY - SERVINGS'!R19&gt;0,(ROUNDUP('2026-27 SY - SERVINGS'!R19/'2026-27 SY - SERVINGS'!$U19,0))," ")</f>
        <v xml:space="preserve"> </v>
      </c>
      <c r="S19" s="54">
        <f>SUM(G19:R19)</f>
        <v>0</v>
      </c>
      <c r="T19" s="55"/>
      <c r="U19" s="59">
        <v>16.72</v>
      </c>
      <c r="V19" s="55"/>
      <c r="W19" s="59">
        <f>S19*U19</f>
        <v>0</v>
      </c>
      <c r="X19" s="52"/>
      <c r="Y19" s="61">
        <f t="shared" si="0"/>
        <v>29.114535999999998</v>
      </c>
      <c r="Z19" s="52"/>
      <c r="AA19" s="61">
        <f>(S19*Y19)</f>
        <v>0</v>
      </c>
      <c r="AB19" s="47">
        <v>18</v>
      </c>
      <c r="AF19"/>
    </row>
    <row r="20" spans="1:32" ht="15" customHeight="1">
      <c r="A20" s="80">
        <v>2265589205</v>
      </c>
      <c r="B20" s="95" t="s">
        <v>56</v>
      </c>
      <c r="C20" s="50" t="s">
        <v>40</v>
      </c>
      <c r="D20" s="82" t="s">
        <v>57</v>
      </c>
      <c r="E20" s="84" t="s">
        <v>58</v>
      </c>
      <c r="F20" s="86" t="s">
        <v>41</v>
      </c>
      <c r="G20" s="88" t="str">
        <f>IF('2026-27 SY - SERVINGS'!G20&gt;0,(ROUNDUP('2026-27 SY - SERVINGS'!G20/'2026-27 SY - SERVINGS'!$U20,0))," ")</f>
        <v xml:space="preserve"> </v>
      </c>
      <c r="H20" s="88" t="str">
        <f>IF('2026-27 SY - SERVINGS'!H20&gt;0,(ROUNDUP('2026-27 SY - SERVINGS'!H20/'2026-27 SY - SERVINGS'!$U20,0))," ")</f>
        <v xml:space="preserve"> </v>
      </c>
      <c r="I20" s="88" t="str">
        <f>IF('2026-27 SY - SERVINGS'!I20&gt;0,(ROUNDUP('2026-27 SY - SERVINGS'!I20/'2026-27 SY - SERVINGS'!$U20,0))," ")</f>
        <v xml:space="preserve"> </v>
      </c>
      <c r="J20" s="88" t="str">
        <f>IF('2026-27 SY - SERVINGS'!J20&gt;0,(ROUNDUP('2026-27 SY - SERVINGS'!J20/'2026-27 SY - SERVINGS'!$U20,0))," ")</f>
        <v xml:space="preserve"> </v>
      </c>
      <c r="K20" s="88" t="str">
        <f>IF('2026-27 SY - SERVINGS'!K20&gt;0,(ROUNDUP('2026-27 SY - SERVINGS'!K20/'2026-27 SY - SERVINGS'!$U20,0))," ")</f>
        <v xml:space="preserve"> </v>
      </c>
      <c r="L20" s="88" t="str">
        <f>IF('2026-27 SY - SERVINGS'!L20&gt;0,(ROUNDUP('2026-27 SY - SERVINGS'!L20/'2026-27 SY - SERVINGS'!$U20,0))," ")</f>
        <v xml:space="preserve"> </v>
      </c>
      <c r="M20" s="88" t="str">
        <f>IF('2026-27 SY - SERVINGS'!M20&gt;0,(ROUNDUP('2026-27 SY - SERVINGS'!M20/'2026-27 SY - SERVINGS'!$U20,0))," ")</f>
        <v xml:space="preserve"> </v>
      </c>
      <c r="N20" s="88" t="str">
        <f>IF('2026-27 SY - SERVINGS'!N20&gt;0,(ROUNDUP('2026-27 SY - SERVINGS'!N20/'2026-27 SY - SERVINGS'!$U20,0))," ")</f>
        <v xml:space="preserve"> </v>
      </c>
      <c r="O20" s="88" t="str">
        <f>IF('2026-27 SY - SERVINGS'!O20&gt;0,(ROUNDUP('2026-27 SY - SERVINGS'!O20/'2026-27 SY - SERVINGS'!$U20,0))," ")</f>
        <v xml:space="preserve"> </v>
      </c>
      <c r="P20" s="88" t="str">
        <f>IF('2026-27 SY - SERVINGS'!P20&gt;0,(ROUNDUP('2026-27 SY - SERVINGS'!P20/'2026-27 SY - SERVINGS'!$U20,0))," ")</f>
        <v xml:space="preserve"> </v>
      </c>
      <c r="Q20" s="88" t="str">
        <f>IF('2026-27 SY - SERVINGS'!Q20&gt;0,(ROUNDUP('2026-27 SY - SERVINGS'!Q20/'2026-27 SY - SERVINGS'!$U20,0))," ")</f>
        <v xml:space="preserve"> </v>
      </c>
      <c r="R20" s="88" t="str">
        <f>IF('2026-27 SY - SERVINGS'!R20&gt;0,(ROUNDUP('2026-27 SY - SERVINGS'!R20/'2026-27 SY - SERVINGS'!$U20,0))," ")</f>
        <v xml:space="preserve"> </v>
      </c>
      <c r="S20" s="93">
        <f>SUM(G20:R20)</f>
        <v>0</v>
      </c>
      <c r="T20" s="77"/>
      <c r="U20" s="56">
        <v>13.36</v>
      </c>
      <c r="V20" s="55"/>
      <c r="W20" s="50">
        <f>S20*U20</f>
        <v>0</v>
      </c>
      <c r="X20" s="52"/>
      <c r="Y20" s="57">
        <f t="shared" si="0"/>
        <v>23.263767999999999</v>
      </c>
      <c r="Z20" s="52"/>
      <c r="AA20" s="57">
        <f>(S20*Y20)</f>
        <v>0</v>
      </c>
      <c r="AB20" s="47">
        <v>25</v>
      </c>
      <c r="AF20"/>
    </row>
    <row r="21" spans="1:32">
      <c r="A21" s="81"/>
      <c r="B21" s="96"/>
      <c r="C21" s="58" t="s">
        <v>50</v>
      </c>
      <c r="D21" s="83"/>
      <c r="E21" s="85"/>
      <c r="F21" s="87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93"/>
      <c r="T21" s="77"/>
      <c r="U21" s="59">
        <v>13.36</v>
      </c>
      <c r="V21" s="55"/>
      <c r="W21" s="60">
        <f>S20*U21</f>
        <v>0</v>
      </c>
      <c r="X21" s="52"/>
      <c r="Y21" s="61">
        <f t="shared" si="0"/>
        <v>23.263767999999999</v>
      </c>
      <c r="Z21" s="52"/>
      <c r="AA21" s="61">
        <f>(S20*Y21)</f>
        <v>0</v>
      </c>
      <c r="AB21" s="47"/>
      <c r="AF21"/>
    </row>
    <row r="22" spans="1:32" ht="15" customHeight="1">
      <c r="A22" s="80">
        <v>2265589206</v>
      </c>
      <c r="B22" s="95" t="s">
        <v>91</v>
      </c>
      <c r="C22" s="50" t="s">
        <v>40</v>
      </c>
      <c r="D22" s="100" t="s">
        <v>59</v>
      </c>
      <c r="E22" s="102" t="s">
        <v>60</v>
      </c>
      <c r="F22" s="104" t="s">
        <v>41</v>
      </c>
      <c r="G22" s="88" t="str">
        <f>IF('2026-27 SY - SERVINGS'!G22&gt;0,(ROUNDUP('2026-27 SY - SERVINGS'!G22/'2026-27 SY - SERVINGS'!$U22,0))," ")</f>
        <v xml:space="preserve"> </v>
      </c>
      <c r="H22" s="88" t="str">
        <f>IF('2026-27 SY - SERVINGS'!H22&gt;0,(ROUNDUP('2026-27 SY - SERVINGS'!H22/'2026-27 SY - SERVINGS'!$U22,0))," ")</f>
        <v xml:space="preserve"> </v>
      </c>
      <c r="I22" s="88" t="str">
        <f>IF('2026-27 SY - SERVINGS'!I22&gt;0,(ROUNDUP('2026-27 SY - SERVINGS'!I22/'2026-27 SY - SERVINGS'!$U22,0))," ")</f>
        <v xml:space="preserve"> </v>
      </c>
      <c r="J22" s="88" t="str">
        <f>IF('2026-27 SY - SERVINGS'!J22&gt;0,(ROUNDUP('2026-27 SY - SERVINGS'!J22/'2026-27 SY - SERVINGS'!$U22,0))," ")</f>
        <v xml:space="preserve"> </v>
      </c>
      <c r="K22" s="88" t="str">
        <f>IF('2026-27 SY - SERVINGS'!K22&gt;0,(ROUNDUP('2026-27 SY - SERVINGS'!K22/'2026-27 SY - SERVINGS'!$U22,0))," ")</f>
        <v xml:space="preserve"> </v>
      </c>
      <c r="L22" s="88" t="str">
        <f>IF('2026-27 SY - SERVINGS'!L22&gt;0,(ROUNDUP('2026-27 SY - SERVINGS'!L22/'2026-27 SY - SERVINGS'!$U22,0))," ")</f>
        <v xml:space="preserve"> </v>
      </c>
      <c r="M22" s="88" t="str">
        <f>IF('2026-27 SY - SERVINGS'!M22&gt;0,(ROUNDUP('2026-27 SY - SERVINGS'!M22/'2026-27 SY - SERVINGS'!$U22,0))," ")</f>
        <v xml:space="preserve"> </v>
      </c>
      <c r="N22" s="88" t="str">
        <f>IF('2026-27 SY - SERVINGS'!N22&gt;0,(ROUNDUP('2026-27 SY - SERVINGS'!N22/'2026-27 SY - SERVINGS'!$U22,0))," ")</f>
        <v xml:space="preserve"> </v>
      </c>
      <c r="O22" s="88" t="str">
        <f>IF('2026-27 SY - SERVINGS'!O22&gt;0,(ROUNDUP('2026-27 SY - SERVINGS'!O22/'2026-27 SY - SERVINGS'!$U22,0))," ")</f>
        <v xml:space="preserve"> </v>
      </c>
      <c r="P22" s="88" t="str">
        <f>IF('2026-27 SY - SERVINGS'!P22&gt;0,(ROUNDUP('2026-27 SY - SERVINGS'!P22/'2026-27 SY - SERVINGS'!$U22,0))," ")</f>
        <v xml:space="preserve"> </v>
      </c>
      <c r="Q22" s="88" t="str">
        <f>IF('2026-27 SY - SERVINGS'!Q22&gt;0,(ROUNDUP('2026-27 SY - SERVINGS'!Q22/'2026-27 SY - SERVINGS'!$U22,0))," ")</f>
        <v xml:space="preserve"> </v>
      </c>
      <c r="R22" s="88" t="str">
        <f>IF('2026-27 SY - SERVINGS'!R22&gt;0,(ROUNDUP('2026-27 SY - SERVINGS'!R22/'2026-27 SY - SERVINGS'!$U22,0))," ")</f>
        <v xml:space="preserve"> </v>
      </c>
      <c r="S22" s="93">
        <f t="shared" ref="S22" si="1">SUM(G22:R22)</f>
        <v>0</v>
      </c>
      <c r="T22" s="77"/>
      <c r="U22" s="56">
        <v>10.3</v>
      </c>
      <c r="V22" s="55"/>
      <c r="W22" s="50">
        <f>S22*U22</f>
        <v>0</v>
      </c>
      <c r="X22" s="52"/>
      <c r="Y22" s="57">
        <f t="shared" si="0"/>
        <v>17.935390000000002</v>
      </c>
      <c r="Z22" s="52"/>
      <c r="AA22" s="57">
        <f>(S22*Y22)</f>
        <v>0</v>
      </c>
      <c r="AB22" s="47">
        <v>20</v>
      </c>
      <c r="AF22"/>
    </row>
    <row r="23" spans="1:32">
      <c r="A23" s="81"/>
      <c r="B23" s="96"/>
      <c r="C23" s="58" t="s">
        <v>50</v>
      </c>
      <c r="D23" s="101"/>
      <c r="E23" s="103"/>
      <c r="F23" s="86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93"/>
      <c r="T23" s="77"/>
      <c r="U23" s="59">
        <v>10.3</v>
      </c>
      <c r="V23" s="55"/>
      <c r="W23" s="60">
        <f>S22*U23</f>
        <v>0</v>
      </c>
      <c r="X23" s="52"/>
      <c r="Y23" s="61">
        <f t="shared" si="0"/>
        <v>17.935390000000002</v>
      </c>
      <c r="Z23" s="52"/>
      <c r="AA23" s="61">
        <f>(S22*Y23)</f>
        <v>0</v>
      </c>
      <c r="AB23" s="47"/>
      <c r="AF23"/>
    </row>
    <row r="24" spans="1:32" ht="30" customHeight="1">
      <c r="A24" s="48">
        <v>2265589207</v>
      </c>
      <c r="B24" s="49" t="s">
        <v>61</v>
      </c>
      <c r="C24" s="58" t="s">
        <v>50</v>
      </c>
      <c r="D24" s="51" t="s">
        <v>59</v>
      </c>
      <c r="E24" s="52" t="s">
        <v>62</v>
      </c>
      <c r="F24" s="53" t="s">
        <v>63</v>
      </c>
      <c r="G24" s="1" t="str">
        <f>IF('2026-27 SY - SERVINGS'!G24&gt;0,(ROUNDUP('2026-27 SY - SERVINGS'!G24/'2026-27 SY - SERVINGS'!$U24,0))," ")</f>
        <v xml:space="preserve"> </v>
      </c>
      <c r="H24" s="1" t="str">
        <f>IF('2026-27 SY - SERVINGS'!H24&gt;0,(ROUNDUP('2026-27 SY - SERVINGS'!H24/'2026-27 SY - SERVINGS'!$U24,0))," ")</f>
        <v xml:space="preserve"> </v>
      </c>
      <c r="I24" s="1" t="str">
        <f>IF('2026-27 SY - SERVINGS'!I24&gt;0,(ROUNDUP('2026-27 SY - SERVINGS'!I24/'2026-27 SY - SERVINGS'!$U24,0))," ")</f>
        <v xml:space="preserve"> </v>
      </c>
      <c r="J24" s="1" t="str">
        <f>IF('2026-27 SY - SERVINGS'!J24&gt;0,(ROUNDUP('2026-27 SY - SERVINGS'!J24/'2026-27 SY - SERVINGS'!$U24,0))," ")</f>
        <v xml:space="preserve"> </v>
      </c>
      <c r="K24" s="1" t="str">
        <f>IF('2026-27 SY - SERVINGS'!K24&gt;0,(ROUNDUP('2026-27 SY - SERVINGS'!K24/'2026-27 SY - SERVINGS'!$U24,0))," ")</f>
        <v xml:space="preserve"> </v>
      </c>
      <c r="L24" s="1" t="str">
        <f>IF('2026-27 SY - SERVINGS'!L24&gt;0,(ROUNDUP('2026-27 SY - SERVINGS'!L24/'2026-27 SY - SERVINGS'!$U24,0))," ")</f>
        <v xml:space="preserve"> </v>
      </c>
      <c r="M24" s="1" t="str">
        <f>IF('2026-27 SY - SERVINGS'!M24&gt;0,(ROUNDUP('2026-27 SY - SERVINGS'!M24/'2026-27 SY - SERVINGS'!$U24,0))," ")</f>
        <v xml:space="preserve"> </v>
      </c>
      <c r="N24" s="1" t="str">
        <f>IF('2026-27 SY - SERVINGS'!N24&gt;0,(ROUNDUP('2026-27 SY - SERVINGS'!N24/'2026-27 SY - SERVINGS'!$U24,0))," ")</f>
        <v xml:space="preserve"> </v>
      </c>
      <c r="O24" s="1" t="str">
        <f>IF('2026-27 SY - SERVINGS'!O24&gt;0,(ROUNDUP('2026-27 SY - SERVINGS'!O24/'2026-27 SY - SERVINGS'!$U24,0))," ")</f>
        <v xml:space="preserve"> </v>
      </c>
      <c r="P24" s="1" t="str">
        <f>IF('2026-27 SY - SERVINGS'!P24&gt;0,(ROUNDUP('2026-27 SY - SERVINGS'!P24/'2026-27 SY - SERVINGS'!$U24,0))," ")</f>
        <v xml:space="preserve"> </v>
      </c>
      <c r="Q24" s="1" t="str">
        <f>IF('2026-27 SY - SERVINGS'!Q24&gt;0,(ROUNDUP('2026-27 SY - SERVINGS'!Q24/'2026-27 SY - SERVINGS'!$U24,0))," ")</f>
        <v xml:space="preserve"> </v>
      </c>
      <c r="R24" s="1" t="str">
        <f>IF('2026-27 SY - SERVINGS'!R24&gt;0,(ROUNDUP('2026-27 SY - SERVINGS'!R24/'2026-27 SY - SERVINGS'!$U24,0))," ")</f>
        <v xml:space="preserve"> </v>
      </c>
      <c r="S24" s="54">
        <f>SUM(G24:R24)</f>
        <v>0</v>
      </c>
      <c r="T24" s="55"/>
      <c r="U24" s="59">
        <v>21.86</v>
      </c>
      <c r="V24" s="55"/>
      <c r="W24" s="60">
        <f>S24*U24</f>
        <v>0</v>
      </c>
      <c r="X24" s="52"/>
      <c r="Y24" s="61">
        <f t="shared" si="0"/>
        <v>38.064818000000002</v>
      </c>
      <c r="Z24" s="52"/>
      <c r="AA24" s="61">
        <f>(S24*Y24)</f>
        <v>0</v>
      </c>
      <c r="AB24" s="47">
        <v>20</v>
      </c>
      <c r="AF24"/>
    </row>
    <row r="25" spans="1:32" ht="30" customHeight="1">
      <c r="A25" s="48">
        <v>2265589208</v>
      </c>
      <c r="B25" s="49" t="s">
        <v>64</v>
      </c>
      <c r="C25" s="58" t="s">
        <v>50</v>
      </c>
      <c r="D25" s="51" t="s">
        <v>59</v>
      </c>
      <c r="E25" s="52" t="s">
        <v>62</v>
      </c>
      <c r="F25" s="53" t="s">
        <v>63</v>
      </c>
      <c r="G25" s="1" t="str">
        <f>IF('2026-27 SY - SERVINGS'!G25&gt;0,(ROUNDUP('2026-27 SY - SERVINGS'!G25/'2026-27 SY - SERVINGS'!$U25,0))," ")</f>
        <v xml:space="preserve"> </v>
      </c>
      <c r="H25" s="1" t="str">
        <f>IF('2026-27 SY - SERVINGS'!H25&gt;0,(ROUNDUP('2026-27 SY - SERVINGS'!H25/'2026-27 SY - SERVINGS'!$U25,0))," ")</f>
        <v xml:space="preserve"> </v>
      </c>
      <c r="I25" s="1" t="str">
        <f>IF('2026-27 SY - SERVINGS'!I25&gt;0,(ROUNDUP('2026-27 SY - SERVINGS'!I25/'2026-27 SY - SERVINGS'!$U25,0))," ")</f>
        <v xml:space="preserve"> </v>
      </c>
      <c r="J25" s="1" t="str">
        <f>IF('2026-27 SY - SERVINGS'!J25&gt;0,(ROUNDUP('2026-27 SY - SERVINGS'!J25/'2026-27 SY - SERVINGS'!$U25,0))," ")</f>
        <v xml:space="preserve"> </v>
      </c>
      <c r="K25" s="1" t="str">
        <f>IF('2026-27 SY - SERVINGS'!K25&gt;0,(ROUNDUP('2026-27 SY - SERVINGS'!K25/'2026-27 SY - SERVINGS'!$U25,0))," ")</f>
        <v xml:space="preserve"> </v>
      </c>
      <c r="L25" s="1" t="str">
        <f>IF('2026-27 SY - SERVINGS'!L25&gt;0,(ROUNDUP('2026-27 SY - SERVINGS'!L25/'2026-27 SY - SERVINGS'!$U25,0))," ")</f>
        <v xml:space="preserve"> </v>
      </c>
      <c r="M25" s="1" t="str">
        <f>IF('2026-27 SY - SERVINGS'!M25&gt;0,(ROUNDUP('2026-27 SY - SERVINGS'!M25/'2026-27 SY - SERVINGS'!$U25,0))," ")</f>
        <v xml:space="preserve"> </v>
      </c>
      <c r="N25" s="1" t="str">
        <f>IF('2026-27 SY - SERVINGS'!N25&gt;0,(ROUNDUP('2026-27 SY - SERVINGS'!N25/'2026-27 SY - SERVINGS'!$U25,0))," ")</f>
        <v xml:space="preserve"> </v>
      </c>
      <c r="O25" s="1" t="str">
        <f>IF('2026-27 SY - SERVINGS'!O25&gt;0,(ROUNDUP('2026-27 SY - SERVINGS'!O25/'2026-27 SY - SERVINGS'!$U25,0))," ")</f>
        <v xml:space="preserve"> </v>
      </c>
      <c r="P25" s="1" t="str">
        <f>IF('2026-27 SY - SERVINGS'!P25&gt;0,(ROUNDUP('2026-27 SY - SERVINGS'!P25/'2026-27 SY - SERVINGS'!$U25,0))," ")</f>
        <v xml:space="preserve"> </v>
      </c>
      <c r="Q25" s="1" t="str">
        <f>IF('2026-27 SY - SERVINGS'!Q25&gt;0,(ROUNDUP('2026-27 SY - SERVINGS'!Q25/'2026-27 SY - SERVINGS'!$U25,0))," ")</f>
        <v xml:space="preserve"> </v>
      </c>
      <c r="R25" s="1" t="str">
        <f>IF('2026-27 SY - SERVINGS'!R25&gt;0,(ROUNDUP('2026-27 SY - SERVINGS'!R25/'2026-27 SY - SERVINGS'!$U25,0))," ")</f>
        <v xml:space="preserve"> </v>
      </c>
      <c r="S25" s="54">
        <f>SUM(G25:R25)</f>
        <v>0</v>
      </c>
      <c r="T25" s="55"/>
      <c r="U25" s="59">
        <v>21.86</v>
      </c>
      <c r="V25" s="55"/>
      <c r="W25" s="60">
        <f>S25*U25</f>
        <v>0</v>
      </c>
      <c r="X25" s="52"/>
      <c r="Y25" s="61">
        <f t="shared" si="0"/>
        <v>38.064818000000002</v>
      </c>
      <c r="Z25" s="52"/>
      <c r="AA25" s="61">
        <f>(S25*Y25)</f>
        <v>0</v>
      </c>
      <c r="AB25" s="47">
        <v>20</v>
      </c>
      <c r="AF25"/>
    </row>
    <row r="26" spans="1:32" ht="30" customHeight="1">
      <c r="A26" s="48" t="s">
        <v>65</v>
      </c>
      <c r="B26" s="49" t="s">
        <v>66</v>
      </c>
      <c r="C26" s="50" t="s">
        <v>40</v>
      </c>
      <c r="D26" s="64" t="s">
        <v>67</v>
      </c>
      <c r="E26" s="52" t="s">
        <v>68</v>
      </c>
      <c r="F26" s="53" t="s">
        <v>41</v>
      </c>
      <c r="G26" s="1" t="str">
        <f>IF('2026-27 SY - SERVINGS'!G26&gt;0,(ROUNDUP('2026-27 SY - SERVINGS'!G26/'2026-27 SY - SERVINGS'!$U26,0))," ")</f>
        <v xml:space="preserve"> </v>
      </c>
      <c r="H26" s="1" t="str">
        <f>IF('2026-27 SY - SERVINGS'!H26&gt;0,(ROUNDUP('2026-27 SY - SERVINGS'!H26/'2026-27 SY - SERVINGS'!$U26,0))," ")</f>
        <v xml:space="preserve"> </v>
      </c>
      <c r="I26" s="1" t="str">
        <f>IF('2026-27 SY - SERVINGS'!I26&gt;0,(ROUNDUP('2026-27 SY - SERVINGS'!I26/'2026-27 SY - SERVINGS'!$U26,0))," ")</f>
        <v xml:space="preserve"> </v>
      </c>
      <c r="J26" s="1" t="str">
        <f>IF('2026-27 SY - SERVINGS'!J26&gt;0,(ROUNDUP('2026-27 SY - SERVINGS'!J26/'2026-27 SY - SERVINGS'!$U26,0))," ")</f>
        <v xml:space="preserve"> </v>
      </c>
      <c r="K26" s="1" t="str">
        <f>IF('2026-27 SY - SERVINGS'!K26&gt;0,(ROUNDUP('2026-27 SY - SERVINGS'!K26/'2026-27 SY - SERVINGS'!$U26,0))," ")</f>
        <v xml:space="preserve"> </v>
      </c>
      <c r="L26" s="1" t="str">
        <f>IF('2026-27 SY - SERVINGS'!L26&gt;0,(ROUNDUP('2026-27 SY - SERVINGS'!L26/'2026-27 SY - SERVINGS'!$U26,0))," ")</f>
        <v xml:space="preserve"> </v>
      </c>
      <c r="M26" s="1" t="str">
        <f>IF('2026-27 SY - SERVINGS'!M26&gt;0,(ROUNDUP('2026-27 SY - SERVINGS'!M26/'2026-27 SY - SERVINGS'!$U26,0))," ")</f>
        <v xml:space="preserve"> </v>
      </c>
      <c r="N26" s="1" t="str">
        <f>IF('2026-27 SY - SERVINGS'!N26&gt;0,(ROUNDUP('2026-27 SY - SERVINGS'!N26/'2026-27 SY - SERVINGS'!$U26,0))," ")</f>
        <v xml:space="preserve"> </v>
      </c>
      <c r="O26" s="1" t="str">
        <f>IF('2026-27 SY - SERVINGS'!O26&gt;0,(ROUNDUP('2026-27 SY - SERVINGS'!O26/'2026-27 SY - SERVINGS'!$U26,0))," ")</f>
        <v xml:space="preserve"> </v>
      </c>
      <c r="P26" s="1" t="str">
        <f>IF('2026-27 SY - SERVINGS'!P26&gt;0,(ROUNDUP('2026-27 SY - SERVINGS'!P26/'2026-27 SY - SERVINGS'!$U26,0))," ")</f>
        <v xml:space="preserve"> </v>
      </c>
      <c r="Q26" s="1" t="str">
        <f>IF('2026-27 SY - SERVINGS'!Q26&gt;0,(ROUNDUP('2026-27 SY - SERVINGS'!Q26/'2026-27 SY - SERVINGS'!$U26,0))," ")</f>
        <v xml:space="preserve"> </v>
      </c>
      <c r="R26" s="1" t="str">
        <f>IF('2026-27 SY - SERVINGS'!R26&gt;0,(ROUNDUP('2026-27 SY - SERVINGS'!R26/'2026-27 SY - SERVINGS'!$U26,0))," ")</f>
        <v xml:space="preserve"> </v>
      </c>
      <c r="S26" s="65">
        <f>SUM(G26:R26)</f>
        <v>0</v>
      </c>
      <c r="T26" s="55"/>
      <c r="U26" s="56">
        <v>29.19</v>
      </c>
      <c r="V26" s="55"/>
      <c r="W26" s="50">
        <f>S26*U26</f>
        <v>0</v>
      </c>
      <c r="X26" s="52"/>
      <c r="Y26" s="57">
        <f t="shared" si="0"/>
        <v>50.828547000000007</v>
      </c>
      <c r="Z26" s="52"/>
      <c r="AA26" s="57">
        <f>(S26*Y26)</f>
        <v>0</v>
      </c>
      <c r="AB26" s="47">
        <v>30</v>
      </c>
      <c r="AF26"/>
    </row>
    <row r="27" spans="1:32" ht="30" customHeight="1">
      <c r="A27" s="48">
        <v>2265589212</v>
      </c>
      <c r="B27" s="49" t="s">
        <v>90</v>
      </c>
      <c r="C27" s="58" t="s">
        <v>50</v>
      </c>
      <c r="D27" s="51" t="s">
        <v>59</v>
      </c>
      <c r="E27" s="52" t="s">
        <v>60</v>
      </c>
      <c r="F27" s="53" t="s">
        <v>41</v>
      </c>
      <c r="G27" s="1" t="str">
        <f>IF('2026-27 SY - SERVINGS'!G27&gt;0,(ROUNDUP('2026-27 SY - SERVINGS'!G27/'2026-27 SY - SERVINGS'!$U27,0))," ")</f>
        <v xml:space="preserve"> </v>
      </c>
      <c r="H27" s="1" t="str">
        <f>IF('2026-27 SY - SERVINGS'!H27&gt;0,(ROUNDUP('2026-27 SY - SERVINGS'!H27/'2026-27 SY - SERVINGS'!$U27,0))," ")</f>
        <v xml:space="preserve"> </v>
      </c>
      <c r="I27" s="1" t="str">
        <f>IF('2026-27 SY - SERVINGS'!I27&gt;0,(ROUNDUP('2026-27 SY - SERVINGS'!I27/'2026-27 SY - SERVINGS'!$U27,0))," ")</f>
        <v xml:space="preserve"> </v>
      </c>
      <c r="J27" s="1" t="str">
        <f>IF('2026-27 SY - SERVINGS'!J27&gt;0,(ROUNDUP('2026-27 SY - SERVINGS'!J27/'2026-27 SY - SERVINGS'!$U27,0))," ")</f>
        <v xml:space="preserve"> </v>
      </c>
      <c r="K27" s="1" t="str">
        <f>IF('2026-27 SY - SERVINGS'!K27&gt;0,(ROUNDUP('2026-27 SY - SERVINGS'!K27/'2026-27 SY - SERVINGS'!$U27,0))," ")</f>
        <v xml:space="preserve"> </v>
      </c>
      <c r="L27" s="1" t="str">
        <f>IF('2026-27 SY - SERVINGS'!L27&gt;0,(ROUNDUP('2026-27 SY - SERVINGS'!L27/'2026-27 SY - SERVINGS'!$U27,0))," ")</f>
        <v xml:space="preserve"> </v>
      </c>
      <c r="M27" s="1" t="str">
        <f>IF('2026-27 SY - SERVINGS'!M27&gt;0,(ROUNDUP('2026-27 SY - SERVINGS'!M27/'2026-27 SY - SERVINGS'!$U27,0))," ")</f>
        <v xml:space="preserve"> </v>
      </c>
      <c r="N27" s="1" t="str">
        <f>IF('2026-27 SY - SERVINGS'!N27&gt;0,(ROUNDUP('2026-27 SY - SERVINGS'!N27/'2026-27 SY - SERVINGS'!$U27,0))," ")</f>
        <v xml:space="preserve"> </v>
      </c>
      <c r="O27" s="1" t="str">
        <f>IF('2026-27 SY - SERVINGS'!O27&gt;0,(ROUNDUP('2026-27 SY - SERVINGS'!O27/'2026-27 SY - SERVINGS'!$U27,0))," ")</f>
        <v xml:space="preserve"> </v>
      </c>
      <c r="P27" s="1" t="str">
        <f>IF('2026-27 SY - SERVINGS'!P27&gt;0,(ROUNDUP('2026-27 SY - SERVINGS'!P27/'2026-27 SY - SERVINGS'!$U27,0))," ")</f>
        <v xml:space="preserve"> </v>
      </c>
      <c r="Q27" s="1" t="str">
        <f>IF('2026-27 SY - SERVINGS'!Q27&gt;0,(ROUNDUP('2026-27 SY - SERVINGS'!Q27/'2026-27 SY - SERVINGS'!$U27,0))," ")</f>
        <v xml:space="preserve"> </v>
      </c>
      <c r="R27" s="1" t="str">
        <f>IF('2026-27 SY - SERVINGS'!R27&gt;0,(ROUNDUP('2026-27 SY - SERVINGS'!R27/'2026-27 SY - SERVINGS'!$U27,0))," ")</f>
        <v xml:space="preserve"> </v>
      </c>
      <c r="S27" s="54">
        <f>SUM(G27:R27)</f>
        <v>0</v>
      </c>
      <c r="T27" s="55"/>
      <c r="U27" s="59">
        <v>19.72</v>
      </c>
      <c r="V27" s="55"/>
      <c r="W27" s="60">
        <f>S27*U27</f>
        <v>0</v>
      </c>
      <c r="X27" s="52"/>
      <c r="Y27" s="61">
        <f t="shared" si="0"/>
        <v>34.338436000000002</v>
      </c>
      <c r="Z27" s="52"/>
      <c r="AA27" s="61">
        <f>(S27*Y27)</f>
        <v>0</v>
      </c>
      <c r="AB27" s="47">
        <v>20</v>
      </c>
      <c r="AF27"/>
    </row>
    <row r="28" spans="1:32">
      <c r="A28" s="80">
        <v>2265589214</v>
      </c>
      <c r="B28" s="95" t="s">
        <v>87</v>
      </c>
      <c r="C28" s="50" t="s">
        <v>40</v>
      </c>
      <c r="D28" s="82" t="s">
        <v>44</v>
      </c>
      <c r="E28" s="84" t="s">
        <v>69</v>
      </c>
      <c r="F28" s="86" t="s">
        <v>63</v>
      </c>
      <c r="G28" s="88" t="str">
        <f>IF('2026-27 SY - SERVINGS'!G28&gt;0,(ROUNDUP('2026-27 SY - SERVINGS'!G28/'2026-27 SY - SERVINGS'!$U28,0))," ")</f>
        <v xml:space="preserve"> </v>
      </c>
      <c r="H28" s="88" t="str">
        <f>IF('2026-27 SY - SERVINGS'!H28&gt;0,(ROUNDUP('2026-27 SY - SERVINGS'!H28/'2026-27 SY - SERVINGS'!$U28,0))," ")</f>
        <v xml:space="preserve"> </v>
      </c>
      <c r="I28" s="88" t="str">
        <f>IF('2026-27 SY - SERVINGS'!I28&gt;0,(ROUNDUP('2026-27 SY - SERVINGS'!I28/'2026-27 SY - SERVINGS'!$U28,0))," ")</f>
        <v xml:space="preserve"> </v>
      </c>
      <c r="J28" s="88" t="str">
        <f>IF('2026-27 SY - SERVINGS'!J28&gt;0,(ROUNDUP('2026-27 SY - SERVINGS'!J28/'2026-27 SY - SERVINGS'!$U28,0))," ")</f>
        <v xml:space="preserve"> </v>
      </c>
      <c r="K28" s="88" t="str">
        <f>IF('2026-27 SY - SERVINGS'!K28&gt;0,(ROUNDUP('2026-27 SY - SERVINGS'!K28/'2026-27 SY - SERVINGS'!$U28,0))," ")</f>
        <v xml:space="preserve"> </v>
      </c>
      <c r="L28" s="88" t="str">
        <f>IF('2026-27 SY - SERVINGS'!L28&gt;0,(ROUNDUP('2026-27 SY - SERVINGS'!L28/'2026-27 SY - SERVINGS'!$U28,0))," ")</f>
        <v xml:space="preserve"> </v>
      </c>
      <c r="M28" s="88" t="str">
        <f>IF('2026-27 SY - SERVINGS'!M28&gt;0,(ROUNDUP('2026-27 SY - SERVINGS'!M28/'2026-27 SY - SERVINGS'!$U28,0))," ")</f>
        <v xml:space="preserve"> </v>
      </c>
      <c r="N28" s="88" t="str">
        <f>IF('2026-27 SY - SERVINGS'!N28&gt;0,(ROUNDUP('2026-27 SY - SERVINGS'!N28/'2026-27 SY - SERVINGS'!$U28,0))," ")</f>
        <v xml:space="preserve"> </v>
      </c>
      <c r="O28" s="88" t="str">
        <f>IF('2026-27 SY - SERVINGS'!O28&gt;0,(ROUNDUP('2026-27 SY - SERVINGS'!O28/'2026-27 SY - SERVINGS'!$U28,0))," ")</f>
        <v xml:space="preserve"> </v>
      </c>
      <c r="P28" s="88" t="str">
        <f>IF('2026-27 SY - SERVINGS'!P28&gt;0,(ROUNDUP('2026-27 SY - SERVINGS'!P28/'2026-27 SY - SERVINGS'!$U28,0))," ")</f>
        <v xml:space="preserve"> </v>
      </c>
      <c r="Q28" s="88" t="str">
        <f>IF('2026-27 SY - SERVINGS'!Q28&gt;0,(ROUNDUP('2026-27 SY - SERVINGS'!Q28/'2026-27 SY - SERVINGS'!$U28,0))," ")</f>
        <v xml:space="preserve"> </v>
      </c>
      <c r="R28" s="88" t="str">
        <f>IF('2026-27 SY - SERVINGS'!R28&gt;0,(ROUNDUP('2026-27 SY - SERVINGS'!R28/'2026-27 SY - SERVINGS'!$U28,0))," ")</f>
        <v xml:space="preserve"> </v>
      </c>
      <c r="S28" s="93">
        <f t="shared" ref="S28" si="2">SUM(G28:R28)</f>
        <v>0</v>
      </c>
      <c r="T28" s="77"/>
      <c r="U28" s="56">
        <v>13.17</v>
      </c>
      <c r="V28" s="55"/>
      <c r="W28" s="50">
        <f>S28*U28</f>
        <v>0</v>
      </c>
      <c r="X28" s="52"/>
      <c r="Y28" s="57">
        <f t="shared" si="0"/>
        <v>22.932921</v>
      </c>
      <c r="Z28" s="52"/>
      <c r="AA28" s="57">
        <f>(S28*Y28)</f>
        <v>0</v>
      </c>
      <c r="AB28" s="47">
        <v>24</v>
      </c>
      <c r="AF28"/>
    </row>
    <row r="29" spans="1:32">
      <c r="A29" s="81"/>
      <c r="B29" s="96"/>
      <c r="C29" s="58" t="s">
        <v>50</v>
      </c>
      <c r="D29" s="83"/>
      <c r="E29" s="85"/>
      <c r="F29" s="87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93"/>
      <c r="T29" s="77"/>
      <c r="U29" s="59">
        <v>13.17</v>
      </c>
      <c r="V29" s="55"/>
      <c r="W29" s="60">
        <f>S28*U29</f>
        <v>0</v>
      </c>
      <c r="X29" s="52"/>
      <c r="Y29" s="61">
        <f t="shared" si="0"/>
        <v>22.932921</v>
      </c>
      <c r="Z29" s="52"/>
      <c r="AA29" s="61">
        <f>(S28*Y29)</f>
        <v>0</v>
      </c>
      <c r="AB29" s="47"/>
      <c r="AF29"/>
    </row>
    <row r="30" spans="1:32" ht="30" customHeight="1">
      <c r="A30" s="48">
        <v>2265589216</v>
      </c>
      <c r="B30" s="49" t="s">
        <v>70</v>
      </c>
      <c r="C30" s="50" t="s">
        <v>40</v>
      </c>
      <c r="D30" s="51" t="s">
        <v>71</v>
      </c>
      <c r="E30" s="52" t="s">
        <v>72</v>
      </c>
      <c r="F30" s="63" t="s">
        <v>41</v>
      </c>
      <c r="G30" s="1" t="str">
        <f>IF('2026-27 SY - SERVINGS'!G30&gt;0,(ROUNDUP('2026-27 SY - SERVINGS'!G30/'2026-27 SY - SERVINGS'!$U30,0))," ")</f>
        <v xml:space="preserve"> </v>
      </c>
      <c r="H30" s="1" t="str">
        <f>IF('2026-27 SY - SERVINGS'!H30&gt;0,(ROUNDUP('2026-27 SY - SERVINGS'!H30/'2026-27 SY - SERVINGS'!$U30,0))," ")</f>
        <v xml:space="preserve"> </v>
      </c>
      <c r="I30" s="1" t="str">
        <f>IF('2026-27 SY - SERVINGS'!I30&gt;0,(ROUNDUP('2026-27 SY - SERVINGS'!I30/'2026-27 SY - SERVINGS'!$U30,0))," ")</f>
        <v xml:space="preserve"> </v>
      </c>
      <c r="J30" s="1" t="str">
        <f>IF('2026-27 SY - SERVINGS'!J30&gt;0,(ROUNDUP('2026-27 SY - SERVINGS'!J30/'2026-27 SY - SERVINGS'!$U30,0))," ")</f>
        <v xml:space="preserve"> </v>
      </c>
      <c r="K30" s="1" t="str">
        <f>IF('2026-27 SY - SERVINGS'!K30&gt;0,(ROUNDUP('2026-27 SY - SERVINGS'!K30/'2026-27 SY - SERVINGS'!$U30,0))," ")</f>
        <v xml:space="preserve"> </v>
      </c>
      <c r="L30" s="1" t="str">
        <f>IF('2026-27 SY - SERVINGS'!L30&gt;0,(ROUNDUP('2026-27 SY - SERVINGS'!L30/'2026-27 SY - SERVINGS'!$U30,0))," ")</f>
        <v xml:space="preserve"> </v>
      </c>
      <c r="M30" s="1" t="str">
        <f>IF('2026-27 SY - SERVINGS'!M30&gt;0,(ROUNDUP('2026-27 SY - SERVINGS'!M30/'2026-27 SY - SERVINGS'!$U30,0))," ")</f>
        <v xml:space="preserve"> </v>
      </c>
      <c r="N30" s="1" t="str">
        <f>IF('2026-27 SY - SERVINGS'!N30&gt;0,(ROUNDUP('2026-27 SY - SERVINGS'!N30/'2026-27 SY - SERVINGS'!$U30,0))," ")</f>
        <v xml:space="preserve"> </v>
      </c>
      <c r="O30" s="1" t="str">
        <f>IF('2026-27 SY - SERVINGS'!O30&gt;0,(ROUNDUP('2026-27 SY - SERVINGS'!O30/'2026-27 SY - SERVINGS'!$U30,0))," ")</f>
        <v xml:space="preserve"> </v>
      </c>
      <c r="P30" s="1" t="str">
        <f>IF('2026-27 SY - SERVINGS'!P30&gt;0,(ROUNDUP('2026-27 SY - SERVINGS'!P30/'2026-27 SY - SERVINGS'!$U30,0))," ")</f>
        <v xml:space="preserve"> </v>
      </c>
      <c r="Q30" s="1" t="str">
        <f>IF('2026-27 SY - SERVINGS'!Q30&gt;0,(ROUNDUP('2026-27 SY - SERVINGS'!Q30/'2026-27 SY - SERVINGS'!$U30,0))," ")</f>
        <v xml:space="preserve"> </v>
      </c>
      <c r="R30" s="1" t="str">
        <f>IF('2026-27 SY - SERVINGS'!R30&gt;0,(ROUNDUP('2026-27 SY - SERVINGS'!R30/'2026-27 SY - SERVINGS'!$U30,0))," ")</f>
        <v xml:space="preserve"> </v>
      </c>
      <c r="S30" s="54">
        <f>SUM(G30:R30)</f>
        <v>0</v>
      </c>
      <c r="T30" s="55"/>
      <c r="U30" s="56">
        <v>26.72</v>
      </c>
      <c r="V30" s="55"/>
      <c r="W30" s="50">
        <f>S30*U30</f>
        <v>0</v>
      </c>
      <c r="X30" s="52"/>
      <c r="Y30" s="57">
        <f t="shared" si="0"/>
        <v>46.527535999999998</v>
      </c>
      <c r="Z30" s="52"/>
      <c r="AA30" s="57">
        <f>(S30*Y30)</f>
        <v>0</v>
      </c>
      <c r="AB30" s="47">
        <v>26.88</v>
      </c>
      <c r="AF30"/>
    </row>
    <row r="31" spans="1:32" ht="15" customHeight="1">
      <c r="A31" s="80">
        <v>2265589302</v>
      </c>
      <c r="B31" s="95" t="s">
        <v>88</v>
      </c>
      <c r="C31" s="50" t="s">
        <v>40</v>
      </c>
      <c r="D31" s="82" t="s">
        <v>73</v>
      </c>
      <c r="E31" s="84" t="s">
        <v>74</v>
      </c>
      <c r="F31" s="86" t="s">
        <v>41</v>
      </c>
      <c r="G31" s="88" t="str">
        <f>IF('2026-27 SY - SERVINGS'!G31&gt;0,(ROUNDUP('2026-27 SY - SERVINGS'!G31/'2026-27 SY - SERVINGS'!$U31,0))," ")</f>
        <v xml:space="preserve"> </v>
      </c>
      <c r="H31" s="88" t="str">
        <f>IF('2026-27 SY - SERVINGS'!H31&gt;0,(ROUNDUP('2026-27 SY - SERVINGS'!H31/'2026-27 SY - SERVINGS'!$U31,0))," ")</f>
        <v xml:space="preserve"> </v>
      </c>
      <c r="I31" s="88" t="str">
        <f>IF('2026-27 SY - SERVINGS'!I31&gt;0,(ROUNDUP('2026-27 SY - SERVINGS'!I31/'2026-27 SY - SERVINGS'!$U31,0))," ")</f>
        <v xml:space="preserve"> </v>
      </c>
      <c r="J31" s="88" t="str">
        <f>IF('2026-27 SY - SERVINGS'!J31&gt;0,(ROUNDUP('2026-27 SY - SERVINGS'!J31/'2026-27 SY - SERVINGS'!$U31,0))," ")</f>
        <v xml:space="preserve"> </v>
      </c>
      <c r="K31" s="88" t="str">
        <f>IF('2026-27 SY - SERVINGS'!K31&gt;0,(ROUNDUP('2026-27 SY - SERVINGS'!K31/'2026-27 SY - SERVINGS'!$U31,0))," ")</f>
        <v xml:space="preserve"> </v>
      </c>
      <c r="L31" s="88" t="str">
        <f>IF('2026-27 SY - SERVINGS'!L31&gt;0,(ROUNDUP('2026-27 SY - SERVINGS'!L31/'2026-27 SY - SERVINGS'!$U31,0))," ")</f>
        <v xml:space="preserve"> </v>
      </c>
      <c r="M31" s="88" t="str">
        <f>IF('2026-27 SY - SERVINGS'!M31&gt;0,(ROUNDUP('2026-27 SY - SERVINGS'!M31/'2026-27 SY - SERVINGS'!$U31,0))," ")</f>
        <v xml:space="preserve"> </v>
      </c>
      <c r="N31" s="88" t="str">
        <f>IF('2026-27 SY - SERVINGS'!N31&gt;0,(ROUNDUP('2026-27 SY - SERVINGS'!N31/'2026-27 SY - SERVINGS'!$U31,0))," ")</f>
        <v xml:space="preserve"> </v>
      </c>
      <c r="O31" s="88" t="str">
        <f>IF('2026-27 SY - SERVINGS'!O31&gt;0,(ROUNDUP('2026-27 SY - SERVINGS'!O31/'2026-27 SY - SERVINGS'!$U31,0))," ")</f>
        <v xml:space="preserve"> </v>
      </c>
      <c r="P31" s="88" t="str">
        <f>IF('2026-27 SY - SERVINGS'!P31&gt;0,(ROUNDUP('2026-27 SY - SERVINGS'!P31/'2026-27 SY - SERVINGS'!$U31,0))," ")</f>
        <v xml:space="preserve"> </v>
      </c>
      <c r="Q31" s="88" t="str">
        <f>IF('2026-27 SY - SERVINGS'!Q31&gt;0,(ROUNDUP('2026-27 SY - SERVINGS'!Q31/'2026-27 SY - SERVINGS'!$U31,0))," ")</f>
        <v xml:space="preserve"> </v>
      </c>
      <c r="R31" s="88" t="str">
        <f>IF('2026-27 SY - SERVINGS'!R31&gt;0,(ROUNDUP('2026-27 SY - SERVINGS'!R31/'2026-27 SY - SERVINGS'!$U31,0))," ")</f>
        <v xml:space="preserve"> </v>
      </c>
      <c r="S31" s="93">
        <f t="shared" ref="S31" si="3">SUM(G31:R31)</f>
        <v>0</v>
      </c>
      <c r="T31" s="77"/>
      <c r="U31" s="56">
        <v>14.47</v>
      </c>
      <c r="V31" s="55"/>
      <c r="W31" s="50">
        <f>S31*U31</f>
        <v>0</v>
      </c>
      <c r="X31" s="52"/>
      <c r="Y31" s="57">
        <f t="shared" si="0"/>
        <v>25.196611000000001</v>
      </c>
      <c r="Z31" s="52"/>
      <c r="AA31" s="57">
        <f>(S31*Y31)</f>
        <v>0</v>
      </c>
      <c r="AB31" s="47">
        <v>24</v>
      </c>
      <c r="AF31"/>
    </row>
    <row r="32" spans="1:32">
      <c r="A32" s="81"/>
      <c r="B32" s="96"/>
      <c r="C32" s="58" t="s">
        <v>50</v>
      </c>
      <c r="D32" s="83"/>
      <c r="E32" s="85"/>
      <c r="F32" s="87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93"/>
      <c r="T32" s="77"/>
      <c r="U32" s="59">
        <v>14.47</v>
      </c>
      <c r="V32" s="55"/>
      <c r="W32" s="60">
        <f>S31*U32</f>
        <v>0</v>
      </c>
      <c r="X32" s="52"/>
      <c r="Y32" s="61">
        <f t="shared" si="0"/>
        <v>25.196611000000001</v>
      </c>
      <c r="Z32" s="52"/>
      <c r="AA32" s="61">
        <f>(S31*Y32)</f>
        <v>0</v>
      </c>
      <c r="AB32" s="47"/>
      <c r="AF32"/>
    </row>
    <row r="33" spans="1:32" ht="15" customHeight="1">
      <c r="A33" s="80">
        <v>2265589303</v>
      </c>
      <c r="B33" s="95" t="s">
        <v>89</v>
      </c>
      <c r="C33" s="50" t="s">
        <v>40</v>
      </c>
      <c r="D33" s="82" t="s">
        <v>73</v>
      </c>
      <c r="E33" s="84" t="s">
        <v>75</v>
      </c>
      <c r="F33" s="86" t="s">
        <v>41</v>
      </c>
      <c r="G33" s="88" t="str">
        <f>IF('2026-27 SY - SERVINGS'!G33&gt;0,(ROUNDUP('2026-27 SY - SERVINGS'!G33/'2026-27 SY - SERVINGS'!$U33,0))," ")</f>
        <v xml:space="preserve"> </v>
      </c>
      <c r="H33" s="88" t="str">
        <f>IF('2026-27 SY - SERVINGS'!H33&gt;0,(ROUNDUP('2026-27 SY - SERVINGS'!H33/'2026-27 SY - SERVINGS'!$U33,0))," ")</f>
        <v xml:space="preserve"> </v>
      </c>
      <c r="I33" s="88" t="str">
        <f>IF('2026-27 SY - SERVINGS'!I33&gt;0,(ROUNDUP('2026-27 SY - SERVINGS'!I33/'2026-27 SY - SERVINGS'!$U33,0))," ")</f>
        <v xml:space="preserve"> </v>
      </c>
      <c r="J33" s="88" t="str">
        <f>IF('2026-27 SY - SERVINGS'!J33&gt;0,(ROUNDUP('2026-27 SY - SERVINGS'!J33/'2026-27 SY - SERVINGS'!$U33,0))," ")</f>
        <v xml:space="preserve"> </v>
      </c>
      <c r="K33" s="88" t="str">
        <f>IF('2026-27 SY - SERVINGS'!K33&gt;0,(ROUNDUP('2026-27 SY - SERVINGS'!K33/'2026-27 SY - SERVINGS'!$U33,0))," ")</f>
        <v xml:space="preserve"> </v>
      </c>
      <c r="L33" s="88" t="str">
        <f>IF('2026-27 SY - SERVINGS'!L33&gt;0,(ROUNDUP('2026-27 SY - SERVINGS'!L33/'2026-27 SY - SERVINGS'!$U33,0))," ")</f>
        <v xml:space="preserve"> </v>
      </c>
      <c r="M33" s="88" t="str">
        <f>IF('2026-27 SY - SERVINGS'!M33&gt;0,(ROUNDUP('2026-27 SY - SERVINGS'!M33/'2026-27 SY - SERVINGS'!$U33,0))," ")</f>
        <v xml:space="preserve"> </v>
      </c>
      <c r="N33" s="88" t="str">
        <f>IF('2026-27 SY - SERVINGS'!N33&gt;0,(ROUNDUP('2026-27 SY - SERVINGS'!N33/'2026-27 SY - SERVINGS'!$U33,0))," ")</f>
        <v xml:space="preserve"> </v>
      </c>
      <c r="O33" s="88" t="str">
        <f>IF('2026-27 SY - SERVINGS'!O33&gt;0,(ROUNDUP('2026-27 SY - SERVINGS'!O33/'2026-27 SY - SERVINGS'!$U33,0))," ")</f>
        <v xml:space="preserve"> </v>
      </c>
      <c r="P33" s="88" t="str">
        <f>IF('2026-27 SY - SERVINGS'!P33&gt;0,(ROUNDUP('2026-27 SY - SERVINGS'!P33/'2026-27 SY - SERVINGS'!$U33,0))," ")</f>
        <v xml:space="preserve"> </v>
      </c>
      <c r="Q33" s="88" t="str">
        <f>IF('2026-27 SY - SERVINGS'!Q33&gt;0,(ROUNDUP('2026-27 SY - SERVINGS'!Q33/'2026-27 SY - SERVINGS'!$U33,0))," ")</f>
        <v xml:space="preserve"> </v>
      </c>
      <c r="R33" s="88" t="str">
        <f>IF('2026-27 SY - SERVINGS'!R33&gt;0,(ROUNDUP('2026-27 SY - SERVINGS'!R33/'2026-27 SY - SERVINGS'!$U33,0))," ")</f>
        <v xml:space="preserve"> </v>
      </c>
      <c r="S33" s="93">
        <f t="shared" ref="S33" si="4">SUM(G33:R33)</f>
        <v>0</v>
      </c>
      <c r="T33" s="77"/>
      <c r="U33" s="56">
        <v>10.119999999999999</v>
      </c>
      <c r="V33" s="55"/>
      <c r="W33" s="50">
        <f>S33*U33</f>
        <v>0</v>
      </c>
      <c r="X33" s="52"/>
      <c r="Y33" s="57">
        <f t="shared" si="0"/>
        <v>17.621956000000001</v>
      </c>
      <c r="Z33" s="52"/>
      <c r="AA33" s="57">
        <f>(S33*Y33)</f>
        <v>0</v>
      </c>
      <c r="AB33" s="47">
        <v>24</v>
      </c>
      <c r="AF33"/>
    </row>
    <row r="34" spans="1:32">
      <c r="A34" s="81"/>
      <c r="B34" s="96"/>
      <c r="C34" s="58" t="s">
        <v>50</v>
      </c>
      <c r="D34" s="83"/>
      <c r="E34" s="85"/>
      <c r="F34" s="87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93"/>
      <c r="T34" s="77"/>
      <c r="U34" s="59">
        <v>10.119999999999999</v>
      </c>
      <c r="V34" s="55"/>
      <c r="W34" s="60">
        <f>S33*U34</f>
        <v>0</v>
      </c>
      <c r="X34" s="52"/>
      <c r="Y34" s="61">
        <f t="shared" si="0"/>
        <v>17.621956000000001</v>
      </c>
      <c r="Z34" s="52"/>
      <c r="AA34" s="61">
        <f>(S33*Y34)</f>
        <v>0</v>
      </c>
      <c r="AB34" s="47"/>
      <c r="AF34"/>
    </row>
    <row r="35" spans="1:32" s="69" customFormat="1" ht="23.5">
      <c r="A35" s="94" t="s">
        <v>76</v>
      </c>
      <c r="B35" s="94"/>
      <c r="C35" s="94"/>
      <c r="D35" s="94"/>
      <c r="E35" s="94"/>
      <c r="F35" s="94"/>
      <c r="G35" s="3">
        <f>SUMPRODUCT(G16:G34,$AB16:$AB34)</f>
        <v>0</v>
      </c>
      <c r="H35" s="3">
        <f t="shared" ref="H35:R35" si="5">SUMPRODUCT(H16:H34,$AB16:$AB34)</f>
        <v>0</v>
      </c>
      <c r="I35" s="3">
        <f t="shared" si="5"/>
        <v>0</v>
      </c>
      <c r="J35" s="3">
        <f t="shared" si="5"/>
        <v>0</v>
      </c>
      <c r="K35" s="3">
        <f t="shared" si="5"/>
        <v>0</v>
      </c>
      <c r="L35" s="3">
        <f t="shared" si="5"/>
        <v>0</v>
      </c>
      <c r="M35" s="3">
        <f t="shared" si="5"/>
        <v>0</v>
      </c>
      <c r="N35" s="3">
        <f t="shared" si="5"/>
        <v>0</v>
      </c>
      <c r="O35" s="3">
        <f t="shared" si="5"/>
        <v>0</v>
      </c>
      <c r="P35" s="3">
        <f t="shared" si="5"/>
        <v>0</v>
      </c>
      <c r="Q35" s="3">
        <f t="shared" si="5"/>
        <v>0</v>
      </c>
      <c r="R35" s="3">
        <f t="shared" si="5"/>
        <v>0</v>
      </c>
      <c r="S35" s="66"/>
      <c r="T35" s="66"/>
      <c r="U35" s="66"/>
      <c r="V35" s="66"/>
      <c r="W35" s="66"/>
      <c r="X35" s="66"/>
      <c r="Y35" s="66"/>
      <c r="Z35" s="66"/>
      <c r="AA35" s="67"/>
      <c r="AB35" s="66"/>
      <c r="AC35" s="66"/>
      <c r="AD35" s="66"/>
      <c r="AE35" s="66"/>
      <c r="AF35" s="68"/>
    </row>
    <row r="36" spans="1:32">
      <c r="A36" s="70" t="s">
        <v>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</row>
    <row r="37" spans="1:32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</row>
  </sheetData>
  <sheetProtection algorithmName="SHA-512" hashValue="J4+Oai6gt4o+mNk25RJAVjFALP7i+fQ++6M0po1UyiU3OU4x+yLmK7Xnm2jl4wJsNtldz+1UZF8DPVklMpvLVA==" saltValue="At777ZKm0gNZVO/KcpX59w==" spinCount="100000" sheet="1" objects="1" scenarios="1" selectLockedCells="1"/>
  <mergeCells count="106">
    <mergeCell ref="T33:T34"/>
    <mergeCell ref="A35:F35"/>
    <mergeCell ref="N33:N34"/>
    <mergeCell ref="O33:O34"/>
    <mergeCell ref="P33:P34"/>
    <mergeCell ref="Q33:Q34"/>
    <mergeCell ref="R33:R34"/>
    <mergeCell ref="S33:S34"/>
    <mergeCell ref="H33:H34"/>
    <mergeCell ref="I33:I34"/>
    <mergeCell ref="J33:J34"/>
    <mergeCell ref="K33:K34"/>
    <mergeCell ref="L33:L34"/>
    <mergeCell ref="M33:M34"/>
    <mergeCell ref="A33:A34"/>
    <mergeCell ref="B33:B34"/>
    <mergeCell ref="D33:D34"/>
    <mergeCell ref="E33:E34"/>
    <mergeCell ref="F33:F34"/>
    <mergeCell ref="G33:G34"/>
    <mergeCell ref="A28:A29"/>
    <mergeCell ref="B28:B29"/>
    <mergeCell ref="D28:D29"/>
    <mergeCell ref="E28:E29"/>
    <mergeCell ref="F28:F29"/>
    <mergeCell ref="G28:G29"/>
    <mergeCell ref="S31:S32"/>
    <mergeCell ref="T31:T32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G22:G23"/>
    <mergeCell ref="H22:H23"/>
    <mergeCell ref="I22:I23"/>
    <mergeCell ref="J22:J23"/>
    <mergeCell ref="K22:K23"/>
    <mergeCell ref="L22:L23"/>
    <mergeCell ref="T28:T29"/>
    <mergeCell ref="A31:A32"/>
    <mergeCell ref="B31:B32"/>
    <mergeCell ref="D31:D32"/>
    <mergeCell ref="E31:E32"/>
    <mergeCell ref="F31:F32"/>
    <mergeCell ref="N28:N29"/>
    <mergeCell ref="O28:O29"/>
    <mergeCell ref="P28:P29"/>
    <mergeCell ref="Q28:Q29"/>
    <mergeCell ref="R28:R29"/>
    <mergeCell ref="S28:S29"/>
    <mergeCell ref="H28:H29"/>
    <mergeCell ref="I28:I29"/>
    <mergeCell ref="J28:J29"/>
    <mergeCell ref="K28:K29"/>
    <mergeCell ref="L28:L29"/>
    <mergeCell ref="M28:M29"/>
    <mergeCell ref="M20:M21"/>
    <mergeCell ref="S22:S23"/>
    <mergeCell ref="T22:T23"/>
    <mergeCell ref="M22:M23"/>
    <mergeCell ref="N22:N23"/>
    <mergeCell ref="O22:O23"/>
    <mergeCell ref="P22:P23"/>
    <mergeCell ref="Q22:Q23"/>
    <mergeCell ref="R22:R23"/>
    <mergeCell ref="G14:R14"/>
    <mergeCell ref="A20:A21"/>
    <mergeCell ref="B20:B21"/>
    <mergeCell ref="D20:D21"/>
    <mergeCell ref="E20:E21"/>
    <mergeCell ref="F20:F21"/>
    <mergeCell ref="G20:G21"/>
    <mergeCell ref="T20:T21"/>
    <mergeCell ref="A22:A23"/>
    <mergeCell ref="B22:B23"/>
    <mergeCell ref="D22:D23"/>
    <mergeCell ref="E22:E23"/>
    <mergeCell ref="F22:F23"/>
    <mergeCell ref="N20:N21"/>
    <mergeCell ref="O20:O21"/>
    <mergeCell ref="P20:P21"/>
    <mergeCell ref="Q20:Q21"/>
    <mergeCell ref="R20:R21"/>
    <mergeCell ref="S20:S21"/>
    <mergeCell ref="H20:H21"/>
    <mergeCell ref="I20:I21"/>
    <mergeCell ref="J20:J21"/>
    <mergeCell ref="K20:K21"/>
    <mergeCell ref="L20:L21"/>
    <mergeCell ref="O3:R3"/>
    <mergeCell ref="D5:L5"/>
    <mergeCell ref="O5:R5"/>
    <mergeCell ref="D6:L6"/>
    <mergeCell ref="D7:L7"/>
    <mergeCell ref="N7:R7"/>
    <mergeCell ref="D8:L8"/>
    <mergeCell ref="D9:L10"/>
    <mergeCell ref="D11:L12"/>
  </mergeCells>
  <conditionalFormatting sqref="G35:R35">
    <cfRule type="cellIs" dxfId="1" priority="1" operator="between">
      <formula>0.000001</formula>
      <formula>4999.9999</formula>
    </cfRule>
    <cfRule type="cellIs" dxfId="0" priority="2" operator="greaterThanOrEqual">
      <formula>5000</formula>
    </cfRule>
  </conditionalFormatting>
  <pageMargins left="0.2" right="0.2" top="0.25" bottom="0.25" header="0.3" footer="0.3"/>
  <pageSetup scale="30" fitToWidth="2" orientation="landscape" r:id="rId1"/>
  <headerFooter>
    <oddFooter>&amp;L&amp;D</oddFooter>
  </headerFooter>
  <colBreaks count="1" manualBreakCount="1">
    <brk id="17" max="1048575" man="1"/>
  </colBreaks>
  <ignoredErrors>
    <ignoredError sqref="G16:R30 G33:R34 G31:R31 H32:R3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2026-01-28T19:33:48+00:00</Remediation_x0020_Date>
  </documentManagement>
</p:properties>
</file>

<file path=customXml/itemProps1.xml><?xml version="1.0" encoding="utf-8"?>
<ds:datastoreItem xmlns:ds="http://schemas.openxmlformats.org/officeDocument/2006/customXml" ds:itemID="{7D235872-F1FB-49CD-BED6-13BD99DEC2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2D7D6D-AE26-46A0-9866-649B1E0DBCE3}"/>
</file>

<file path=customXml/itemProps3.xml><?xml version="1.0" encoding="utf-8"?>
<ds:datastoreItem xmlns:ds="http://schemas.openxmlformats.org/officeDocument/2006/customXml" ds:itemID="{93A3C968-915B-4C65-B9C9-111AE1BA1ACC}">
  <ds:schemaRefs>
    <ds:schemaRef ds:uri="ff543410-3288-4a75-84c7-f43761b94bff"/>
    <ds:schemaRef ds:uri="http://purl.org/dc/terms/"/>
    <ds:schemaRef ds:uri="9275b7af-7f17-49fa-a423-1d1018c9e302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056c7e34-6b0d-409c-af15-57a885d41411"/>
    <ds:schemaRef ds:uri="4d60bde3-1abe-410e-8220-1210973ca664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2026-27 SY - SERVINGS</vt:lpstr>
      <vt:lpstr>2026-27 SY - CASES</vt:lpstr>
      <vt:lpstr>'2026-27 SY - CASES'!Print_Titles</vt:lpstr>
      <vt:lpstr>'2026-27 SY - SERVINGS'!Print_Titles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Dawn E Green</dc:creator>
  <cp:keywords/>
  <dc:description/>
  <cp:lastModifiedBy>CAMERON Beatrice * ODE</cp:lastModifiedBy>
  <cp:revision/>
  <dcterms:created xsi:type="dcterms:W3CDTF">2021-02-04T19:37:56Z</dcterms:created>
  <dcterms:modified xsi:type="dcterms:W3CDTF">2026-01-08T21:37:17Z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Order">
    <vt:r8>2600</vt:r8>
  </property>
  <property fmtid="{D5CDD505-2E9C-101B-9397-08002B2CF9AE}" pid="4" name="MediaServiceImageTags">
    <vt:lpwstr/>
  </property>
</Properties>
</file>