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13_ncr:1_{34B62C2C-C868-43CA-870A-F0ACF415A1DB}" xr6:coauthVersionLast="47" xr6:coauthVersionMax="47" xr10:uidLastSave="{00000000-0000-0000-0000-000000000000}"/>
  <bookViews>
    <workbookView xWindow="-110" yWindow="-110" windowWidth="22780" windowHeight="14540" xr2:uid="{56332669-B45D-4BE4-96BA-68E1C206C4B4}"/>
  </bookViews>
  <sheets>
    <sheet name="Chicken SY2627" sheetId="3" r:id="rId1"/>
    <sheet name="Fernandos SY2627" sheetId="2" state="hidden" r:id="rId2"/>
  </sheets>
  <definedNames>
    <definedName name="_xlnm.Print_Area" localSheetId="0">'Chicken SY2627'!$A$1:$O$36</definedName>
    <definedName name="_xlnm.Print_Area" localSheetId="1">'Fernandos SY2627'!$A$1:$P$16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K8" i="3"/>
  <c r="K9" i="3"/>
  <c r="G8" i="3"/>
  <c r="H8" i="3" s="1"/>
  <c r="G9" i="3"/>
  <c r="H9" i="3" s="1"/>
  <c r="E8" i="3"/>
  <c r="E9" i="3"/>
  <c r="N10" i="3"/>
  <c r="K10" i="3"/>
  <c r="G10" i="3"/>
  <c r="H10" i="3" s="1"/>
  <c r="E10" i="3"/>
  <c r="I10" i="3" s="1"/>
  <c r="I8" i="3" l="1"/>
  <c r="L8" i="3" s="1"/>
  <c r="I9" i="3"/>
  <c r="L9" i="3" s="1"/>
  <c r="L10" i="3"/>
  <c r="L29" i="3"/>
  <c r="K28" i="3"/>
  <c r="L28" i="3" s="1"/>
  <c r="K29" i="3"/>
  <c r="K30" i="3"/>
  <c r="L30" i="3" s="1"/>
  <c r="G28" i="3"/>
  <c r="H28" i="3" s="1"/>
  <c r="G29" i="3"/>
  <c r="H29" i="3" s="1"/>
  <c r="G30" i="3"/>
  <c r="H30" i="3" s="1"/>
  <c r="E28" i="3"/>
  <c r="E29" i="3"/>
  <c r="E30" i="3"/>
  <c r="G26" i="3"/>
  <c r="G27" i="3"/>
  <c r="N18" i="3"/>
  <c r="N19" i="3"/>
  <c r="N20" i="3"/>
  <c r="N21" i="3"/>
  <c r="N22" i="3"/>
  <c r="N23" i="3"/>
  <c r="K18" i="3"/>
  <c r="K19" i="3"/>
  <c r="K20" i="3"/>
  <c r="K21" i="3"/>
  <c r="K22" i="3"/>
  <c r="K23" i="3"/>
  <c r="E23" i="3"/>
  <c r="E22" i="3"/>
  <c r="E21" i="3"/>
  <c r="E20" i="3"/>
  <c r="E19" i="3"/>
  <c r="E18" i="3"/>
  <c r="J36" i="3" l="1"/>
  <c r="N35" i="3"/>
  <c r="K35" i="3"/>
  <c r="G35" i="3"/>
  <c r="H35" i="3" s="1"/>
  <c r="E35" i="3"/>
  <c r="N33" i="3"/>
  <c r="K33" i="3"/>
  <c r="G33" i="3"/>
  <c r="H33" i="3" s="1"/>
  <c r="E33" i="3"/>
  <c r="N32" i="3"/>
  <c r="K32" i="3"/>
  <c r="G32" i="3"/>
  <c r="H32" i="3" s="1"/>
  <c r="E32" i="3"/>
  <c r="N27" i="3"/>
  <c r="K27" i="3"/>
  <c r="L27" i="3" s="1"/>
  <c r="H27" i="3"/>
  <c r="E27" i="3"/>
  <c r="N26" i="3"/>
  <c r="K26" i="3"/>
  <c r="H26" i="3"/>
  <c r="E26" i="3"/>
  <c r="N25" i="3"/>
  <c r="K25" i="3"/>
  <c r="L25" i="3" s="1"/>
  <c r="G25" i="3"/>
  <c r="H25" i="3" s="1"/>
  <c r="E25" i="3"/>
  <c r="N17" i="3"/>
  <c r="K17" i="3"/>
  <c r="G17" i="3"/>
  <c r="H17" i="3" s="1"/>
  <c r="E17" i="3"/>
  <c r="N16" i="3"/>
  <c r="K16" i="3"/>
  <c r="G16" i="3"/>
  <c r="H16" i="3" s="1"/>
  <c r="E16" i="3"/>
  <c r="N15" i="3"/>
  <c r="K15" i="3"/>
  <c r="G15" i="3"/>
  <c r="H15" i="3" s="1"/>
  <c r="E15" i="3"/>
  <c r="N14" i="3"/>
  <c r="K14" i="3"/>
  <c r="G14" i="3"/>
  <c r="H14" i="3" s="1"/>
  <c r="E14" i="3"/>
  <c r="N12" i="3"/>
  <c r="K12" i="3"/>
  <c r="G12" i="3"/>
  <c r="H12" i="3" s="1"/>
  <c r="E12" i="3"/>
  <c r="N11" i="3"/>
  <c r="K11" i="3"/>
  <c r="G11" i="3"/>
  <c r="H11" i="3" s="1"/>
  <c r="E11" i="3"/>
  <c r="N6" i="3"/>
  <c r="K6" i="3"/>
  <c r="G6" i="3"/>
  <c r="H6" i="3" s="1"/>
  <c r="E6" i="3"/>
  <c r="N5" i="3"/>
  <c r="K5" i="3"/>
  <c r="G5" i="3"/>
  <c r="H5" i="3" s="1"/>
  <c r="E5" i="3"/>
  <c r="N4" i="3"/>
  <c r="K4" i="3"/>
  <c r="G4" i="3"/>
  <c r="H4" i="3" s="1"/>
  <c r="E4" i="3"/>
  <c r="H7" i="2"/>
  <c r="I7" i="2" s="1"/>
  <c r="K16" i="2"/>
  <c r="O15" i="2"/>
  <c r="L15" i="2"/>
  <c r="H15" i="2"/>
  <c r="I15" i="2" s="1"/>
  <c r="F15" i="2"/>
  <c r="O14" i="2"/>
  <c r="L14" i="2"/>
  <c r="H14" i="2"/>
  <c r="I14" i="2" s="1"/>
  <c r="F14" i="2"/>
  <c r="O13" i="2"/>
  <c r="L13" i="2"/>
  <c r="H13" i="2"/>
  <c r="I13" i="2" s="1"/>
  <c r="F13" i="2"/>
  <c r="O12" i="2"/>
  <c r="L12" i="2"/>
  <c r="H12" i="2"/>
  <c r="I12" i="2" s="1"/>
  <c r="F12" i="2"/>
  <c r="O11" i="2"/>
  <c r="L11" i="2"/>
  <c r="H11" i="2"/>
  <c r="I11" i="2" s="1"/>
  <c r="F11" i="2"/>
  <c r="O10" i="2"/>
  <c r="L10" i="2"/>
  <c r="H10" i="2"/>
  <c r="I10" i="2" s="1"/>
  <c r="F10" i="2"/>
  <c r="O9" i="2"/>
  <c r="L9" i="2"/>
  <c r="H9" i="2"/>
  <c r="I9" i="2" s="1"/>
  <c r="F9" i="2"/>
  <c r="O8" i="2"/>
  <c r="L8" i="2"/>
  <c r="H8" i="2"/>
  <c r="I8" i="2" s="1"/>
  <c r="F8" i="2"/>
  <c r="O7" i="2"/>
  <c r="L7" i="2"/>
  <c r="F7" i="2"/>
  <c r="O6" i="2"/>
  <c r="L6" i="2"/>
  <c r="H6" i="2"/>
  <c r="I6" i="2" s="1"/>
  <c r="F6" i="2"/>
  <c r="O5" i="2"/>
  <c r="L5" i="2"/>
  <c r="H5" i="2"/>
  <c r="I5" i="2" s="1"/>
  <c r="F5" i="2"/>
  <c r="O4" i="2"/>
  <c r="L4" i="2"/>
  <c r="H4" i="2"/>
  <c r="I4" i="2" s="1"/>
  <c r="F4" i="2"/>
  <c r="I33" i="3" l="1"/>
  <c r="L33" i="3" s="1"/>
  <c r="I14" i="3"/>
  <c r="L14" i="3" s="1"/>
  <c r="N36" i="3"/>
  <c r="R36" i="3" s="1"/>
  <c r="I35" i="3"/>
  <c r="L35" i="3" s="1"/>
  <c r="I4" i="3"/>
  <c r="L4" i="3" s="1"/>
  <c r="I15" i="3"/>
  <c r="L15" i="3" s="1"/>
  <c r="I6" i="3"/>
  <c r="L6" i="3" s="1"/>
  <c r="I32" i="3"/>
  <c r="L32" i="3" s="1"/>
  <c r="I17" i="3"/>
  <c r="L17" i="3" s="1"/>
  <c r="I11" i="3"/>
  <c r="L11" i="3" s="1"/>
  <c r="I16" i="3"/>
  <c r="L16" i="3" s="1"/>
  <c r="I26" i="3"/>
  <c r="L26" i="3" s="1"/>
  <c r="I12" i="3"/>
  <c r="L12" i="3" s="1"/>
  <c r="I5" i="3"/>
  <c r="L5" i="3" s="1"/>
  <c r="J14" i="2"/>
  <c r="M14" i="2" s="1"/>
  <c r="J5" i="2"/>
  <c r="M5" i="2" s="1"/>
  <c r="J10" i="2"/>
  <c r="M10" i="2" s="1"/>
  <c r="J9" i="2"/>
  <c r="M9" i="2" s="1"/>
  <c r="J15" i="2"/>
  <c r="M15" i="2" s="1"/>
  <c r="J4" i="2"/>
  <c r="M4" i="2" s="1"/>
  <c r="J6" i="2"/>
  <c r="M6" i="2" s="1"/>
  <c r="J8" i="2"/>
  <c r="M8" i="2" s="1"/>
  <c r="O16" i="2"/>
  <c r="J7" i="2"/>
  <c r="M7" i="2" s="1"/>
  <c r="J11" i="2"/>
  <c r="M11" i="2" s="1"/>
  <c r="J13" i="2"/>
  <c r="M13" i="2" s="1"/>
  <c r="J12" i="2"/>
  <c r="M12" i="2" s="1"/>
  <c r="M16" i="2" l="1"/>
  <c r="G18" i="3" l="1"/>
  <c r="H18" i="3" s="1"/>
  <c r="I18" i="3" s="1"/>
  <c r="L18" i="3" s="1"/>
  <c r="G23" i="3"/>
  <c r="H23" i="3" s="1"/>
  <c r="I23" i="3" s="1"/>
  <c r="L23" i="3" s="1"/>
  <c r="G19" i="3"/>
  <c r="H19" i="3" s="1"/>
  <c r="I19" i="3" s="1"/>
  <c r="L19" i="3" s="1"/>
  <c r="G21" i="3"/>
  <c r="H21" i="3" s="1"/>
  <c r="I21" i="3" s="1"/>
  <c r="L21" i="3" s="1"/>
  <c r="G22" i="3"/>
  <c r="H22" i="3" s="1"/>
  <c r="I22" i="3" s="1"/>
  <c r="L22" i="3" s="1"/>
  <c r="G20" i="3"/>
  <c r="H20" i="3" s="1"/>
  <c r="I20" i="3" s="1"/>
  <c r="L20" i="3" s="1"/>
  <c r="L36" i="3" l="1"/>
</calcChain>
</file>

<file path=xl/sharedStrings.xml><?xml version="1.0" encoding="utf-8"?>
<sst xmlns="http://schemas.openxmlformats.org/spreadsheetml/2006/main" count="95" uniqueCount="66">
  <si>
    <t>PTV</t>
  </si>
  <si>
    <t>Servings/cs.</t>
  </si>
  <si>
    <t xml:space="preserve"> </t>
  </si>
  <si>
    <t>Description</t>
  </si>
  <si>
    <t>NET Pricing</t>
  </si>
  <si>
    <t>Commerical</t>
  </si>
  <si>
    <t>First Ship Date</t>
  </si>
  <si>
    <t>Total Drawdown</t>
  </si>
  <si>
    <t>Commodity Portion Cost</t>
  </si>
  <si>
    <t>Savings per portion</t>
  </si>
  <si>
    <t>Commerical Portion Cost</t>
  </si>
  <si>
    <t>Total Cs needed</t>
  </si>
  <si>
    <t xml:space="preserve">Total Servings </t>
  </si>
  <si>
    <t>Commodity Pounds/Cs</t>
  </si>
  <si>
    <t>Net Savings$</t>
  </si>
  <si>
    <t>NAE Chicken Thigh Strips, FC</t>
  </si>
  <si>
    <t>NAE Cajun Style Diced Chicken Breast, FC</t>
  </si>
  <si>
    <t>NAE Chili Verde Diced Chicken Breast, FC</t>
  </si>
  <si>
    <t>NAE Parm-Garlic Diced Chicken Breast, FC</t>
  </si>
  <si>
    <t>WG, NAE Popcorn Chicken White Meat, CN</t>
  </si>
  <si>
    <t>WG, NAE Chicken Nuggets W/D, CN</t>
  </si>
  <si>
    <t>WG, NAE Chicken Patty W/D, CN</t>
  </si>
  <si>
    <t>WG, NAE Spicy Chicken Patty W/D, CN</t>
  </si>
  <si>
    <t>Oven Roasted Wings Serving size 6.9oz bone-in/3.7oz edible/6-7 per serving
portion (105g)</t>
  </si>
  <si>
    <t>All Natural Buffalo Wings Serving size 8.1oz bone-in / 4.37oz edible/4-5 per serving</t>
  </si>
  <si>
    <t>NAE Shredded Chicken</t>
  </si>
  <si>
    <t>WG, Chicken Corn Dog, CN</t>
  </si>
  <si>
    <t>WG, NAE Uncured Chicken Corn Dog, CN</t>
  </si>
  <si>
    <t>WG, NAE Mini Chicken Corn Dogs, CN</t>
  </si>
  <si>
    <t>NAE Oven Roasted Diced Chicken</t>
  </si>
  <si>
    <t>Unbreaded Fully Cooked Chicken</t>
  </si>
  <si>
    <t>Bold Bites Fully Cooked Flavored Diced Chicken</t>
  </si>
  <si>
    <t>Chicken Corn Dogs &amp; Mini Corn Dogs</t>
  </si>
  <si>
    <t>Fully Cooked Bone In Chicken Wings</t>
  </si>
  <si>
    <t>Fernando's Burritos</t>
  </si>
  <si>
    <t>WG Egg &amp; Cheese Breakfast Burrito CN</t>
  </si>
  <si>
    <t>WG Pork Sausage, Egg &amp; Cheese Breakfast Burrito CN</t>
  </si>
  <si>
    <t>WG Beef Chili, Cheese &amp; Bean Fiesta Layered Burrito PF CN</t>
  </si>
  <si>
    <t>WG Taco Snack Burrito CN</t>
  </si>
  <si>
    <t>WG Cheesey Chicken Burrito CN</t>
  </si>
  <si>
    <t>WG Cheese &amp; Bean Red Chili Fiesta Layered Burrito CN</t>
  </si>
  <si>
    <t>WG Beff, Cheese &amp; Bean Fiesta Burrito CN</t>
  </si>
  <si>
    <t>WG Taco Snack Burrito CN Individually Wrapped</t>
  </si>
  <si>
    <t>WG Beef, Cheese &amp; Bean Fiesta Layered Burrito CN IW</t>
  </si>
  <si>
    <t>WG Tortilla Cheese, Beef, Bean &amp; Red Chili Burritos PF CN</t>
  </si>
  <si>
    <t>WG Tortilla Cheese &amp; Bean Burritos CN</t>
  </si>
  <si>
    <t>WG Cheese &amp; Bean Burritos CN Individually Wrapped</t>
  </si>
  <si>
    <t>Portion Size</t>
  </si>
  <si>
    <t>5.0 oz.</t>
  </si>
  <si>
    <t>3.5 Oz.</t>
  </si>
  <si>
    <t>4.75 oz.</t>
  </si>
  <si>
    <t>4.5 oz.</t>
  </si>
  <si>
    <t xml:space="preserve">4.5 oz. </t>
  </si>
  <si>
    <t>Fully Cooked Bone In Drums</t>
  </si>
  <si>
    <t>NAE Oven Roasted Drum</t>
  </si>
  <si>
    <t xml:space="preserve"> Fully Cooked Breaded  Items</t>
  </si>
  <si>
    <t>WG, NAE Breaded Chicken Breast Filets</t>
  </si>
  <si>
    <t>WG, NAE spicy Breaded Chicken Breast Filets</t>
  </si>
  <si>
    <t>WG, NAE Breaded Chicken Breast Strips</t>
  </si>
  <si>
    <t>WB, NAE MWWM Breaded Chicken Breast Tenders</t>
  </si>
  <si>
    <t>WG, NAE Spicy MWWM Breaded Chicken Breast Tenders</t>
  </si>
  <si>
    <t>WG Maple Chicken Pancake Wraps CN</t>
  </si>
  <si>
    <t>WG Maple Chicken Pancake Wraps CN IW</t>
  </si>
  <si>
    <t>WG Mini Maple Chicken Pancake Wraps CN</t>
  </si>
  <si>
    <t>NAE Pollo Asada Diced Chicken Thighs (Dark Meat)</t>
  </si>
  <si>
    <t>NAE Parmesan Garlic Diced Chicken Thighs (Dark Meat)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</si>
</sst>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44" fontId="0" fillId="2" borderId="0" xfId="0" applyNumberFormat="1" applyFill="1"/>
    <xf numFmtId="44" fontId="0" fillId="0" borderId="0" xfId="1" applyFont="1" applyFill="1"/>
    <xf numFmtId="0" fontId="4" fillId="4" borderId="0" xfId="0" applyFont="1" applyFill="1"/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0" fontId="2" fillId="4" borderId="0" xfId="0" applyFont="1" applyFill="1"/>
    <xf numFmtId="0" fontId="2" fillId="4" borderId="0" xfId="0" applyFont="1" applyFill="1" applyAlignment="1">
      <alignment wrapText="1"/>
    </xf>
    <xf numFmtId="164" fontId="0" fillId="4" borderId="0" xfId="2" applyNumberFormat="1" applyFont="1" applyFill="1"/>
    <xf numFmtId="164" fontId="3" fillId="4" borderId="0" xfId="0" applyNumberFormat="1" applyFont="1" applyFill="1" applyAlignment="1">
      <alignment horizontal="right"/>
    </xf>
    <xf numFmtId="0" fontId="6" fillId="4" borderId="0" xfId="0" applyFont="1" applyFill="1"/>
    <xf numFmtId="8" fontId="0" fillId="0" borderId="0" xfId="1" applyNumberFormat="1" applyFont="1"/>
    <xf numFmtId="43" fontId="0" fillId="4" borderId="0" xfId="2" applyFont="1" applyFill="1"/>
    <xf numFmtId="44" fontId="3" fillId="2" borderId="0" xfId="0" applyNumberFormat="1" applyFont="1" applyFill="1"/>
    <xf numFmtId="43" fontId="3" fillId="2" borderId="0" xfId="2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1" applyNumberFormat="1" applyFont="1" applyAlignment="1">
      <alignment horizontal="center"/>
    </xf>
    <xf numFmtId="1" fontId="0" fillId="0" borderId="0" xfId="1" applyNumberFormat="1" applyFont="1" applyFill="1" applyAlignment="1">
      <alignment horizontal="center"/>
    </xf>
    <xf numFmtId="1" fontId="0" fillId="4" borderId="0" xfId="1" applyNumberFormat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164" fontId="3" fillId="2" borderId="0" xfId="2" applyNumberFormat="1" applyFont="1" applyFill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2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4" borderId="0" xfId="0" applyNumberFormat="1" applyFill="1" applyAlignment="1">
      <alignment horizontal="center"/>
    </xf>
    <xf numFmtId="1" fontId="0" fillId="4" borderId="0" xfId="2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44" fontId="0" fillId="2" borderId="0" xfId="0" applyNumberFormat="1" applyFill="1" applyAlignment="1">
      <alignment vertical="center"/>
    </xf>
    <xf numFmtId="1" fontId="0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2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44" fontId="0" fillId="0" borderId="0" xfId="1" applyFont="1" applyFill="1" applyAlignment="1">
      <alignment vertical="center"/>
    </xf>
    <xf numFmtId="1" fontId="0" fillId="0" borderId="0" xfId="1" applyNumberFormat="1" applyFont="1" applyFill="1" applyAlignment="1">
      <alignment horizontal="center" vertical="center"/>
    </xf>
    <xf numFmtId="44" fontId="0" fillId="0" borderId="0" xfId="0" applyNumberFormat="1" applyAlignment="1">
      <alignment vertical="center"/>
    </xf>
    <xf numFmtId="8" fontId="0" fillId="0" borderId="0" xfId="0" applyNumberFormat="1"/>
    <xf numFmtId="44" fontId="8" fillId="6" borderId="0" xfId="1" applyFont="1" applyFill="1" applyAlignment="1">
      <alignment horizontal="center"/>
    </xf>
    <xf numFmtId="165" fontId="0" fillId="0" borderId="0" xfId="0" applyNumberFormat="1"/>
    <xf numFmtId="165" fontId="9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52918</xdr:rowOff>
    </xdr:from>
    <xdr:to>
      <xdr:col>9</xdr:col>
      <xdr:colOff>157501</xdr:colOff>
      <xdr:row>0</xdr:row>
      <xdr:rowOff>2321136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0E3C4-D47D-4F3B-A461-5AB8669DC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81" b="39314"/>
        <a:stretch/>
      </xdr:blipFill>
      <xdr:spPr>
        <a:xfrm>
          <a:off x="1247775" y="52918"/>
          <a:ext cx="11134724" cy="2268218"/>
        </a:xfrm>
        <a:prstGeom prst="rect">
          <a:avLst/>
        </a:prstGeom>
      </xdr:spPr>
    </xdr:pic>
    <xdr:clientData/>
  </xdr:twoCellAnchor>
  <xdr:twoCellAnchor editAs="oneCell">
    <xdr:from>
      <xdr:col>10</xdr:col>
      <xdr:colOff>568325</xdr:colOff>
      <xdr:row>0</xdr:row>
      <xdr:rowOff>657785</xdr:rowOff>
    </xdr:from>
    <xdr:to>
      <xdr:col>11</xdr:col>
      <xdr:colOff>967104</xdr:colOff>
      <xdr:row>0</xdr:row>
      <xdr:rowOff>1793623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0CE68D-CAB5-4816-8E2D-685E41AD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225" y="657785"/>
          <a:ext cx="1214754" cy="1135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276224</xdr:rowOff>
    </xdr:from>
    <xdr:to>
      <xdr:col>1</xdr:col>
      <xdr:colOff>1343025</xdr:colOff>
      <xdr:row>0</xdr:row>
      <xdr:rowOff>1691763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6C087F-E731-B993-7C61-4D661B12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76224"/>
          <a:ext cx="1514475" cy="1415539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0</xdr:row>
      <xdr:rowOff>600075</xdr:rowOff>
    </xdr:from>
    <xdr:to>
      <xdr:col>8</xdr:col>
      <xdr:colOff>28201</xdr:colOff>
      <xdr:row>0</xdr:row>
      <xdr:rowOff>1381125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B15281-CAAB-2F9F-8F79-9C11FE60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600075"/>
          <a:ext cx="3047626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572759</xdr:colOff>
      <xdr:row>0</xdr:row>
      <xdr:rowOff>619124</xdr:rowOff>
    </xdr:from>
    <xdr:to>
      <xdr:col>15</xdr:col>
      <xdr:colOff>323850</xdr:colOff>
      <xdr:row>0</xdr:row>
      <xdr:rowOff>1581149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E6D67E-CCAB-37A3-EC29-28D6D154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8659" y="619124"/>
          <a:ext cx="1427491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1746320</xdr:colOff>
      <xdr:row>0</xdr:row>
      <xdr:rowOff>28575</xdr:rowOff>
    </xdr:from>
    <xdr:to>
      <xdr:col>3</xdr:col>
      <xdr:colOff>66675</xdr:colOff>
      <xdr:row>0</xdr:row>
      <xdr:rowOff>1970890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A1A8CE-AB35-0A9C-2A2E-95969DE1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920" y="28575"/>
          <a:ext cx="2997130" cy="194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219074</xdr:colOff>
      <xdr:row>0</xdr:row>
      <xdr:rowOff>47625</xdr:rowOff>
    </xdr:from>
    <xdr:to>
      <xdr:col>13</xdr:col>
      <xdr:colOff>128587</xdr:colOff>
      <xdr:row>0</xdr:row>
      <xdr:rowOff>1981200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51510A-F981-8833-F63E-D546F8C2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47625"/>
          <a:ext cx="2900363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BDD82-C9C6-4CD3-9ECE-2990B7917781}">
  <sheetPr>
    <pageSetUpPr fitToPage="1"/>
  </sheetPr>
  <dimension ref="A1:R134"/>
  <sheetViews>
    <sheetView tabSelected="1" zoomScale="90" zoomScaleNormal="90" workbookViewId="0">
      <selection activeCell="J4" sqref="J4"/>
    </sheetView>
  </sheetViews>
  <sheetFormatPr defaultRowHeight="14.5" x14ac:dyDescent="0.35"/>
  <cols>
    <col min="1" max="1" width="11.453125" bestFit="1" customWidth="1"/>
    <col min="2" max="2" width="83" customWidth="1"/>
    <col min="3" max="3" width="13.453125" customWidth="1"/>
    <col min="4" max="4" width="13" customWidth="1"/>
    <col min="5" max="5" width="13.7265625" customWidth="1"/>
    <col min="6" max="6" width="11.54296875" bestFit="1" customWidth="1"/>
    <col min="7" max="7" width="11.54296875" customWidth="1"/>
    <col min="8" max="8" width="13.26953125" customWidth="1"/>
    <col min="9" max="9" width="12.54296875" customWidth="1"/>
    <col min="10" max="10" width="11.26953125" bestFit="1" customWidth="1"/>
    <col min="11" max="11" width="12.26953125" bestFit="1" customWidth="1"/>
    <col min="12" max="12" width="17.7265625" bestFit="1" customWidth="1"/>
    <col min="13" max="13" width="12.81640625" bestFit="1" customWidth="1"/>
    <col min="14" max="14" width="16" bestFit="1" customWidth="1"/>
    <col min="15" max="15" width="5.81640625" bestFit="1" customWidth="1"/>
  </cols>
  <sheetData>
    <row r="1" spans="1:15" ht="186" customHeight="1" x14ac:dyDescent="0.3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s="24" customFormat="1" ht="58.5" customHeight="1" x14ac:dyDescent="0.35">
      <c r="A2" s="20"/>
      <c r="B2" s="21" t="s">
        <v>3</v>
      </c>
      <c r="C2" s="21" t="s">
        <v>5</v>
      </c>
      <c r="D2" s="21" t="s">
        <v>1</v>
      </c>
      <c r="E2" s="22" t="s">
        <v>10</v>
      </c>
      <c r="F2" s="22" t="s">
        <v>0</v>
      </c>
      <c r="G2" s="22" t="s">
        <v>4</v>
      </c>
      <c r="H2" s="22" t="s">
        <v>8</v>
      </c>
      <c r="I2" s="22" t="s">
        <v>9</v>
      </c>
      <c r="J2" s="22" t="s">
        <v>11</v>
      </c>
      <c r="K2" s="22" t="s">
        <v>12</v>
      </c>
      <c r="L2" s="22" t="s">
        <v>14</v>
      </c>
      <c r="M2" s="22" t="s">
        <v>13</v>
      </c>
      <c r="N2" s="22" t="s">
        <v>7</v>
      </c>
      <c r="O2" s="23" t="s">
        <v>6</v>
      </c>
    </row>
    <row r="3" spans="1:15" ht="15.5" x14ac:dyDescent="0.35">
      <c r="A3" s="15" t="s">
        <v>30</v>
      </c>
      <c r="B3" s="7"/>
      <c r="C3" s="8"/>
      <c r="D3" s="8"/>
      <c r="E3" s="8"/>
      <c r="F3" s="8"/>
      <c r="G3" s="8"/>
      <c r="H3" s="8"/>
      <c r="I3" s="8"/>
      <c r="J3" s="8"/>
      <c r="K3" s="17"/>
      <c r="L3" s="13"/>
      <c r="M3" s="8"/>
      <c r="N3" s="8"/>
      <c r="O3" s="8"/>
    </row>
    <row r="4" spans="1:15" x14ac:dyDescent="0.35">
      <c r="A4" s="26">
        <v>99649</v>
      </c>
      <c r="B4" t="s">
        <v>29</v>
      </c>
      <c r="C4" s="1">
        <v>41.8</v>
      </c>
      <c r="D4" s="27">
        <v>53</v>
      </c>
      <c r="E4" s="2">
        <f t="shared" ref="E4:E6" si="0">C4/D4</f>
        <v>0.7886792452830188</v>
      </c>
      <c r="F4" s="55">
        <v>21.18</v>
      </c>
      <c r="G4" s="2">
        <f t="shared" ref="G4:G5" si="1">C4-F4</f>
        <v>20.619999999999997</v>
      </c>
      <c r="H4" s="2">
        <f>G4/D4</f>
        <v>0.38905660377358486</v>
      </c>
      <c r="I4" s="5">
        <f t="shared" ref="I4:I33" si="2">E4-H4</f>
        <v>0.39962264150943394</v>
      </c>
      <c r="J4" s="36">
        <v>0</v>
      </c>
      <c r="K4" s="37">
        <f t="shared" ref="K4:K23" si="3">J4*D4</f>
        <v>0</v>
      </c>
      <c r="L4" s="2">
        <f t="shared" ref="L4:L30" si="4">K4*I4</f>
        <v>0</v>
      </c>
      <c r="M4" s="47">
        <v>13.49</v>
      </c>
      <c r="N4" s="35">
        <f t="shared" ref="N4:N5" si="5">SUM(J4*M4)</f>
        <v>0</v>
      </c>
    </row>
    <row r="5" spans="1:15" x14ac:dyDescent="0.35">
      <c r="A5" s="26">
        <v>99650</v>
      </c>
      <c r="B5" t="s">
        <v>25</v>
      </c>
      <c r="C5" s="1">
        <v>45.5</v>
      </c>
      <c r="D5" s="27">
        <v>53</v>
      </c>
      <c r="E5" s="2">
        <f t="shared" si="0"/>
        <v>0.85849056603773588</v>
      </c>
      <c r="F5" s="1">
        <v>22.42</v>
      </c>
      <c r="G5" s="2">
        <f t="shared" si="1"/>
        <v>23.08</v>
      </c>
      <c r="H5" s="2">
        <f t="shared" ref="H5:H6" si="6">G5/D5</f>
        <v>0.43547169811320752</v>
      </c>
      <c r="I5" s="5">
        <f t="shared" si="2"/>
        <v>0.42301886792452836</v>
      </c>
      <c r="J5" s="37">
        <v>0</v>
      </c>
      <c r="K5" s="37">
        <f t="shared" si="3"/>
        <v>0</v>
      </c>
      <c r="L5" s="2">
        <f t="shared" si="4"/>
        <v>0</v>
      </c>
      <c r="M5" s="35">
        <v>14.28</v>
      </c>
      <c r="N5" s="35">
        <f t="shared" si="5"/>
        <v>0</v>
      </c>
    </row>
    <row r="6" spans="1:15" x14ac:dyDescent="0.35">
      <c r="A6" s="26">
        <v>91694</v>
      </c>
      <c r="B6" t="s">
        <v>15</v>
      </c>
      <c r="C6" s="54">
        <v>145.5</v>
      </c>
      <c r="D6" s="28">
        <v>160</v>
      </c>
      <c r="E6" s="2">
        <f t="shared" si="0"/>
        <v>0.90937500000000004</v>
      </c>
      <c r="F6" s="1">
        <v>55.45</v>
      </c>
      <c r="G6" s="2">
        <f>C6-F6</f>
        <v>90.05</v>
      </c>
      <c r="H6" s="2">
        <f t="shared" si="6"/>
        <v>0.56281249999999994</v>
      </c>
      <c r="I6" s="5">
        <f t="shared" si="2"/>
        <v>0.34656250000000011</v>
      </c>
      <c r="J6" s="37">
        <v>0</v>
      </c>
      <c r="K6" s="37">
        <f t="shared" si="3"/>
        <v>0</v>
      </c>
      <c r="L6" s="2">
        <f t="shared" si="4"/>
        <v>0</v>
      </c>
      <c r="M6" s="35">
        <v>35.32</v>
      </c>
      <c r="N6" s="35">
        <f>SUM(J6*M6)</f>
        <v>0</v>
      </c>
    </row>
    <row r="7" spans="1:15" ht="15.5" x14ac:dyDescent="0.35">
      <c r="A7" s="15" t="s">
        <v>31</v>
      </c>
      <c r="B7" s="7"/>
      <c r="C7" s="9"/>
      <c r="D7" s="29"/>
      <c r="E7" s="8"/>
      <c r="F7" s="8"/>
      <c r="G7" s="8"/>
      <c r="H7" s="8"/>
      <c r="I7" s="10"/>
      <c r="J7" s="31"/>
      <c r="K7" s="39"/>
      <c r="L7" s="10"/>
      <c r="M7" s="8"/>
      <c r="N7" s="8"/>
      <c r="O7" s="8"/>
    </row>
    <row r="8" spans="1:15" x14ac:dyDescent="0.35">
      <c r="A8" s="26">
        <v>99700</v>
      </c>
      <c r="B8" s="58" t="s">
        <v>64</v>
      </c>
      <c r="C8" s="1">
        <v>99.17</v>
      </c>
      <c r="D8" s="27">
        <v>107</v>
      </c>
      <c r="E8" s="1">
        <f t="shared" ref="E8:E9" si="7">C8/D8</f>
        <v>0.92682242990654207</v>
      </c>
      <c r="F8" s="55">
        <v>30.29</v>
      </c>
      <c r="G8" s="2">
        <f t="shared" ref="G8:G9" si="8">C8-F8</f>
        <v>68.88</v>
      </c>
      <c r="H8" s="2">
        <f t="shared" ref="H8:H9" si="9">G8/D8</f>
        <v>0.64373831775700929</v>
      </c>
      <c r="I8" s="5">
        <f t="shared" ref="I8:I10" si="10">E8-H8</f>
        <v>0.28308411214953277</v>
      </c>
      <c r="J8" s="36">
        <v>0</v>
      </c>
      <c r="K8" s="37">
        <f t="shared" ref="K8:K9" si="11">J7*D8</f>
        <v>0</v>
      </c>
      <c r="L8" s="2">
        <f t="shared" ref="L8:L10" si="12">K8*I8</f>
        <v>0</v>
      </c>
      <c r="M8" s="34">
        <v>19.29</v>
      </c>
      <c r="N8" s="35">
        <f t="shared" ref="N8:N9" si="13">SUM(J7*M8)</f>
        <v>0</v>
      </c>
    </row>
    <row r="9" spans="1:15" x14ac:dyDescent="0.35">
      <c r="A9" s="26">
        <v>99701</v>
      </c>
      <c r="B9" s="58" t="s">
        <v>65</v>
      </c>
      <c r="C9" s="1">
        <v>99.17</v>
      </c>
      <c r="D9" s="27">
        <v>105</v>
      </c>
      <c r="E9" s="1">
        <f t="shared" si="7"/>
        <v>0.94447619047619047</v>
      </c>
      <c r="F9" s="55">
        <v>29.97</v>
      </c>
      <c r="G9" s="2">
        <f t="shared" si="8"/>
        <v>69.2</v>
      </c>
      <c r="H9" s="2">
        <f t="shared" si="9"/>
        <v>0.6590476190476191</v>
      </c>
      <c r="I9" s="5">
        <f t="shared" si="10"/>
        <v>0.28542857142857136</v>
      </c>
      <c r="J9" s="36">
        <v>0</v>
      </c>
      <c r="K9" s="37">
        <f t="shared" si="11"/>
        <v>0</v>
      </c>
      <c r="L9" s="2">
        <f t="shared" si="12"/>
        <v>0</v>
      </c>
      <c r="M9" s="34">
        <v>19.29</v>
      </c>
      <c r="N9" s="35">
        <f t="shared" si="13"/>
        <v>0</v>
      </c>
    </row>
    <row r="10" spans="1:15" x14ac:dyDescent="0.35">
      <c r="A10" s="26">
        <v>99706</v>
      </c>
      <c r="B10" t="s">
        <v>16</v>
      </c>
      <c r="C10" s="1">
        <v>75.599999999999994</v>
      </c>
      <c r="D10" s="27">
        <v>90</v>
      </c>
      <c r="E10" s="1">
        <f>C10/D10</f>
        <v>0.84</v>
      </c>
      <c r="F10" s="55">
        <v>36.630000000000003</v>
      </c>
      <c r="G10" s="2">
        <f>C10-F10</f>
        <v>38.969999999999992</v>
      </c>
      <c r="H10" s="2">
        <f>G10/D10</f>
        <v>0.43299999999999988</v>
      </c>
      <c r="I10" s="5">
        <f t="shared" si="10"/>
        <v>0.40700000000000008</v>
      </c>
      <c r="J10" s="36">
        <v>0</v>
      </c>
      <c r="K10" s="37">
        <f>J9*D10</f>
        <v>0</v>
      </c>
      <c r="L10" s="2">
        <f t="shared" si="12"/>
        <v>0</v>
      </c>
      <c r="M10" s="34">
        <v>23.33</v>
      </c>
      <c r="N10" s="35">
        <f>SUM(J9*M10)</f>
        <v>0</v>
      </c>
    </row>
    <row r="11" spans="1:15" x14ac:dyDescent="0.35">
      <c r="A11" s="26">
        <v>99707</v>
      </c>
      <c r="B11" t="s">
        <v>17</v>
      </c>
      <c r="C11" s="1">
        <v>75.599999999999994</v>
      </c>
      <c r="D11" s="27">
        <v>90</v>
      </c>
      <c r="E11" s="1">
        <f t="shared" ref="E11:E12" si="14">C11/D11</f>
        <v>0.84</v>
      </c>
      <c r="F11" s="55">
        <v>36.270000000000003</v>
      </c>
      <c r="G11" s="2">
        <f>C11-F11</f>
        <v>39.329999999999991</v>
      </c>
      <c r="H11" s="2">
        <f t="shared" ref="H11:H12" si="15">G11/D11</f>
        <v>0.43699999999999989</v>
      </c>
      <c r="I11" s="5">
        <f t="shared" si="2"/>
        <v>0.40300000000000008</v>
      </c>
      <c r="J11" s="36">
        <v>0</v>
      </c>
      <c r="K11" s="37">
        <f t="shared" si="3"/>
        <v>0</v>
      </c>
      <c r="L11" s="2">
        <f t="shared" si="4"/>
        <v>0</v>
      </c>
      <c r="M11" s="35">
        <v>23.1</v>
      </c>
      <c r="N11" s="35">
        <f>SUM(J11*M11)</f>
        <v>0</v>
      </c>
    </row>
    <row r="12" spans="1:15" x14ac:dyDescent="0.35">
      <c r="A12" s="26">
        <v>99708</v>
      </c>
      <c r="B12" t="s">
        <v>18</v>
      </c>
      <c r="C12" s="1">
        <v>75.599999999999994</v>
      </c>
      <c r="D12" s="27">
        <v>90</v>
      </c>
      <c r="E12" s="1">
        <f t="shared" si="14"/>
        <v>0.84</v>
      </c>
      <c r="F12" s="55">
        <v>36.270000000000003</v>
      </c>
      <c r="G12" s="2">
        <f>C12-F12</f>
        <v>39.329999999999991</v>
      </c>
      <c r="H12" s="2">
        <f t="shared" si="15"/>
        <v>0.43699999999999989</v>
      </c>
      <c r="I12" s="5">
        <f t="shared" si="2"/>
        <v>0.40300000000000008</v>
      </c>
      <c r="J12" s="36">
        <v>0</v>
      </c>
      <c r="K12" s="37">
        <f t="shared" si="3"/>
        <v>0</v>
      </c>
      <c r="L12" s="2">
        <f t="shared" si="4"/>
        <v>0</v>
      </c>
      <c r="M12" s="35">
        <v>23.1</v>
      </c>
      <c r="N12" s="35">
        <f>SUM(J12*M12)</f>
        <v>0</v>
      </c>
    </row>
    <row r="13" spans="1:15" ht="18.5" x14ac:dyDescent="0.45">
      <c r="A13" s="15" t="s">
        <v>55</v>
      </c>
      <c r="B13" s="7"/>
      <c r="C13" s="8"/>
      <c r="D13" s="29"/>
      <c r="E13" s="11"/>
      <c r="F13" s="11"/>
      <c r="G13" s="11"/>
      <c r="H13" s="12"/>
      <c r="I13" s="10"/>
      <c r="J13" s="32"/>
      <c r="K13" s="39"/>
      <c r="L13" s="10"/>
      <c r="M13" s="11"/>
      <c r="N13" s="8"/>
      <c r="O13" s="8"/>
    </row>
    <row r="14" spans="1:15" x14ac:dyDescent="0.35">
      <c r="A14" s="26">
        <v>90008</v>
      </c>
      <c r="B14" t="s">
        <v>19</v>
      </c>
      <c r="C14" s="56">
        <v>91.5</v>
      </c>
      <c r="D14" s="27">
        <v>112</v>
      </c>
      <c r="E14" s="2">
        <f>C14/D14</f>
        <v>0.8169642857142857</v>
      </c>
      <c r="F14" s="55">
        <v>42.34</v>
      </c>
      <c r="G14" s="2">
        <f t="shared" ref="G14:G23" si="16">C14-F14</f>
        <v>49.16</v>
      </c>
      <c r="H14" s="2">
        <f t="shared" ref="H14:H23" si="17">G14/D14</f>
        <v>0.43892857142857139</v>
      </c>
      <c r="I14" s="5">
        <f t="shared" si="2"/>
        <v>0.37803571428571431</v>
      </c>
      <c r="J14" s="38">
        <v>0</v>
      </c>
      <c r="K14" s="37">
        <f t="shared" si="3"/>
        <v>0</v>
      </c>
      <c r="L14" s="2">
        <f t="shared" si="4"/>
        <v>0</v>
      </c>
      <c r="M14" s="35">
        <v>26.97</v>
      </c>
      <c r="N14" s="35">
        <f>SUM(J14*M14)</f>
        <v>0</v>
      </c>
    </row>
    <row r="15" spans="1:15" x14ac:dyDescent="0.35">
      <c r="A15" s="26">
        <v>90012</v>
      </c>
      <c r="B15" t="s">
        <v>20</v>
      </c>
      <c r="C15" s="56">
        <v>87</v>
      </c>
      <c r="D15" s="27">
        <v>133</v>
      </c>
      <c r="E15" s="2">
        <f t="shared" ref="E15:E23" si="18">C15/D15</f>
        <v>0.65413533834586468</v>
      </c>
      <c r="F15" s="55">
        <v>45.94</v>
      </c>
      <c r="G15" s="2">
        <f t="shared" si="16"/>
        <v>41.06</v>
      </c>
      <c r="H15" s="2">
        <f t="shared" si="17"/>
        <v>0.30872180451127823</v>
      </c>
      <c r="I15" s="5">
        <f t="shared" si="2"/>
        <v>0.34541353383458645</v>
      </c>
      <c r="J15" s="38">
        <v>0</v>
      </c>
      <c r="K15" s="37">
        <f t="shared" si="3"/>
        <v>0</v>
      </c>
      <c r="L15" s="2">
        <f t="shared" si="4"/>
        <v>0</v>
      </c>
      <c r="M15" s="35">
        <v>29.32</v>
      </c>
      <c r="N15" s="35">
        <f>SUM(J15*M15)</f>
        <v>0</v>
      </c>
    </row>
    <row r="16" spans="1:15" x14ac:dyDescent="0.35">
      <c r="A16" s="26">
        <v>90013</v>
      </c>
      <c r="B16" t="s">
        <v>21</v>
      </c>
      <c r="C16" s="56">
        <v>91.5</v>
      </c>
      <c r="D16" s="27">
        <v>137</v>
      </c>
      <c r="E16" s="2">
        <f t="shared" si="18"/>
        <v>0.66788321167883213</v>
      </c>
      <c r="F16" s="55">
        <v>45.78</v>
      </c>
      <c r="G16" s="2">
        <f t="shared" si="16"/>
        <v>45.72</v>
      </c>
      <c r="H16" s="2">
        <f t="shared" si="17"/>
        <v>0.33372262773722627</v>
      </c>
      <c r="I16" s="5">
        <f t="shared" si="2"/>
        <v>0.33416058394160586</v>
      </c>
      <c r="J16" s="38">
        <v>0</v>
      </c>
      <c r="K16" s="37">
        <f t="shared" si="3"/>
        <v>0</v>
      </c>
      <c r="L16" s="2">
        <f t="shared" si="4"/>
        <v>0</v>
      </c>
      <c r="M16" s="35">
        <v>29.16</v>
      </c>
      <c r="N16" s="35">
        <f>SUM(J16*M16)</f>
        <v>0</v>
      </c>
    </row>
    <row r="17" spans="1:15" x14ac:dyDescent="0.35">
      <c r="A17" s="26">
        <v>90014</v>
      </c>
      <c r="B17" t="s">
        <v>22</v>
      </c>
      <c r="C17" s="56">
        <v>91.5</v>
      </c>
      <c r="D17" s="27">
        <v>137</v>
      </c>
      <c r="E17" s="2">
        <f t="shared" si="18"/>
        <v>0.66788321167883213</v>
      </c>
      <c r="F17" s="55">
        <v>45.78</v>
      </c>
      <c r="G17" s="2">
        <f t="shared" si="16"/>
        <v>45.72</v>
      </c>
      <c r="H17" s="2">
        <f t="shared" si="17"/>
        <v>0.33372262773722627</v>
      </c>
      <c r="I17" s="5">
        <f t="shared" si="2"/>
        <v>0.33416058394160586</v>
      </c>
      <c r="J17" s="38">
        <v>0</v>
      </c>
      <c r="K17" s="37">
        <f t="shared" si="3"/>
        <v>0</v>
      </c>
      <c r="L17" s="2">
        <f t="shared" si="4"/>
        <v>0</v>
      </c>
      <c r="M17" s="35">
        <v>29.16</v>
      </c>
      <c r="N17" s="35">
        <f>SUM(J17*M17)</f>
        <v>0</v>
      </c>
    </row>
    <row r="18" spans="1:15" x14ac:dyDescent="0.35">
      <c r="A18" s="26">
        <v>90015</v>
      </c>
      <c r="B18" t="s">
        <v>56</v>
      </c>
      <c r="C18" s="56">
        <v>116.4</v>
      </c>
      <c r="D18" s="27">
        <v>120</v>
      </c>
      <c r="E18" s="2">
        <f t="shared" si="18"/>
        <v>0.97000000000000008</v>
      </c>
      <c r="F18" s="55">
        <v>38.79</v>
      </c>
      <c r="G18" s="2">
        <f t="shared" si="16"/>
        <v>77.610000000000014</v>
      </c>
      <c r="H18" s="2">
        <f t="shared" si="17"/>
        <v>0.64675000000000016</v>
      </c>
      <c r="I18" s="5">
        <f t="shared" si="2"/>
        <v>0.32324999999999993</v>
      </c>
      <c r="J18" s="38">
        <v>0</v>
      </c>
      <c r="K18" s="37">
        <f t="shared" si="3"/>
        <v>0</v>
      </c>
      <c r="L18" s="2">
        <f t="shared" si="4"/>
        <v>0</v>
      </c>
      <c r="M18" s="35">
        <v>24.71</v>
      </c>
      <c r="N18" s="35">
        <f t="shared" ref="N18:N23" si="19">SUM(J18*M18)</f>
        <v>0</v>
      </c>
    </row>
    <row r="19" spans="1:15" x14ac:dyDescent="0.35">
      <c r="A19" s="26">
        <v>90016</v>
      </c>
      <c r="B19" t="s">
        <v>57</v>
      </c>
      <c r="C19" s="56">
        <v>116.4</v>
      </c>
      <c r="D19" s="27">
        <v>120</v>
      </c>
      <c r="E19" s="2">
        <f t="shared" si="18"/>
        <v>0.97000000000000008</v>
      </c>
      <c r="F19" s="55">
        <v>38.79</v>
      </c>
      <c r="G19" s="2">
        <f t="shared" si="16"/>
        <v>77.610000000000014</v>
      </c>
      <c r="H19" s="2">
        <f t="shared" si="17"/>
        <v>0.64675000000000016</v>
      </c>
      <c r="I19" s="5">
        <f t="shared" si="2"/>
        <v>0.32324999999999993</v>
      </c>
      <c r="J19" s="38">
        <v>0</v>
      </c>
      <c r="K19" s="37">
        <f t="shared" si="3"/>
        <v>0</v>
      </c>
      <c r="L19" s="2">
        <f t="shared" si="4"/>
        <v>0</v>
      </c>
      <c r="M19" s="35">
        <v>24.71</v>
      </c>
      <c r="N19" s="35">
        <f t="shared" si="19"/>
        <v>0</v>
      </c>
    </row>
    <row r="20" spans="1:15" x14ac:dyDescent="0.35">
      <c r="A20" s="26">
        <v>90017</v>
      </c>
      <c r="B20" t="s">
        <v>58</v>
      </c>
      <c r="C20" s="56">
        <v>111.4</v>
      </c>
      <c r="D20" s="27">
        <v>120</v>
      </c>
      <c r="E20" s="2">
        <f t="shared" si="18"/>
        <v>0.92833333333333334</v>
      </c>
      <c r="F20" s="55">
        <v>38.79</v>
      </c>
      <c r="G20" s="2">
        <f t="shared" si="16"/>
        <v>72.610000000000014</v>
      </c>
      <c r="H20" s="2">
        <f t="shared" si="17"/>
        <v>0.60508333333333342</v>
      </c>
      <c r="I20" s="5">
        <f t="shared" si="2"/>
        <v>0.32324999999999993</v>
      </c>
      <c r="J20" s="38">
        <v>0</v>
      </c>
      <c r="K20" s="37">
        <f t="shared" si="3"/>
        <v>0</v>
      </c>
      <c r="L20" s="2">
        <f t="shared" si="4"/>
        <v>0</v>
      </c>
      <c r="M20" s="35">
        <v>24.71</v>
      </c>
      <c r="N20" s="35">
        <f t="shared" si="19"/>
        <v>0</v>
      </c>
    </row>
    <row r="21" spans="1:15" x14ac:dyDescent="0.35">
      <c r="A21" s="26">
        <v>90018</v>
      </c>
      <c r="B21" t="s">
        <v>57</v>
      </c>
      <c r="C21" s="56">
        <v>111.4</v>
      </c>
      <c r="D21" s="27">
        <v>120</v>
      </c>
      <c r="E21" s="2">
        <f t="shared" si="18"/>
        <v>0.92833333333333334</v>
      </c>
      <c r="F21" s="55">
        <v>38.79</v>
      </c>
      <c r="G21" s="2">
        <f t="shared" si="16"/>
        <v>72.610000000000014</v>
      </c>
      <c r="H21" s="2">
        <f t="shared" si="17"/>
        <v>0.60508333333333342</v>
      </c>
      <c r="I21" s="5">
        <f t="shared" si="2"/>
        <v>0.32324999999999993</v>
      </c>
      <c r="J21" s="38">
        <v>0</v>
      </c>
      <c r="K21" s="37">
        <f t="shared" si="3"/>
        <v>0</v>
      </c>
      <c r="L21" s="2">
        <f t="shared" si="4"/>
        <v>0</v>
      </c>
      <c r="M21" s="35">
        <v>24.71</v>
      </c>
      <c r="N21" s="35">
        <f t="shared" si="19"/>
        <v>0</v>
      </c>
    </row>
    <row r="22" spans="1:15" x14ac:dyDescent="0.35">
      <c r="A22" s="26">
        <v>90019</v>
      </c>
      <c r="B22" t="s">
        <v>59</v>
      </c>
      <c r="C22" s="56">
        <v>93.4</v>
      </c>
      <c r="D22" s="27">
        <v>103</v>
      </c>
      <c r="E22" s="2">
        <f t="shared" si="18"/>
        <v>0.90679611650485448</v>
      </c>
      <c r="F22" s="55">
        <v>38.79</v>
      </c>
      <c r="G22" s="2">
        <f t="shared" si="16"/>
        <v>54.610000000000007</v>
      </c>
      <c r="H22" s="2">
        <f t="shared" si="17"/>
        <v>0.53019417475728159</v>
      </c>
      <c r="I22" s="5">
        <f t="shared" si="2"/>
        <v>0.37660194174757289</v>
      </c>
      <c r="J22" s="38">
        <v>0</v>
      </c>
      <c r="K22" s="37">
        <f t="shared" si="3"/>
        <v>0</v>
      </c>
      <c r="L22" s="2">
        <f t="shared" si="4"/>
        <v>0</v>
      </c>
      <c r="M22" s="35">
        <v>24.71</v>
      </c>
      <c r="N22" s="35">
        <f t="shared" si="19"/>
        <v>0</v>
      </c>
    </row>
    <row r="23" spans="1:15" x14ac:dyDescent="0.35">
      <c r="A23" s="26">
        <v>90020</v>
      </c>
      <c r="B23" t="s">
        <v>60</v>
      </c>
      <c r="C23" s="56">
        <v>93.4</v>
      </c>
      <c r="D23" s="27">
        <v>103</v>
      </c>
      <c r="E23" s="2">
        <f t="shared" si="18"/>
        <v>0.90679611650485448</v>
      </c>
      <c r="F23" s="55">
        <v>38.79</v>
      </c>
      <c r="G23" s="2">
        <f t="shared" si="16"/>
        <v>54.610000000000007</v>
      </c>
      <c r="H23" s="2">
        <f t="shared" si="17"/>
        <v>0.53019417475728159</v>
      </c>
      <c r="I23" s="5">
        <f t="shared" si="2"/>
        <v>0.37660194174757289</v>
      </c>
      <c r="J23" s="38">
        <v>0</v>
      </c>
      <c r="K23" s="37">
        <f t="shared" si="3"/>
        <v>0</v>
      </c>
      <c r="L23" s="2">
        <f t="shared" si="4"/>
        <v>0</v>
      </c>
      <c r="M23" s="35">
        <v>24.71</v>
      </c>
      <c r="N23" s="35">
        <f t="shared" si="19"/>
        <v>0</v>
      </c>
    </row>
    <row r="24" spans="1:15" ht="15.5" x14ac:dyDescent="0.35">
      <c r="A24" s="15" t="s">
        <v>32</v>
      </c>
      <c r="B24" s="7"/>
      <c r="C24" s="8"/>
      <c r="D24" s="29"/>
      <c r="E24" s="8"/>
      <c r="F24" s="8"/>
      <c r="G24" s="8"/>
      <c r="H24" s="8"/>
      <c r="I24" s="10"/>
      <c r="J24" s="31"/>
      <c r="K24" s="39"/>
      <c r="L24" s="10"/>
      <c r="M24" s="8"/>
      <c r="N24" s="8"/>
      <c r="O24" s="8"/>
    </row>
    <row r="25" spans="1:15" ht="19.149999999999999" customHeight="1" x14ac:dyDescent="0.35">
      <c r="A25" s="26">
        <v>95157</v>
      </c>
      <c r="B25" t="s">
        <v>26</v>
      </c>
      <c r="C25" s="56">
        <v>42.84</v>
      </c>
      <c r="D25" s="27">
        <v>72</v>
      </c>
      <c r="E25" s="1">
        <f>C25/D25</f>
        <v>0.59500000000000008</v>
      </c>
      <c r="F25" s="1">
        <v>13.53</v>
      </c>
      <c r="G25" s="2">
        <f>C25-F25</f>
        <v>29.310000000000002</v>
      </c>
      <c r="H25" s="2">
        <f>G25/D25</f>
        <v>0.40708333333333335</v>
      </c>
      <c r="I25" s="5">
        <v>0.17</v>
      </c>
      <c r="J25" s="36">
        <v>0</v>
      </c>
      <c r="K25" s="36">
        <f>J25*53</f>
        <v>0</v>
      </c>
      <c r="L25" s="1">
        <f>K25*I25</f>
        <v>0</v>
      </c>
      <c r="M25" s="48">
        <v>8.41</v>
      </c>
      <c r="N25" s="35">
        <f>SUM(J25*M25)</f>
        <v>0</v>
      </c>
    </row>
    <row r="26" spans="1:15" x14ac:dyDescent="0.35">
      <c r="A26" s="26">
        <v>94125</v>
      </c>
      <c r="B26" t="s">
        <v>27</v>
      </c>
      <c r="C26" s="56">
        <v>45.54</v>
      </c>
      <c r="D26" s="27">
        <v>72</v>
      </c>
      <c r="E26" s="1">
        <f t="shared" ref="E26:E30" si="20">C26/D26</f>
        <v>0.63249999999999995</v>
      </c>
      <c r="F26" s="1">
        <v>13.2</v>
      </c>
      <c r="G26" s="2">
        <f>C26-F26</f>
        <v>32.340000000000003</v>
      </c>
      <c r="H26" s="2">
        <f>G26/D26</f>
        <v>0.44916666666666671</v>
      </c>
      <c r="I26" s="5">
        <f t="shared" si="2"/>
        <v>0.18333333333333324</v>
      </c>
      <c r="J26" s="36">
        <v>0</v>
      </c>
      <c r="K26" s="36">
        <f t="shared" ref="K26:K30" si="21">J26*53</f>
        <v>0</v>
      </c>
      <c r="L26" s="1">
        <f>K26*I26</f>
        <v>0</v>
      </c>
      <c r="M26" s="48">
        <v>8.41</v>
      </c>
      <c r="N26" s="35">
        <f>SUM(J26*M26)</f>
        <v>0</v>
      </c>
    </row>
    <row r="27" spans="1:15" x14ac:dyDescent="0.35">
      <c r="A27" s="26">
        <v>96041</v>
      </c>
      <c r="B27" t="s">
        <v>28</v>
      </c>
      <c r="C27" s="56">
        <v>31.4</v>
      </c>
      <c r="D27" s="27">
        <v>40</v>
      </c>
      <c r="E27" s="1">
        <f t="shared" si="20"/>
        <v>0.78499999999999992</v>
      </c>
      <c r="F27" s="1">
        <v>7.33</v>
      </c>
      <c r="G27" s="2">
        <f>C27-F27</f>
        <v>24.07</v>
      </c>
      <c r="H27" s="2">
        <f>G27/40</f>
        <v>0.60175000000000001</v>
      </c>
      <c r="I27" s="5">
        <v>0.17</v>
      </c>
      <c r="J27" s="36">
        <v>0</v>
      </c>
      <c r="K27" s="36">
        <f t="shared" si="21"/>
        <v>0</v>
      </c>
      <c r="L27" s="2">
        <f t="shared" si="4"/>
        <v>0</v>
      </c>
      <c r="M27" s="25">
        <v>4.67</v>
      </c>
      <c r="N27" s="35">
        <f>SUM(J27*M27)</f>
        <v>0</v>
      </c>
    </row>
    <row r="28" spans="1:15" x14ac:dyDescent="0.35">
      <c r="A28" s="57">
        <v>95193</v>
      </c>
      <c r="B28" s="58" t="s">
        <v>61</v>
      </c>
      <c r="C28" s="56">
        <v>28.55</v>
      </c>
      <c r="D28" s="26">
        <v>56</v>
      </c>
      <c r="E28" s="1">
        <f t="shared" si="20"/>
        <v>0.50982142857142854</v>
      </c>
      <c r="F28" s="1">
        <v>6.5</v>
      </c>
      <c r="G28" s="2">
        <f t="shared" ref="G28:G30" si="22">C28-F28</f>
        <v>22.05</v>
      </c>
      <c r="H28" s="2">
        <f>G28/56</f>
        <v>0.39374999999999999</v>
      </c>
      <c r="I28" s="5">
        <v>0.17</v>
      </c>
      <c r="J28" s="36">
        <v>0</v>
      </c>
      <c r="K28" s="36">
        <f t="shared" si="21"/>
        <v>0</v>
      </c>
      <c r="L28" s="2">
        <f t="shared" si="4"/>
        <v>0</v>
      </c>
      <c r="M28" s="25"/>
      <c r="N28" s="35"/>
    </row>
    <row r="29" spans="1:15" x14ac:dyDescent="0.35">
      <c r="A29" s="57">
        <v>95194</v>
      </c>
      <c r="B29" s="58" t="s">
        <v>62</v>
      </c>
      <c r="C29" s="56">
        <v>38.07</v>
      </c>
      <c r="D29" s="26">
        <v>68</v>
      </c>
      <c r="E29" s="1">
        <f t="shared" si="20"/>
        <v>0.55985294117647055</v>
      </c>
      <c r="F29" s="1">
        <v>7.8</v>
      </c>
      <c r="G29" s="2">
        <f t="shared" si="22"/>
        <v>30.27</v>
      </c>
      <c r="H29" s="2">
        <f>G29/68</f>
        <v>0.4451470588235294</v>
      </c>
      <c r="I29" s="5">
        <v>0.17</v>
      </c>
      <c r="J29" s="36">
        <v>0</v>
      </c>
      <c r="K29" s="36">
        <f t="shared" si="21"/>
        <v>0</v>
      </c>
      <c r="L29" s="2">
        <f t="shared" si="4"/>
        <v>0</v>
      </c>
      <c r="M29" s="25"/>
      <c r="N29" s="35"/>
    </row>
    <row r="30" spans="1:15" x14ac:dyDescent="0.35">
      <c r="A30" s="57">
        <v>95195</v>
      </c>
      <c r="B30" s="58" t="s">
        <v>63</v>
      </c>
      <c r="C30" s="56">
        <v>37.4</v>
      </c>
      <c r="D30" s="26">
        <v>60</v>
      </c>
      <c r="E30" s="1">
        <f t="shared" si="20"/>
        <v>0.62333333333333329</v>
      </c>
      <c r="F30" s="1">
        <v>6.5</v>
      </c>
      <c r="G30" s="2">
        <f t="shared" si="22"/>
        <v>30.9</v>
      </c>
      <c r="H30" s="2">
        <f>G30/60</f>
        <v>0.51500000000000001</v>
      </c>
      <c r="I30" s="5">
        <v>0.17</v>
      </c>
      <c r="J30" s="36">
        <v>0</v>
      </c>
      <c r="K30" s="36">
        <f t="shared" si="21"/>
        <v>0</v>
      </c>
      <c r="L30" s="2">
        <f t="shared" si="4"/>
        <v>0</v>
      </c>
      <c r="M30" s="25"/>
      <c r="N30" s="35"/>
    </row>
    <row r="31" spans="1:15" ht="15.5" x14ac:dyDescent="0.35">
      <c r="A31" s="15" t="s">
        <v>33</v>
      </c>
      <c r="B31" s="8"/>
      <c r="C31" s="9"/>
      <c r="D31" s="30"/>
      <c r="E31" s="8"/>
      <c r="F31" s="8"/>
      <c r="G31" s="8"/>
      <c r="H31" s="8"/>
      <c r="I31" s="10"/>
      <c r="J31" s="31"/>
      <c r="K31" s="40" t="s">
        <v>2</v>
      </c>
      <c r="L31" s="10" t="s">
        <v>2</v>
      </c>
      <c r="M31" s="14" t="s">
        <v>2</v>
      </c>
      <c r="N31" s="8"/>
      <c r="O31" s="8"/>
    </row>
    <row r="32" spans="1:15" s="46" customFormat="1" ht="49.15" customHeight="1" x14ac:dyDescent="0.35">
      <c r="A32" s="26">
        <v>96523</v>
      </c>
      <c r="B32" s="41" t="s">
        <v>23</v>
      </c>
      <c r="C32" s="50">
        <v>73.05</v>
      </c>
      <c r="D32" s="51">
        <v>35</v>
      </c>
      <c r="E32" s="52">
        <f>C32/34</f>
        <v>2.1485294117647058</v>
      </c>
      <c r="F32" s="50">
        <v>21.87</v>
      </c>
      <c r="G32" s="52">
        <f>C32-F32</f>
        <v>51.179999999999993</v>
      </c>
      <c r="H32" s="52">
        <f>G32/34</f>
        <v>1.5052941176470587</v>
      </c>
      <c r="I32" s="43">
        <f t="shared" si="2"/>
        <v>0.64323529411764713</v>
      </c>
      <c r="J32" s="44">
        <v>0</v>
      </c>
      <c r="K32" s="45">
        <f>J32*D32</f>
        <v>0</v>
      </c>
      <c r="L32" s="42">
        <f>K32*I32</f>
        <v>0</v>
      </c>
      <c r="M32" s="26">
        <v>13.93</v>
      </c>
      <c r="N32" s="49">
        <f>SUM(J32*M32)</f>
        <v>0</v>
      </c>
    </row>
    <row r="33" spans="1:18" s="46" customFormat="1" ht="38.5" customHeight="1" x14ac:dyDescent="0.35">
      <c r="A33" s="26">
        <v>96210</v>
      </c>
      <c r="B33" s="41" t="s">
        <v>24</v>
      </c>
      <c r="C33" s="50">
        <v>44.7</v>
      </c>
      <c r="D33" s="51">
        <v>20</v>
      </c>
      <c r="E33" s="52">
        <f>C33/D33</f>
        <v>2.2350000000000003</v>
      </c>
      <c r="F33" s="50">
        <v>11.76</v>
      </c>
      <c r="G33" s="52">
        <f>C33-F33</f>
        <v>32.940000000000005</v>
      </c>
      <c r="H33" s="52">
        <f>G33/29</f>
        <v>1.1358620689655174</v>
      </c>
      <c r="I33" s="43">
        <f t="shared" si="2"/>
        <v>1.0991379310344829</v>
      </c>
      <c r="J33" s="45">
        <v>0</v>
      </c>
      <c r="K33" s="45">
        <f>J33*D33</f>
        <v>0</v>
      </c>
      <c r="L33" s="42">
        <f>K33*I33</f>
        <v>0</v>
      </c>
      <c r="M33" s="26">
        <v>7.89</v>
      </c>
      <c r="N33" s="49">
        <f>SUM(J33*M33)</f>
        <v>0</v>
      </c>
    </row>
    <row r="34" spans="1:18" s="46" customFormat="1" ht="15.5" x14ac:dyDescent="0.35">
      <c r="A34" s="15" t="s">
        <v>53</v>
      </c>
      <c r="B34" s="8"/>
      <c r="C34" s="9"/>
      <c r="D34" s="30"/>
      <c r="E34" s="8"/>
      <c r="F34" s="8"/>
      <c r="G34" s="8"/>
      <c r="H34" s="8"/>
      <c r="I34" s="10"/>
      <c r="J34" s="31"/>
      <c r="K34" s="40" t="s">
        <v>2</v>
      </c>
      <c r="L34" s="10" t="s">
        <v>2</v>
      </c>
      <c r="M34" s="14" t="s">
        <v>2</v>
      </c>
      <c r="N34" s="8"/>
      <c r="O34" s="8"/>
    </row>
    <row r="35" spans="1:18" s="46" customFormat="1" ht="22.5" customHeight="1" x14ac:dyDescent="0.35">
      <c r="A35" s="26">
        <v>99659</v>
      </c>
      <c r="B35" s="46" t="s">
        <v>54</v>
      </c>
      <c r="C35" s="1">
        <v>87.4</v>
      </c>
      <c r="D35" s="27">
        <v>134</v>
      </c>
      <c r="E35" s="2">
        <f>C35/D35</f>
        <v>0.65223880597014927</v>
      </c>
      <c r="F35" s="16">
        <v>43.08</v>
      </c>
      <c r="G35" s="2">
        <f>C35-F35</f>
        <v>44.320000000000007</v>
      </c>
      <c r="H35" s="2">
        <f>G35/D35</f>
        <v>0.33074626865671647</v>
      </c>
      <c r="I35" s="5">
        <f t="shared" ref="I35" si="23">E35-H35</f>
        <v>0.3214925373134328</v>
      </c>
      <c r="J35" s="38">
        <v>0</v>
      </c>
      <c r="K35" s="37">
        <f>J35*D35</f>
        <v>0</v>
      </c>
      <c r="L35" s="2">
        <f>K35*I35</f>
        <v>0</v>
      </c>
      <c r="M35" s="35">
        <v>27.44</v>
      </c>
      <c r="N35" s="35">
        <f>SUM(J35*M35)</f>
        <v>0</v>
      </c>
      <c r="O35"/>
    </row>
    <row r="36" spans="1:18" x14ac:dyDescent="0.35">
      <c r="D36" s="25"/>
      <c r="E36" s="2"/>
      <c r="G36" s="2" t="s">
        <v>2</v>
      </c>
      <c r="J36" s="33">
        <f>SUM(J4:J33)</f>
        <v>0</v>
      </c>
      <c r="L36" s="18">
        <f>SUM(L4:L33)</f>
        <v>0</v>
      </c>
      <c r="N36" s="19">
        <f>SUM(N4:N33)</f>
        <v>0</v>
      </c>
      <c r="R36" s="4">
        <f>N36/36000</f>
        <v>0</v>
      </c>
    </row>
    <row r="37" spans="1:18" x14ac:dyDescent="0.35">
      <c r="D37" s="25"/>
      <c r="E37" s="2"/>
    </row>
    <row r="38" spans="1:18" x14ac:dyDescent="0.35">
      <c r="I38" s="3"/>
    </row>
    <row r="49" spans="1:1" x14ac:dyDescent="0.35">
      <c r="A49" s="53"/>
    </row>
    <row r="50" spans="1:1" x14ac:dyDescent="0.35">
      <c r="A50" s="53"/>
    </row>
    <row r="51" spans="1:1" x14ac:dyDescent="0.35">
      <c r="A51" s="53"/>
    </row>
    <row r="63" spans="1:1" x14ac:dyDescent="0.35">
      <c r="A63" s="53"/>
    </row>
    <row r="64" spans="1:1" x14ac:dyDescent="0.35">
      <c r="A64" s="53"/>
    </row>
    <row r="65" spans="1:1" x14ac:dyDescent="0.35">
      <c r="A65" s="53"/>
    </row>
    <row r="77" spans="1:1" x14ac:dyDescent="0.35">
      <c r="A77" s="53"/>
    </row>
    <row r="78" spans="1:1" x14ac:dyDescent="0.35">
      <c r="A78" s="53"/>
    </row>
    <row r="79" spans="1:1" x14ac:dyDescent="0.35">
      <c r="A79" s="53"/>
    </row>
    <row r="91" spans="1:1" x14ac:dyDescent="0.35">
      <c r="A91" s="53"/>
    </row>
    <row r="92" spans="1:1" x14ac:dyDescent="0.35">
      <c r="A92" s="53"/>
    </row>
    <row r="93" spans="1:1" x14ac:dyDescent="0.35">
      <c r="A93" s="53"/>
    </row>
    <row r="105" spans="1:1" x14ac:dyDescent="0.35">
      <c r="A105" s="53"/>
    </row>
    <row r="106" spans="1:1" x14ac:dyDescent="0.35">
      <c r="A106" s="53"/>
    </row>
    <row r="107" spans="1:1" x14ac:dyDescent="0.35">
      <c r="A107" s="53"/>
    </row>
    <row r="119" spans="1:1" x14ac:dyDescent="0.35">
      <c r="A119" s="53"/>
    </row>
    <row r="120" spans="1:1" x14ac:dyDescent="0.35">
      <c r="A120" s="53"/>
    </row>
    <row r="121" spans="1:1" x14ac:dyDescent="0.35">
      <c r="A121" s="53"/>
    </row>
    <row r="133" spans="1:1" x14ac:dyDescent="0.35">
      <c r="A133" s="53"/>
    </row>
    <row r="134" spans="1:1" x14ac:dyDescent="0.35">
      <c r="A134" s="53"/>
    </row>
  </sheetData>
  <mergeCells count="1">
    <mergeCell ref="A1:O1"/>
  </mergeCells>
  <printOptions horizontalCentered="1"/>
  <pageMargins left="0.2" right="0.2" top="0.75" bottom="0.75" header="0.3" footer="0.3"/>
  <pageSetup scale="63" orientation="landscape" r:id="rId1"/>
  <headerFooter>
    <oddFooter>&amp;LSCHOOL YEAR 2024/2025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78A0-D1E4-434A-9361-EDA8F35390F7}">
  <sheetPr>
    <pageSetUpPr fitToPage="1"/>
  </sheetPr>
  <dimension ref="A1:P16"/>
  <sheetViews>
    <sheetView workbookViewId="0">
      <selection activeCell="G16" sqref="G16"/>
    </sheetView>
  </sheetViews>
  <sheetFormatPr defaultRowHeight="14.5" x14ac:dyDescent="0.35"/>
  <cols>
    <col min="2" max="2" width="57.7265625" bestFit="1" customWidth="1"/>
    <col min="3" max="3" width="12.453125" bestFit="1" customWidth="1"/>
    <col min="4" max="4" width="12.54296875" bestFit="1" customWidth="1"/>
    <col min="5" max="5" width="10" customWidth="1"/>
    <col min="6" max="6" width="12.453125" customWidth="1"/>
    <col min="8" max="8" width="12.26953125" customWidth="1"/>
    <col min="9" max="9" width="13.1796875" customWidth="1"/>
    <col min="10" max="10" width="11.26953125" customWidth="1"/>
    <col min="11" max="11" width="11.7265625" customWidth="1"/>
    <col min="12" max="12" width="10.54296875" customWidth="1"/>
    <col min="13" max="13" width="11.26953125" customWidth="1"/>
    <col min="14" max="14" width="12.453125" customWidth="1"/>
    <col min="15" max="15" width="12.7265625" customWidth="1"/>
  </cols>
  <sheetData>
    <row r="1" spans="1:16" ht="156.75" customHeight="1" x14ac:dyDescent="0.3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46.5" x14ac:dyDescent="0.35">
      <c r="A2" s="20"/>
      <c r="B2" s="21" t="s">
        <v>3</v>
      </c>
      <c r="C2" s="21" t="s">
        <v>5</v>
      </c>
      <c r="D2" s="21" t="s">
        <v>1</v>
      </c>
      <c r="E2" s="22" t="s">
        <v>47</v>
      </c>
      <c r="F2" s="22" t="s">
        <v>10</v>
      </c>
      <c r="G2" s="22" t="s">
        <v>0</v>
      </c>
      <c r="H2" s="22" t="s">
        <v>4</v>
      </c>
      <c r="I2" s="22" t="s">
        <v>8</v>
      </c>
      <c r="J2" s="22" t="s">
        <v>9</v>
      </c>
      <c r="K2" s="22" t="s">
        <v>11</v>
      </c>
      <c r="L2" s="22" t="s">
        <v>12</v>
      </c>
      <c r="M2" s="22" t="s">
        <v>14</v>
      </c>
      <c r="N2" s="22" t="s">
        <v>13</v>
      </c>
      <c r="O2" s="22" t="s">
        <v>7</v>
      </c>
      <c r="P2" s="23" t="s">
        <v>6</v>
      </c>
    </row>
    <row r="3" spans="1:16" ht="15.5" x14ac:dyDescent="0.35">
      <c r="A3" s="15" t="s">
        <v>34</v>
      </c>
      <c r="B3" s="7"/>
      <c r="C3" s="8"/>
      <c r="D3" s="8"/>
      <c r="E3" s="8"/>
      <c r="F3" s="8"/>
      <c r="G3" s="8"/>
      <c r="H3" s="8"/>
      <c r="I3" s="8"/>
      <c r="J3" s="8"/>
      <c r="K3" s="8"/>
      <c r="L3" s="17"/>
      <c r="M3" s="13"/>
      <c r="N3" s="8"/>
      <c r="O3" s="8"/>
      <c r="P3" s="8"/>
    </row>
    <row r="4" spans="1:16" x14ac:dyDescent="0.35">
      <c r="A4" s="26">
        <v>5210</v>
      </c>
      <c r="B4" t="s">
        <v>37</v>
      </c>
      <c r="C4" s="1">
        <v>67</v>
      </c>
      <c r="D4" s="27">
        <v>60</v>
      </c>
      <c r="E4" s="27" t="s">
        <v>48</v>
      </c>
      <c r="F4" s="2">
        <f t="shared" ref="F4:F6" si="0">C4/D4</f>
        <v>1.1166666666666667</v>
      </c>
      <c r="G4" s="1">
        <v>3.59</v>
      </c>
      <c r="H4" s="2">
        <f t="shared" ref="H4:H5" si="1">C4-G4</f>
        <v>63.41</v>
      </c>
      <c r="I4" s="2">
        <f>H4/D4</f>
        <v>1.0568333333333333</v>
      </c>
      <c r="J4" s="5">
        <f t="shared" ref="J4:J15" si="2">F4-I4</f>
        <v>5.9833333333333405E-2</v>
      </c>
      <c r="K4" s="36">
        <v>0</v>
      </c>
      <c r="L4" s="37">
        <f t="shared" ref="L4:L14" si="3">K4*D4</f>
        <v>0</v>
      </c>
      <c r="M4" s="2">
        <f t="shared" ref="M4:M14" si="4">L4*J4</f>
        <v>0</v>
      </c>
      <c r="N4" s="47">
        <v>0</v>
      </c>
      <c r="O4" s="35">
        <f t="shared" ref="O4:O5" si="5">SUM(K4*N4)</f>
        <v>0</v>
      </c>
    </row>
    <row r="5" spans="1:16" x14ac:dyDescent="0.35">
      <c r="A5" s="26">
        <v>5211</v>
      </c>
      <c r="B5" t="s">
        <v>38</v>
      </c>
      <c r="C5" s="1">
        <v>75</v>
      </c>
      <c r="D5" s="27">
        <v>60</v>
      </c>
      <c r="E5" s="27" t="s">
        <v>48</v>
      </c>
      <c r="F5" s="2">
        <f t="shared" si="0"/>
        <v>1.25</v>
      </c>
      <c r="G5" s="1">
        <v>3.53</v>
      </c>
      <c r="H5" s="2">
        <f t="shared" si="1"/>
        <v>71.47</v>
      </c>
      <c r="I5" s="2">
        <f t="shared" ref="I5:I7" si="6">H5/D5</f>
        <v>1.1911666666666667</v>
      </c>
      <c r="J5" s="5">
        <f t="shared" si="2"/>
        <v>5.8833333333333293E-2</v>
      </c>
      <c r="K5" s="37">
        <v>0</v>
      </c>
      <c r="L5" s="37">
        <f t="shared" si="3"/>
        <v>0</v>
      </c>
      <c r="M5" s="2">
        <f t="shared" si="4"/>
        <v>0</v>
      </c>
      <c r="N5" s="35">
        <v>0</v>
      </c>
      <c r="O5" s="35">
        <f t="shared" si="5"/>
        <v>0</v>
      </c>
    </row>
    <row r="6" spans="1:16" x14ac:dyDescent="0.35">
      <c r="A6" s="26">
        <v>5213</v>
      </c>
      <c r="B6" t="s">
        <v>39</v>
      </c>
      <c r="C6" s="6">
        <v>64.680000000000007</v>
      </c>
      <c r="D6" s="28">
        <v>60</v>
      </c>
      <c r="E6" s="27" t="s">
        <v>48</v>
      </c>
      <c r="F6" s="2">
        <f t="shared" si="0"/>
        <v>1.0780000000000001</v>
      </c>
      <c r="G6" s="1">
        <v>3.92</v>
      </c>
      <c r="H6" s="2">
        <f t="shared" ref="H6:H15" si="7">C6-G6</f>
        <v>60.760000000000005</v>
      </c>
      <c r="I6" s="2">
        <f t="shared" si="6"/>
        <v>1.0126666666666668</v>
      </c>
      <c r="J6" s="5">
        <f t="shared" si="2"/>
        <v>6.5333333333333243E-2</v>
      </c>
      <c r="K6" s="37">
        <v>0</v>
      </c>
      <c r="L6" s="37">
        <f t="shared" si="3"/>
        <v>0</v>
      </c>
      <c r="M6" s="2">
        <f t="shared" si="4"/>
        <v>0</v>
      </c>
      <c r="N6" s="35">
        <v>0</v>
      </c>
      <c r="O6" s="35">
        <f t="shared" ref="O6:O15" si="8">SUM(K6*N6)</f>
        <v>0</v>
      </c>
    </row>
    <row r="7" spans="1:16" x14ac:dyDescent="0.35">
      <c r="A7" s="26">
        <v>5216</v>
      </c>
      <c r="B7" t="s">
        <v>40</v>
      </c>
      <c r="C7" s="1">
        <v>61.52</v>
      </c>
      <c r="D7" s="27">
        <v>60</v>
      </c>
      <c r="E7" s="27" t="s">
        <v>48</v>
      </c>
      <c r="F7" s="2">
        <f>C7/D7</f>
        <v>1.0253333333333334</v>
      </c>
      <c r="G7" s="1">
        <v>5.44</v>
      </c>
      <c r="H7" s="2">
        <f t="shared" si="7"/>
        <v>56.080000000000005</v>
      </c>
      <c r="I7" s="2">
        <f t="shared" si="6"/>
        <v>0.93466666666666676</v>
      </c>
      <c r="J7" s="5">
        <f t="shared" si="2"/>
        <v>9.0666666666666673E-2</v>
      </c>
      <c r="K7" s="37">
        <v>0</v>
      </c>
      <c r="L7" s="37">
        <f t="shared" si="3"/>
        <v>0</v>
      </c>
      <c r="M7" s="2">
        <f t="shared" si="4"/>
        <v>0</v>
      </c>
      <c r="N7" s="34">
        <v>0</v>
      </c>
      <c r="O7" s="35">
        <f t="shared" si="8"/>
        <v>0</v>
      </c>
    </row>
    <row r="8" spans="1:16" x14ac:dyDescent="0.35">
      <c r="A8" s="26">
        <v>5218</v>
      </c>
      <c r="B8" t="s">
        <v>41</v>
      </c>
      <c r="C8" s="1">
        <v>72.5</v>
      </c>
      <c r="D8" s="27">
        <v>60</v>
      </c>
      <c r="E8" s="27" t="s">
        <v>48</v>
      </c>
      <c r="F8" s="1">
        <f>C8/D8</f>
        <v>1.2083333333333333</v>
      </c>
      <c r="G8" s="1">
        <v>3.2</v>
      </c>
      <c r="H8" s="2">
        <f t="shared" si="7"/>
        <v>69.3</v>
      </c>
      <c r="I8" s="2">
        <f>H8/D8</f>
        <v>1.155</v>
      </c>
      <c r="J8" s="5">
        <f t="shared" si="2"/>
        <v>5.3333333333333233E-2</v>
      </c>
      <c r="K8" s="36">
        <v>0</v>
      </c>
      <c r="L8" s="37">
        <f t="shared" si="3"/>
        <v>0</v>
      </c>
      <c r="M8" s="2">
        <f t="shared" si="4"/>
        <v>0</v>
      </c>
      <c r="N8" s="34">
        <v>0</v>
      </c>
      <c r="O8" s="35">
        <f t="shared" si="8"/>
        <v>0</v>
      </c>
    </row>
    <row r="9" spans="1:16" x14ac:dyDescent="0.35">
      <c r="A9" s="26">
        <v>5220</v>
      </c>
      <c r="B9" t="s">
        <v>35</v>
      </c>
      <c r="C9" s="1">
        <v>73.77</v>
      </c>
      <c r="D9" s="27">
        <v>90</v>
      </c>
      <c r="E9" s="27" t="s">
        <v>49</v>
      </c>
      <c r="F9" s="1">
        <f t="shared" ref="F9:F10" si="9">C9/D9</f>
        <v>0.81966666666666665</v>
      </c>
      <c r="G9" s="1">
        <v>3.88</v>
      </c>
      <c r="H9" s="2">
        <f t="shared" si="7"/>
        <v>69.89</v>
      </c>
      <c r="I9" s="2">
        <f t="shared" ref="I9:I10" si="10">H9/D9</f>
        <v>0.77655555555555555</v>
      </c>
      <c r="J9" s="5">
        <f t="shared" si="2"/>
        <v>4.31111111111111E-2</v>
      </c>
      <c r="K9" s="36">
        <v>0</v>
      </c>
      <c r="L9" s="37">
        <f t="shared" si="3"/>
        <v>0</v>
      </c>
      <c r="M9" s="2">
        <f t="shared" si="4"/>
        <v>0</v>
      </c>
      <c r="N9" s="35">
        <v>0</v>
      </c>
      <c r="O9" s="35">
        <f t="shared" si="8"/>
        <v>0</v>
      </c>
    </row>
    <row r="10" spans="1:16" x14ac:dyDescent="0.35">
      <c r="A10" s="26">
        <v>5221</v>
      </c>
      <c r="B10" t="s">
        <v>36</v>
      </c>
      <c r="C10" s="1">
        <v>78.69</v>
      </c>
      <c r="D10" s="27">
        <v>90</v>
      </c>
      <c r="E10" s="27" t="s">
        <v>49</v>
      </c>
      <c r="F10" s="1">
        <f t="shared" si="9"/>
        <v>0.8743333333333333</v>
      </c>
      <c r="G10" s="1">
        <v>3.22</v>
      </c>
      <c r="H10" s="2">
        <f t="shared" si="7"/>
        <v>75.47</v>
      </c>
      <c r="I10" s="2">
        <f t="shared" si="10"/>
        <v>0.8385555555555555</v>
      </c>
      <c r="J10" s="5">
        <f t="shared" si="2"/>
        <v>3.5777777777777797E-2</v>
      </c>
      <c r="K10" s="36">
        <v>0</v>
      </c>
      <c r="L10" s="37">
        <f t="shared" si="3"/>
        <v>0</v>
      </c>
      <c r="M10" s="2">
        <f t="shared" si="4"/>
        <v>0</v>
      </c>
      <c r="N10" s="35">
        <v>0</v>
      </c>
      <c r="O10" s="35">
        <f t="shared" si="8"/>
        <v>0</v>
      </c>
    </row>
    <row r="11" spans="1:16" x14ac:dyDescent="0.35">
      <c r="A11" s="26">
        <v>5811</v>
      </c>
      <c r="B11" t="s">
        <v>42</v>
      </c>
      <c r="C11" s="1">
        <v>124.4</v>
      </c>
      <c r="D11" s="27">
        <v>96</v>
      </c>
      <c r="E11" s="27" t="s">
        <v>48</v>
      </c>
      <c r="F11" s="2">
        <f>C11/D11</f>
        <v>1.2958333333333334</v>
      </c>
      <c r="G11" s="1">
        <v>5.67</v>
      </c>
      <c r="H11" s="2">
        <f t="shared" si="7"/>
        <v>118.73</v>
      </c>
      <c r="I11" s="2">
        <f t="shared" ref="I11:I15" si="11">H11/D11</f>
        <v>1.2367708333333334</v>
      </c>
      <c r="J11" s="5">
        <f t="shared" si="2"/>
        <v>5.9062500000000018E-2</v>
      </c>
      <c r="K11" s="38">
        <v>0</v>
      </c>
      <c r="L11" s="37">
        <f t="shared" si="3"/>
        <v>0</v>
      </c>
      <c r="M11" s="2">
        <f t="shared" si="4"/>
        <v>0</v>
      </c>
      <c r="N11" s="35">
        <v>0</v>
      </c>
      <c r="O11" s="35">
        <f t="shared" si="8"/>
        <v>0</v>
      </c>
    </row>
    <row r="12" spans="1:16" x14ac:dyDescent="0.35">
      <c r="A12" s="26">
        <v>5818</v>
      </c>
      <c r="B12" t="s">
        <v>43</v>
      </c>
      <c r="C12" s="1">
        <v>124.4</v>
      </c>
      <c r="D12" s="27">
        <v>96</v>
      </c>
      <c r="E12" s="27" t="s">
        <v>48</v>
      </c>
      <c r="F12" s="2">
        <f t="shared" ref="F12:F14" si="12">C12/D12</f>
        <v>1.2958333333333334</v>
      </c>
      <c r="G12" s="1">
        <v>5.13</v>
      </c>
      <c r="H12" s="2">
        <f t="shared" si="7"/>
        <v>119.27000000000001</v>
      </c>
      <c r="I12" s="2">
        <f t="shared" si="11"/>
        <v>1.2423958333333334</v>
      </c>
      <c r="J12" s="5">
        <f t="shared" si="2"/>
        <v>5.3437500000000027E-2</v>
      </c>
      <c r="K12" s="38">
        <v>0</v>
      </c>
      <c r="L12" s="37">
        <f t="shared" si="3"/>
        <v>0</v>
      </c>
      <c r="M12" s="2">
        <f t="shared" si="4"/>
        <v>0</v>
      </c>
      <c r="N12" s="35">
        <v>0</v>
      </c>
      <c r="O12" s="35">
        <f t="shared" si="8"/>
        <v>0</v>
      </c>
    </row>
    <row r="13" spans="1:16" x14ac:dyDescent="0.35">
      <c r="A13" s="26">
        <v>21072</v>
      </c>
      <c r="B13" t="s">
        <v>44</v>
      </c>
      <c r="C13" s="1">
        <v>86.85</v>
      </c>
      <c r="D13" s="27">
        <v>72</v>
      </c>
      <c r="E13" s="27" t="s">
        <v>50</v>
      </c>
      <c r="F13" s="2">
        <f t="shared" si="12"/>
        <v>1.2062499999999998</v>
      </c>
      <c r="G13" s="1">
        <v>7.15</v>
      </c>
      <c r="H13" s="2">
        <f t="shared" si="7"/>
        <v>79.699999999999989</v>
      </c>
      <c r="I13" s="2">
        <f t="shared" si="11"/>
        <v>1.1069444444444443</v>
      </c>
      <c r="J13" s="5">
        <f t="shared" si="2"/>
        <v>9.9305555555555536E-2</v>
      </c>
      <c r="K13" s="38">
        <v>0</v>
      </c>
      <c r="L13" s="37">
        <f t="shared" si="3"/>
        <v>0</v>
      </c>
      <c r="M13" s="2">
        <f t="shared" si="4"/>
        <v>0</v>
      </c>
      <c r="N13" s="35">
        <v>0</v>
      </c>
      <c r="O13" s="35">
        <f t="shared" si="8"/>
        <v>0</v>
      </c>
    </row>
    <row r="14" spans="1:16" x14ac:dyDescent="0.35">
      <c r="A14" s="26">
        <v>21200</v>
      </c>
      <c r="B14" t="s">
        <v>45</v>
      </c>
      <c r="C14" s="1">
        <v>78.53</v>
      </c>
      <c r="D14" s="27">
        <v>96</v>
      </c>
      <c r="E14" s="27" t="s">
        <v>51</v>
      </c>
      <c r="F14" s="2">
        <f t="shared" si="12"/>
        <v>0.81802083333333331</v>
      </c>
      <c r="G14" s="1">
        <v>6.28</v>
      </c>
      <c r="H14" s="2">
        <f t="shared" si="7"/>
        <v>72.25</v>
      </c>
      <c r="I14" s="2">
        <f t="shared" si="11"/>
        <v>0.75260416666666663</v>
      </c>
      <c r="J14" s="5">
        <f t="shared" si="2"/>
        <v>6.5416666666666679E-2</v>
      </c>
      <c r="K14" s="38">
        <v>0</v>
      </c>
      <c r="L14" s="37">
        <f t="shared" si="3"/>
        <v>0</v>
      </c>
      <c r="M14" s="2">
        <f t="shared" si="4"/>
        <v>0</v>
      </c>
      <c r="N14" s="35">
        <v>0</v>
      </c>
      <c r="O14" s="35">
        <f t="shared" si="8"/>
        <v>0</v>
      </c>
    </row>
    <row r="15" spans="1:16" x14ac:dyDescent="0.35">
      <c r="A15" s="26">
        <v>33212</v>
      </c>
      <c r="B15" t="s">
        <v>46</v>
      </c>
      <c r="C15" s="1">
        <v>89.25</v>
      </c>
      <c r="D15" s="27">
        <v>96</v>
      </c>
      <c r="E15" s="27" t="s">
        <v>52</v>
      </c>
      <c r="F15" s="1">
        <f>C15/D15</f>
        <v>0.9296875</v>
      </c>
      <c r="G15" s="1">
        <v>6.28</v>
      </c>
      <c r="H15" s="2">
        <f t="shared" si="7"/>
        <v>82.97</v>
      </c>
      <c r="I15" s="2">
        <f t="shared" si="11"/>
        <v>0.86427083333333332</v>
      </c>
      <c r="J15" s="5">
        <f t="shared" si="2"/>
        <v>6.5416666666666679E-2</v>
      </c>
      <c r="K15" s="36">
        <v>0</v>
      </c>
      <c r="L15" s="36">
        <f>K15*53</f>
        <v>0</v>
      </c>
      <c r="M15" s="1">
        <f>L15*J15</f>
        <v>0</v>
      </c>
      <c r="N15" s="48">
        <v>0</v>
      </c>
      <c r="O15" s="35">
        <f t="shared" si="8"/>
        <v>0</v>
      </c>
    </row>
    <row r="16" spans="1:16" x14ac:dyDescent="0.35">
      <c r="H16" s="2" t="s">
        <v>2</v>
      </c>
      <c r="K16" s="33">
        <f>SUM(K6:K15)</f>
        <v>0</v>
      </c>
      <c r="M16" s="18">
        <f>SUM(M4:M15)</f>
        <v>0</v>
      </c>
      <c r="O16" s="19">
        <f>SUM(O4:O15)</f>
        <v>0</v>
      </c>
    </row>
  </sheetData>
  <mergeCells count="1">
    <mergeCell ref="A1:P1"/>
  </mergeCells>
  <printOptions horizontalCentered="1"/>
  <pageMargins left="0.2" right="0.2" top="0.75" bottom="0.75" header="0.3" footer="0.3"/>
  <pageSetup scale="59" orientation="landscape" r:id="rId1"/>
  <headerFooter>
    <oddFooter>&amp;LSCHOOL YEAR 2024 2025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93F9B-D2E8-49F9-979D-E980C7327F35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ed5b55-2da7-4e86-ae4c-135e1882d626"/>
  </ds:schemaRefs>
</ds:datastoreItem>
</file>

<file path=customXml/itemProps2.xml><?xml version="1.0" encoding="utf-8"?>
<ds:datastoreItem xmlns:ds="http://schemas.openxmlformats.org/officeDocument/2006/customXml" ds:itemID="{1541D62A-5F62-48A0-B060-438F85458F5A}"/>
</file>

<file path=customXml/itemProps3.xml><?xml version="1.0" encoding="utf-8"?>
<ds:datastoreItem xmlns:ds="http://schemas.openxmlformats.org/officeDocument/2006/customXml" ds:itemID="{3D3DD329-D71A-4F72-BA77-31CB9D156C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Chicken SY2627</vt:lpstr>
      <vt:lpstr>Fernandos SY2627</vt:lpstr>
      <vt:lpstr>'Chicken SY2627'!Print_Area</vt:lpstr>
      <vt:lpstr>'Fernandos SY2627'!Print_Area</vt:lpstr>
    </vt:vector>
  </TitlesOfParts>
  <Company>Foster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Russin, Gary</dc:creator>
  <cp:lastModifiedBy>CAMERON Beatrice * ODE</cp:lastModifiedBy>
  <cp:lastPrinted>2023-12-13T22:23:31Z</cp:lastPrinted>
  <dcterms:created xsi:type="dcterms:W3CDTF">2023-02-22T16:08:24Z</dcterms:created>
  <dcterms:modified xsi:type="dcterms:W3CDTF">2026-01-23T23:24:14Z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