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_Processing Catalogue &amp; Info\22-23\USDA Foods Calculators\"/>
    </mc:Choice>
  </mc:AlternateContent>
  <bookViews>
    <workbookView xWindow="0" yWindow="0" windowWidth="23040" windowHeight="7968"/>
  </bookViews>
  <sheets>
    <sheet name="Integrated Food Service" sheetId="1" r:id="rId1"/>
  </sheets>
  <definedNames>
    <definedName name="_xlnm.Print_Area" localSheetId="0">'Integrated Food Service'!$A$1:$I$95</definedName>
    <definedName name="_xlnm.Print_Titles" localSheetId="0">'Integrated Food Service'!$1:$12</definedName>
  </definedNames>
  <calcPr calcId="162913"/>
</workbook>
</file>

<file path=xl/calcChain.xml><?xml version="1.0" encoding="utf-8"?>
<calcChain xmlns="http://schemas.openxmlformats.org/spreadsheetml/2006/main">
  <c r="G61" i="1" l="1"/>
  <c r="H61" i="1" l="1"/>
  <c r="I61" i="1"/>
  <c r="G59" i="1"/>
  <c r="G57" i="1"/>
  <c r="H59" i="1" l="1"/>
  <c r="H89" i="1" l="1"/>
  <c r="H93" i="1" s="1"/>
  <c r="G25" i="1"/>
  <c r="H25" i="1" s="1"/>
  <c r="G87" i="1"/>
  <c r="I87" i="1" s="1"/>
  <c r="H57" i="1"/>
  <c r="G81" i="1"/>
  <c r="I81" i="1" s="1"/>
  <c r="G34" i="1"/>
  <c r="I34" i="1" s="1"/>
  <c r="G67" i="1"/>
  <c r="H67" i="1" s="1"/>
  <c r="G65" i="1"/>
  <c r="H65" i="1" s="1"/>
  <c r="G63" i="1"/>
  <c r="H63" i="1" s="1"/>
  <c r="G55" i="1"/>
  <c r="H55" i="1" s="1"/>
  <c r="G53" i="1"/>
  <c r="I53" i="1" s="1"/>
  <c r="G51" i="1"/>
  <c r="H51" i="1" s="1"/>
  <c r="G49" i="1"/>
  <c r="I49" i="1" s="1"/>
  <c r="G47" i="1"/>
  <c r="I47" i="1" s="1"/>
  <c r="G45" i="1"/>
  <c r="H45" i="1" s="1"/>
  <c r="G42" i="1"/>
  <c r="I42" i="1" s="1"/>
  <c r="G40" i="1"/>
  <c r="H40" i="1" s="1"/>
  <c r="G38" i="1"/>
  <c r="H38" i="1" s="1"/>
  <c r="G36" i="1"/>
  <c r="I36" i="1" s="1"/>
  <c r="G32" i="1"/>
  <c r="I32" i="1" s="1"/>
  <c r="G30" i="1"/>
  <c r="H30" i="1" s="1"/>
  <c r="G28" i="1"/>
  <c r="H28" i="1" s="1"/>
  <c r="G23" i="1"/>
  <c r="H23" i="1" s="1"/>
  <c r="G21" i="1"/>
  <c r="H21" i="1" s="1"/>
  <c r="G19" i="1"/>
  <c r="H19" i="1" s="1"/>
  <c r="G17" i="1"/>
  <c r="H17" i="1" s="1"/>
  <c r="G15" i="1"/>
  <c r="H15" i="1" s="1"/>
  <c r="G73" i="1"/>
  <c r="I73" i="1" s="1"/>
  <c r="G75" i="1"/>
  <c r="I75" i="1" s="1"/>
  <c r="G85" i="1"/>
  <c r="I85" i="1" s="1"/>
  <c r="G77" i="1"/>
  <c r="I77" i="1" s="1"/>
  <c r="G79" i="1"/>
  <c r="I79" i="1" s="1"/>
  <c r="G83" i="1"/>
  <c r="I83" i="1" s="1"/>
  <c r="G71" i="1"/>
  <c r="I71" i="1" s="1"/>
  <c r="H36" i="1" l="1"/>
  <c r="I51" i="1"/>
  <c r="I63" i="1"/>
  <c r="I65" i="1"/>
  <c r="I40" i="1"/>
  <c r="I89" i="1"/>
  <c r="I93" i="1" s="1"/>
  <c r="H53" i="1"/>
  <c r="H69" i="1" l="1"/>
  <c r="H92" i="1" s="1"/>
  <c r="H94" i="1" s="1"/>
  <c r="I69" i="1"/>
  <c r="I92" i="1" s="1"/>
  <c r="I94" i="1" s="1"/>
</calcChain>
</file>

<file path=xl/sharedStrings.xml><?xml version="1.0" encoding="utf-8"?>
<sst xmlns="http://schemas.openxmlformats.org/spreadsheetml/2006/main" count="174" uniqueCount="165">
  <si>
    <t>Code</t>
  </si>
  <si>
    <t>C32120B</t>
  </si>
  <si>
    <t>C32225B</t>
  </si>
  <si>
    <t>C12225B</t>
  </si>
  <si>
    <t>C78000B</t>
  </si>
  <si>
    <t>C47007</t>
  </si>
  <si>
    <t>Product Description</t>
  </si>
  <si>
    <t>Estimated Annual Total lbs needed page 2</t>
  </si>
  <si>
    <t>Estimated Annual Total lbs needed</t>
  </si>
  <si>
    <t>C47107</t>
  </si>
  <si>
    <t>Estimated Annual Total lbs needed page 1</t>
  </si>
  <si>
    <t>C10400</t>
  </si>
  <si>
    <t>Cases Needed</t>
  </si>
  <si>
    <t>Estimated Annual Total Lbs. Needed Page 1</t>
  </si>
  <si>
    <t>Estimated Annual Total Lbs. Needed Page 2</t>
  </si>
  <si>
    <t>S  U  M  M  A  R  Y</t>
  </si>
  <si>
    <t>Unit    Oz</t>
  </si>
  <si>
    <t>Case Count</t>
  </si>
  <si>
    <t>C22050B</t>
  </si>
  <si>
    <t>C32000B</t>
  </si>
  <si>
    <t>C95200</t>
  </si>
  <si>
    <t>Beef:  31.64 lbs.</t>
  </si>
  <si>
    <t>310-523-3664              310-523-1619 fax</t>
  </si>
  <si>
    <t>C99018</t>
  </si>
  <si>
    <t>C32300B-NF</t>
  </si>
  <si>
    <t>Chili Cheese Dog, Low Sodium, Reduced Fat, IW</t>
  </si>
  <si>
    <t>Grilled Cheese Sandwich on Whole Grain Bread, Reduced Sodium, IW</t>
  </si>
  <si>
    <t>C47220</t>
  </si>
  <si>
    <t>C46007</t>
  </si>
  <si>
    <t>310 W. Alondra Blvd. Gardena, CA 90248</t>
  </si>
  <si>
    <t>C13100</t>
  </si>
  <si>
    <t>C10800</t>
  </si>
  <si>
    <t>C10900</t>
  </si>
  <si>
    <t>All American Burger on a Whole Grain Bun, IW</t>
  </si>
  <si>
    <t>C80916</t>
  </si>
  <si>
    <t>Beef Sausage Breakfast Sandwich on a Whole Grain Hawaiian Bun, IW</t>
  </si>
  <si>
    <t>BBQ Rib Sandwich on a Whole Grain Roll, IW</t>
  </si>
  <si>
    <t>Cheeseburger Sliders on Whole Grain Buns, Reduced Sodium, IW</t>
  </si>
  <si>
    <t xml:space="preserve">Beef &amp; Cheese Chalupa on a Whole Grain Tostada Bowl </t>
  </si>
  <si>
    <t xml:space="preserve">Bean &amp; Cheese Chalupa on a Whole Grain Tostada Bowl </t>
  </si>
  <si>
    <t>C80940</t>
  </si>
  <si>
    <t xml:space="preserve">Beef Sausage &amp; Cheese on a Whole Grain Mini Bagel, IW     </t>
  </si>
  <si>
    <t>Grilled Cheese Sandwich on Whole Grain Bread, Reduced Sodium</t>
  </si>
  <si>
    <t>C36200</t>
  </si>
  <si>
    <t>C13018</t>
  </si>
  <si>
    <t>Grilled Cheese Sandwich on Whole Grain Bread,  IW</t>
  </si>
  <si>
    <t>Grilled Cheese Sandwich on Whole Grain Bread, IW</t>
  </si>
  <si>
    <t>All American Cheeseburger on a Whole Grain Bun, IW</t>
  </si>
  <si>
    <r>
      <t xml:space="preserve">Charbroiled Beef Patty, 10% APP, </t>
    </r>
    <r>
      <rPr>
        <b/>
        <i/>
        <sz val="10"/>
        <color indexed="12"/>
        <rFont val="Arial Narrow"/>
        <family val="2"/>
      </rPr>
      <t>Reduced Sodium</t>
    </r>
    <r>
      <rPr>
        <b/>
        <sz val="10"/>
        <rFont val="Arial Narrow"/>
        <family val="2"/>
      </rPr>
      <t xml:space="preserve">- Bulk </t>
    </r>
  </si>
  <si>
    <t xml:space="preserve">C13600 </t>
  </si>
  <si>
    <t>Proc Chs: 4.50 lbs.</t>
  </si>
  <si>
    <t>Processed Cheese Lbs.</t>
  </si>
  <si>
    <t>Ground Beef Lbs.</t>
  </si>
  <si>
    <t>2 oz. Equiv. Grain, 2 M/MA                                                                                                                            Proc Chs: 9.00 lbs.</t>
  </si>
  <si>
    <t>2 oz. Equiv. Grain, 1.5 M/MA                                                                                                                         Proc Chs: 6.75 lbs.</t>
  </si>
  <si>
    <t xml:space="preserve">Breakfast Products </t>
  </si>
  <si>
    <t>2 oz. Equiv. Grain, 2 M/MA                                                                                                                            Proc Chs: 8.55 lbs.</t>
  </si>
  <si>
    <t>2 oz. Equiv. Grain, 1 M/MA</t>
  </si>
  <si>
    <t>2 oz. Equiv. Grain, 1 M/MA                                                                                                                            Proc Chs: 2.50 lbs.</t>
  </si>
  <si>
    <t>1 oz. Equiv. Grain, 1 M/MA                                                                                                                           Proc Chs: 1.56 lbs.</t>
  </si>
  <si>
    <t>2 oz. Equiv. Grain, 2 M/MA                                                                                                                                  Beef: 7.71 lbs.</t>
  </si>
  <si>
    <t>2 oz. Equiv. Grain, 2.25 M/MA                                                                                            Proc Chs: 1.09 lbs., Beef: 7.71 lbs.</t>
  </si>
  <si>
    <t>2 oz. Equiv. Grain, 2 M/MA                                                                                                                            Proc Chs: 1.17 lbs.</t>
  </si>
  <si>
    <t>1=1 oz. Equiv. Grain, 1 M/MA     2=2 oz. Equiv. Grain, 2 M/MA                                                                        Mozz: 7.50 lbs.</t>
  </si>
  <si>
    <r>
      <rPr>
        <sz val="8"/>
        <rFont val="Arial Narrow"/>
        <family val="2"/>
      </rPr>
      <t xml:space="preserve">3 oz. Serving = 2 M/MA </t>
    </r>
    <r>
      <rPr>
        <i/>
        <sz val="8"/>
        <rFont val="Arial Narrow"/>
        <family val="2"/>
      </rPr>
      <t xml:space="preserve">     (8/5# Bags - Approx. 213 servings)</t>
    </r>
  </si>
  <si>
    <t>Proc Chs: 9.00 lbs.</t>
  </si>
  <si>
    <t xml:space="preserve">1.5 oz. Equiv. Grain, 1.5 M/MA                                                                                                                      </t>
  </si>
  <si>
    <t>Proc Chs: 6.75 lbs.</t>
  </si>
  <si>
    <t>Proc Chs: 8.55 lbs.</t>
  </si>
  <si>
    <t>Proc Chs: 2.50 lbs.</t>
  </si>
  <si>
    <t xml:space="preserve">2 oz. Equiv. Grain, 1 M/MA                                                                                                                               </t>
  </si>
  <si>
    <t>Beef:  10.70 lbs.</t>
  </si>
  <si>
    <t xml:space="preserve">1.25 oz. Equiv. Grain, 1.25 M/MA                                                                                        </t>
  </si>
  <si>
    <t>Proc Chs: 1.13 lbs., Beef: 7.70 lbs.</t>
  </si>
  <si>
    <t xml:space="preserve">2 oz. Equiv. Grain, 2 M/MA                                                                                                                         </t>
  </si>
  <si>
    <t>Proc Chs:  2.25 lbs.</t>
  </si>
  <si>
    <t>Beef: 7.71 lbs.</t>
  </si>
  <si>
    <t>Proc Chs:  1.09 lbs.,  Beef: 7.71 lbs.</t>
  </si>
  <si>
    <t xml:space="preserve">2 oz. Equiv. Grain, 2 M/MA                                                                                                 </t>
  </si>
  <si>
    <t xml:space="preserve">1 oz. Equiv. Grain, 2 M/MA                                                                                                        </t>
  </si>
  <si>
    <t xml:space="preserve">1 oz. Equiv. Grain, 2 M/MA                                                                                                                                  </t>
  </si>
  <si>
    <t>Proc Chs: 1.17 lbs., Beef: 10.28 lbs.</t>
  </si>
  <si>
    <t xml:space="preserve">1 M/MA                                                                                                                                                               </t>
  </si>
  <si>
    <t xml:space="preserve">2 M/MA                                                                                                                                                              </t>
  </si>
  <si>
    <t xml:space="preserve"> Beef: 21.58 lbs.</t>
  </si>
  <si>
    <t>Beef: 26.34 lbs.</t>
  </si>
  <si>
    <t>Beef: 34.34 lbs.</t>
  </si>
  <si>
    <t>Beef: 26.75 lbs.</t>
  </si>
  <si>
    <t>Beef: 30.11 lbs.</t>
  </si>
  <si>
    <t>Beef: 22.58 lbs.</t>
  </si>
  <si>
    <r>
      <t xml:space="preserve">Triple B 100% All Beef Burger 2.25 oz. - Bulk - </t>
    </r>
    <r>
      <rPr>
        <b/>
        <i/>
        <sz val="10"/>
        <color indexed="10"/>
        <rFont val="Arial Narrow"/>
        <family val="2"/>
      </rPr>
      <t>Without</t>
    </r>
    <r>
      <rPr>
        <b/>
        <i/>
        <sz val="10"/>
        <color indexed="12"/>
        <rFont val="Arial Narrow"/>
        <family val="2"/>
      </rPr>
      <t xml:space="preserve"> Foil Wrappers</t>
    </r>
    <r>
      <rPr>
        <b/>
        <i/>
        <sz val="10"/>
        <color indexed="12"/>
        <rFont val="Arial Narrow"/>
        <family val="2"/>
      </rPr>
      <t/>
    </r>
  </si>
  <si>
    <t>Estimated Servings Required</t>
  </si>
  <si>
    <t>Time Period:</t>
  </si>
  <si>
    <t>To:</t>
  </si>
  <si>
    <t>From:</t>
  </si>
  <si>
    <t>C39120B</t>
  </si>
  <si>
    <t xml:space="preserve">2 M/MA                                                                                                                     </t>
  </si>
  <si>
    <t>1 M/MA</t>
  </si>
  <si>
    <t>Beef:  24.82 lbs.</t>
  </si>
  <si>
    <t>Beef Items</t>
  </si>
  <si>
    <t xml:space="preserve">2 oz. Equiv. Grain, 2 M/MA                                                                                                                           </t>
  </si>
  <si>
    <r>
      <rPr>
        <b/>
        <sz val="12"/>
        <rFont val="Arial Narrow"/>
        <family val="2"/>
      </rP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100036</t>
    </r>
  </si>
  <si>
    <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100154</t>
    </r>
  </si>
  <si>
    <t>C10300</t>
  </si>
  <si>
    <t xml:space="preserve">Turkey Ham &amp; Cheese on a Whole Grain Hawaiian Bun, IW     </t>
  </si>
  <si>
    <t>C99118</t>
  </si>
  <si>
    <t>C18021</t>
  </si>
  <si>
    <t xml:space="preserve"> </t>
  </si>
  <si>
    <t>Beef &amp; Cheese Taco Stick on a Whole Grain Flour Tortilla</t>
  </si>
  <si>
    <t>C45019 - IW</t>
  </si>
  <si>
    <t>***C44019 - Bulk</t>
  </si>
  <si>
    <t xml:space="preserve">C82651 - IW </t>
  </si>
  <si>
    <t>C82605 - Bulk</t>
  </si>
  <si>
    <t xml:space="preserve">C82751 - IW </t>
  </si>
  <si>
    <t>C82705 - Bulk</t>
  </si>
  <si>
    <r>
      <rPr>
        <b/>
        <sz val="10"/>
        <color indexed="8"/>
        <rFont val="Arial Narrow"/>
        <family val="2"/>
      </rPr>
      <t>100% All</t>
    </r>
    <r>
      <rPr>
        <b/>
        <sz val="10"/>
        <rFont val="Arial Narrow"/>
        <family val="2"/>
      </rPr>
      <t xml:space="preserve"> Beef Crumbles, </t>
    </r>
    <r>
      <rPr>
        <b/>
        <i/>
        <sz val="10"/>
        <color indexed="12"/>
        <rFont val="Arial Narrow"/>
        <family val="2"/>
      </rPr>
      <t>Reduced Sodium</t>
    </r>
    <r>
      <rPr>
        <b/>
        <i/>
        <sz val="10"/>
        <rFont val="Arial Narrow"/>
        <family val="2"/>
      </rPr>
      <t xml:space="preserve"> - Servings are approx. and within (+)/(-) 5%</t>
    </r>
  </si>
  <si>
    <r>
      <t xml:space="preserve">Triple B 100% All Beef Burger 4.00 oz., Reduced Sodium - </t>
    </r>
    <r>
      <rPr>
        <b/>
        <i/>
        <sz val="10"/>
        <color indexed="10"/>
        <rFont val="Arial Narrow"/>
        <family val="2"/>
      </rPr>
      <t>Without</t>
    </r>
    <r>
      <rPr>
        <b/>
        <i/>
        <sz val="10"/>
        <color indexed="12"/>
        <rFont val="Arial Narrow"/>
        <family val="2"/>
      </rPr>
      <t xml:space="preserve"> Foil Wrappers</t>
    </r>
  </si>
  <si>
    <t xml:space="preserve">3.75 M/MA                                                                                                                          </t>
  </si>
  <si>
    <t>Kettle Cook Beef Taco Meat - Servings are approx. and within (+)/(-) 5%</t>
  </si>
  <si>
    <t xml:space="preserve">Breakfast Maple Seasoned Beef Patty   (All Beef) </t>
  </si>
  <si>
    <t>C36400</t>
  </si>
  <si>
    <t>C99120</t>
  </si>
  <si>
    <r>
      <rPr>
        <b/>
        <sz val="11"/>
        <rFont val="Arial Narrow"/>
        <family val="2"/>
      </rPr>
      <t>Maple</t>
    </r>
    <r>
      <rPr>
        <b/>
        <sz val="10"/>
        <rFont val="Arial Narrow"/>
        <family val="2"/>
      </rPr>
      <t xml:space="preserve"> Beef Sausage Breakfast Sandwich on a Whole Grain Hawaiian Bun, IW  </t>
    </r>
  </si>
  <si>
    <t xml:space="preserve">1 oz. Equiv. Grain, 1 M/MA                                                                                                                      </t>
  </si>
  <si>
    <t>Beef:  9.93 lbs.</t>
  </si>
  <si>
    <t>Beef: 53.19 lbs.</t>
  </si>
  <si>
    <t>C13400 - IW</t>
  </si>
  <si>
    <t>C70303 - Bulk</t>
  </si>
  <si>
    <t>Breakfast Grilled Cheese Sandwich on Whole Grain Bread, Reduced Sodium, IW</t>
  </si>
  <si>
    <t>Beef: 10.97 lbs.</t>
  </si>
  <si>
    <t xml:space="preserve">Three Cheese Corn Enchilada, Bulk                                                 </t>
  </si>
  <si>
    <t>Meatballs, 40# Bulk</t>
  </si>
  <si>
    <t xml:space="preserve">2.02 oz. svg. = 2 M/MA                                                                                                            </t>
  </si>
  <si>
    <t>PLEASE FILL IN THE HIGHLIGHTED BLUE CELL, "ESTIMATED SERVINGS REQUIRED" and your required servings will automatically be converted into cases.</t>
  </si>
  <si>
    <t>Lunch / Supper Products</t>
  </si>
  <si>
    <t xml:space="preserve">Chorizo Seasoned Beef &amp; Cheese Sunrise Stick on a Whole Grain Flour Tortilla, IW </t>
  </si>
  <si>
    <t xml:space="preserve">Grilled Cheese w/Turkey Bacon on Whole Grain, IW </t>
  </si>
  <si>
    <t xml:space="preserve">2 oz. Equiv. Grain, 2 M/MA                           (soft rolled taco)                                                                  </t>
  </si>
  <si>
    <t xml:space="preserve"> (60 svgs./cs.)                      Proc Chs: 7.50 lbs.</t>
  </si>
  <si>
    <t xml:space="preserve">Maple Seasoned Beef Sausage and Pancake Breakfast Sandwich, IW   </t>
  </si>
  <si>
    <r>
      <t>Grilled Cheese Sandwiches</t>
    </r>
    <r>
      <rPr>
        <i/>
        <sz val="11"/>
        <rFont val="Arial Narrow"/>
        <family val="2"/>
      </rPr>
      <t xml:space="preserve"> (made with Reduced Sodium, Reduced Fat American Cheese)</t>
    </r>
  </si>
  <si>
    <t>Beef Sausage Breakfast Patty, Bulk  (All Beef)</t>
  </si>
  <si>
    <t xml:space="preserve">5 - 0.50 oz. pcs per serving = 2 M/MA                                                                                                                               </t>
  </si>
  <si>
    <t xml:space="preserve">1.25 oz. Equiv. Grain, 1 M/MA                                                                                                                       </t>
  </si>
  <si>
    <t>Three Cheese Lunch Quesadilla on a Whole Grain Flour Tortilla, IW</t>
  </si>
  <si>
    <t>Proc Chs: 6.25 lbs.</t>
  </si>
  <si>
    <t>Proc Chs: 12.50 lbs.</t>
  </si>
  <si>
    <t xml:space="preserve"> Chs: 3.13 lbs., Beef: 6.80 lbs.</t>
  </si>
  <si>
    <t>Chs: 6.76 lbs., Beef: 2.85 lbs.</t>
  </si>
  <si>
    <t>Chs: 3.12 lbs., Beef: 3.71 lbs.</t>
  </si>
  <si>
    <t>Chs: 4.95 lbs.</t>
  </si>
  <si>
    <t xml:space="preserve">Three Cheese Breakfast Quesadilla on a Whole Grain Flour Tortilla   </t>
  </si>
  <si>
    <t>Proc Chs: 5.25 lbs.</t>
  </si>
  <si>
    <t>Cheese Enchiladas with Sauce, IW tray</t>
  </si>
  <si>
    <t>2 oz. Equiv. Grain, 2 M/MA        (2 enchiladas/tray)</t>
  </si>
  <si>
    <t>Taco Torta, IW</t>
  </si>
  <si>
    <t xml:space="preserve">2.75 oz. Equiv. Grain, 2 M/MA      </t>
  </si>
  <si>
    <r>
      <t xml:space="preserve">Triple B 100% All Beef Burger 3.00 oz., Reduced Sodium - </t>
    </r>
    <r>
      <rPr>
        <b/>
        <i/>
        <sz val="10"/>
        <color indexed="12"/>
        <rFont val="Arial Narrow"/>
        <family val="2"/>
      </rPr>
      <t>Without Foil Wrappers</t>
    </r>
  </si>
  <si>
    <t xml:space="preserve">2.75 M/MA                                                    </t>
  </si>
  <si>
    <t>C32400B</t>
  </si>
  <si>
    <r>
      <t xml:space="preserve">      </t>
    </r>
    <r>
      <rPr>
        <b/>
        <sz val="18"/>
        <rFont val="Arial Narrow"/>
        <family val="2"/>
      </rPr>
      <t>Commodity Calculator 2022-2023 SY</t>
    </r>
  </si>
  <si>
    <t>Chs: 5.25 lbs., Beef: 5.25 lbs.</t>
  </si>
  <si>
    <t>***Highlighted items are Special Order &amp; require 8 weeks lead time with forecast</t>
  </si>
  <si>
    <t>***C80944</t>
  </si>
  <si>
    <t>***C45015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</si>
</sst>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25" x14ac:knownFonts="1">
    <font>
      <sz val="10"/>
      <name val="Arial"/>
    </font>
    <font>
      <b/>
      <i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10"/>
      <color indexed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color indexed="12"/>
      <name val="Arial Narrow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i/>
      <sz val="12"/>
      <color indexed="10"/>
      <name val="Arial Narrow"/>
      <family val="2"/>
    </font>
    <font>
      <b/>
      <i/>
      <sz val="10"/>
      <color indexed="12"/>
      <name val="Arial Narrow"/>
      <family val="2"/>
    </font>
    <font>
      <sz val="11"/>
      <name val="Arial Narrow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i/>
      <sz val="11"/>
      <name val="Arial Narrow"/>
      <family val="2"/>
    </font>
    <font>
      <b/>
      <sz val="10"/>
      <color rgb="FFFF0000"/>
      <name val="Arial Narrow"/>
      <family val="2"/>
    </font>
    <font>
      <b/>
      <i/>
      <sz val="12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164" fontId="2" fillId="0" borderId="0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7" fillId="2" borderId="1" xfId="0" applyFont="1" applyFill="1" applyBorder="1" applyAlignment="1" applyProtection="1">
      <alignment horizontal="right" vertical="center"/>
    </xf>
    <xf numFmtId="0" fontId="8" fillId="2" borderId="2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164" fontId="10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/>
    <xf numFmtId="0" fontId="11" fillId="4" borderId="0" xfId="0" applyFont="1" applyFill="1" applyBorder="1" applyAlignment="1" applyProtection="1">
      <alignment horizontal="center"/>
    </xf>
    <xf numFmtId="0" fontId="10" fillId="4" borderId="0" xfId="0" applyFont="1" applyFill="1" applyProtection="1">
      <protection locked="0"/>
    </xf>
    <xf numFmtId="164" fontId="10" fillId="4" borderId="0" xfId="0" applyNumberFormat="1" applyFont="1" applyFill="1" applyProtection="1">
      <protection locked="0"/>
    </xf>
    <xf numFmtId="0" fontId="11" fillId="3" borderId="3" xfId="0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>
      <alignment horizontal="center"/>
    </xf>
    <xf numFmtId="0" fontId="11" fillId="3" borderId="5" xfId="0" applyFont="1" applyFill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 vertical="center" shrinkToFit="1"/>
    </xf>
    <xf numFmtId="4" fontId="2" fillId="0" borderId="8" xfId="0" applyNumberFormat="1" applyFont="1" applyFill="1" applyBorder="1" applyAlignment="1" applyProtection="1">
      <alignment horizontal="center" vertical="center" shrinkToFit="1"/>
    </xf>
    <xf numFmtId="4" fontId="2" fillId="0" borderId="9" xfId="0" applyNumberFormat="1" applyFont="1" applyFill="1" applyBorder="1" applyAlignment="1" applyProtection="1">
      <alignment horizontal="center" vertical="center" shrinkToFit="1"/>
    </xf>
    <xf numFmtId="4" fontId="2" fillId="0" borderId="10" xfId="0" applyNumberFormat="1" applyFont="1" applyBorder="1" applyAlignment="1" applyProtection="1">
      <alignment horizontal="center" vertical="center" shrinkToFit="1"/>
    </xf>
    <xf numFmtId="4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4" fontId="3" fillId="0" borderId="11" xfId="0" applyNumberFormat="1" applyFont="1" applyBorder="1" applyAlignment="1" applyProtection="1">
      <alignment horizontal="center" shrinkToFit="1"/>
    </xf>
    <xf numFmtId="164" fontId="3" fillId="0" borderId="0" xfId="0" applyNumberFormat="1" applyFont="1" applyBorder="1" applyAlignment="1" applyProtection="1">
      <alignment horizontal="center"/>
      <protection locked="0"/>
    </xf>
    <xf numFmtId="4" fontId="3" fillId="0" borderId="0" xfId="0" applyNumberFormat="1" applyFont="1" applyBorder="1" applyAlignment="1" applyProtection="1">
      <alignment horizontal="center"/>
      <protection locked="0"/>
    </xf>
    <xf numFmtId="4" fontId="2" fillId="0" borderId="12" xfId="0" applyNumberFormat="1" applyFont="1" applyBorder="1" applyAlignment="1" applyProtection="1">
      <alignment horizontal="center" vertical="center" shrinkToFit="1"/>
    </xf>
    <xf numFmtId="4" fontId="2" fillId="0" borderId="13" xfId="0" applyNumberFormat="1" applyFont="1" applyBorder="1" applyAlignment="1" applyProtection="1">
      <alignment horizontal="center" vertical="center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6" fillId="0" borderId="14" xfId="0" applyNumberFormat="1" applyFont="1" applyBorder="1" applyAlignment="1" applyProtection="1">
      <alignment horizontal="center" vertical="center" shrinkToFit="1"/>
    </xf>
    <xf numFmtId="4" fontId="6" fillId="0" borderId="15" xfId="0" applyNumberFormat="1" applyFont="1" applyBorder="1" applyAlignment="1" applyProtection="1">
      <alignment horizontal="center" vertical="center" shrinkToFit="1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/>
    </xf>
    <xf numFmtId="0" fontId="7" fillId="2" borderId="16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0" fontId="11" fillId="3" borderId="4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7" fillId="2" borderId="17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/>
      <protection locked="0"/>
    </xf>
    <xf numFmtId="0" fontId="19" fillId="4" borderId="0" xfId="0" applyFont="1" applyFill="1" applyBorder="1" applyAlignment="1" applyProtection="1">
      <alignment horizontal="right"/>
    </xf>
    <xf numFmtId="14" fontId="3" fillId="5" borderId="11" xfId="0" applyNumberFormat="1" applyFont="1" applyFill="1" applyBorder="1" applyAlignment="1" applyProtection="1">
      <alignment horizontal="center"/>
    </xf>
    <xf numFmtId="4" fontId="2" fillId="0" borderId="18" xfId="0" applyNumberFormat="1" applyFont="1" applyBorder="1" applyAlignment="1" applyProtection="1">
      <alignment horizontal="center" vertical="center" shrinkToFit="1"/>
    </xf>
    <xf numFmtId="0" fontId="3" fillId="0" borderId="6" xfId="0" applyFont="1" applyFill="1" applyBorder="1" applyAlignment="1" applyProtection="1">
      <alignment horizontal="center" vertical="distributed"/>
    </xf>
    <xf numFmtId="0" fontId="3" fillId="0" borderId="19" xfId="0" applyFont="1" applyFill="1" applyBorder="1" applyAlignment="1" applyProtection="1">
      <alignment horizontal="center" vertical="distributed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6" borderId="19" xfId="0" applyFont="1" applyFill="1" applyBorder="1" applyAlignment="1" applyProtection="1">
      <alignment horizontal="center" vertical="distributed"/>
    </xf>
    <xf numFmtId="0" fontId="23" fillId="4" borderId="0" xfId="0" applyFont="1" applyFill="1" applyBorder="1" applyAlignment="1" applyProtection="1">
      <alignment horizontal="left" indent="15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4" fontId="3" fillId="0" borderId="22" xfId="0" applyNumberFormat="1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3" fontId="3" fillId="0" borderId="22" xfId="0" applyNumberFormat="1" applyFont="1" applyFill="1" applyBorder="1" applyAlignment="1" applyProtection="1">
      <alignment horizontal="center" vertical="center" wrapText="1"/>
    </xf>
    <xf numFmtId="4" fontId="3" fillId="0" borderId="23" xfId="0" applyNumberFormat="1" applyFont="1" applyBorder="1" applyAlignment="1" applyProtection="1">
      <alignment horizontal="center" vertical="center" wrapText="1"/>
    </xf>
    <xf numFmtId="0" fontId="11" fillId="6" borderId="24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7" fillId="5" borderId="1" xfId="0" applyFont="1" applyFill="1" applyBorder="1" applyAlignment="1" applyProtection="1">
      <alignment horizontal="right" vertical="center"/>
    </xf>
    <xf numFmtId="0" fontId="7" fillId="2" borderId="32" xfId="0" applyFont="1" applyFill="1" applyBorder="1" applyAlignment="1" applyProtection="1">
      <alignment vertical="center"/>
    </xf>
    <xf numFmtId="0" fontId="7" fillId="2" borderId="33" xfId="0" applyFont="1" applyFill="1" applyBorder="1" applyAlignment="1" applyProtection="1">
      <alignment horizontal="right" vertical="center"/>
    </xf>
    <xf numFmtId="4" fontId="2" fillId="0" borderId="25" xfId="0" applyNumberFormat="1" applyFont="1" applyBorder="1" applyAlignment="1" applyProtection="1">
      <alignment horizontal="center" vertical="center" shrinkToFit="1"/>
    </xf>
    <xf numFmtId="4" fontId="2" fillId="0" borderId="18" xfId="0" applyNumberFormat="1" applyFont="1" applyBorder="1" applyAlignment="1" applyProtection="1">
      <alignment horizontal="center" vertical="center" shrinkToFit="1"/>
    </xf>
    <xf numFmtId="4" fontId="2" fillId="0" borderId="8" xfId="0" applyNumberFormat="1" applyFont="1" applyFill="1" applyBorder="1" applyAlignment="1" applyProtection="1">
      <alignment horizontal="center" vertical="center" shrinkToFit="1"/>
    </xf>
    <xf numFmtId="4" fontId="2" fillId="0" borderId="9" xfId="0" applyNumberFormat="1" applyFont="1" applyFill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18" xfId="0" applyNumberFormat="1" applyFont="1" applyFill="1" applyBorder="1" applyAlignment="1" applyProtection="1">
      <alignment horizontal="center" vertical="center"/>
    </xf>
    <xf numFmtId="3" fontId="3" fillId="2" borderId="7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 applyProtection="1">
      <alignment horizontal="center" vertical="center"/>
      <protection locked="0"/>
    </xf>
    <xf numFmtId="4" fontId="2" fillId="0" borderId="25" xfId="0" applyNumberFormat="1" applyFont="1" applyBorder="1" applyAlignment="1" applyProtection="1">
      <alignment horizontal="center" vertical="center"/>
    </xf>
    <xf numFmtId="4" fontId="2" fillId="0" borderId="18" xfId="0" applyNumberFormat="1" applyFont="1" applyBorder="1" applyAlignment="1" applyProtection="1">
      <alignment horizontal="center" vertical="center"/>
    </xf>
    <xf numFmtId="3" fontId="3" fillId="2" borderId="25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14" fontId="3" fillId="5" borderId="34" xfId="0" applyNumberFormat="1" applyFont="1" applyFill="1" applyBorder="1" applyAlignment="1" applyProtection="1">
      <alignment horizontal="center"/>
    </xf>
    <xf numFmtId="0" fontId="3" fillId="5" borderId="15" xfId="0" applyFont="1" applyFill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left" vertical="center"/>
    </xf>
    <xf numFmtId="4" fontId="2" fillId="0" borderId="7" xfId="0" applyNumberFormat="1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21" fillId="0" borderId="34" xfId="0" applyFont="1" applyBorder="1" applyAlignment="1" applyProtection="1">
      <alignment horizontal="left" vertical="center"/>
    </xf>
    <xf numFmtId="0" fontId="21" fillId="0" borderId="35" xfId="0" applyFont="1" applyBorder="1" applyAlignment="1" applyProtection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4" fontId="3" fillId="0" borderId="25" xfId="0" applyNumberFormat="1" applyFont="1" applyBorder="1" applyAlignment="1" applyProtection="1">
      <alignment horizontal="center" vertical="center" wrapText="1"/>
    </xf>
    <xf numFmtId="4" fontId="3" fillId="0" borderId="37" xfId="0" applyNumberFormat="1" applyFont="1" applyBorder="1" applyAlignment="1" applyProtection="1">
      <alignment horizontal="center" vertical="center" wrapText="1"/>
    </xf>
    <xf numFmtId="4" fontId="3" fillId="0" borderId="8" xfId="0" applyNumberFormat="1" applyFont="1" applyBorder="1" applyAlignment="1" applyProtection="1">
      <alignment horizontal="center" vertical="center" wrapText="1"/>
    </xf>
    <xf numFmtId="4" fontId="3" fillId="0" borderId="43" xfId="0" applyNumberFormat="1" applyFont="1" applyBorder="1" applyAlignment="1" applyProtection="1">
      <alignment horizontal="center" vertical="center" wrapText="1"/>
    </xf>
    <xf numFmtId="3" fontId="3" fillId="0" borderId="36" xfId="0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 wrapText="1"/>
    </xf>
    <xf numFmtId="3" fontId="3" fillId="0" borderId="37" xfId="0" applyNumberFormat="1" applyFont="1" applyFill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" fontId="2" fillId="0" borderId="30" xfId="0" applyNumberFormat="1" applyFont="1" applyFill="1" applyBorder="1" applyAlignment="1" applyProtection="1">
      <alignment horizontal="center" vertical="center" shrinkToFit="1"/>
    </xf>
    <xf numFmtId="4" fontId="2" fillId="0" borderId="7" xfId="0" applyNumberFormat="1" applyFont="1" applyBorder="1" applyAlignment="1" applyProtection="1">
      <alignment horizontal="center" vertical="center" shrinkToFit="1"/>
    </xf>
    <xf numFmtId="0" fontId="5" fillId="0" borderId="34" xfId="0" applyFont="1" applyBorder="1" applyAlignment="1" applyProtection="1">
      <alignment horizontal="right"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15" xfId="0" applyFont="1" applyBorder="1" applyAlignment="1" applyProtection="1">
      <alignment horizontal="right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1" fillId="3" borderId="34" xfId="0" applyFont="1" applyFill="1" applyBorder="1" applyAlignment="1" applyProtection="1">
      <alignment horizontal="center"/>
    </xf>
    <xf numFmtId="0" fontId="1" fillId="3" borderId="35" xfId="0" applyFont="1" applyFill="1" applyBorder="1" applyAlignment="1" applyProtection="1">
      <alignment horizontal="center"/>
    </xf>
    <xf numFmtId="0" fontId="1" fillId="3" borderId="15" xfId="0" applyFont="1" applyFill="1" applyBorder="1" applyAlignment="1" applyProtection="1">
      <alignment horizontal="center"/>
    </xf>
    <xf numFmtId="0" fontId="3" fillId="7" borderId="34" xfId="0" applyFont="1" applyFill="1" applyBorder="1" applyAlignment="1" applyProtection="1">
      <alignment horizontal="right"/>
    </xf>
    <xf numFmtId="0" fontId="3" fillId="7" borderId="35" xfId="0" applyFont="1" applyFill="1" applyBorder="1" applyAlignment="1" applyProtection="1">
      <alignment horizontal="right"/>
    </xf>
    <xf numFmtId="0" fontId="3" fillId="7" borderId="15" xfId="0" applyFont="1" applyFill="1" applyBorder="1" applyAlignment="1" applyProtection="1">
      <alignment horizontal="right"/>
    </xf>
    <xf numFmtId="0" fontId="17" fillId="0" borderId="24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right" vertical="center"/>
    </xf>
    <xf numFmtId="0" fontId="17" fillId="0" borderId="33" xfId="0" applyFont="1" applyBorder="1" applyAlignment="1" applyProtection="1">
      <alignment horizontal="right" vertical="center"/>
    </xf>
    <xf numFmtId="0" fontId="2" fillId="0" borderId="25" xfId="0" applyFont="1" applyBorder="1" applyAlignment="1" applyProtection="1">
      <alignment horizontal="distributed" vertical="distributed" wrapText="1"/>
    </xf>
    <xf numFmtId="0" fontId="2" fillId="0" borderId="18" xfId="0" applyFont="1" applyBorder="1" applyAlignment="1" applyProtection="1">
      <alignment horizontal="distributed" vertical="distributed" wrapText="1"/>
    </xf>
    <xf numFmtId="4" fontId="2" fillId="0" borderId="10" xfId="0" applyNumberFormat="1" applyFont="1" applyBorder="1" applyAlignment="1" applyProtection="1">
      <alignment horizontal="center" vertical="center" shrinkToFit="1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horizontal="center" vertical="distributed"/>
    </xf>
    <xf numFmtId="0" fontId="3" fillId="0" borderId="19" xfId="0" applyFont="1" applyFill="1" applyBorder="1" applyAlignment="1" applyProtection="1">
      <alignment horizontal="center" vertical="distributed"/>
    </xf>
    <xf numFmtId="0" fontId="12" fillId="0" borderId="28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/>
    </xf>
    <xf numFmtId="0" fontId="3" fillId="4" borderId="22" xfId="0" applyFont="1" applyFill="1" applyBorder="1" applyAlignment="1" applyProtection="1">
      <alignment horizontal="left"/>
    </xf>
    <xf numFmtId="0" fontId="13" fillId="4" borderId="0" xfId="0" applyFont="1" applyFill="1" applyBorder="1" applyAlignment="1" applyProtection="1">
      <alignment horizontal="left" vertical="center"/>
    </xf>
    <xf numFmtId="0" fontId="24" fillId="0" borderId="36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18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4" fontId="3" fillId="0" borderId="36" xfId="0" applyNumberFormat="1" applyFont="1" applyBorder="1" applyAlignment="1" applyProtection="1">
      <alignment horizontal="center" vertical="center" wrapText="1"/>
    </xf>
    <xf numFmtId="4" fontId="3" fillId="0" borderId="7" xfId="0" applyNumberFormat="1" applyFont="1" applyBorder="1" applyAlignment="1" applyProtection="1">
      <alignment horizontal="center" vertical="center" wrapText="1"/>
    </xf>
    <xf numFmtId="4" fontId="2" fillId="0" borderId="31" xfId="0" applyNumberFormat="1" applyFont="1" applyFill="1" applyBorder="1" applyAlignment="1" applyProtection="1">
      <alignment horizontal="center" vertical="center" shrinkToFit="1"/>
    </xf>
    <xf numFmtId="0" fontId="3" fillId="0" borderId="29" xfId="0" applyFont="1" applyBorder="1" applyAlignment="1" applyProtection="1">
      <alignment horizontal="center"/>
      <protection locked="0"/>
    </xf>
    <xf numFmtId="0" fontId="18" fillId="0" borderId="34" xfId="0" applyFont="1" applyFill="1" applyBorder="1" applyAlignment="1" applyProtection="1">
      <alignment horizontal="left" vertical="center"/>
    </xf>
    <xf numFmtId="0" fontId="18" fillId="0" borderId="35" xfId="0" applyFont="1" applyFill="1" applyBorder="1" applyAlignment="1" applyProtection="1">
      <alignment horizontal="left" vertical="center"/>
    </xf>
    <xf numFmtId="0" fontId="18" fillId="0" borderId="15" xfId="0" applyFont="1" applyFill="1" applyBorder="1" applyAlignment="1" applyProtection="1">
      <alignment horizontal="left" vertical="center"/>
    </xf>
    <xf numFmtId="4" fontId="2" fillId="0" borderId="26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0" fontId="3" fillId="6" borderId="6" xfId="0" applyFont="1" applyFill="1" applyBorder="1" applyAlignment="1" applyProtection="1">
      <alignment horizontal="center" vertical="center"/>
    </xf>
    <xf numFmtId="0" fontId="3" fillId="6" borderId="1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876300</xdr:colOff>
      <xdr:row>4</xdr:row>
      <xdr:rowOff>0</xdr:rowOff>
    </xdr:to>
    <xdr:pic>
      <xdr:nvPicPr>
        <xdr:cNvPr id="2906" name="Picture 1" descr="Integrated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781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466725</xdr:colOff>
      <xdr:row>2</xdr:row>
      <xdr:rowOff>28575</xdr:rowOff>
    </xdr:from>
    <xdr:to>
      <xdr:col>8</xdr:col>
      <xdr:colOff>933450</xdr:colOff>
      <xdr:row>6</xdr:row>
      <xdr:rowOff>142875</xdr:rowOff>
    </xdr:to>
    <xdr:pic>
      <xdr:nvPicPr>
        <xdr:cNvPr id="2907" name="Picture 6" descr="Hot_Off_The_Grill T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00000">
          <a:off x="10363200" y="304800"/>
          <a:ext cx="4667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showGridLines="0" tabSelected="1" zoomScaleNormal="100" zoomScaleSheetLayoutView="100" workbookViewId="0">
      <pane ySplit="12" topLeftCell="A28" activePane="bottomLeft" state="frozenSplit"/>
      <selection pane="bottomLeft" activeCell="F63" sqref="F63:F64"/>
    </sheetView>
  </sheetViews>
  <sheetFormatPr defaultColWidth="9.109375" defaultRowHeight="13.8" x14ac:dyDescent="0.3"/>
  <cols>
    <col min="1" max="1" width="13.5546875" style="12" customWidth="1"/>
    <col min="2" max="2" width="46.6640625" style="13" customWidth="1"/>
    <col min="3" max="3" width="36" style="54" customWidth="1"/>
    <col min="4" max="4" width="6.33203125" style="8" customWidth="1"/>
    <col min="5" max="5" width="6.5546875" style="14" customWidth="1"/>
    <col min="6" max="6" width="9.33203125" style="14" customWidth="1"/>
    <col min="7" max="7" width="8" style="15" customWidth="1"/>
    <col min="8" max="8" width="18.44140625" style="8" customWidth="1"/>
    <col min="9" max="9" width="17.88671875" style="8" customWidth="1"/>
    <col min="10" max="10" width="6.88671875" style="8" customWidth="1"/>
    <col min="11" max="11" width="9.33203125" style="9" customWidth="1"/>
    <col min="12" max="14" width="9.6640625" style="8" customWidth="1"/>
    <col min="15" max="15" width="10" style="8" customWidth="1"/>
    <col min="16" max="16" width="9.33203125" style="8" bestFit="1" customWidth="1"/>
    <col min="17" max="16384" width="9.109375" style="1"/>
  </cols>
  <sheetData>
    <row r="1" spans="1:16" s="19" customFormat="1" ht="7.5" customHeight="1" x14ac:dyDescent="0.3">
      <c r="A1" s="28"/>
      <c r="B1" s="29"/>
      <c r="C1" s="51"/>
      <c r="D1" s="29"/>
      <c r="E1" s="29"/>
      <c r="F1" s="29"/>
      <c r="G1" s="29"/>
      <c r="H1" s="29"/>
      <c r="I1" s="30"/>
      <c r="J1" s="20"/>
      <c r="K1" s="21"/>
    </row>
    <row r="2" spans="1:16" s="26" customFormat="1" ht="14.4" customHeight="1" x14ac:dyDescent="0.3">
      <c r="A2" s="25"/>
      <c r="B2" s="63" t="s">
        <v>133</v>
      </c>
      <c r="D2" s="25"/>
      <c r="E2" s="25"/>
      <c r="F2" s="25"/>
      <c r="G2" s="25"/>
      <c r="H2" s="25"/>
      <c r="I2" s="25"/>
      <c r="K2" s="27"/>
    </row>
    <row r="3" spans="1:16" ht="9.9" customHeight="1" x14ac:dyDescent="0.3">
      <c r="A3" s="23"/>
      <c r="B3" s="1"/>
      <c r="C3" s="52"/>
      <c r="D3" s="24"/>
      <c r="E3" s="24"/>
      <c r="F3" s="24"/>
      <c r="G3" s="24"/>
      <c r="H3" s="24"/>
      <c r="I3" s="23"/>
      <c r="J3" s="1"/>
      <c r="K3" s="2"/>
      <c r="L3" s="1"/>
      <c r="M3" s="1"/>
      <c r="N3" s="1"/>
      <c r="O3" s="1"/>
      <c r="P3" s="1"/>
    </row>
    <row r="4" spans="1:16" ht="6.75" customHeight="1" x14ac:dyDescent="0.3">
      <c r="A4" s="23"/>
      <c r="B4" s="24"/>
      <c r="C4" s="149" t="s">
        <v>160</v>
      </c>
      <c r="D4" s="149"/>
      <c r="E4" s="149"/>
      <c r="F4" s="149"/>
      <c r="G4" s="149"/>
      <c r="H4" s="149"/>
      <c r="I4" s="23"/>
      <c r="J4" s="1" t="s">
        <v>107</v>
      </c>
      <c r="K4" s="2"/>
      <c r="L4" s="1"/>
      <c r="M4" s="1"/>
      <c r="N4" s="1"/>
      <c r="O4" s="1"/>
      <c r="P4" s="1"/>
    </row>
    <row r="5" spans="1:16" ht="10.5" customHeight="1" x14ac:dyDescent="0.3">
      <c r="A5" s="147" t="s">
        <v>29</v>
      </c>
      <c r="B5" s="147"/>
      <c r="C5" s="149"/>
      <c r="D5" s="149"/>
      <c r="E5" s="149"/>
      <c r="F5" s="149"/>
      <c r="G5" s="149"/>
      <c r="H5" s="149"/>
      <c r="I5" s="23"/>
      <c r="J5" s="1"/>
      <c r="K5" s="2"/>
      <c r="L5" s="1"/>
      <c r="M5" s="1"/>
      <c r="N5" s="1"/>
      <c r="O5" s="1"/>
      <c r="P5" s="1"/>
    </row>
    <row r="6" spans="1:16" ht="11.25" customHeight="1" thickBot="1" x14ac:dyDescent="0.35">
      <c r="A6" s="147"/>
      <c r="B6" s="147"/>
      <c r="C6" s="149"/>
      <c r="D6" s="149"/>
      <c r="E6" s="149"/>
      <c r="F6" s="149"/>
      <c r="G6" s="149"/>
      <c r="H6" s="149"/>
      <c r="I6" s="23"/>
      <c r="J6" s="1"/>
      <c r="K6" s="2"/>
      <c r="L6" s="1"/>
      <c r="M6" s="1"/>
      <c r="N6" s="1"/>
      <c r="O6" s="1"/>
      <c r="P6" s="1"/>
    </row>
    <row r="7" spans="1:16" ht="15" customHeight="1" thickBot="1" x14ac:dyDescent="0.35">
      <c r="A7" s="148" t="s">
        <v>22</v>
      </c>
      <c r="B7" s="148"/>
      <c r="C7" s="55" t="s">
        <v>92</v>
      </c>
      <c r="D7" s="52" t="s">
        <v>94</v>
      </c>
      <c r="E7" s="93">
        <v>44743</v>
      </c>
      <c r="F7" s="94"/>
      <c r="G7" s="52" t="s">
        <v>93</v>
      </c>
      <c r="H7" s="56">
        <v>45107</v>
      </c>
      <c r="I7" s="23"/>
      <c r="J7" s="1"/>
      <c r="K7" s="2"/>
      <c r="L7" s="1"/>
      <c r="M7" s="1"/>
      <c r="N7" s="1"/>
      <c r="O7" s="1"/>
      <c r="P7" s="1"/>
    </row>
    <row r="8" spans="1:16" s="3" customFormat="1" ht="6.75" customHeight="1" x14ac:dyDescent="0.25">
      <c r="A8" s="98" t="s">
        <v>0</v>
      </c>
      <c r="B8" s="101" t="s">
        <v>6</v>
      </c>
      <c r="C8" s="102"/>
      <c r="D8" s="156" t="s">
        <v>16</v>
      </c>
      <c r="E8" s="153" t="s">
        <v>17</v>
      </c>
      <c r="F8" s="153" t="s">
        <v>91</v>
      </c>
      <c r="G8" s="114" t="s">
        <v>12</v>
      </c>
      <c r="H8" s="150" t="s">
        <v>101</v>
      </c>
      <c r="I8" s="117" t="s">
        <v>102</v>
      </c>
      <c r="K8" s="4"/>
    </row>
    <row r="9" spans="1:16" ht="6.75" customHeight="1" x14ac:dyDescent="0.3">
      <c r="A9" s="99"/>
      <c r="B9" s="103"/>
      <c r="C9" s="104"/>
      <c r="D9" s="157"/>
      <c r="E9" s="154"/>
      <c r="F9" s="154"/>
      <c r="G9" s="115"/>
      <c r="H9" s="151"/>
      <c r="I9" s="118"/>
      <c r="J9" s="1"/>
      <c r="K9" s="2"/>
      <c r="L9" s="1"/>
      <c r="M9" s="1"/>
      <c r="N9" s="1"/>
      <c r="O9" s="1"/>
      <c r="P9" s="1"/>
    </row>
    <row r="10" spans="1:16" ht="8.25" customHeight="1" x14ac:dyDescent="0.3">
      <c r="A10" s="99"/>
      <c r="B10" s="103"/>
      <c r="C10" s="104"/>
      <c r="D10" s="157"/>
      <c r="E10" s="154"/>
      <c r="F10" s="154"/>
      <c r="G10" s="115"/>
      <c r="H10" s="152"/>
      <c r="I10" s="119"/>
      <c r="J10" s="1"/>
      <c r="K10" s="2"/>
      <c r="L10" s="1"/>
      <c r="M10" s="1"/>
      <c r="N10" s="1"/>
      <c r="O10" s="1"/>
      <c r="P10" s="1"/>
    </row>
    <row r="11" spans="1:16" ht="6.75" customHeight="1" x14ac:dyDescent="0.3">
      <c r="A11" s="99"/>
      <c r="B11" s="103"/>
      <c r="C11" s="104"/>
      <c r="D11" s="157"/>
      <c r="E11" s="154"/>
      <c r="F11" s="154"/>
      <c r="G11" s="115"/>
      <c r="H11" s="110" t="s">
        <v>51</v>
      </c>
      <c r="I11" s="112" t="s">
        <v>52</v>
      </c>
      <c r="J11" s="1"/>
      <c r="K11" s="2"/>
      <c r="L11" s="1"/>
      <c r="M11" s="1"/>
      <c r="N11" s="1"/>
      <c r="O11" s="1"/>
      <c r="P11" s="1"/>
    </row>
    <row r="12" spans="1:16" ht="12.75" customHeight="1" thickBot="1" x14ac:dyDescent="0.35">
      <c r="A12" s="100"/>
      <c r="B12" s="105"/>
      <c r="C12" s="106"/>
      <c r="D12" s="111"/>
      <c r="E12" s="155"/>
      <c r="F12" s="155"/>
      <c r="G12" s="116"/>
      <c r="H12" s="111"/>
      <c r="I12" s="113"/>
      <c r="J12" s="1"/>
      <c r="K12" s="2"/>
      <c r="L12" s="1"/>
      <c r="M12" s="1"/>
      <c r="N12" s="1"/>
      <c r="O12" s="1"/>
      <c r="P12" s="1"/>
    </row>
    <row r="13" spans="1:16" ht="2.25" customHeight="1" thickBot="1" x14ac:dyDescent="0.35">
      <c r="A13" s="64"/>
      <c r="B13" s="65"/>
      <c r="C13" s="65"/>
      <c r="D13" s="66"/>
      <c r="E13" s="67"/>
      <c r="F13" s="67"/>
      <c r="G13" s="68"/>
      <c r="H13" s="66"/>
      <c r="I13" s="69"/>
      <c r="J13" s="1"/>
      <c r="K13" s="2"/>
      <c r="L13" s="1"/>
      <c r="M13" s="1"/>
      <c r="N13" s="1"/>
      <c r="O13" s="1"/>
      <c r="P13" s="1"/>
    </row>
    <row r="14" spans="1:16" ht="18" customHeight="1" thickBot="1" x14ac:dyDescent="0.35">
      <c r="A14" s="107" t="s">
        <v>140</v>
      </c>
      <c r="B14" s="108"/>
      <c r="C14" s="108"/>
      <c r="D14" s="108"/>
      <c r="E14" s="108"/>
      <c r="F14" s="108"/>
      <c r="G14" s="108"/>
      <c r="H14" s="108"/>
      <c r="I14" s="109"/>
      <c r="J14" s="11"/>
      <c r="K14" s="6"/>
      <c r="L14" s="7"/>
      <c r="M14" s="1"/>
      <c r="N14" s="1"/>
      <c r="O14" s="1"/>
      <c r="P14" s="1"/>
    </row>
    <row r="15" spans="1:16" s="3" customFormat="1" ht="11.25" customHeight="1" x14ac:dyDescent="0.25">
      <c r="A15" s="60" t="s">
        <v>126</v>
      </c>
      <c r="B15" s="95" t="s">
        <v>42</v>
      </c>
      <c r="C15" s="96"/>
      <c r="D15" s="97">
        <v>4.1900000000000004</v>
      </c>
      <c r="E15" s="92">
        <v>72</v>
      </c>
      <c r="F15" s="83"/>
      <c r="G15" s="81">
        <f>ROUNDUP(F15/E15,0)</f>
        <v>0</v>
      </c>
      <c r="H15" s="121">
        <f>G15*9</f>
        <v>0</v>
      </c>
      <c r="I15" s="120"/>
      <c r="J15" s="18"/>
      <c r="K15"/>
    </row>
    <row r="16" spans="1:16" s="3" customFormat="1" ht="12.75" customHeight="1" x14ac:dyDescent="0.25">
      <c r="A16" s="61" t="s">
        <v>127</v>
      </c>
      <c r="B16" s="50" t="s">
        <v>53</v>
      </c>
      <c r="C16" s="16" t="s">
        <v>65</v>
      </c>
      <c r="D16" s="86"/>
      <c r="E16" s="80"/>
      <c r="F16" s="84"/>
      <c r="G16" s="82"/>
      <c r="H16" s="76"/>
      <c r="I16" s="78"/>
      <c r="J16" s="18"/>
      <c r="K16"/>
    </row>
    <row r="17" spans="1:16" s="3" customFormat="1" ht="11.25" customHeight="1" x14ac:dyDescent="0.25">
      <c r="A17" s="144" t="s">
        <v>49</v>
      </c>
      <c r="B17" s="90" t="s">
        <v>26</v>
      </c>
      <c r="C17" s="91"/>
      <c r="D17" s="85">
        <v>3.21</v>
      </c>
      <c r="E17" s="79">
        <v>72</v>
      </c>
      <c r="F17" s="83"/>
      <c r="G17" s="81">
        <f t="shared" ref="G17:G23" si="0">ROUNDUP(F17/E17,0)</f>
        <v>0</v>
      </c>
      <c r="H17" s="75">
        <f>G17*6.75</f>
        <v>0</v>
      </c>
      <c r="I17" s="77"/>
      <c r="J17" s="18"/>
      <c r="K17" s="4"/>
    </row>
    <row r="18" spans="1:16" s="3" customFormat="1" ht="11.25" customHeight="1" x14ac:dyDescent="0.25">
      <c r="A18" s="145"/>
      <c r="B18" s="50" t="s">
        <v>66</v>
      </c>
      <c r="C18" s="16" t="s">
        <v>67</v>
      </c>
      <c r="D18" s="86"/>
      <c r="E18" s="80"/>
      <c r="F18" s="84"/>
      <c r="G18" s="82"/>
      <c r="H18" s="76"/>
      <c r="I18" s="78"/>
      <c r="J18" s="18"/>
      <c r="K18" s="4"/>
    </row>
    <row r="19" spans="1:16" s="3" customFormat="1" ht="11.25" customHeight="1" x14ac:dyDescent="0.25">
      <c r="A19" s="88" t="s">
        <v>11</v>
      </c>
      <c r="B19" s="90" t="s">
        <v>26</v>
      </c>
      <c r="C19" s="91"/>
      <c r="D19" s="85">
        <v>3.69</v>
      </c>
      <c r="E19" s="79">
        <v>72</v>
      </c>
      <c r="F19" s="83"/>
      <c r="G19" s="81">
        <f t="shared" si="0"/>
        <v>0</v>
      </c>
      <c r="H19" s="75">
        <f>G19*6.75</f>
        <v>0</v>
      </c>
      <c r="I19" s="77"/>
      <c r="J19" s="18"/>
      <c r="K19" s="4"/>
    </row>
    <row r="20" spans="1:16" s="3" customFormat="1" ht="11.25" customHeight="1" x14ac:dyDescent="0.25">
      <c r="A20" s="89"/>
      <c r="B20" s="50" t="s">
        <v>54</v>
      </c>
      <c r="C20" s="16" t="s">
        <v>67</v>
      </c>
      <c r="D20" s="86"/>
      <c r="E20" s="80"/>
      <c r="F20" s="84"/>
      <c r="G20" s="82"/>
      <c r="H20" s="76"/>
      <c r="I20" s="78"/>
      <c r="J20" s="18"/>
      <c r="K20" s="4"/>
    </row>
    <row r="21" spans="1:16" s="3" customFormat="1" ht="11.25" customHeight="1" x14ac:dyDescent="0.25">
      <c r="A21" s="88" t="s">
        <v>31</v>
      </c>
      <c r="B21" s="90" t="s">
        <v>45</v>
      </c>
      <c r="C21" s="91"/>
      <c r="D21" s="85">
        <v>4.1900000000000004</v>
      </c>
      <c r="E21" s="79">
        <v>72</v>
      </c>
      <c r="F21" s="83"/>
      <c r="G21" s="81">
        <f t="shared" si="0"/>
        <v>0</v>
      </c>
      <c r="H21" s="75">
        <f>G21*9</f>
        <v>0</v>
      </c>
      <c r="I21" s="77"/>
      <c r="J21" s="18"/>
      <c r="K21" s="4"/>
    </row>
    <row r="22" spans="1:16" s="3" customFormat="1" ht="11.25" customHeight="1" x14ac:dyDescent="0.25">
      <c r="A22" s="89"/>
      <c r="B22" s="50" t="s">
        <v>53</v>
      </c>
      <c r="C22" s="16" t="s">
        <v>65</v>
      </c>
      <c r="D22" s="86"/>
      <c r="E22" s="80"/>
      <c r="F22" s="84"/>
      <c r="G22" s="82"/>
      <c r="H22" s="76"/>
      <c r="I22" s="78"/>
      <c r="J22" s="18"/>
      <c r="K22" s="4"/>
    </row>
    <row r="23" spans="1:16" s="3" customFormat="1" ht="11.25" customHeight="1" x14ac:dyDescent="0.25">
      <c r="A23" s="88" t="s">
        <v>32</v>
      </c>
      <c r="B23" s="90" t="s">
        <v>46</v>
      </c>
      <c r="C23" s="91"/>
      <c r="D23" s="85">
        <v>3.69</v>
      </c>
      <c r="E23" s="79">
        <v>72</v>
      </c>
      <c r="F23" s="83"/>
      <c r="G23" s="81">
        <f t="shared" si="0"/>
        <v>0</v>
      </c>
      <c r="H23" s="75">
        <f>G23*6.75</f>
        <v>0</v>
      </c>
      <c r="I23" s="77"/>
      <c r="J23" s="18"/>
      <c r="K23" s="4"/>
    </row>
    <row r="24" spans="1:16" s="3" customFormat="1" ht="11.25" customHeight="1" x14ac:dyDescent="0.25">
      <c r="A24" s="89"/>
      <c r="B24" s="50" t="s">
        <v>54</v>
      </c>
      <c r="C24" s="16" t="s">
        <v>67</v>
      </c>
      <c r="D24" s="86"/>
      <c r="E24" s="80"/>
      <c r="F24" s="84"/>
      <c r="G24" s="82"/>
      <c r="H24" s="76"/>
      <c r="I24" s="78"/>
      <c r="J24" s="18"/>
      <c r="K24" s="4"/>
    </row>
    <row r="25" spans="1:16" s="3" customFormat="1" ht="12.75" customHeight="1" x14ac:dyDescent="0.25">
      <c r="A25" s="88" t="s">
        <v>103</v>
      </c>
      <c r="B25" s="90" t="s">
        <v>136</v>
      </c>
      <c r="C25" s="91"/>
      <c r="D25" s="85">
        <v>4.21</v>
      </c>
      <c r="E25" s="79">
        <v>72</v>
      </c>
      <c r="F25" s="83"/>
      <c r="G25" s="81">
        <f>ROUNDUP(F25/E25,0)</f>
        <v>0</v>
      </c>
      <c r="H25" s="75">
        <f>G25*8.55</f>
        <v>0</v>
      </c>
      <c r="I25" s="77"/>
      <c r="J25" s="18"/>
      <c r="K25" s="4"/>
    </row>
    <row r="26" spans="1:16" s="3" customFormat="1" ht="14.25" customHeight="1" thickBot="1" x14ac:dyDescent="0.3">
      <c r="A26" s="89"/>
      <c r="B26" s="50" t="s">
        <v>56</v>
      </c>
      <c r="C26" s="16" t="s">
        <v>68</v>
      </c>
      <c r="D26" s="86"/>
      <c r="E26" s="80"/>
      <c r="F26" s="84"/>
      <c r="G26" s="82"/>
      <c r="H26" s="76"/>
      <c r="I26" s="78"/>
      <c r="J26" s="18"/>
      <c r="K26" s="4"/>
    </row>
    <row r="27" spans="1:16" ht="18" customHeight="1" thickBot="1" x14ac:dyDescent="0.35">
      <c r="A27" s="160" t="s">
        <v>55</v>
      </c>
      <c r="B27" s="161"/>
      <c r="C27" s="161"/>
      <c r="D27" s="161"/>
      <c r="E27" s="161"/>
      <c r="F27" s="161"/>
      <c r="G27" s="161"/>
      <c r="H27" s="161"/>
      <c r="I27" s="162"/>
      <c r="J27" s="11"/>
      <c r="K27" s="6"/>
      <c r="L27" s="7"/>
      <c r="M27" s="1"/>
      <c r="N27" s="1"/>
      <c r="O27" s="1"/>
      <c r="P27" s="1"/>
    </row>
    <row r="28" spans="1:16" s="3" customFormat="1" ht="11.25" customHeight="1" x14ac:dyDescent="0.25">
      <c r="A28" s="88" t="s">
        <v>30</v>
      </c>
      <c r="B28" s="90" t="s">
        <v>128</v>
      </c>
      <c r="C28" s="91"/>
      <c r="D28" s="85">
        <v>3.19</v>
      </c>
      <c r="E28" s="79">
        <v>72</v>
      </c>
      <c r="F28" s="83"/>
      <c r="G28" s="81">
        <f>ROUNDUP(F28/E28,0)</f>
        <v>0</v>
      </c>
      <c r="H28" s="75">
        <f>G28*4.5</f>
        <v>0</v>
      </c>
      <c r="I28" s="77"/>
      <c r="J28" s="18"/>
      <c r="K28" s="4"/>
    </row>
    <row r="29" spans="1:16" s="3" customFormat="1" ht="11.25" customHeight="1" x14ac:dyDescent="0.25">
      <c r="A29" s="89"/>
      <c r="B29" s="48" t="s">
        <v>57</v>
      </c>
      <c r="C29" s="16" t="s">
        <v>50</v>
      </c>
      <c r="D29" s="86"/>
      <c r="E29" s="80"/>
      <c r="F29" s="84"/>
      <c r="G29" s="82"/>
      <c r="H29" s="76"/>
      <c r="I29" s="78"/>
      <c r="J29" s="18"/>
      <c r="K29" s="4"/>
    </row>
    <row r="30" spans="1:16" s="3" customFormat="1" ht="11.25" customHeight="1" x14ac:dyDescent="0.25">
      <c r="A30" s="88" t="s">
        <v>44</v>
      </c>
      <c r="B30" s="90" t="s">
        <v>104</v>
      </c>
      <c r="C30" s="91"/>
      <c r="D30" s="85">
        <v>3.1</v>
      </c>
      <c r="E30" s="79">
        <v>100</v>
      </c>
      <c r="F30" s="83"/>
      <c r="G30" s="81">
        <f>ROUNDUP(F30/E30,0)</f>
        <v>0</v>
      </c>
      <c r="H30" s="75">
        <f>G30*2.5</f>
        <v>0</v>
      </c>
      <c r="I30" s="77"/>
      <c r="J30" s="18"/>
      <c r="K30" s="4"/>
    </row>
    <row r="31" spans="1:16" s="3" customFormat="1" ht="11.25" customHeight="1" x14ac:dyDescent="0.25">
      <c r="A31" s="89"/>
      <c r="B31" s="50" t="s">
        <v>58</v>
      </c>
      <c r="C31" s="16" t="s">
        <v>69</v>
      </c>
      <c r="D31" s="86"/>
      <c r="E31" s="80"/>
      <c r="F31" s="84"/>
      <c r="G31" s="82"/>
      <c r="H31" s="76"/>
      <c r="I31" s="78"/>
      <c r="J31" s="18"/>
      <c r="K31" s="4"/>
    </row>
    <row r="32" spans="1:16" s="3" customFormat="1" ht="11.25" customHeight="1" x14ac:dyDescent="0.25">
      <c r="A32" s="88" t="s">
        <v>23</v>
      </c>
      <c r="B32" s="142" t="s">
        <v>35</v>
      </c>
      <c r="C32" s="143"/>
      <c r="D32" s="85">
        <v>3.1</v>
      </c>
      <c r="E32" s="79">
        <v>100</v>
      </c>
      <c r="F32" s="83"/>
      <c r="G32" s="81">
        <f>ROUNDUP(F32/E32,0)</f>
        <v>0</v>
      </c>
      <c r="H32" s="75"/>
      <c r="I32" s="77">
        <f>G32*10.7</f>
        <v>0</v>
      </c>
      <c r="J32" s="18"/>
      <c r="K32" s="4"/>
    </row>
    <row r="33" spans="1:12" s="3" customFormat="1" ht="11.25" customHeight="1" x14ac:dyDescent="0.25">
      <c r="A33" s="89"/>
      <c r="B33" s="50" t="s">
        <v>70</v>
      </c>
      <c r="C33" s="16" t="s">
        <v>71</v>
      </c>
      <c r="D33" s="86"/>
      <c r="E33" s="80"/>
      <c r="F33" s="84"/>
      <c r="G33" s="82"/>
      <c r="H33" s="76"/>
      <c r="I33" s="78"/>
      <c r="J33" s="18"/>
      <c r="K33" s="4"/>
    </row>
    <row r="34" spans="1:12" s="3" customFormat="1" ht="11.25" customHeight="1" x14ac:dyDescent="0.25">
      <c r="A34" s="88" t="s">
        <v>105</v>
      </c>
      <c r="B34" s="142" t="s">
        <v>122</v>
      </c>
      <c r="C34" s="143"/>
      <c r="D34" s="85">
        <v>3.1</v>
      </c>
      <c r="E34" s="79">
        <v>100</v>
      </c>
      <c r="F34" s="83"/>
      <c r="G34" s="81">
        <f>ROUNDUP(F34/E34,0)</f>
        <v>0</v>
      </c>
      <c r="H34" s="75"/>
      <c r="I34" s="77">
        <f>G34*9.93</f>
        <v>0</v>
      </c>
      <c r="J34" s="18"/>
      <c r="K34" s="4"/>
    </row>
    <row r="35" spans="1:12" s="3" customFormat="1" ht="11.25" customHeight="1" x14ac:dyDescent="0.25">
      <c r="A35" s="89"/>
      <c r="B35" s="50" t="s">
        <v>70</v>
      </c>
      <c r="C35" s="16" t="s">
        <v>124</v>
      </c>
      <c r="D35" s="86"/>
      <c r="E35" s="80"/>
      <c r="F35" s="84"/>
      <c r="G35" s="82"/>
      <c r="H35" s="76"/>
      <c r="I35" s="78"/>
      <c r="J35" s="18"/>
      <c r="K35" s="4"/>
    </row>
    <row r="36" spans="1:12" s="3" customFormat="1" ht="11.25" customHeight="1" x14ac:dyDescent="0.25">
      <c r="A36" s="88" t="s">
        <v>34</v>
      </c>
      <c r="B36" s="90" t="s">
        <v>41</v>
      </c>
      <c r="C36" s="91"/>
      <c r="D36" s="85">
        <v>2.65</v>
      </c>
      <c r="E36" s="79">
        <v>72</v>
      </c>
      <c r="F36" s="83"/>
      <c r="G36" s="81">
        <f>ROUNDUP(F36/E36,0)</f>
        <v>0</v>
      </c>
      <c r="H36" s="75">
        <f>G36*1.13</f>
        <v>0</v>
      </c>
      <c r="I36" s="77">
        <f>G36*7.7</f>
        <v>0</v>
      </c>
      <c r="J36" s="18"/>
      <c r="K36" s="4"/>
    </row>
    <row r="37" spans="1:12" s="3" customFormat="1" ht="11.25" customHeight="1" x14ac:dyDescent="0.25">
      <c r="A37" s="141"/>
      <c r="B37" s="50" t="s">
        <v>72</v>
      </c>
      <c r="C37" s="16" t="s">
        <v>73</v>
      </c>
      <c r="D37" s="97"/>
      <c r="E37" s="92"/>
      <c r="F37" s="84"/>
      <c r="G37" s="82"/>
      <c r="H37" s="121"/>
      <c r="I37" s="120"/>
      <c r="J37" s="18"/>
      <c r="K37" s="4"/>
    </row>
    <row r="38" spans="1:12" s="3" customFormat="1" ht="12.75" customHeight="1" x14ac:dyDescent="0.25">
      <c r="A38" s="88" t="s">
        <v>120</v>
      </c>
      <c r="B38" s="142" t="s">
        <v>151</v>
      </c>
      <c r="C38" s="143"/>
      <c r="D38" s="85">
        <v>2.2000000000000002</v>
      </c>
      <c r="E38" s="79">
        <v>100</v>
      </c>
      <c r="F38" s="83"/>
      <c r="G38" s="81">
        <f>ROUNDUP(F38/E38,0)</f>
        <v>0</v>
      </c>
      <c r="H38" s="75">
        <f>G38*6.25</f>
        <v>0</v>
      </c>
      <c r="I38" s="77"/>
      <c r="J38" s="18"/>
      <c r="K38" s="4"/>
    </row>
    <row r="39" spans="1:12" s="3" customFormat="1" ht="12.75" customHeight="1" x14ac:dyDescent="0.25">
      <c r="A39" s="89"/>
      <c r="B39" s="50" t="s">
        <v>143</v>
      </c>
      <c r="C39" s="72" t="s">
        <v>145</v>
      </c>
      <c r="D39" s="86"/>
      <c r="E39" s="80"/>
      <c r="F39" s="84"/>
      <c r="G39" s="82"/>
      <c r="H39" s="76"/>
      <c r="I39" s="78"/>
      <c r="J39" s="18"/>
      <c r="K39" s="4"/>
    </row>
    <row r="40" spans="1:12" s="3" customFormat="1" ht="11.25" customHeight="1" x14ac:dyDescent="0.25">
      <c r="A40" s="141" t="s">
        <v>106</v>
      </c>
      <c r="B40" s="95" t="s">
        <v>135</v>
      </c>
      <c r="C40" s="96"/>
      <c r="D40" s="97">
        <v>2.4</v>
      </c>
      <c r="E40" s="92">
        <v>100</v>
      </c>
      <c r="F40" s="83"/>
      <c r="G40" s="81">
        <f>ROUNDUP(F40/E40,0)</f>
        <v>0</v>
      </c>
      <c r="H40" s="121">
        <f>G40*3.13</f>
        <v>0</v>
      </c>
      <c r="I40" s="120">
        <f>G40*6.8</f>
        <v>0</v>
      </c>
      <c r="J40" s="18"/>
      <c r="K40" s="4"/>
    </row>
    <row r="41" spans="1:12" s="3" customFormat="1" ht="11.25" customHeight="1" x14ac:dyDescent="0.25">
      <c r="A41" s="89"/>
      <c r="B41" s="50" t="s">
        <v>59</v>
      </c>
      <c r="C41" s="16" t="s">
        <v>147</v>
      </c>
      <c r="D41" s="86"/>
      <c r="E41" s="80"/>
      <c r="F41" s="84"/>
      <c r="G41" s="82"/>
      <c r="H41" s="76"/>
      <c r="I41" s="78"/>
      <c r="J41" s="18"/>
      <c r="K41" s="4"/>
    </row>
    <row r="42" spans="1:12" s="3" customFormat="1" ht="11.25" customHeight="1" x14ac:dyDescent="0.25">
      <c r="A42" s="88" t="s">
        <v>121</v>
      </c>
      <c r="B42" s="90" t="s">
        <v>139</v>
      </c>
      <c r="C42" s="91"/>
      <c r="D42" s="85">
        <v>2.61</v>
      </c>
      <c r="E42" s="79">
        <v>100</v>
      </c>
      <c r="F42" s="83"/>
      <c r="G42" s="81">
        <f>ROUNDUP(F42/E42,0)</f>
        <v>0</v>
      </c>
      <c r="H42" s="75"/>
      <c r="I42" s="120">
        <f>G42*9.93</f>
        <v>0</v>
      </c>
      <c r="J42" s="18"/>
      <c r="K42" s="4"/>
    </row>
    <row r="43" spans="1:12" s="3" customFormat="1" ht="11.25" customHeight="1" thickBot="1" x14ac:dyDescent="0.3">
      <c r="A43" s="89"/>
      <c r="B43" s="50" t="s">
        <v>123</v>
      </c>
      <c r="C43" s="16" t="s">
        <v>124</v>
      </c>
      <c r="D43" s="86"/>
      <c r="E43" s="80"/>
      <c r="F43" s="84"/>
      <c r="G43" s="82"/>
      <c r="H43" s="76"/>
      <c r="I43" s="78"/>
      <c r="J43" s="18"/>
      <c r="K43" s="4"/>
    </row>
    <row r="44" spans="1:12" s="3" customFormat="1" ht="18" customHeight="1" thickBot="1" x14ac:dyDescent="0.3">
      <c r="A44" s="160" t="s">
        <v>134</v>
      </c>
      <c r="B44" s="161"/>
      <c r="C44" s="161"/>
      <c r="D44" s="161"/>
      <c r="E44" s="161"/>
      <c r="F44" s="161"/>
      <c r="G44" s="161"/>
      <c r="H44" s="161"/>
      <c r="I44" s="162"/>
      <c r="J44" s="36"/>
      <c r="K44" s="37"/>
      <c r="L44" s="38"/>
    </row>
    <row r="45" spans="1:12" s="3" customFormat="1" ht="12" customHeight="1" x14ac:dyDescent="0.25">
      <c r="A45" s="88" t="s">
        <v>20</v>
      </c>
      <c r="B45" s="90" t="s">
        <v>25</v>
      </c>
      <c r="C45" s="91"/>
      <c r="D45" s="85">
        <v>4.5</v>
      </c>
      <c r="E45" s="79">
        <v>72</v>
      </c>
      <c r="F45" s="83"/>
      <c r="G45" s="81">
        <f t="shared" ref="G45:G67" si="1">ROUNDUP(F45/E45,0)</f>
        <v>0</v>
      </c>
      <c r="H45" s="75">
        <f>G45*2.25</f>
        <v>0</v>
      </c>
      <c r="I45" s="77"/>
      <c r="J45" s="18"/>
      <c r="K45" s="4"/>
    </row>
    <row r="46" spans="1:12" s="3" customFormat="1" ht="12" customHeight="1" x14ac:dyDescent="0.25">
      <c r="A46" s="141"/>
      <c r="B46" s="50" t="s">
        <v>74</v>
      </c>
      <c r="C46" s="16" t="s">
        <v>75</v>
      </c>
      <c r="D46" s="97"/>
      <c r="E46" s="92"/>
      <c r="F46" s="84"/>
      <c r="G46" s="82"/>
      <c r="H46" s="121"/>
      <c r="I46" s="120"/>
      <c r="J46" s="18"/>
      <c r="K46" s="4"/>
    </row>
    <row r="47" spans="1:12" s="3" customFormat="1" ht="12" customHeight="1" x14ac:dyDescent="0.25">
      <c r="A47" s="88" t="s">
        <v>28</v>
      </c>
      <c r="B47" s="142" t="s">
        <v>36</v>
      </c>
      <c r="C47" s="143"/>
      <c r="D47" s="85">
        <v>4.3600000000000003</v>
      </c>
      <c r="E47" s="79">
        <v>75</v>
      </c>
      <c r="F47" s="83"/>
      <c r="G47" s="81">
        <f t="shared" si="1"/>
        <v>0</v>
      </c>
      <c r="H47" s="75"/>
      <c r="I47" s="77">
        <f>G47*10.97</f>
        <v>0</v>
      </c>
      <c r="J47" s="18"/>
      <c r="K47" s="4"/>
    </row>
    <row r="48" spans="1:12" s="3" customFormat="1" ht="12" customHeight="1" x14ac:dyDescent="0.25">
      <c r="A48" s="89"/>
      <c r="B48" s="50" t="s">
        <v>100</v>
      </c>
      <c r="C48" s="16" t="s">
        <v>129</v>
      </c>
      <c r="D48" s="86"/>
      <c r="E48" s="80"/>
      <c r="F48" s="84"/>
      <c r="G48" s="82"/>
      <c r="H48" s="76"/>
      <c r="I48" s="78"/>
      <c r="J48" s="18"/>
      <c r="K48" s="4"/>
    </row>
    <row r="49" spans="1:11" s="3" customFormat="1" ht="12" customHeight="1" x14ac:dyDescent="0.25">
      <c r="A49" s="88" t="s">
        <v>5</v>
      </c>
      <c r="B49" s="90" t="s">
        <v>33</v>
      </c>
      <c r="C49" s="91"/>
      <c r="D49" s="85">
        <v>4.25</v>
      </c>
      <c r="E49" s="79">
        <v>50</v>
      </c>
      <c r="F49" s="83"/>
      <c r="G49" s="81">
        <f t="shared" si="1"/>
        <v>0</v>
      </c>
      <c r="H49" s="75"/>
      <c r="I49" s="77">
        <f>G49*7.71</f>
        <v>0</v>
      </c>
      <c r="J49" s="18"/>
      <c r="K49" s="4"/>
    </row>
    <row r="50" spans="1:11" s="3" customFormat="1" ht="12" customHeight="1" x14ac:dyDescent="0.25">
      <c r="A50" s="89"/>
      <c r="B50" s="50" t="s">
        <v>60</v>
      </c>
      <c r="C50" s="16" t="s">
        <v>76</v>
      </c>
      <c r="D50" s="86"/>
      <c r="E50" s="80"/>
      <c r="F50" s="84"/>
      <c r="G50" s="82"/>
      <c r="H50" s="76"/>
      <c r="I50" s="78"/>
      <c r="J50" s="18"/>
      <c r="K50" s="4"/>
    </row>
    <row r="51" spans="1:11" s="3" customFormat="1" ht="12" customHeight="1" x14ac:dyDescent="0.25">
      <c r="A51" s="88" t="s">
        <v>9</v>
      </c>
      <c r="B51" s="90" t="s">
        <v>47</v>
      </c>
      <c r="C51" s="91"/>
      <c r="D51" s="85">
        <v>4.5999999999999996</v>
      </c>
      <c r="E51" s="79">
        <v>50</v>
      </c>
      <c r="F51" s="83"/>
      <c r="G51" s="81">
        <f t="shared" si="1"/>
        <v>0</v>
      </c>
      <c r="H51" s="75">
        <f>G51*1.09</f>
        <v>0</v>
      </c>
      <c r="I51" s="77">
        <f>G51*7.71</f>
        <v>0</v>
      </c>
      <c r="J51" s="18"/>
      <c r="K51" s="4"/>
    </row>
    <row r="52" spans="1:11" s="3" customFormat="1" ht="12" customHeight="1" x14ac:dyDescent="0.25">
      <c r="A52" s="89"/>
      <c r="B52" s="50" t="s">
        <v>61</v>
      </c>
      <c r="C52" s="16" t="s">
        <v>77</v>
      </c>
      <c r="D52" s="86"/>
      <c r="E52" s="80"/>
      <c r="F52" s="84"/>
      <c r="G52" s="82"/>
      <c r="H52" s="76"/>
      <c r="I52" s="78"/>
      <c r="J52" s="18"/>
      <c r="K52" s="4"/>
    </row>
    <row r="53" spans="1:11" s="3" customFormat="1" ht="12" customHeight="1" x14ac:dyDescent="0.25">
      <c r="A53" s="88" t="s">
        <v>27</v>
      </c>
      <c r="B53" s="90" t="s">
        <v>37</v>
      </c>
      <c r="C53" s="91"/>
      <c r="D53" s="85">
        <v>4.3499999999999996</v>
      </c>
      <c r="E53" s="79">
        <v>75</v>
      </c>
      <c r="F53" s="83"/>
      <c r="G53" s="81">
        <f t="shared" si="1"/>
        <v>0</v>
      </c>
      <c r="H53" s="75">
        <f>G53*1.17</f>
        <v>0</v>
      </c>
      <c r="I53" s="77">
        <f>G53*10.28</f>
        <v>0</v>
      </c>
      <c r="J53" s="18"/>
      <c r="K53" s="4"/>
    </row>
    <row r="54" spans="1:11" s="3" customFormat="1" ht="12" customHeight="1" x14ac:dyDescent="0.25">
      <c r="A54" s="89"/>
      <c r="B54" s="50" t="s">
        <v>78</v>
      </c>
      <c r="C54" s="16" t="s">
        <v>81</v>
      </c>
      <c r="D54" s="86"/>
      <c r="E54" s="80"/>
      <c r="F54" s="84"/>
      <c r="G54" s="82"/>
      <c r="H54" s="76"/>
      <c r="I54" s="78"/>
      <c r="J54" s="18"/>
      <c r="K54" s="4"/>
    </row>
    <row r="55" spans="1:11" s="3" customFormat="1" ht="12" customHeight="1" x14ac:dyDescent="0.25">
      <c r="A55" s="88" t="s">
        <v>43</v>
      </c>
      <c r="B55" s="90" t="s">
        <v>144</v>
      </c>
      <c r="C55" s="91"/>
      <c r="D55" s="163">
        <v>4.0999999999999996</v>
      </c>
      <c r="E55" s="79">
        <v>100</v>
      </c>
      <c r="F55" s="83"/>
      <c r="G55" s="81">
        <f t="shared" si="1"/>
        <v>0</v>
      </c>
      <c r="H55" s="75">
        <f>G55*12.5</f>
        <v>0</v>
      </c>
      <c r="I55" s="32"/>
      <c r="J55" s="18"/>
      <c r="K55" s="4"/>
    </row>
    <row r="56" spans="1:11" s="3" customFormat="1" ht="12" customHeight="1" x14ac:dyDescent="0.25">
      <c r="A56" s="89"/>
      <c r="B56" s="50" t="s">
        <v>62</v>
      </c>
      <c r="C56" s="72" t="s">
        <v>146</v>
      </c>
      <c r="D56" s="164"/>
      <c r="E56" s="80"/>
      <c r="F56" s="84"/>
      <c r="G56" s="82"/>
      <c r="H56" s="76"/>
      <c r="I56" s="33"/>
      <c r="J56" s="18"/>
      <c r="K56" s="4"/>
    </row>
    <row r="57" spans="1:11" s="3" customFormat="1" ht="12" customHeight="1" x14ac:dyDescent="0.25">
      <c r="A57" s="88" t="s">
        <v>40</v>
      </c>
      <c r="B57" s="90" t="s">
        <v>130</v>
      </c>
      <c r="C57" s="91"/>
      <c r="D57" s="85">
        <v>2.0499999999999998</v>
      </c>
      <c r="E57" s="79">
        <v>120</v>
      </c>
      <c r="F57" s="83"/>
      <c r="G57" s="81">
        <f>ROUNDUP(F57/(E57/2),0)</f>
        <v>0</v>
      </c>
      <c r="H57" s="75">
        <f>G57*7.5</f>
        <v>0</v>
      </c>
      <c r="I57" s="77"/>
      <c r="J57" s="18"/>
      <c r="K57" s="4"/>
    </row>
    <row r="58" spans="1:11" s="3" customFormat="1" ht="12" customHeight="1" x14ac:dyDescent="0.25">
      <c r="A58" s="89"/>
      <c r="B58" s="50" t="s">
        <v>63</v>
      </c>
      <c r="C58" s="16" t="s">
        <v>138</v>
      </c>
      <c r="D58" s="86"/>
      <c r="E58" s="80"/>
      <c r="F58" s="84"/>
      <c r="G58" s="82"/>
      <c r="H58" s="76"/>
      <c r="I58" s="78"/>
      <c r="J58" s="18"/>
      <c r="K58" s="4"/>
    </row>
    <row r="59" spans="1:11" s="3" customFormat="1" ht="12" customHeight="1" x14ac:dyDescent="0.25">
      <c r="A59" s="165" t="s">
        <v>163</v>
      </c>
      <c r="B59" s="90" t="s">
        <v>153</v>
      </c>
      <c r="C59" s="91"/>
      <c r="D59" s="85">
        <v>5.6</v>
      </c>
      <c r="E59" s="79">
        <v>42</v>
      </c>
      <c r="F59" s="83"/>
      <c r="G59" s="81">
        <f t="shared" si="1"/>
        <v>0</v>
      </c>
      <c r="H59" s="75">
        <f>G59*5.25</f>
        <v>0</v>
      </c>
      <c r="I59" s="77"/>
      <c r="J59" s="18"/>
      <c r="K59" s="4"/>
    </row>
    <row r="60" spans="1:11" s="3" customFormat="1" ht="12" customHeight="1" x14ac:dyDescent="0.25">
      <c r="A60" s="166"/>
      <c r="B60" s="73" t="s">
        <v>154</v>
      </c>
      <c r="C60" s="74" t="s">
        <v>152</v>
      </c>
      <c r="D60" s="86"/>
      <c r="E60" s="80"/>
      <c r="F60" s="84"/>
      <c r="G60" s="82"/>
      <c r="H60" s="76"/>
      <c r="I60" s="78"/>
      <c r="J60" s="18"/>
      <c r="K60" s="4"/>
    </row>
    <row r="61" spans="1:11" s="3" customFormat="1" ht="12" customHeight="1" x14ac:dyDescent="0.25">
      <c r="A61" s="165" t="s">
        <v>164</v>
      </c>
      <c r="B61" s="90" t="s">
        <v>155</v>
      </c>
      <c r="C61" s="91"/>
      <c r="D61" s="85">
        <v>5.2</v>
      </c>
      <c r="E61" s="79">
        <v>70</v>
      </c>
      <c r="F61" s="83"/>
      <c r="G61" s="81">
        <f t="shared" ref="G61" si="2">ROUNDUP(F61/E61,0)</f>
        <v>0</v>
      </c>
      <c r="H61" s="75">
        <f>G61*5.25</f>
        <v>0</v>
      </c>
      <c r="I61" s="77">
        <f>G61*5.25</f>
        <v>0</v>
      </c>
      <c r="J61" s="18"/>
      <c r="K61" s="4"/>
    </row>
    <row r="62" spans="1:11" s="3" customFormat="1" ht="12" customHeight="1" x14ac:dyDescent="0.25">
      <c r="A62" s="166"/>
      <c r="B62" s="73" t="s">
        <v>156</v>
      </c>
      <c r="C62" s="16" t="s">
        <v>161</v>
      </c>
      <c r="D62" s="86"/>
      <c r="E62" s="80"/>
      <c r="F62" s="84"/>
      <c r="G62" s="82"/>
      <c r="H62" s="76"/>
      <c r="I62" s="78"/>
      <c r="J62" s="18"/>
      <c r="K62" s="4"/>
    </row>
    <row r="63" spans="1:11" s="3" customFormat="1" ht="18" customHeight="1" x14ac:dyDescent="0.25">
      <c r="A63" s="58" t="s">
        <v>109</v>
      </c>
      <c r="B63" s="90" t="s">
        <v>108</v>
      </c>
      <c r="C63" s="91"/>
      <c r="D63" s="85">
        <v>4.5999999999999996</v>
      </c>
      <c r="E63" s="79">
        <v>50</v>
      </c>
      <c r="F63" s="83"/>
      <c r="G63" s="81">
        <f t="shared" si="1"/>
        <v>0</v>
      </c>
      <c r="H63" s="75">
        <f>G63*3.12</f>
        <v>0</v>
      </c>
      <c r="I63" s="77">
        <f>G63*3.71</f>
        <v>0</v>
      </c>
      <c r="J63" s="18"/>
      <c r="K63" s="4"/>
    </row>
    <row r="64" spans="1:11" s="3" customFormat="1" ht="18" customHeight="1" x14ac:dyDescent="0.25">
      <c r="A64" s="62" t="s">
        <v>110</v>
      </c>
      <c r="B64" s="50" t="s">
        <v>137</v>
      </c>
      <c r="C64" s="16" t="s">
        <v>149</v>
      </c>
      <c r="D64" s="86"/>
      <c r="E64" s="80"/>
      <c r="F64" s="84"/>
      <c r="G64" s="82"/>
      <c r="H64" s="76"/>
      <c r="I64" s="78"/>
      <c r="J64" s="18"/>
      <c r="K64" s="4"/>
    </row>
    <row r="65" spans="1:12" s="3" customFormat="1" ht="18.600000000000001" customHeight="1" x14ac:dyDescent="0.25">
      <c r="A65" s="58" t="s">
        <v>111</v>
      </c>
      <c r="B65" s="90" t="s">
        <v>38</v>
      </c>
      <c r="C65" s="91"/>
      <c r="D65" s="85">
        <v>3.11</v>
      </c>
      <c r="E65" s="79">
        <v>72</v>
      </c>
      <c r="F65" s="83"/>
      <c r="G65" s="81">
        <f t="shared" si="1"/>
        <v>0</v>
      </c>
      <c r="H65" s="75">
        <f>G65*6.76</f>
        <v>0</v>
      </c>
      <c r="I65" s="77">
        <f>G65*2.85</f>
        <v>0</v>
      </c>
      <c r="J65" s="18"/>
      <c r="K65" s="4"/>
    </row>
    <row r="66" spans="1:12" s="3" customFormat="1" ht="18.600000000000001" customHeight="1" x14ac:dyDescent="0.25">
      <c r="A66" s="59" t="s">
        <v>112</v>
      </c>
      <c r="B66" s="50" t="s">
        <v>79</v>
      </c>
      <c r="C66" s="16" t="s">
        <v>148</v>
      </c>
      <c r="D66" s="86"/>
      <c r="E66" s="80"/>
      <c r="F66" s="84"/>
      <c r="G66" s="82"/>
      <c r="H66" s="76"/>
      <c r="I66" s="78"/>
      <c r="J66" s="18"/>
      <c r="K66" s="4"/>
    </row>
    <row r="67" spans="1:12" s="3" customFormat="1" ht="18.600000000000001" customHeight="1" x14ac:dyDescent="0.25">
      <c r="A67" s="58" t="s">
        <v>113</v>
      </c>
      <c r="B67" s="90" t="s">
        <v>39</v>
      </c>
      <c r="C67" s="91"/>
      <c r="D67" s="85">
        <v>3.82</v>
      </c>
      <c r="E67" s="79">
        <v>72</v>
      </c>
      <c r="F67" s="83"/>
      <c r="G67" s="81">
        <f t="shared" si="1"/>
        <v>0</v>
      </c>
      <c r="H67" s="140">
        <f>G67*4.95</f>
        <v>0</v>
      </c>
      <c r="I67" s="158"/>
      <c r="J67" s="18"/>
      <c r="K67" s="22"/>
    </row>
    <row r="68" spans="1:12" s="3" customFormat="1" ht="18.600000000000001" customHeight="1" thickBot="1" x14ac:dyDescent="0.3">
      <c r="A68" s="59" t="s">
        <v>114</v>
      </c>
      <c r="B68" s="49" t="s">
        <v>80</v>
      </c>
      <c r="C68" s="53" t="s">
        <v>150</v>
      </c>
      <c r="D68" s="97"/>
      <c r="E68" s="92"/>
      <c r="F68" s="84"/>
      <c r="G68" s="82"/>
      <c r="H68" s="75"/>
      <c r="I68" s="77"/>
      <c r="J68" s="18"/>
      <c r="K68" s="22"/>
    </row>
    <row r="69" spans="1:12" s="13" customFormat="1" ht="18" customHeight="1" thickBot="1" x14ac:dyDescent="0.35">
      <c r="A69" s="132" t="s">
        <v>13</v>
      </c>
      <c r="B69" s="133"/>
      <c r="C69" s="133"/>
      <c r="D69" s="133"/>
      <c r="E69" s="133"/>
      <c r="F69" s="133"/>
      <c r="G69" s="134"/>
      <c r="H69" s="39">
        <f>SUM(H15:H68)</f>
        <v>0</v>
      </c>
      <c r="I69" s="39">
        <f>SUM(I15:I68)</f>
        <v>0</v>
      </c>
      <c r="J69" s="10"/>
      <c r="K69" s="40"/>
      <c r="L69" s="41"/>
    </row>
    <row r="70" spans="1:12" s="3" customFormat="1" ht="20.25" customHeight="1" thickBot="1" x14ac:dyDescent="0.3">
      <c r="A70" s="160" t="s">
        <v>99</v>
      </c>
      <c r="B70" s="161"/>
      <c r="C70" s="161"/>
      <c r="D70" s="161"/>
      <c r="E70" s="161"/>
      <c r="F70" s="161"/>
      <c r="G70" s="161"/>
      <c r="H70" s="161"/>
      <c r="I70" s="162"/>
      <c r="J70" s="36"/>
      <c r="K70" s="37"/>
      <c r="L70" s="38"/>
    </row>
    <row r="71" spans="1:12" s="3" customFormat="1" ht="12" customHeight="1" x14ac:dyDescent="0.25">
      <c r="A71" s="88" t="s">
        <v>3</v>
      </c>
      <c r="B71" s="90" t="s">
        <v>48</v>
      </c>
      <c r="C71" s="91"/>
      <c r="D71" s="85">
        <v>2.25</v>
      </c>
      <c r="E71" s="79">
        <v>140</v>
      </c>
      <c r="F71" s="83"/>
      <c r="G71" s="81">
        <f>ROUNDUP(F71/E71,0)</f>
        <v>0</v>
      </c>
      <c r="H71" s="75"/>
      <c r="I71" s="77">
        <f>G71*21.58</f>
        <v>0</v>
      </c>
      <c r="J71" s="18"/>
      <c r="K71" s="4"/>
    </row>
    <row r="72" spans="1:12" s="3" customFormat="1" ht="12" customHeight="1" x14ac:dyDescent="0.25">
      <c r="A72" s="89"/>
      <c r="B72" s="50" t="s">
        <v>83</v>
      </c>
      <c r="C72" s="16" t="s">
        <v>84</v>
      </c>
      <c r="D72" s="86"/>
      <c r="E72" s="80"/>
      <c r="F72" s="84"/>
      <c r="G72" s="82"/>
      <c r="H72" s="76"/>
      <c r="I72" s="78"/>
      <c r="J72" s="18"/>
      <c r="K72" s="4"/>
    </row>
    <row r="73" spans="1:12" s="3" customFormat="1" ht="12" customHeight="1" x14ac:dyDescent="0.25">
      <c r="A73" s="88" t="s">
        <v>18</v>
      </c>
      <c r="B73" s="142" t="s">
        <v>131</v>
      </c>
      <c r="C73" s="143"/>
      <c r="D73" s="85">
        <v>2.5</v>
      </c>
      <c r="E73" s="79">
        <v>256</v>
      </c>
      <c r="F73" s="83"/>
      <c r="G73" s="81">
        <f>ROUNDUP(F73/E73,0)</f>
        <v>0</v>
      </c>
      <c r="H73" s="75"/>
      <c r="I73" s="77">
        <f>G73*34.34</f>
        <v>0</v>
      </c>
      <c r="J73" s="18"/>
      <c r="K73" s="4"/>
    </row>
    <row r="74" spans="1:12" s="3" customFormat="1" ht="12" customHeight="1" x14ac:dyDescent="0.25">
      <c r="A74" s="89"/>
      <c r="B74" s="50" t="s">
        <v>142</v>
      </c>
      <c r="C74" s="16" t="s">
        <v>86</v>
      </c>
      <c r="D74" s="86"/>
      <c r="E74" s="80"/>
      <c r="F74" s="84"/>
      <c r="G74" s="82"/>
      <c r="H74" s="76"/>
      <c r="I74" s="78"/>
      <c r="J74" s="18"/>
      <c r="K74" s="4"/>
    </row>
    <row r="75" spans="1:12" s="3" customFormat="1" ht="12" customHeight="1" x14ac:dyDescent="0.25">
      <c r="A75" s="88" t="s">
        <v>19</v>
      </c>
      <c r="B75" s="146" t="s">
        <v>115</v>
      </c>
      <c r="C75" s="143"/>
      <c r="D75" s="85">
        <v>2.02</v>
      </c>
      <c r="E75" s="138">
        <v>316</v>
      </c>
      <c r="F75" s="83"/>
      <c r="G75" s="81">
        <f>ROUNDUP(F75/E75,0)</f>
        <v>0</v>
      </c>
      <c r="H75" s="75"/>
      <c r="I75" s="77">
        <f>G75*53.19</f>
        <v>0</v>
      </c>
      <c r="J75" s="18"/>
      <c r="K75" s="4"/>
    </row>
    <row r="76" spans="1:12" s="3" customFormat="1" ht="12" customHeight="1" x14ac:dyDescent="0.25">
      <c r="A76" s="89"/>
      <c r="B76" s="50" t="s">
        <v>132</v>
      </c>
      <c r="C76" s="16" t="s">
        <v>125</v>
      </c>
      <c r="D76" s="86"/>
      <c r="E76" s="139"/>
      <c r="F76" s="84"/>
      <c r="G76" s="82"/>
      <c r="H76" s="76"/>
      <c r="I76" s="78"/>
      <c r="J76" s="18"/>
      <c r="K76" s="4"/>
    </row>
    <row r="77" spans="1:12" s="3" customFormat="1" ht="12" customHeight="1" x14ac:dyDescent="0.25">
      <c r="A77" s="88" t="s">
        <v>2</v>
      </c>
      <c r="B77" s="90" t="s">
        <v>90</v>
      </c>
      <c r="C77" s="91"/>
      <c r="D77" s="85">
        <v>2.25</v>
      </c>
      <c r="E77" s="79">
        <v>140</v>
      </c>
      <c r="F77" s="83"/>
      <c r="G77" s="81">
        <f>ROUNDUP(F77/E77,0)</f>
        <v>0</v>
      </c>
      <c r="H77" s="75"/>
      <c r="I77" s="77">
        <f>G77*26.34</f>
        <v>0</v>
      </c>
      <c r="J77" s="18"/>
      <c r="K77" s="4"/>
    </row>
    <row r="78" spans="1:12" s="3" customFormat="1" ht="12" customHeight="1" x14ac:dyDescent="0.25">
      <c r="A78" s="89"/>
      <c r="B78" s="50" t="s">
        <v>96</v>
      </c>
      <c r="C78" s="16" t="s">
        <v>85</v>
      </c>
      <c r="D78" s="86"/>
      <c r="E78" s="80"/>
      <c r="F78" s="84"/>
      <c r="G78" s="82"/>
      <c r="H78" s="76"/>
      <c r="I78" s="78"/>
      <c r="J78" s="18"/>
      <c r="K78" s="4"/>
    </row>
    <row r="79" spans="1:12" s="3" customFormat="1" ht="15.75" customHeight="1" x14ac:dyDescent="0.25">
      <c r="A79" s="88" t="s">
        <v>24</v>
      </c>
      <c r="B79" s="90" t="s">
        <v>157</v>
      </c>
      <c r="C79" s="91"/>
      <c r="D79" s="85">
        <v>3</v>
      </c>
      <c r="E79" s="79">
        <v>90</v>
      </c>
      <c r="F79" s="83"/>
      <c r="G79" s="81">
        <f>ROUNDUP(F79/E79,0)</f>
        <v>0</v>
      </c>
      <c r="H79" s="75"/>
      <c r="I79" s="77">
        <f>G79*22.58</f>
        <v>0</v>
      </c>
      <c r="J79" s="18"/>
      <c r="K79" s="4"/>
    </row>
    <row r="80" spans="1:12" s="3" customFormat="1" ht="15.75" customHeight="1" x14ac:dyDescent="0.25">
      <c r="A80" s="89"/>
      <c r="B80" s="50" t="s">
        <v>158</v>
      </c>
      <c r="C80" s="16" t="s">
        <v>89</v>
      </c>
      <c r="D80" s="86"/>
      <c r="E80" s="80"/>
      <c r="F80" s="84"/>
      <c r="G80" s="82"/>
      <c r="H80" s="76"/>
      <c r="I80" s="78"/>
      <c r="J80" s="18"/>
      <c r="K80" s="4"/>
    </row>
    <row r="81" spans="1:16" s="3" customFormat="1" ht="12" customHeight="1" x14ac:dyDescent="0.25">
      <c r="A81" s="88" t="s">
        <v>159</v>
      </c>
      <c r="B81" s="90" t="s">
        <v>116</v>
      </c>
      <c r="C81" s="91"/>
      <c r="D81" s="85">
        <v>4</v>
      </c>
      <c r="E81" s="79">
        <v>90</v>
      </c>
      <c r="F81" s="83"/>
      <c r="G81" s="81">
        <f>ROUNDUP(F81/E81,0)</f>
        <v>0</v>
      </c>
      <c r="H81" s="75"/>
      <c r="I81" s="77">
        <f>G81*30.11</f>
        <v>0</v>
      </c>
      <c r="J81" s="18"/>
      <c r="K81" s="4"/>
    </row>
    <row r="82" spans="1:16" s="3" customFormat="1" ht="12" customHeight="1" x14ac:dyDescent="0.25">
      <c r="A82" s="89"/>
      <c r="B82" s="50" t="s">
        <v>117</v>
      </c>
      <c r="C82" s="16" t="s">
        <v>88</v>
      </c>
      <c r="D82" s="86"/>
      <c r="E82" s="80"/>
      <c r="F82" s="84"/>
      <c r="G82" s="82"/>
      <c r="H82" s="76"/>
      <c r="I82" s="78"/>
      <c r="J82" s="18"/>
      <c r="K82" s="4"/>
    </row>
    <row r="83" spans="1:16" s="3" customFormat="1" ht="12" customHeight="1" x14ac:dyDescent="0.25">
      <c r="A83" s="88" t="s">
        <v>4</v>
      </c>
      <c r="B83" s="90" t="s">
        <v>118</v>
      </c>
      <c r="C83" s="91"/>
      <c r="D83" s="85">
        <v>3</v>
      </c>
      <c r="E83" s="79">
        <v>213</v>
      </c>
      <c r="F83" s="83"/>
      <c r="G83" s="81">
        <f>ROUNDUP(F83/E83,0)</f>
        <v>0</v>
      </c>
      <c r="H83" s="75"/>
      <c r="I83" s="77">
        <f>G83*31.64</f>
        <v>0</v>
      </c>
      <c r="J83" s="18"/>
      <c r="K83" s="4"/>
    </row>
    <row r="84" spans="1:16" s="3" customFormat="1" ht="12" customHeight="1" x14ac:dyDescent="0.25">
      <c r="A84" s="89"/>
      <c r="B84" s="17" t="s">
        <v>64</v>
      </c>
      <c r="C84" s="16" t="s">
        <v>21</v>
      </c>
      <c r="D84" s="86"/>
      <c r="E84" s="80"/>
      <c r="F84" s="84"/>
      <c r="G84" s="82"/>
      <c r="H84" s="76"/>
      <c r="I84" s="78"/>
      <c r="J84" s="18"/>
      <c r="K84" s="4"/>
    </row>
    <row r="85" spans="1:16" s="3" customFormat="1" ht="12" customHeight="1" x14ac:dyDescent="0.25">
      <c r="A85" s="88" t="s">
        <v>1</v>
      </c>
      <c r="B85" s="90" t="s">
        <v>141</v>
      </c>
      <c r="C85" s="91"/>
      <c r="D85" s="85">
        <v>1.2</v>
      </c>
      <c r="E85" s="79">
        <v>250</v>
      </c>
      <c r="F85" s="83"/>
      <c r="G85" s="81">
        <f>ROUNDUP(F85/E85,0)</f>
        <v>0</v>
      </c>
      <c r="H85" s="75"/>
      <c r="I85" s="77">
        <f>G85*26.75</f>
        <v>0</v>
      </c>
      <c r="J85" s="18"/>
      <c r="K85" s="4"/>
    </row>
    <row r="86" spans="1:16" s="3" customFormat="1" ht="12" customHeight="1" x14ac:dyDescent="0.25">
      <c r="A86" s="141"/>
      <c r="B86" s="50" t="s">
        <v>82</v>
      </c>
      <c r="C86" s="16" t="s">
        <v>87</v>
      </c>
      <c r="D86" s="97"/>
      <c r="E86" s="92"/>
      <c r="F86" s="84"/>
      <c r="G86" s="82"/>
      <c r="H86" s="76"/>
      <c r="I86" s="120"/>
      <c r="J86" s="18"/>
      <c r="K86" s="4"/>
    </row>
    <row r="87" spans="1:16" s="3" customFormat="1" ht="12" customHeight="1" x14ac:dyDescent="0.25">
      <c r="A87" s="88" t="s">
        <v>95</v>
      </c>
      <c r="B87" s="90" t="s">
        <v>119</v>
      </c>
      <c r="C87" s="91"/>
      <c r="D87" s="85">
        <v>1.2</v>
      </c>
      <c r="E87" s="79">
        <v>250</v>
      </c>
      <c r="F87" s="87"/>
      <c r="G87" s="81">
        <f>ROUNDUP(F87/E87,0)</f>
        <v>0</v>
      </c>
      <c r="H87" s="31"/>
      <c r="I87" s="77">
        <f>G87*24.82</f>
        <v>0</v>
      </c>
      <c r="J87" s="18"/>
      <c r="K87" s="4"/>
    </row>
    <row r="88" spans="1:16" s="3" customFormat="1" ht="12" customHeight="1" thickBot="1" x14ac:dyDescent="0.3">
      <c r="A88" s="89"/>
      <c r="B88" s="48" t="s">
        <v>97</v>
      </c>
      <c r="C88" s="16" t="s">
        <v>98</v>
      </c>
      <c r="D88" s="86"/>
      <c r="E88" s="80"/>
      <c r="F88" s="84"/>
      <c r="G88" s="82"/>
      <c r="H88" s="57"/>
      <c r="I88" s="78"/>
      <c r="J88" s="18"/>
      <c r="K88" s="4"/>
    </row>
    <row r="89" spans="1:16" s="13" customFormat="1" ht="18" customHeight="1" thickBot="1" x14ac:dyDescent="0.35">
      <c r="A89" s="132" t="s">
        <v>14</v>
      </c>
      <c r="B89" s="133"/>
      <c r="C89" s="133"/>
      <c r="D89" s="133"/>
      <c r="E89" s="133"/>
      <c r="F89" s="133"/>
      <c r="G89" s="134"/>
      <c r="H89" s="39">
        <f>SUM(H71:H88)</f>
        <v>0</v>
      </c>
      <c r="I89" s="39">
        <f>SUM(I71:I88)</f>
        <v>0</v>
      </c>
      <c r="J89" s="10"/>
      <c r="K89" s="40"/>
      <c r="L89" s="41"/>
    </row>
    <row r="90" spans="1:16" ht="11.7" customHeight="1" thickBot="1" x14ac:dyDescent="0.35">
      <c r="A90" s="129"/>
      <c r="B90" s="130"/>
      <c r="C90" s="130"/>
      <c r="D90" s="130"/>
      <c r="E90" s="130"/>
      <c r="F90" s="130"/>
      <c r="G90" s="130"/>
      <c r="H90" s="130"/>
      <c r="I90" s="131"/>
      <c r="J90" s="11"/>
      <c r="K90" s="6"/>
      <c r="L90" s="7"/>
      <c r="M90" s="1"/>
      <c r="N90" s="1"/>
      <c r="O90" s="1"/>
      <c r="P90" s="1"/>
    </row>
    <row r="91" spans="1:16" ht="18" customHeight="1" x14ac:dyDescent="0.3">
      <c r="A91" s="125" t="s">
        <v>15</v>
      </c>
      <c r="B91" s="126"/>
      <c r="C91" s="126"/>
      <c r="D91" s="126"/>
      <c r="E91" s="126"/>
      <c r="F91" s="126"/>
      <c r="G91" s="126"/>
      <c r="H91" s="127"/>
      <c r="I91" s="128"/>
      <c r="J91" s="5"/>
      <c r="K91" s="6"/>
      <c r="L91" s="7"/>
      <c r="M91" s="1"/>
      <c r="N91" s="1"/>
      <c r="O91" s="1"/>
      <c r="P91" s="1"/>
    </row>
    <row r="92" spans="1:16" s="3" customFormat="1" ht="16.2" customHeight="1" x14ac:dyDescent="0.3">
      <c r="A92" s="135" t="s">
        <v>10</v>
      </c>
      <c r="B92" s="136"/>
      <c r="C92" s="136"/>
      <c r="D92" s="136"/>
      <c r="E92" s="136"/>
      <c r="F92" s="136"/>
      <c r="G92" s="137"/>
      <c r="H92" s="34">
        <f>H69</f>
        <v>0</v>
      </c>
      <c r="I92" s="42">
        <f>I69</f>
        <v>0</v>
      </c>
      <c r="J92" s="11"/>
      <c r="K92" s="6"/>
      <c r="L92" s="7"/>
    </row>
    <row r="93" spans="1:16" s="3" customFormat="1" ht="16.2" customHeight="1" thickBot="1" x14ac:dyDescent="0.35">
      <c r="A93" s="70" t="s">
        <v>162</v>
      </c>
      <c r="B93" s="71"/>
      <c r="C93" s="136" t="s">
        <v>7</v>
      </c>
      <c r="D93" s="136"/>
      <c r="E93" s="136"/>
      <c r="F93" s="136"/>
      <c r="G93" s="137"/>
      <c r="H93" s="35">
        <f>H89</f>
        <v>0</v>
      </c>
      <c r="I93" s="43">
        <f>I89</f>
        <v>0</v>
      </c>
      <c r="J93" s="11"/>
      <c r="K93" s="6"/>
      <c r="L93" s="7"/>
      <c r="O93" s="3" t="s">
        <v>107</v>
      </c>
    </row>
    <row r="94" spans="1:16" s="3" customFormat="1" ht="20.7" customHeight="1" thickBot="1" x14ac:dyDescent="0.3">
      <c r="A94" s="122" t="s">
        <v>8</v>
      </c>
      <c r="B94" s="123"/>
      <c r="C94" s="123"/>
      <c r="D94" s="123"/>
      <c r="E94" s="123"/>
      <c r="F94" s="123"/>
      <c r="G94" s="124"/>
      <c r="H94" s="45">
        <f>SUM(H92:H93)</f>
        <v>0</v>
      </c>
      <c r="I94" s="46">
        <f>SUM(I92:I93)</f>
        <v>0</v>
      </c>
      <c r="J94" s="38"/>
      <c r="K94" s="47"/>
      <c r="L94" s="44"/>
    </row>
    <row r="95" spans="1:16" ht="14.4" thickBot="1" x14ac:dyDescent="0.35">
      <c r="A95" s="129"/>
      <c r="B95" s="130"/>
      <c r="C95" s="130"/>
      <c r="D95" s="130"/>
      <c r="E95" s="130"/>
      <c r="F95" s="130"/>
      <c r="G95" s="130"/>
      <c r="H95" s="130"/>
      <c r="I95" s="131"/>
      <c r="J95" s="7"/>
      <c r="M95" s="1"/>
      <c r="N95" s="1"/>
      <c r="O95" s="1"/>
      <c r="P95" s="1"/>
    </row>
    <row r="96" spans="1:16" ht="19.5" customHeight="1" x14ac:dyDescent="0.3">
      <c r="A96" s="159"/>
      <c r="B96" s="159"/>
      <c r="C96" s="159"/>
      <c r="D96" s="159"/>
      <c r="E96" s="159"/>
      <c r="F96" s="159"/>
      <c r="G96" s="159"/>
      <c r="H96" s="159"/>
      <c r="I96" s="159"/>
    </row>
  </sheetData>
  <sheetProtection algorithmName="SHA-512" hashValue="PNd31kjbFyJld8PsnNBk1UBWvRKM2eNJ73KX5jVu/LIhx5JYo7BAljY6xhwbpqdRuyFb0U9hDeqAxO5CwBslbA==" saltValue="aox1EaDIEZVUjJ27ch3bdg==" spinCount="100000" sheet="1" objects="1" scenarios="1" selectLockedCells="1"/>
  <mergeCells count="301">
    <mergeCell ref="E71:E72"/>
    <mergeCell ref="A38:A39"/>
    <mergeCell ref="E55:E56"/>
    <mergeCell ref="E65:E66"/>
    <mergeCell ref="A59:A60"/>
    <mergeCell ref="A61:A62"/>
    <mergeCell ref="B71:C71"/>
    <mergeCell ref="A34:A35"/>
    <mergeCell ref="A32:A33"/>
    <mergeCell ref="D32:D33"/>
    <mergeCell ref="D34:D35"/>
    <mergeCell ref="E34:E35"/>
    <mergeCell ref="D40:D41"/>
    <mergeCell ref="E40:E41"/>
    <mergeCell ref="A44:I44"/>
    <mergeCell ref="I40:I41"/>
    <mergeCell ref="G40:G41"/>
    <mergeCell ref="H40:H41"/>
    <mergeCell ref="F42:F43"/>
    <mergeCell ref="B40:C40"/>
    <mergeCell ref="B42:C42"/>
    <mergeCell ref="E42:E43"/>
    <mergeCell ref="I34:I35"/>
    <mergeCell ref="H32:H33"/>
    <mergeCell ref="A23:A24"/>
    <mergeCell ref="D38:D39"/>
    <mergeCell ref="H38:H39"/>
    <mergeCell ref="B30:C30"/>
    <mergeCell ref="E23:E24"/>
    <mergeCell ref="I32:I33"/>
    <mergeCell ref="G28:G29"/>
    <mergeCell ref="F34:F35"/>
    <mergeCell ref="G32:G33"/>
    <mergeCell ref="H34:H35"/>
    <mergeCell ref="G30:G31"/>
    <mergeCell ref="F32:F33"/>
    <mergeCell ref="I38:I39"/>
    <mergeCell ref="I36:I37"/>
    <mergeCell ref="F28:F29"/>
    <mergeCell ref="F30:F31"/>
    <mergeCell ref="F38:F39"/>
    <mergeCell ref="B32:C32"/>
    <mergeCell ref="H36:H37"/>
    <mergeCell ref="G34:G35"/>
    <mergeCell ref="B28:C28"/>
    <mergeCell ref="A27:I27"/>
    <mergeCell ref="E32:E33"/>
    <mergeCell ref="G36:G37"/>
    <mergeCell ref="A96:I96"/>
    <mergeCell ref="E51:E52"/>
    <mergeCell ref="B53:C53"/>
    <mergeCell ref="B51:C51"/>
    <mergeCell ref="I57:I58"/>
    <mergeCell ref="I63:I64"/>
    <mergeCell ref="I51:I52"/>
    <mergeCell ref="I71:I72"/>
    <mergeCell ref="H71:H72"/>
    <mergeCell ref="A70:I70"/>
    <mergeCell ref="G57:G58"/>
    <mergeCell ref="G51:G52"/>
    <mergeCell ref="D53:D54"/>
    <mergeCell ref="D55:D56"/>
    <mergeCell ref="D57:D58"/>
    <mergeCell ref="A95:I95"/>
    <mergeCell ref="D85:D86"/>
    <mergeCell ref="H73:H74"/>
    <mergeCell ref="G85:G86"/>
    <mergeCell ref="A85:A86"/>
    <mergeCell ref="A83:A84"/>
    <mergeCell ref="B83:C83"/>
    <mergeCell ref="A71:A72"/>
    <mergeCell ref="B77:C77"/>
    <mergeCell ref="A42:A43"/>
    <mergeCell ref="I42:I43"/>
    <mergeCell ref="I45:I46"/>
    <mergeCell ref="I53:I54"/>
    <mergeCell ref="H51:H52"/>
    <mergeCell ref="I67:I68"/>
    <mergeCell ref="H47:H48"/>
    <mergeCell ref="E57:E58"/>
    <mergeCell ref="G59:G60"/>
    <mergeCell ref="H59:H60"/>
    <mergeCell ref="F59:F60"/>
    <mergeCell ref="I61:I62"/>
    <mergeCell ref="I59:I60"/>
    <mergeCell ref="H63:H64"/>
    <mergeCell ref="I47:I48"/>
    <mergeCell ref="I49:I50"/>
    <mergeCell ref="I65:I66"/>
    <mergeCell ref="H42:H43"/>
    <mergeCell ref="F61:F62"/>
    <mergeCell ref="G61:G62"/>
    <mergeCell ref="H61:H62"/>
    <mergeCell ref="D51:D52"/>
    <mergeCell ref="B34:C34"/>
    <mergeCell ref="A5:B6"/>
    <mergeCell ref="A7:B7"/>
    <mergeCell ref="C4:H6"/>
    <mergeCell ref="H8:H10"/>
    <mergeCell ref="E8:E12"/>
    <mergeCell ref="F8:F12"/>
    <mergeCell ref="D8:D12"/>
    <mergeCell ref="B65:C65"/>
    <mergeCell ref="B47:C47"/>
    <mergeCell ref="D49:D50"/>
    <mergeCell ref="G49:G50"/>
    <mergeCell ref="F53:F54"/>
    <mergeCell ref="G53:G54"/>
    <mergeCell ref="A49:A50"/>
    <mergeCell ref="A47:A48"/>
    <mergeCell ref="A45:A46"/>
    <mergeCell ref="H65:H66"/>
    <mergeCell ref="G47:G48"/>
    <mergeCell ref="E38:E39"/>
    <mergeCell ref="G55:G56"/>
    <mergeCell ref="A36:A37"/>
    <mergeCell ref="F36:F37"/>
    <mergeCell ref="B36:C36"/>
    <mergeCell ref="E36:E37"/>
    <mergeCell ref="A17:A18"/>
    <mergeCell ref="B17:C17"/>
    <mergeCell ref="E17:E18"/>
    <mergeCell ref="E67:E68"/>
    <mergeCell ref="A69:G69"/>
    <mergeCell ref="F67:F68"/>
    <mergeCell ref="A79:A80"/>
    <mergeCell ref="G71:G72"/>
    <mergeCell ref="F40:F41"/>
    <mergeCell ref="G42:G43"/>
    <mergeCell ref="G38:G39"/>
    <mergeCell ref="D71:D72"/>
    <mergeCell ref="A77:A78"/>
    <mergeCell ref="D75:D76"/>
    <mergeCell ref="E73:E74"/>
    <mergeCell ref="D79:D80"/>
    <mergeCell ref="B79:C79"/>
    <mergeCell ref="B73:C73"/>
    <mergeCell ref="A53:A54"/>
    <mergeCell ref="B63:C63"/>
    <mergeCell ref="B67:C67"/>
    <mergeCell ref="A57:A58"/>
    <mergeCell ref="B75:C75"/>
    <mergeCell ref="A73:A74"/>
    <mergeCell ref="A75:A76"/>
    <mergeCell ref="B57:C57"/>
    <mergeCell ref="B19:C19"/>
    <mergeCell ref="D19:D20"/>
    <mergeCell ref="D21:D22"/>
    <mergeCell ref="B45:C45"/>
    <mergeCell ref="D47:D48"/>
    <mergeCell ref="A40:A41"/>
    <mergeCell ref="D65:D66"/>
    <mergeCell ref="D67:D68"/>
    <mergeCell ref="D36:D37"/>
    <mergeCell ref="D42:D43"/>
    <mergeCell ref="A55:A56"/>
    <mergeCell ref="B55:C55"/>
    <mergeCell ref="A51:A52"/>
    <mergeCell ref="B49:C49"/>
    <mergeCell ref="B38:C38"/>
    <mergeCell ref="B23:C23"/>
    <mergeCell ref="A25:A26"/>
    <mergeCell ref="A28:A29"/>
    <mergeCell ref="A30:A31"/>
    <mergeCell ref="D28:D29"/>
    <mergeCell ref="D30:D31"/>
    <mergeCell ref="B25:C25"/>
    <mergeCell ref="D25:D26"/>
    <mergeCell ref="I19:I20"/>
    <mergeCell ref="H21:H22"/>
    <mergeCell ref="I30:I31"/>
    <mergeCell ref="I23:I24"/>
    <mergeCell ref="I28:I29"/>
    <mergeCell ref="E19:E20"/>
    <mergeCell ref="E21:E22"/>
    <mergeCell ref="F25:F26"/>
    <mergeCell ref="G25:G26"/>
    <mergeCell ref="H25:H26"/>
    <mergeCell ref="G23:G24"/>
    <mergeCell ref="G21:G22"/>
    <mergeCell ref="G19:G20"/>
    <mergeCell ref="H19:H20"/>
    <mergeCell ref="E30:E31"/>
    <mergeCell ref="H23:H24"/>
    <mergeCell ref="E28:E29"/>
    <mergeCell ref="H30:H31"/>
    <mergeCell ref="I25:I26"/>
    <mergeCell ref="E25:E26"/>
    <mergeCell ref="H28:H29"/>
    <mergeCell ref="D23:D24"/>
    <mergeCell ref="F23:F24"/>
    <mergeCell ref="E59:E60"/>
    <mergeCell ref="B61:C61"/>
    <mergeCell ref="D61:D62"/>
    <mergeCell ref="E61:E62"/>
    <mergeCell ref="G73:G74"/>
    <mergeCell ref="F73:F74"/>
    <mergeCell ref="H57:H58"/>
    <mergeCell ref="H45:H46"/>
    <mergeCell ref="H55:H56"/>
    <mergeCell ref="G63:G64"/>
    <mergeCell ref="G67:G68"/>
    <mergeCell ref="G65:G66"/>
    <mergeCell ref="H49:H50"/>
    <mergeCell ref="F55:F56"/>
    <mergeCell ref="H67:H68"/>
    <mergeCell ref="H53:H54"/>
    <mergeCell ref="F45:F46"/>
    <mergeCell ref="F47:F48"/>
    <mergeCell ref="F71:F72"/>
    <mergeCell ref="G45:G46"/>
    <mergeCell ref="E45:E46"/>
    <mergeCell ref="D45:D46"/>
    <mergeCell ref="E47:E48"/>
    <mergeCell ref="A94:G94"/>
    <mergeCell ref="A91:I91"/>
    <mergeCell ref="A90:I90"/>
    <mergeCell ref="A89:G89"/>
    <mergeCell ref="A92:G92"/>
    <mergeCell ref="C93:G93"/>
    <mergeCell ref="F49:F50"/>
    <mergeCell ref="F51:F52"/>
    <mergeCell ref="E75:E76"/>
    <mergeCell ref="E77:E78"/>
    <mergeCell ref="F77:F78"/>
    <mergeCell ref="G77:G78"/>
    <mergeCell ref="G75:G76"/>
    <mergeCell ref="H75:H76"/>
    <mergeCell ref="F75:F76"/>
    <mergeCell ref="E49:E50"/>
    <mergeCell ref="I87:I88"/>
    <mergeCell ref="I85:I86"/>
    <mergeCell ref="E81:E82"/>
    <mergeCell ref="H85:H86"/>
    <mergeCell ref="G87:G88"/>
    <mergeCell ref="F79:F80"/>
    <mergeCell ref="A87:A88"/>
    <mergeCell ref="F57:F58"/>
    <mergeCell ref="E7:F7"/>
    <mergeCell ref="F15:F16"/>
    <mergeCell ref="F17:F18"/>
    <mergeCell ref="F19:F20"/>
    <mergeCell ref="F21:F22"/>
    <mergeCell ref="B15:C15"/>
    <mergeCell ref="D15:D16"/>
    <mergeCell ref="B21:C21"/>
    <mergeCell ref="A19:A20"/>
    <mergeCell ref="E15:E16"/>
    <mergeCell ref="A8:A12"/>
    <mergeCell ref="B8:C12"/>
    <mergeCell ref="A14:I14"/>
    <mergeCell ref="H11:H12"/>
    <mergeCell ref="I11:I12"/>
    <mergeCell ref="G8:G12"/>
    <mergeCell ref="I8:I10"/>
    <mergeCell ref="I15:I16"/>
    <mergeCell ref="H15:H16"/>
    <mergeCell ref="I17:I18"/>
    <mergeCell ref="G15:G16"/>
    <mergeCell ref="H17:H18"/>
    <mergeCell ref="G17:G18"/>
    <mergeCell ref="I21:I22"/>
    <mergeCell ref="D17:D18"/>
    <mergeCell ref="F87:F88"/>
    <mergeCell ref="F85:F86"/>
    <mergeCell ref="D81:D82"/>
    <mergeCell ref="F81:F82"/>
    <mergeCell ref="A81:A82"/>
    <mergeCell ref="E87:E88"/>
    <mergeCell ref="A21:A22"/>
    <mergeCell ref="F63:F64"/>
    <mergeCell ref="F65:F66"/>
    <mergeCell ref="E63:E64"/>
    <mergeCell ref="B87:C87"/>
    <mergeCell ref="D83:D84"/>
    <mergeCell ref="E83:E84"/>
    <mergeCell ref="E53:E54"/>
    <mergeCell ref="D87:D88"/>
    <mergeCell ref="B81:C81"/>
    <mergeCell ref="B85:C85"/>
    <mergeCell ref="E85:E86"/>
    <mergeCell ref="D73:D74"/>
    <mergeCell ref="D63:D64"/>
    <mergeCell ref="D77:D78"/>
    <mergeCell ref="B59:C59"/>
    <mergeCell ref="D59:D60"/>
    <mergeCell ref="H77:H78"/>
    <mergeCell ref="I75:I76"/>
    <mergeCell ref="I77:I78"/>
    <mergeCell ref="I73:I74"/>
    <mergeCell ref="I81:I82"/>
    <mergeCell ref="I83:I84"/>
    <mergeCell ref="I79:I80"/>
    <mergeCell ref="H79:H80"/>
    <mergeCell ref="E79:E80"/>
    <mergeCell ref="G79:G80"/>
    <mergeCell ref="F83:F84"/>
    <mergeCell ref="G83:G84"/>
    <mergeCell ref="G81:G82"/>
    <mergeCell ref="H81:H82"/>
    <mergeCell ref="H83:H84"/>
  </mergeCells>
  <phoneticPr fontId="0" type="noConversion"/>
  <printOptions horizontalCentered="1"/>
  <pageMargins left="0.25" right="0" top="0" bottom="0" header="0.25" footer="0"/>
  <pageSetup scale="70" orientation="landscape" horizontalDpi="300" verticalDpi="300" r:id="rId1"/>
  <headerFooter scaleWithDoc="0">
    <oddHeader xml:space="preserve">&amp;C
</oddHeader>
    <oddFooter xml:space="preserve">&amp;L&amp;7&amp;P of &amp;N&amp;R&amp;7 12/06/21
</oddFooter>
  </headerFooter>
  <rowBreaks count="1" manualBreakCount="1">
    <brk id="69" max="16383" man="1"/>
  </rowBreaks>
  <ignoredErrors>
    <ignoredError sqref="H21 G5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2021-12-29T23:06:09+00:00</Remediation_x0020_Date>
  </documentManagement>
</p:properties>
</file>

<file path=customXml/itemProps1.xml><?xml version="1.0" encoding="utf-8"?>
<ds:datastoreItem xmlns:ds="http://schemas.openxmlformats.org/officeDocument/2006/customXml" ds:itemID="{4247E4A7-CABE-48E4-B1F1-E01B81D4BFB6}"/>
</file>

<file path=customXml/itemProps2.xml><?xml version="1.0" encoding="utf-8"?>
<ds:datastoreItem xmlns:ds="http://schemas.openxmlformats.org/officeDocument/2006/customXml" ds:itemID="{E47B0753-4552-4848-B975-DF31E93131F7}"/>
</file>

<file path=customXml/itemProps3.xml><?xml version="1.0" encoding="utf-8"?>
<ds:datastoreItem xmlns:ds="http://schemas.openxmlformats.org/officeDocument/2006/customXml" ds:itemID="{E704187C-E502-44C7-8F11-1761382B98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Integrated Food Service</vt:lpstr>
      <vt:lpstr>'Integrated Food Service'!Print_Area</vt:lpstr>
      <vt:lpstr>'Integrated Food Service'!Print_Titles</vt:lpstr>
    </vt:vector>
  </TitlesOfParts>
  <Company>Integrated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G. Giuliano</dc:creator>
  <cp:lastModifiedBy>"englishs"</cp:lastModifiedBy>
  <cp:lastPrinted>2021-12-06T23:13:02Z</cp:lastPrinted>
  <dcterms:created xsi:type="dcterms:W3CDTF">2001-08-02T21:50:14Z</dcterms:created>
  <dcterms:modified xsi:type="dcterms:W3CDTF">2021-12-28T17:03:40Z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0x01010046895D7B4FD22A4A9C390F7B0E997D3F</vt:lpwstr>
  </property>
</Properties>
</file>