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5-26\"/>
    </mc:Choice>
  </mc:AlternateContent>
  <xr:revisionPtr revIDLastSave="0" documentId="8_{FFFE7BF6-EC8A-4195-B187-7A35D966B9B1}" xr6:coauthVersionLast="47" xr6:coauthVersionMax="47" xr10:uidLastSave="{00000000-0000-0000-0000-000000000000}"/>
  <bookViews>
    <workbookView xWindow="19090" yWindow="1470" windowWidth="22780" windowHeight="14660" activeTab="2" xr2:uid="{00000000-000D-0000-FFFF-FFFF00000000}"/>
  </bookViews>
  <sheets>
    <sheet name="SEPDS - SY25-26" sheetId="18" r:id="rId1"/>
    <sheet name="BPID" sheetId="20" r:id="rId2"/>
    <sheet name="Calculator" sheetId="10" r:id="rId3"/>
    <sheet name="Planner" sheetId="6" r:id="rId4"/>
    <sheet name="Purchase Order Form" sheetId="13" r:id="rId5"/>
  </sheets>
  <externalReferences>
    <externalReference r:id="rId6"/>
    <externalReference r:id="rId7"/>
  </externalReferences>
  <definedNames>
    <definedName name="_xlnm._FilterDatabase" localSheetId="0" hidden="1">'SEPDS - SY25-26'!$A$5:$N$5</definedName>
    <definedName name="_xlnm.Print_Area" localSheetId="2">Calculator!$A$1:$K$45</definedName>
    <definedName name="_xlnm.Print_Area" localSheetId="3">Planner!$A$1:$AM$52</definedName>
    <definedName name="_xlnm.Print_Area" localSheetId="4">'Purchase Order Form'!$A$1:$L$48</definedName>
    <definedName name="ProductStatus">[1]status!$A$1:$A$4</definedName>
    <definedName name="Specs">#REF!</definedName>
    <definedName name="status">#REF!</definedName>
    <definedName name="XXXXXX">[2]status!$A$1:$A$4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3" i="13" l="1"/>
  <c r="J33" i="13" s="1"/>
  <c r="C33" i="13"/>
  <c r="D33" i="13"/>
  <c r="E33" i="13"/>
  <c r="K33" i="13" s="1"/>
  <c r="H33" i="13"/>
  <c r="B24" i="6"/>
  <c r="C24" i="6"/>
  <c r="E24" i="6"/>
  <c r="F24" i="6" s="1"/>
  <c r="H24" i="6"/>
  <c r="I24" i="6"/>
  <c r="K24" i="6"/>
  <c r="L24" i="6" s="1"/>
  <c r="N24" i="6"/>
  <c r="O24" i="6" s="1"/>
  <c r="Q24" i="6"/>
  <c r="R24" i="6" s="1"/>
  <c r="T24" i="6"/>
  <c r="U24" i="6" s="1"/>
  <c r="W24" i="6"/>
  <c r="X24" i="6" s="1"/>
  <c r="Z24" i="6"/>
  <c r="AA24" i="6" s="1"/>
  <c r="AC24" i="6"/>
  <c r="AD24" i="6" s="1"/>
  <c r="AF24" i="6"/>
  <c r="AG24" i="6" s="1"/>
  <c r="AI24" i="6"/>
  <c r="AJ24" i="6"/>
  <c r="AK24" i="6"/>
  <c r="AL24" i="6"/>
  <c r="AM24" i="6"/>
  <c r="F34" i="10"/>
  <c r="G34" i="10"/>
  <c r="H34" i="10"/>
  <c r="I34" i="10"/>
  <c r="C34" i="10"/>
  <c r="B34" i="10"/>
  <c r="A34" i="10"/>
  <c r="L17" i="10"/>
  <c r="H17" i="10"/>
  <c r="I17" i="10" s="1"/>
  <c r="G17" i="10"/>
  <c r="D17" i="10"/>
  <c r="B17" i="10"/>
  <c r="B38" i="13"/>
  <c r="I38" i="13" s="1"/>
  <c r="C38" i="13"/>
  <c r="D38" i="13"/>
  <c r="E38" i="13"/>
  <c r="K38" i="13" s="1"/>
  <c r="H38" i="13"/>
  <c r="C29" i="6"/>
  <c r="E29" i="6"/>
  <c r="F29" i="6" s="1"/>
  <c r="H29" i="6"/>
  <c r="I29" i="6" s="1"/>
  <c r="K29" i="6"/>
  <c r="L29" i="6" s="1"/>
  <c r="N29" i="6"/>
  <c r="O29" i="6" s="1"/>
  <c r="Q29" i="6"/>
  <c r="R29" i="6" s="1"/>
  <c r="T29" i="6"/>
  <c r="U29" i="6" s="1"/>
  <c r="W29" i="6"/>
  <c r="X29" i="6" s="1"/>
  <c r="Z29" i="6"/>
  <c r="AA29" i="6" s="1"/>
  <c r="AC29" i="6"/>
  <c r="AD29" i="6" s="1"/>
  <c r="AF29" i="6"/>
  <c r="AG29" i="6" s="1"/>
  <c r="AI29" i="6"/>
  <c r="AJ29" i="6" s="1"/>
  <c r="AK29" i="6"/>
  <c r="C20" i="6"/>
  <c r="AK20" i="6"/>
  <c r="C21" i="6"/>
  <c r="AK21" i="6"/>
  <c r="C22" i="6"/>
  <c r="AK22" i="6"/>
  <c r="C23" i="6"/>
  <c r="AK23" i="6"/>
  <c r="C25" i="6"/>
  <c r="AK25" i="6"/>
  <c r="C26" i="6"/>
  <c r="AK26" i="6"/>
  <c r="C27" i="6"/>
  <c r="AK27" i="6"/>
  <c r="C28" i="6"/>
  <c r="AK28" i="6"/>
  <c r="C30" i="6"/>
  <c r="AK30" i="6"/>
  <c r="C31" i="6"/>
  <c r="AK31" i="6"/>
  <c r="C32" i="6"/>
  <c r="AK32" i="6"/>
  <c r="C33" i="6"/>
  <c r="AK33" i="6"/>
  <c r="A30" i="10"/>
  <c r="C30" i="10"/>
  <c r="F30" i="10"/>
  <c r="A31" i="10"/>
  <c r="C31" i="10"/>
  <c r="F31" i="10"/>
  <c r="A32" i="10"/>
  <c r="C32" i="10"/>
  <c r="F32" i="10"/>
  <c r="A33" i="10"/>
  <c r="C33" i="10"/>
  <c r="F33" i="10"/>
  <c r="A35" i="10"/>
  <c r="C35" i="10"/>
  <c r="F35" i="10"/>
  <c r="A36" i="10"/>
  <c r="C36" i="10"/>
  <c r="F36" i="10"/>
  <c r="A37" i="10"/>
  <c r="C37" i="10"/>
  <c r="F37" i="10"/>
  <c r="A38" i="10"/>
  <c r="C38" i="10"/>
  <c r="F38" i="10"/>
  <c r="A39" i="10"/>
  <c r="B39" i="10"/>
  <c r="C39" i="10"/>
  <c r="F39" i="10"/>
  <c r="G39" i="10" s="1"/>
  <c r="A40" i="10"/>
  <c r="C40" i="10"/>
  <c r="F40" i="10"/>
  <c r="A41" i="10"/>
  <c r="C41" i="10"/>
  <c r="F41" i="10"/>
  <c r="A42" i="10"/>
  <c r="C42" i="10"/>
  <c r="F42" i="10"/>
  <c r="A43" i="10"/>
  <c r="C43" i="10"/>
  <c r="F43" i="10"/>
  <c r="H22" i="10"/>
  <c r="I22" i="10" s="1"/>
  <c r="L22" i="10"/>
  <c r="I33" i="13" l="1"/>
  <c r="J38" i="13"/>
  <c r="AM29" i="6"/>
  <c r="H39" i="10"/>
  <c r="I39" i="10"/>
  <c r="C34" i="13"/>
  <c r="E34" i="13"/>
  <c r="K34" i="13" s="1"/>
  <c r="H34" i="13"/>
  <c r="G34" i="6"/>
  <c r="D34" i="6"/>
  <c r="H20" i="10"/>
  <c r="B18" i="10" l="1"/>
  <c r="D18" i="10"/>
  <c r="G18" i="10"/>
  <c r="H18" i="10"/>
  <c r="E25" i="6" l="1"/>
  <c r="Z25" i="6"/>
  <c r="AA25" i="6" s="1"/>
  <c r="AC25" i="6"/>
  <c r="AD25" i="6" s="1"/>
  <c r="AF25" i="6"/>
  <c r="AG25" i="6" s="1"/>
  <c r="H25" i="6"/>
  <c r="I25" i="6" s="1"/>
  <c r="K25" i="6"/>
  <c r="L25" i="6" s="1"/>
  <c r="N25" i="6"/>
  <c r="O25" i="6" s="1"/>
  <c r="Q25" i="6"/>
  <c r="R25" i="6" s="1"/>
  <c r="T25" i="6"/>
  <c r="U25" i="6" s="1"/>
  <c r="W25" i="6"/>
  <c r="X25" i="6" s="1"/>
  <c r="G35" i="10"/>
  <c r="AI25" i="6"/>
  <c r="AJ25" i="6" s="1"/>
  <c r="B25" i="6"/>
  <c r="B35" i="10"/>
  <c r="D34" i="13"/>
  <c r="B34" i="13"/>
  <c r="I18" i="10"/>
  <c r="L18" i="10"/>
  <c r="F43" i="13"/>
  <c r="C42" i="13"/>
  <c r="E42" i="13"/>
  <c r="K42" i="13" s="1"/>
  <c r="H42" i="13"/>
  <c r="J34" i="6"/>
  <c r="M34" i="6"/>
  <c r="P34" i="6"/>
  <c r="S34" i="6"/>
  <c r="V34" i="6"/>
  <c r="Y34" i="6"/>
  <c r="AB34" i="6"/>
  <c r="AE34" i="6"/>
  <c r="AH34" i="6"/>
  <c r="B26" i="10"/>
  <c r="B25" i="10"/>
  <c r="D26" i="10"/>
  <c r="G26" i="10"/>
  <c r="H26" i="10"/>
  <c r="B20" i="10"/>
  <c r="B37" i="10" l="1"/>
  <c r="B27" i="6"/>
  <c r="AC33" i="6"/>
  <c r="AD33" i="6" s="1"/>
  <c r="AF33" i="6"/>
  <c r="AG33" i="6" s="1"/>
  <c r="AI33" i="6"/>
  <c r="AJ33" i="6" s="1"/>
  <c r="G43" i="10"/>
  <c r="K33" i="6"/>
  <c r="L33" i="6" s="1"/>
  <c r="N33" i="6"/>
  <c r="O33" i="6" s="1"/>
  <c r="E33" i="6"/>
  <c r="H33" i="6"/>
  <c r="I33" i="6" s="1"/>
  <c r="Q33" i="6"/>
  <c r="R33" i="6" s="1"/>
  <c r="W33" i="6"/>
  <c r="X33" i="6" s="1"/>
  <c r="T33" i="6"/>
  <c r="U33" i="6" s="1"/>
  <c r="Z33" i="6"/>
  <c r="AA33" i="6" s="1"/>
  <c r="B32" i="6"/>
  <c r="B42" i="10"/>
  <c r="B33" i="6"/>
  <c r="B43" i="10"/>
  <c r="H35" i="10"/>
  <c r="I35" i="10"/>
  <c r="AM25" i="6"/>
  <c r="F25" i="6"/>
  <c r="AN25" i="6" s="1"/>
  <c r="I34" i="13"/>
  <c r="J34" i="13"/>
  <c r="D42" i="13"/>
  <c r="B42" i="13"/>
  <c r="I42" i="13" s="1"/>
  <c r="I26" i="10"/>
  <c r="L26" i="10"/>
  <c r="C29" i="13"/>
  <c r="C30" i="13"/>
  <c r="C31" i="13"/>
  <c r="C32" i="13"/>
  <c r="C35" i="13"/>
  <c r="C36" i="13"/>
  <c r="C37" i="13"/>
  <c r="C39" i="13"/>
  <c r="C40" i="13"/>
  <c r="C41" i="13"/>
  <c r="C28" i="13"/>
  <c r="AL33" i="6" l="1"/>
  <c r="AM33" i="6"/>
  <c r="F33" i="6"/>
  <c r="AN33" i="6" s="1"/>
  <c r="I43" i="10"/>
  <c r="H43" i="10"/>
  <c r="J42" i="13"/>
  <c r="D13" i="10"/>
  <c r="D14" i="10"/>
  <c r="D15" i="10"/>
  <c r="D16" i="10"/>
  <c r="D19" i="10"/>
  <c r="D20" i="10"/>
  <c r="D21" i="10"/>
  <c r="D23" i="10"/>
  <c r="D24" i="10"/>
  <c r="D25" i="10"/>
  <c r="D12" i="10"/>
  <c r="B13" i="10"/>
  <c r="B14" i="10"/>
  <c r="B15" i="10"/>
  <c r="B16" i="10"/>
  <c r="B19" i="10"/>
  <c r="B21" i="10"/>
  <c r="B23" i="10"/>
  <c r="B24" i="10"/>
  <c r="B12" i="10"/>
  <c r="K31" i="6" l="1"/>
  <c r="L31" i="6" s="1"/>
  <c r="Q31" i="6"/>
  <c r="R31" i="6" s="1"/>
  <c r="T31" i="6"/>
  <c r="U31" i="6" s="1"/>
  <c r="AI31" i="6"/>
  <c r="AJ31" i="6" s="1"/>
  <c r="G41" i="10"/>
  <c r="W31" i="6"/>
  <c r="X31" i="6" s="1"/>
  <c r="Z31" i="6"/>
  <c r="AA31" i="6" s="1"/>
  <c r="AC31" i="6"/>
  <c r="AD31" i="6" s="1"/>
  <c r="AF31" i="6"/>
  <c r="AG31" i="6" s="1"/>
  <c r="E31" i="6"/>
  <c r="H31" i="6"/>
  <c r="I31" i="6" s="1"/>
  <c r="N31" i="6"/>
  <c r="O31" i="6" s="1"/>
  <c r="K28" i="6"/>
  <c r="L28" i="6" s="1"/>
  <c r="N28" i="6"/>
  <c r="O28" i="6" s="1"/>
  <c r="T28" i="6"/>
  <c r="U28" i="6" s="1"/>
  <c r="G38" i="10"/>
  <c r="W28" i="6"/>
  <c r="X28" i="6" s="1"/>
  <c r="Z28" i="6"/>
  <c r="AA28" i="6" s="1"/>
  <c r="E28" i="6"/>
  <c r="H28" i="6"/>
  <c r="I28" i="6" s="1"/>
  <c r="Q28" i="6"/>
  <c r="R28" i="6" s="1"/>
  <c r="AC28" i="6"/>
  <c r="AD28" i="6" s="1"/>
  <c r="AF28" i="6"/>
  <c r="AG28" i="6" s="1"/>
  <c r="AI28" i="6"/>
  <c r="AJ28" i="6" s="1"/>
  <c r="H26" i="6"/>
  <c r="I26" i="6" s="1"/>
  <c r="N26" i="6"/>
  <c r="O26" i="6" s="1"/>
  <c r="T26" i="6"/>
  <c r="U26" i="6" s="1"/>
  <c r="Q26" i="6"/>
  <c r="R26" i="6" s="1"/>
  <c r="Z26" i="6"/>
  <c r="AA26" i="6" s="1"/>
  <c r="AC26" i="6"/>
  <c r="AD26" i="6" s="1"/>
  <c r="AF26" i="6"/>
  <c r="AG26" i="6" s="1"/>
  <c r="AI26" i="6"/>
  <c r="AJ26" i="6" s="1"/>
  <c r="W26" i="6"/>
  <c r="X26" i="6" s="1"/>
  <c r="E26" i="6"/>
  <c r="K26" i="6"/>
  <c r="L26" i="6" s="1"/>
  <c r="G36" i="10"/>
  <c r="AL25" i="6"/>
  <c r="AF22" i="6"/>
  <c r="AG22" i="6" s="1"/>
  <c r="AI22" i="6"/>
  <c r="AJ22" i="6" s="1"/>
  <c r="G32" i="10"/>
  <c r="E22" i="6"/>
  <c r="H22" i="6"/>
  <c r="I22" i="6" s="1"/>
  <c r="K22" i="6"/>
  <c r="L22" i="6" s="1"/>
  <c r="N22" i="6"/>
  <c r="O22" i="6" s="1"/>
  <c r="Q22" i="6"/>
  <c r="R22" i="6" s="1"/>
  <c r="AC22" i="6"/>
  <c r="AD22" i="6" s="1"/>
  <c r="T22" i="6"/>
  <c r="U22" i="6" s="1"/>
  <c r="W22" i="6"/>
  <c r="X22" i="6" s="1"/>
  <c r="Z22" i="6"/>
  <c r="AA22" i="6" s="1"/>
  <c r="B38" i="10"/>
  <c r="B28" i="6"/>
  <c r="B32" i="10"/>
  <c r="B22" i="6"/>
  <c r="B31" i="10"/>
  <c r="B21" i="6"/>
  <c r="B20" i="6"/>
  <c r="B30" i="10"/>
  <c r="Z32" i="6"/>
  <c r="AA32" i="6" s="1"/>
  <c r="AC32" i="6"/>
  <c r="AD32" i="6" s="1"/>
  <c r="AF32" i="6"/>
  <c r="AG32" i="6" s="1"/>
  <c r="AI32" i="6"/>
  <c r="AJ32" i="6" s="1"/>
  <c r="E32" i="6"/>
  <c r="H32" i="6"/>
  <c r="I32" i="6" s="1"/>
  <c r="K32" i="6"/>
  <c r="L32" i="6" s="1"/>
  <c r="N32" i="6"/>
  <c r="O32" i="6" s="1"/>
  <c r="G42" i="10"/>
  <c r="T32" i="6"/>
  <c r="U32" i="6" s="1"/>
  <c r="Q32" i="6"/>
  <c r="R32" i="6" s="1"/>
  <c r="W32" i="6"/>
  <c r="X32" i="6" s="1"/>
  <c r="E30" i="6"/>
  <c r="H30" i="6"/>
  <c r="I30" i="6" s="1"/>
  <c r="G40" i="10"/>
  <c r="K30" i="6"/>
  <c r="L30" i="6" s="1"/>
  <c r="N30" i="6"/>
  <c r="O30" i="6" s="1"/>
  <c r="Q30" i="6"/>
  <c r="R30" i="6" s="1"/>
  <c r="T30" i="6"/>
  <c r="U30" i="6" s="1"/>
  <c r="W30" i="6"/>
  <c r="X30" i="6" s="1"/>
  <c r="Z30" i="6"/>
  <c r="AA30" i="6" s="1"/>
  <c r="AC30" i="6"/>
  <c r="AD30" i="6" s="1"/>
  <c r="AF30" i="6"/>
  <c r="AG30" i="6" s="1"/>
  <c r="AI30" i="6"/>
  <c r="AJ30" i="6" s="1"/>
  <c r="AL29" i="6"/>
  <c r="Z27" i="6"/>
  <c r="AA27" i="6" s="1"/>
  <c r="AF27" i="6"/>
  <c r="AG27" i="6" s="1"/>
  <c r="AI27" i="6"/>
  <c r="AJ27" i="6" s="1"/>
  <c r="G37" i="10"/>
  <c r="E27" i="6"/>
  <c r="H27" i="6"/>
  <c r="I27" i="6" s="1"/>
  <c r="K27" i="6"/>
  <c r="L27" i="6" s="1"/>
  <c r="N27" i="6"/>
  <c r="O27" i="6" s="1"/>
  <c r="T27" i="6"/>
  <c r="U27" i="6" s="1"/>
  <c r="W27" i="6"/>
  <c r="X27" i="6" s="1"/>
  <c r="Q27" i="6"/>
  <c r="R27" i="6" s="1"/>
  <c r="AC27" i="6"/>
  <c r="AD27" i="6" s="1"/>
  <c r="AI23" i="6"/>
  <c r="AJ23" i="6" s="1"/>
  <c r="E23" i="6"/>
  <c r="K23" i="6"/>
  <c r="L23" i="6" s="1"/>
  <c r="G33" i="10"/>
  <c r="H23" i="6"/>
  <c r="I23" i="6" s="1"/>
  <c r="N23" i="6"/>
  <c r="O23" i="6" s="1"/>
  <c r="Q23" i="6"/>
  <c r="R23" i="6" s="1"/>
  <c r="T23" i="6"/>
  <c r="U23" i="6" s="1"/>
  <c r="W23" i="6"/>
  <c r="X23" i="6" s="1"/>
  <c r="AC23" i="6"/>
  <c r="AD23" i="6" s="1"/>
  <c r="AF23" i="6"/>
  <c r="AG23" i="6" s="1"/>
  <c r="Z23" i="6"/>
  <c r="AA23" i="6" s="1"/>
  <c r="K21" i="6"/>
  <c r="L21" i="6" s="1"/>
  <c r="Q21" i="6"/>
  <c r="R21" i="6" s="1"/>
  <c r="T21" i="6"/>
  <c r="U21" i="6" s="1"/>
  <c r="W21" i="6"/>
  <c r="X21" i="6" s="1"/>
  <c r="AF21" i="6"/>
  <c r="AG21" i="6" s="1"/>
  <c r="Z21" i="6"/>
  <c r="AA21" i="6" s="1"/>
  <c r="AC21" i="6"/>
  <c r="AD21" i="6" s="1"/>
  <c r="AI21" i="6"/>
  <c r="AJ21" i="6" s="1"/>
  <c r="G31" i="10"/>
  <c r="E21" i="6"/>
  <c r="H21" i="6"/>
  <c r="I21" i="6" s="1"/>
  <c r="N21" i="6"/>
  <c r="O21" i="6" s="1"/>
  <c r="E20" i="6"/>
  <c r="T20" i="6"/>
  <c r="U20" i="6" s="1"/>
  <c r="Z20" i="6"/>
  <c r="AA20" i="6" s="1"/>
  <c r="AF20" i="6"/>
  <c r="AG20" i="6" s="1"/>
  <c r="AI20" i="6"/>
  <c r="AJ20" i="6" s="1"/>
  <c r="H20" i="6"/>
  <c r="I20" i="6" s="1"/>
  <c r="K20" i="6"/>
  <c r="L20" i="6" s="1"/>
  <c r="N20" i="6"/>
  <c r="O20" i="6" s="1"/>
  <c r="Q20" i="6"/>
  <c r="R20" i="6" s="1"/>
  <c r="W20" i="6"/>
  <c r="X20" i="6" s="1"/>
  <c r="G30" i="10"/>
  <c r="AC20" i="6"/>
  <c r="AD20" i="6" s="1"/>
  <c r="B41" i="10"/>
  <c r="B31" i="6"/>
  <c r="B30" i="6"/>
  <c r="B40" i="10"/>
  <c r="B26" i="6"/>
  <c r="B36" i="10"/>
  <c r="B23" i="6"/>
  <c r="B33" i="10"/>
  <c r="G13" i="13"/>
  <c r="G14" i="13"/>
  <c r="G15" i="13"/>
  <c r="G16" i="13"/>
  <c r="G17" i="13"/>
  <c r="G18" i="13"/>
  <c r="G19" i="13"/>
  <c r="G12" i="13"/>
  <c r="B17" i="13"/>
  <c r="B18" i="13"/>
  <c r="B19" i="13"/>
  <c r="B15" i="13"/>
  <c r="B16" i="13"/>
  <c r="B14" i="13"/>
  <c r="B13" i="13"/>
  <c r="B12" i="13"/>
  <c r="F15" i="13"/>
  <c r="F16" i="13"/>
  <c r="F17" i="13"/>
  <c r="F18" i="13"/>
  <c r="F19" i="13"/>
  <c r="F12" i="13"/>
  <c r="A13" i="13"/>
  <c r="A14" i="13"/>
  <c r="A15" i="13"/>
  <c r="A16" i="13"/>
  <c r="A17" i="13"/>
  <c r="A18" i="13"/>
  <c r="A19" i="13"/>
  <c r="A12" i="13"/>
  <c r="AL20" i="6" l="1"/>
  <c r="AL31" i="6"/>
  <c r="AL23" i="6"/>
  <c r="AL32" i="6"/>
  <c r="AL26" i="6"/>
  <c r="AL27" i="6"/>
  <c r="H36" i="10"/>
  <c r="I36" i="10"/>
  <c r="H38" i="10"/>
  <c r="I38" i="10"/>
  <c r="H42" i="10"/>
  <c r="F20" i="6"/>
  <c r="AN20" i="6" s="1"/>
  <c r="AM20" i="6"/>
  <c r="AL21" i="6"/>
  <c r="H33" i="10"/>
  <c r="F28" i="6"/>
  <c r="AN28" i="6" s="1"/>
  <c r="AM28" i="6"/>
  <c r="AL28" i="6"/>
  <c r="H30" i="10"/>
  <c r="H40" i="10"/>
  <c r="F30" i="6"/>
  <c r="AN30" i="6" s="1"/>
  <c r="AM30" i="6"/>
  <c r="F31" i="6"/>
  <c r="AN31" i="6" s="1"/>
  <c r="AM31" i="6"/>
  <c r="AL22" i="6"/>
  <c r="F26" i="6"/>
  <c r="AN26" i="6" s="1"/>
  <c r="AM26" i="6"/>
  <c r="F27" i="6"/>
  <c r="AN27" i="6" s="1"/>
  <c r="AM27" i="6"/>
  <c r="H37" i="10"/>
  <c r="I37" i="10"/>
  <c r="AL30" i="6"/>
  <c r="H32" i="10"/>
  <c r="F32" i="6"/>
  <c r="AN32" i="6" s="1"/>
  <c r="AM32" i="6"/>
  <c r="H41" i="10"/>
  <c r="F21" i="6"/>
  <c r="AN21" i="6" s="1"/>
  <c r="AM21" i="6"/>
  <c r="F22" i="6"/>
  <c r="AN22" i="6" s="1"/>
  <c r="AM22" i="6"/>
  <c r="H31" i="10"/>
  <c r="F23" i="6"/>
  <c r="AN23" i="6" s="1"/>
  <c r="AM23" i="6"/>
  <c r="E41" i="6" l="1"/>
  <c r="E45" i="6"/>
  <c r="H29" i="13"/>
  <c r="H30" i="13"/>
  <c r="H31" i="13"/>
  <c r="H32" i="13"/>
  <c r="H35" i="13"/>
  <c r="H36" i="13"/>
  <c r="H37" i="13"/>
  <c r="H39" i="13"/>
  <c r="H40" i="13"/>
  <c r="H41" i="13"/>
  <c r="E31" i="13"/>
  <c r="K31" i="13" s="1"/>
  <c r="E32" i="13"/>
  <c r="K32" i="13" s="1"/>
  <c r="E35" i="13"/>
  <c r="K35" i="13" s="1"/>
  <c r="E36" i="13"/>
  <c r="K36" i="13" s="1"/>
  <c r="E37" i="13"/>
  <c r="K37" i="13" s="1"/>
  <c r="E39" i="13"/>
  <c r="K39" i="13" s="1"/>
  <c r="E40" i="13"/>
  <c r="K40" i="13" s="1"/>
  <c r="E41" i="13"/>
  <c r="K41" i="13" s="1"/>
  <c r="D31" i="13"/>
  <c r="D32" i="13"/>
  <c r="D35" i="13"/>
  <c r="D36" i="13"/>
  <c r="D37" i="13"/>
  <c r="D39" i="13"/>
  <c r="D40" i="13"/>
  <c r="D41" i="13"/>
  <c r="B29" i="13"/>
  <c r="B30" i="13"/>
  <c r="B31" i="13"/>
  <c r="I31" i="13" s="1"/>
  <c r="B32" i="13"/>
  <c r="J32" i="13" s="1"/>
  <c r="B35" i="13"/>
  <c r="J35" i="13" s="1"/>
  <c r="B36" i="13"/>
  <c r="J36" i="13" s="1"/>
  <c r="B37" i="13"/>
  <c r="J37" i="13" s="1"/>
  <c r="B39" i="13"/>
  <c r="J39" i="13" s="1"/>
  <c r="B40" i="13"/>
  <c r="I40" i="13" s="1"/>
  <c r="B41" i="13"/>
  <c r="J41" i="13" s="1"/>
  <c r="I41" i="13" l="1"/>
  <c r="J40" i="13"/>
  <c r="I39" i="13"/>
  <c r="I36" i="13"/>
  <c r="I37" i="13"/>
  <c r="J31" i="13"/>
  <c r="I35" i="13"/>
  <c r="I32" i="13"/>
  <c r="L25" i="10"/>
  <c r="G25" i="10"/>
  <c r="I42" i="10" s="1"/>
  <c r="H25" i="10"/>
  <c r="I25" i="10" s="1"/>
  <c r="I20" i="10"/>
  <c r="H19" i="10"/>
  <c r="I19" i="10" s="1"/>
  <c r="H21" i="10"/>
  <c r="I21" i="10" s="1"/>
  <c r="L19" i="10"/>
  <c r="L20" i="10"/>
  <c r="L21" i="10"/>
  <c r="AK19" i="6" l="1"/>
  <c r="AK34" i="6" s="1"/>
  <c r="B19" i="6"/>
  <c r="L24" i="10" l="1"/>
  <c r="H24" i="10"/>
  <c r="I24" i="10" s="1"/>
  <c r="G24" i="10"/>
  <c r="I41" i="10" s="1"/>
  <c r="L23" i="10"/>
  <c r="H23" i="10"/>
  <c r="I23" i="10" s="1"/>
  <c r="G23" i="10"/>
  <c r="I40" i="10" s="1"/>
  <c r="G13" i="10" l="1"/>
  <c r="I30" i="10" s="1"/>
  <c r="G14" i="10"/>
  <c r="I31" i="10" s="1"/>
  <c r="G15" i="10"/>
  <c r="I32" i="10" s="1"/>
  <c r="G16" i="10"/>
  <c r="I33" i="10" s="1"/>
  <c r="G12" i="10"/>
  <c r="H12" i="10"/>
  <c r="B29" i="10" l="1"/>
  <c r="A29" i="10"/>
  <c r="D28" i="13" l="1"/>
  <c r="L16" i="10"/>
  <c r="L15" i="10"/>
  <c r="H15" i="10"/>
  <c r="I15" i="10" s="1"/>
  <c r="H28" i="13" l="1"/>
  <c r="H43" i="13" s="1"/>
  <c r="E30" i="13"/>
  <c r="K30" i="13" s="1"/>
  <c r="E29" i="13"/>
  <c r="K29" i="13" s="1"/>
  <c r="E28" i="13"/>
  <c r="K28" i="13" s="1"/>
  <c r="D30" i="13"/>
  <c r="D29" i="13"/>
  <c r="J29" i="13"/>
  <c r="J26" i="13"/>
  <c r="I26" i="13"/>
  <c r="H26" i="13"/>
  <c r="K26" i="13"/>
  <c r="F29" i="10"/>
  <c r="F44" i="10" s="1"/>
  <c r="L14" i="10"/>
  <c r="H14" i="10"/>
  <c r="I14" i="10" s="1"/>
  <c r="L13" i="10"/>
  <c r="H13" i="10"/>
  <c r="I13" i="10" s="1"/>
  <c r="H16" i="10"/>
  <c r="I16" i="10" s="1"/>
  <c r="K43" i="13" l="1"/>
  <c r="E47" i="6"/>
  <c r="I30" i="13"/>
  <c r="J30" i="13"/>
  <c r="I29" i="13"/>
  <c r="E43" i="6" l="1"/>
  <c r="C29" i="10" l="1"/>
  <c r="C19" i="6"/>
  <c r="B28" i="13"/>
  <c r="I28" i="13" s="1"/>
  <c r="AI19" i="6"/>
  <c r="AI34" i="6" s="1"/>
  <c r="H19" i="6"/>
  <c r="H34" i="6" s="1"/>
  <c r="N19" i="6"/>
  <c r="N34" i="6" s="1"/>
  <c r="W19" i="6"/>
  <c r="W34" i="6" s="1"/>
  <c r="K19" i="6"/>
  <c r="K34" i="6" s="1"/>
  <c r="E19" i="6"/>
  <c r="E34" i="6" s="1"/>
  <c r="Q19" i="6"/>
  <c r="Q34" i="6" s="1"/>
  <c r="T19" i="6"/>
  <c r="T34" i="6" s="1"/>
  <c r="Z19" i="6"/>
  <c r="Z34" i="6" s="1"/>
  <c r="AC19" i="6"/>
  <c r="AC34" i="6" s="1"/>
  <c r="AF19" i="6"/>
  <c r="AF34" i="6" s="1"/>
  <c r="G29" i="10"/>
  <c r="G44" i="10" s="1"/>
  <c r="L12" i="10"/>
  <c r="I12" i="10"/>
  <c r="I29" i="10" l="1"/>
  <c r="I44" i="10" s="1"/>
  <c r="X19" i="6"/>
  <c r="X34" i="6" s="1"/>
  <c r="AJ19" i="6"/>
  <c r="AJ34" i="6" s="1"/>
  <c r="L19" i="6"/>
  <c r="L34" i="6" s="1"/>
  <c r="AG19" i="6"/>
  <c r="AG34" i="6" s="1"/>
  <c r="AD19" i="6"/>
  <c r="AD34" i="6" s="1"/>
  <c r="AL19" i="6"/>
  <c r="AL34" i="6" s="1"/>
  <c r="R19" i="6"/>
  <c r="R34" i="6" s="1"/>
  <c r="I19" i="6"/>
  <c r="I34" i="6" s="1"/>
  <c r="AA19" i="6"/>
  <c r="AA34" i="6" s="1"/>
  <c r="U19" i="6"/>
  <c r="U34" i="6" s="1"/>
  <c r="AM19" i="6"/>
  <c r="AM34" i="6" s="1"/>
  <c r="H29" i="10"/>
  <c r="H44" i="10" s="1"/>
  <c r="O19" i="6"/>
  <c r="O34" i="6" s="1"/>
  <c r="J28" i="13"/>
  <c r="J43" i="13" s="1"/>
  <c r="F19" i="6"/>
  <c r="F34" i="6" s="1"/>
  <c r="AN19" i="6" l="1"/>
  <c r="AN34" i="6" l="1"/>
  <c r="E37" i="6"/>
  <c r="E39" i="6" s="1"/>
</calcChain>
</file>

<file path=xl/sharedStrings.xml><?xml version="1.0" encoding="utf-8"?>
<sst xmlns="http://schemas.openxmlformats.org/spreadsheetml/2006/main" count="300" uniqueCount="166">
  <si>
    <t>Address:</t>
  </si>
  <si>
    <t>City/State/Zip:</t>
  </si>
  <si>
    <t>Telephone:</t>
  </si>
  <si>
    <t>Total:</t>
  </si>
  <si>
    <t>September</t>
  </si>
  <si>
    <t>December</t>
  </si>
  <si>
    <t>February</t>
  </si>
  <si>
    <t>Description</t>
  </si>
  <si>
    <t>Teriyaki Chicken</t>
  </si>
  <si>
    <t>July</t>
  </si>
  <si>
    <t>August</t>
  </si>
  <si>
    <t>November</t>
  </si>
  <si>
    <t>January</t>
  </si>
  <si>
    <t>March</t>
  </si>
  <si>
    <t>April</t>
  </si>
  <si>
    <t>May</t>
  </si>
  <si>
    <t>Bill To</t>
  </si>
  <si>
    <t>Ship To</t>
  </si>
  <si>
    <t>Warehouse:</t>
  </si>
  <si>
    <t xml:space="preserve"> </t>
  </si>
  <si>
    <t>Item Code</t>
  </si>
  <si>
    <t>Item Description</t>
  </si>
  <si>
    <t>Servings                 Per Case</t>
  </si>
  <si>
    <t>Cases Per Load</t>
  </si>
  <si>
    <t>T/L Yield</t>
  </si>
  <si>
    <t>Cost Per Portion Cost</t>
  </si>
  <si>
    <t>Servings Per Menu</t>
  </si>
  <si>
    <t>Cases                               Needed</t>
  </si>
  <si>
    <t>Total                                      PAL$</t>
  </si>
  <si>
    <t>TOTAL PAL $ Needed</t>
  </si>
  <si>
    <t>Total</t>
  </si>
  <si>
    <t>Servings</t>
  </si>
  <si>
    <t>Cases</t>
  </si>
  <si>
    <t xml:space="preserve">Broker:  </t>
  </si>
  <si>
    <t xml:space="preserve">Order Date:  </t>
  </si>
  <si>
    <t xml:space="preserve">State:  </t>
  </si>
  <si>
    <t xml:space="preserve">Broker Contact:     </t>
  </si>
  <si>
    <t xml:space="preserve">Requested Delivery Date:  </t>
  </si>
  <si>
    <t>BILL TO:</t>
  </si>
  <si>
    <t xml:space="preserve">SHIP TO: </t>
  </si>
  <si>
    <t>Case</t>
  </si>
  <si>
    <t xml:space="preserve">Number </t>
  </si>
  <si>
    <t>Product</t>
  </si>
  <si>
    <t>Weight</t>
  </si>
  <si>
    <t xml:space="preserve">Donated </t>
  </si>
  <si>
    <t>Price per</t>
  </si>
  <si>
    <t>Extended</t>
  </si>
  <si>
    <t>of</t>
  </si>
  <si>
    <t>Number</t>
  </si>
  <si>
    <t>per case</t>
  </si>
  <si>
    <t>Price</t>
  </si>
  <si>
    <t>Serving</t>
  </si>
  <si>
    <t>Example:</t>
  </si>
  <si>
    <t xml:space="preserve">Fax To:  </t>
  </si>
  <si>
    <t xml:space="preserve">Email To: </t>
  </si>
  <si>
    <t>P</t>
  </si>
  <si>
    <t>LBS</t>
  </si>
  <si>
    <t xml:space="preserve">Contact: </t>
  </si>
  <si>
    <t>BEEF TRIM 100156 Total LBS</t>
  </si>
  <si>
    <t xml:space="preserve">** Fill out the YELLOW cells </t>
  </si>
  <si>
    <t>Total                                DF LBS                             Needed</t>
  </si>
  <si>
    <t>Total Servings Per Year</t>
  </si>
  <si>
    <t xml:space="preserve">Notes: </t>
  </si>
  <si>
    <t>October</t>
  </si>
  <si>
    <t>SCHOOL ALLOCATED POUNDS</t>
  </si>
  <si>
    <t>BALANCE</t>
  </si>
  <si>
    <t>&lt;----Please enter allocated pounds</t>
  </si>
  <si>
    <t>Delivery Notes - Please specify desire delivery date for each month:</t>
  </si>
  <si>
    <t>Commodity Case Cost*</t>
  </si>
  <si>
    <t>* PAL = Planned Assitance Level</t>
  </si>
  <si>
    <t>INPUT
 SERVINGS</t>
  </si>
  <si>
    <t>ACTUAL 
SERVINGS</t>
  </si>
  <si>
    <t>TOTAL
 CASES</t>
  </si>
  <si>
    <r>
      <rPr>
        <b/>
        <sz val="14"/>
        <color indexed="8"/>
        <rFont val="Cambria"/>
        <family val="1"/>
      </rPr>
      <t>**</t>
    </r>
    <r>
      <rPr>
        <b/>
        <sz val="12"/>
        <color indexed="8"/>
        <rFont val="Cambria"/>
        <family val="1"/>
      </rPr>
      <t xml:space="preserve"> Enter the number</t>
    </r>
    <r>
      <rPr>
        <b/>
        <sz val="12"/>
        <rFont val="Cambria"/>
        <family val="1"/>
      </rPr>
      <t xml:space="preserve"> of servings in the desired month</t>
    </r>
    <r>
      <rPr>
        <b/>
        <sz val="14"/>
        <color indexed="10"/>
        <rFont val="Cambria"/>
        <family val="1"/>
      </rPr>
      <t xml:space="preserve"> (YELLOW CELLS)</t>
    </r>
    <r>
      <rPr>
        <b/>
        <sz val="12"/>
        <color indexed="10"/>
        <rFont val="Cambria"/>
        <family val="1"/>
      </rPr>
      <t xml:space="preserve">. </t>
    </r>
    <r>
      <rPr>
        <b/>
        <sz val="12"/>
        <rFont val="Cambria"/>
        <family val="1"/>
      </rPr>
      <t xml:space="preserve">The number of cases needed will populate.  Please note the number of cases are rounded up.  Check the ACTUAL SERVING column and adjust if necessary. </t>
    </r>
  </si>
  <si>
    <t xml:space="preserve">Delivery Purchase Order #:  </t>
  </si>
  <si>
    <t>USDA Foods Value per Case</t>
  </si>
  <si>
    <t>USDA Foods Drawdown
Per Case</t>
  </si>
  <si>
    <t>WBSCM 
USDA 
Material #</t>
  </si>
  <si>
    <t>USDA Foods Value per pounds</t>
  </si>
  <si>
    <t>Servings 
Per Load</t>
  </si>
  <si>
    <t>Number of 
Times 
On Menu</t>
  </si>
  <si>
    <t xml:space="preserve">USDA 
Material Code </t>
  </si>
  <si>
    <t xml:space="preserve">Product 
Code </t>
  </si>
  <si>
    <t>CHICKEN LEGS 100113 Total LBS</t>
  </si>
  <si>
    <t>CHICKEN LRG 100103 Total LBS</t>
  </si>
  <si>
    <t>Draw
down
 lb/cs</t>
  </si>
  <si>
    <t>(lb)</t>
  </si>
  <si>
    <t>Foods (lb)</t>
  </si>
  <si>
    <t>Total #</t>
  </si>
  <si>
    <t>Email:</t>
  </si>
  <si>
    <t>#SERV</t>
  </si>
  <si>
    <t>CS</t>
  </si>
  <si>
    <t>* Duplicate form as needed for each Delivery Period. Please enter bid pricings in "Price per Case" cell.</t>
  </si>
  <si>
    <t>NPA Summary End Product Data Schedule</t>
  </si>
  <si>
    <t>Information Certified as Accurate by USDA</t>
  </si>
  <si>
    <t>School Year</t>
  </si>
  <si>
    <t>Processor Name</t>
  </si>
  <si>
    <t>Product Status A=Approved N=New R=Revised 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</si>
  <si>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</si>
  <si>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</si>
  <si>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</si>
  <si>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</si>
  <si>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</si>
  <si>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Description</t>
  </si>
  <si>
    <t>USDA Foods Inventory Drawdown per Case</t>
  </si>
  <si>
    <t>USDA Foods Value per Pound</t>
  </si>
  <si>
    <t>A</t>
  </si>
  <si>
    <t>BEEF BNLS SPECIAL TRM FRZ CTN-60 LB</t>
  </si>
  <si>
    <t>100103W</t>
  </si>
  <si>
    <t>100103D</t>
  </si>
  <si>
    <t>CHICKEN LEGS CHILLED -BULK</t>
  </si>
  <si>
    <t>AFS Sriracha Honey Chicken</t>
  </si>
  <si>
    <t>AFS New Orleans Cajun Chicken</t>
  </si>
  <si>
    <t>Comida Vida  Shredded Chicken Tinga</t>
  </si>
  <si>
    <t>Your food broker representative</t>
  </si>
  <si>
    <t>AFS Beef Strips</t>
  </si>
  <si>
    <t>Revised</t>
  </si>
  <si>
    <t>Commodity Material Code</t>
  </si>
  <si>
    <t>Ship-To Name</t>
  </si>
  <si>
    <t>Address</t>
  </si>
  <si>
    <t>C/O Mistica/Professional Freezing Srv.</t>
  </si>
  <si>
    <t>C/O Pilgrims's Pride</t>
  </si>
  <si>
    <t>RA Name:</t>
  </si>
  <si>
    <t>RA Number:</t>
  </si>
  <si>
    <t>RA COOP :</t>
  </si>
  <si>
    <t>TOTAL</t>
  </si>
  <si>
    <t>International Food Solutions, Inc.</t>
  </si>
  <si>
    <t>International Food Solutions dba AFS</t>
  </si>
  <si>
    <t>5005840 / 
P48098/M48098A</t>
  </si>
  <si>
    <t>8424 W. 47th St., Lyons, IL 60534
Contact: Edward Bleka Jr., 630-543-5409
edwardjr@misticafoods.com</t>
  </si>
  <si>
    <t>5005560 /
P70918</t>
  </si>
  <si>
    <t>Ship-To BPID / 
Plant #</t>
  </si>
  <si>
    <t>International Food Solutions dba AFS/Comida Vida</t>
  </si>
  <si>
    <t>1000 Pilgrim St., Mt. Pleasant, TX 75455
Contact: Taylor Bradford, 903-575-3234
taylor.bradford@pilgrims.com</t>
  </si>
  <si>
    <t>or orders@internationalfoodsolutions.com</t>
  </si>
  <si>
    <r>
      <rPr>
        <b/>
        <sz val="11"/>
        <color indexed="10"/>
        <rFont val="Arial"/>
        <family val="2"/>
      </rPr>
      <t xml:space="preserve">Questions?  </t>
    </r>
    <r>
      <rPr>
        <b/>
        <sz val="11"/>
        <color indexed="8"/>
        <rFont val="Arial"/>
        <family val="2"/>
      </rPr>
      <t>Contact our corporate office @ 888-499-6888  / info@InternationalFoodSolutions.com OR the broker</t>
    </r>
  </si>
  <si>
    <t>Comida Vida  Shredded Chicken &amp; Cheese Tamale</t>
  </si>
  <si>
    <r>
      <rPr>
        <b/>
        <sz val="12"/>
        <color indexed="10"/>
        <rFont val="ARIAL"/>
        <family val="2"/>
      </rPr>
      <t xml:space="preserve">Questions?  </t>
    </r>
    <r>
      <rPr>
        <b/>
        <sz val="12"/>
        <color indexed="8"/>
        <rFont val="ARIAL"/>
        <family val="2"/>
      </rPr>
      <t>Contact our corporate office @ 888-499-6888 / Info@InternationalFoodSolutions.Com OR your broker.</t>
    </r>
  </si>
  <si>
    <r>
      <rPr>
        <b/>
        <sz val="11"/>
        <rFont val="Calibri"/>
        <family val="2"/>
        <scheme val="minor"/>
      </rPr>
      <t>100103 - Chicken Whole Bird</t>
    </r>
    <r>
      <rPr>
        <sz val="11"/>
        <rFont val="Calibri"/>
        <family val="2"/>
        <scheme val="minor"/>
      </rPr>
      <t xml:space="preserve">
(Chicken Shreds, Chicken Tamale)</t>
    </r>
  </si>
  <si>
    <t>USDA
Approval Date</t>
  </si>
  <si>
    <t>Comida Vida Beef Barbacoa Shreds</t>
  </si>
  <si>
    <t>AFS Whole Grain Japanese Cherry Blossom Sweet n Sour Chicken</t>
  </si>
  <si>
    <t>Comida Vida  Seasoned Shredded Chicken</t>
  </si>
  <si>
    <t>CHICKEN LARGE CHILLED -BULK</t>
  </si>
  <si>
    <t>Comida Vida Beef Shreds</t>
  </si>
  <si>
    <r>
      <rPr>
        <b/>
        <sz val="11"/>
        <rFont val="Calibri"/>
        <family val="2"/>
        <scheme val="minor"/>
      </rPr>
      <t>100113 - Chicken Legs</t>
    </r>
    <r>
      <rPr>
        <sz val="11"/>
        <rFont val="Calibri"/>
        <family val="2"/>
        <scheme val="minor"/>
      </rPr>
      <t xml:space="preserve">
(For Asian Chicken Entrees - #72001, #72003, #72005, #72013, #73001,# 73002, #8120010) </t>
    </r>
  </si>
  <si>
    <r>
      <rPr>
        <b/>
        <sz val="11"/>
        <rFont val="Calibri"/>
        <family val="2"/>
        <scheme val="minor"/>
      </rPr>
      <t>100156 - Beef Boneless Special Trim</t>
    </r>
    <r>
      <rPr>
        <sz val="11"/>
        <rFont val="Calibri"/>
        <family val="2"/>
        <scheme val="minor"/>
      </rPr>
      <t xml:space="preserve">
(Beef Shreds, Beef Slices)</t>
    </r>
  </si>
  <si>
    <t>Asian Food Solutions / Comida Vida/Aahar Foods Commodity Processing Calculator</t>
  </si>
  <si>
    <t xml:space="preserve">*Enter awarded bid pricings as the commodity case cost. Please see your IFS sales manager or broker if you do not have this information.
</t>
  </si>
  <si>
    <t>or IFS if no representative, (888) 499-7288</t>
  </si>
  <si>
    <t>AFS Gluten Free Teriyaki Chicken</t>
  </si>
  <si>
    <t>&lt;----If balance is negative, please remove servings from table above.</t>
  </si>
  <si>
    <r>
      <rPr>
        <b/>
        <sz val="11"/>
        <color indexed="10"/>
        <rFont val="Arial"/>
        <family val="2"/>
      </rPr>
      <t>Questions?</t>
    </r>
    <r>
      <rPr>
        <b/>
        <sz val="11"/>
        <color indexed="8"/>
        <rFont val="Arial"/>
        <family val="2"/>
      </rPr>
      <t xml:space="preserve">  Contact our corporate office @ 888-499-6888  / Info@InternationalFoodSolutions.Com OR the broker</t>
    </r>
  </si>
  <si>
    <t>SCHOOL YEAR 2025 / 2026</t>
  </si>
  <si>
    <t>Good through 7/1/25 - 6/30/26</t>
  </si>
  <si>
    <t>Comida Vida Chicken Mole</t>
  </si>
  <si>
    <t>SY26</t>
  </si>
  <si>
    <t>AFS Whole GrainTangerine Chicken</t>
  </si>
  <si>
    <t>AFS Whole Grain General Tso's Chicken</t>
  </si>
  <si>
    <t>AFS Teriyaki Beef</t>
  </si>
  <si>
    <t>Comida Vida Mole Chicken</t>
  </si>
  <si>
    <t>Aahar Foods Chicken Tikka Masala</t>
  </si>
  <si>
    <r>
      <rPr>
        <b/>
        <sz val="12"/>
        <rFont val="Calibri"/>
        <family val="2"/>
        <scheme val="minor"/>
      </rPr>
      <t>WBSCM USDA
Foods Material Code</t>
    </r>
  </si>
  <si>
    <t>Purchase Order SY 2025-2026</t>
  </si>
  <si>
    <t>SY 2025-2026  School Year Planner</t>
  </si>
  <si>
    <t>REVISED 12/4/24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</si>
</sst>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&quot;$&quot;#,##0.000_);[Red]\(&quot;$&quot;#,##0.000\)"/>
    <numFmt numFmtId="167" formatCode="_(* #,##0_);_(* \(#,##0\);_(* &quot;-&quot;??_);_(@_)"/>
    <numFmt numFmtId="168" formatCode="&quot;$&quot;#,##0.000"/>
    <numFmt numFmtId="169" formatCode="mm/d/yyyy;@"/>
    <numFmt numFmtId="170" formatCode="_(&quot;$&quot;* #,##0.0000_);_(&quot;$&quot;* \(#,##0.0000\);_(&quot;$&quot;* &quot;-&quot;??_);_(@_)"/>
  </numFmts>
  <fonts count="73" x14ac:knownFonts="1">
    <font>
      <sz val="11"/>
      <color theme="1"/>
      <name val="Calibri"/>
      <family val="2"/>
      <scheme val="minor"/>
    </font>
    <font>
      <b/>
      <sz val="12"/>
      <color indexed="8"/>
      <name val="Cambria"/>
      <family val="1"/>
    </font>
    <font>
      <u/>
      <sz val="10"/>
      <color indexed="12"/>
      <name val="Arial"/>
      <family val="2"/>
    </font>
    <font>
      <b/>
      <sz val="12"/>
      <name val="Cambria"/>
      <family val="1"/>
    </font>
    <font>
      <b/>
      <sz val="14"/>
      <color indexed="8"/>
      <name val="Cambria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Helv"/>
    </font>
    <font>
      <b/>
      <sz val="8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2"/>
      <color indexed="10"/>
      <name val="Cambria"/>
      <family val="1"/>
    </font>
    <font>
      <b/>
      <sz val="14"/>
      <color indexed="10"/>
      <name val="Cambria"/>
      <family val="1"/>
    </font>
    <font>
      <b/>
      <sz val="9"/>
      <name val="Arial"/>
      <family val="2"/>
    </font>
    <font>
      <b/>
      <sz val="11"/>
      <color indexed="8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6"/>
      <color indexed="8"/>
      <name val="Cambria"/>
      <family val="1"/>
      <scheme val="major"/>
    </font>
    <font>
      <b/>
      <sz val="18"/>
      <color theme="1"/>
      <name val="Cambria"/>
      <family val="1"/>
    </font>
    <font>
      <sz val="8"/>
      <color theme="1"/>
      <name val="Arial"/>
      <family val="2"/>
    </font>
    <font>
      <b/>
      <sz val="12"/>
      <color theme="1"/>
      <name val="Cambria"/>
      <family val="1"/>
    </font>
    <font>
      <b/>
      <sz val="20"/>
      <color indexed="8"/>
      <name val="Cambria"/>
      <family val="1"/>
      <scheme val="major"/>
    </font>
    <font>
      <b/>
      <sz val="16"/>
      <color indexed="8"/>
      <name val="Cambria"/>
      <family val="1"/>
      <scheme val="major"/>
    </font>
    <font>
      <b/>
      <sz val="16"/>
      <name val="Cambria"/>
      <family val="1"/>
      <scheme val="major"/>
    </font>
    <font>
      <b/>
      <sz val="8"/>
      <color indexed="8"/>
      <name val="Cambria"/>
      <family val="1"/>
      <scheme val="major"/>
    </font>
    <font>
      <b/>
      <sz val="16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indexed="8"/>
      <name val="Arial"/>
      <family val="2"/>
    </font>
    <font>
      <b/>
      <sz val="18"/>
      <color indexed="8"/>
      <name val="ARIAL"/>
      <family val="2"/>
    </font>
    <font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20"/>
      <color theme="1"/>
      <name val="Cambria"/>
      <family val="1"/>
      <scheme val="major"/>
    </font>
    <font>
      <sz val="9"/>
      <color theme="9" tint="-0.249977111117893"/>
      <name val="Arial"/>
      <family val="2"/>
    </font>
    <font>
      <sz val="8"/>
      <name val="Calibri"/>
      <family val="2"/>
      <scheme val="minor"/>
    </font>
    <font>
      <sz val="16"/>
      <color rgb="FFFF0000"/>
      <name val="Arial"/>
      <family val="2"/>
    </font>
    <font>
      <b/>
      <sz val="2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9"/>
      <color indexed="8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EFA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5" fillId="0" borderId="0"/>
    <xf numFmtId="43" fontId="27" fillId="0" borderId="0" applyFont="0" applyFill="0" applyBorder="0" applyAlignment="0" applyProtection="0"/>
    <xf numFmtId="0" fontId="17" fillId="0" borderId="0"/>
    <xf numFmtId="8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370">
    <xf numFmtId="0" fontId="0" fillId="0" borderId="0" xfId="0"/>
    <xf numFmtId="0" fontId="32" fillId="0" borderId="0" xfId="0" applyFont="1" applyProtection="1">
      <protection locked="0"/>
    </xf>
    <xf numFmtId="0" fontId="32" fillId="4" borderId="0" xfId="0" applyFont="1" applyFill="1" applyAlignment="1" applyProtection="1">
      <alignment horizontal="center"/>
      <protection locked="0"/>
    </xf>
    <xf numFmtId="1" fontId="42" fillId="8" borderId="3" xfId="6" applyNumberFormat="1" applyFont="1" applyFill="1" applyBorder="1" applyAlignment="1" applyProtection="1">
      <alignment horizontal="center"/>
      <protection locked="0"/>
    </xf>
    <xf numFmtId="8" fontId="39" fillId="8" borderId="3" xfId="6" applyNumberFormat="1" applyFont="1" applyFill="1" applyBorder="1" applyAlignment="1" applyProtection="1">
      <alignment horizontal="center"/>
      <protection locked="0"/>
    </xf>
    <xf numFmtId="44" fontId="19" fillId="8" borderId="32" xfId="3" applyFont="1" applyFill="1" applyBorder="1" applyAlignment="1" applyProtection="1">
      <alignment horizontal="center" vertical="center"/>
      <protection locked="0"/>
    </xf>
    <xf numFmtId="167" fontId="55" fillId="8" borderId="16" xfId="1" applyNumberFormat="1" applyFont="1" applyFill="1" applyBorder="1" applyAlignment="1" applyProtection="1">
      <alignment horizontal="center" vertical="center" wrapText="1" shrinkToFit="1"/>
      <protection locked="0"/>
    </xf>
    <xf numFmtId="167" fontId="55" fillId="8" borderId="17" xfId="7" applyNumberFormat="1" applyFont="1" applyFill="1" applyBorder="1" applyAlignment="1" applyProtection="1">
      <alignment horizontal="center" vertical="center" wrapText="1" shrinkToFit="1"/>
      <protection locked="0"/>
    </xf>
    <xf numFmtId="3" fontId="35" fillId="5" borderId="3" xfId="0" applyNumberFormat="1" applyFont="1" applyFill="1" applyBorder="1" applyAlignment="1">
      <alignment horizontal="center" vertical="center"/>
    </xf>
    <xf numFmtId="0" fontId="32" fillId="0" borderId="0" xfId="6" applyFont="1" applyProtection="1">
      <protection locked="0"/>
    </xf>
    <xf numFmtId="0" fontId="37" fillId="0" borderId="0" xfId="6" applyFont="1" applyProtection="1">
      <protection locked="0"/>
    </xf>
    <xf numFmtId="0" fontId="38" fillId="0" borderId="0" xfId="6" applyFont="1" applyProtection="1">
      <protection locked="0"/>
    </xf>
    <xf numFmtId="0" fontId="39" fillId="0" borderId="0" xfId="6" applyFont="1" applyProtection="1">
      <protection locked="0"/>
    </xf>
    <xf numFmtId="0" fontId="39" fillId="0" borderId="0" xfId="6" applyFont="1" applyAlignment="1" applyProtection="1">
      <alignment horizontal="right"/>
      <protection locked="0"/>
    </xf>
    <xf numFmtId="0" fontId="31" fillId="0" borderId="0" xfId="6" applyFont="1" applyProtection="1">
      <protection locked="0"/>
    </xf>
    <xf numFmtId="0" fontId="39" fillId="6" borderId="0" xfId="6" applyFont="1" applyFill="1" applyAlignment="1" applyProtection="1">
      <alignment horizontal="right"/>
      <protection locked="0"/>
    </xf>
    <xf numFmtId="0" fontId="31" fillId="6" borderId="0" xfId="6" applyFont="1" applyFill="1" applyAlignment="1" applyProtection="1">
      <alignment horizontal="center"/>
      <protection locked="0"/>
    </xf>
    <xf numFmtId="0" fontId="39" fillId="6" borderId="0" xfId="6" applyFont="1" applyFill="1" applyProtection="1">
      <protection locked="0"/>
    </xf>
    <xf numFmtId="0" fontId="39" fillId="6" borderId="0" xfId="6" applyFont="1" applyFill="1" applyAlignment="1" applyProtection="1">
      <alignment horizontal="center"/>
      <protection locked="0"/>
    </xf>
    <xf numFmtId="0" fontId="31" fillId="6" borderId="0" xfId="6" applyFont="1" applyFill="1" applyProtection="1">
      <protection locked="0"/>
    </xf>
    <xf numFmtId="0" fontId="9" fillId="0" borderId="0" xfId="6" applyFont="1" applyProtection="1">
      <protection locked="0"/>
    </xf>
    <xf numFmtId="0" fontId="28" fillId="0" borderId="0" xfId="6" applyAlignment="1" applyProtection="1">
      <alignment horizontal="center"/>
      <protection locked="0"/>
    </xf>
    <xf numFmtId="0" fontId="6" fillId="0" borderId="0" xfId="6" applyFont="1" applyProtection="1">
      <protection locked="0"/>
    </xf>
    <xf numFmtId="0" fontId="28" fillId="0" borderId="0" xfId="6" applyProtection="1">
      <protection locked="0"/>
    </xf>
    <xf numFmtId="0" fontId="40" fillId="0" borderId="0" xfId="6" applyFont="1" applyAlignment="1" applyProtection="1">
      <alignment horizontal="center"/>
      <protection locked="0"/>
    </xf>
    <xf numFmtId="0" fontId="16" fillId="0" borderId="25" xfId="6" applyFont="1" applyBorder="1" applyProtection="1">
      <protection locked="0"/>
    </xf>
    <xf numFmtId="0" fontId="16" fillId="0" borderId="25" xfId="6" applyFont="1" applyBorder="1" applyAlignment="1" applyProtection="1">
      <alignment horizontal="center"/>
      <protection locked="0"/>
    </xf>
    <xf numFmtId="0" fontId="16" fillId="0" borderId="26" xfId="6" applyFont="1" applyBorder="1" applyAlignment="1" applyProtection="1">
      <alignment horizontal="center"/>
      <protection locked="0"/>
    </xf>
    <xf numFmtId="0" fontId="16" fillId="0" borderId="27" xfId="6" applyFont="1" applyBorder="1" applyAlignment="1" applyProtection="1">
      <alignment horizontal="center"/>
      <protection locked="0"/>
    </xf>
    <xf numFmtId="0" fontId="42" fillId="5" borderId="23" xfId="6" applyFont="1" applyFill="1" applyBorder="1" applyProtection="1">
      <protection locked="0"/>
    </xf>
    <xf numFmtId="0" fontId="42" fillId="5" borderId="1" xfId="6" applyFont="1" applyFill="1" applyBorder="1" applyProtection="1">
      <protection locked="0"/>
    </xf>
    <xf numFmtId="0" fontId="39" fillId="5" borderId="21" xfId="6" applyFont="1" applyFill="1" applyBorder="1" applyProtection="1">
      <protection locked="0"/>
    </xf>
    <xf numFmtId="0" fontId="42" fillId="8" borderId="23" xfId="6" applyFont="1" applyFill="1" applyBorder="1" applyProtection="1">
      <protection locked="0"/>
    </xf>
    <xf numFmtId="0" fontId="42" fillId="5" borderId="14" xfId="6" applyFont="1" applyFill="1" applyBorder="1" applyProtection="1">
      <protection locked="0"/>
    </xf>
    <xf numFmtId="0" fontId="42" fillId="5" borderId="0" xfId="6" applyFont="1" applyFill="1" applyProtection="1">
      <protection locked="0"/>
    </xf>
    <xf numFmtId="0" fontId="39" fillId="5" borderId="2" xfId="6" applyFont="1" applyFill="1" applyBorder="1" applyProtection="1">
      <protection locked="0"/>
    </xf>
    <xf numFmtId="0" fontId="39" fillId="5" borderId="9" xfId="6" applyFont="1" applyFill="1" applyBorder="1" applyProtection="1">
      <protection locked="0"/>
    </xf>
    <xf numFmtId="0" fontId="42" fillId="5" borderId="5" xfId="6" applyFont="1" applyFill="1" applyBorder="1" applyProtection="1">
      <protection locked="0"/>
    </xf>
    <xf numFmtId="0" fontId="39" fillId="5" borderId="5" xfId="6" applyFont="1" applyFill="1" applyBorder="1" applyProtection="1">
      <protection locked="0"/>
    </xf>
    <xf numFmtId="0" fontId="39" fillId="5" borderId="22" xfId="6" applyFont="1" applyFill="1" applyBorder="1" applyProtection="1">
      <protection locked="0"/>
    </xf>
    <xf numFmtId="0" fontId="24" fillId="2" borderId="0" xfId="7" applyFont="1" applyFill="1" applyAlignment="1" applyProtection="1">
      <alignment horizontal="left"/>
      <protection locked="0"/>
    </xf>
    <xf numFmtId="0" fontId="16" fillId="0" borderId="28" xfId="6" applyFont="1" applyBorder="1" applyAlignment="1">
      <alignment horizontal="center"/>
    </xf>
    <xf numFmtId="0" fontId="16" fillId="0" borderId="10" xfId="6" applyFont="1" applyBorder="1" applyAlignment="1">
      <alignment horizontal="center"/>
    </xf>
    <xf numFmtId="0" fontId="16" fillId="0" borderId="10" xfId="6" applyFont="1" applyBorder="1"/>
    <xf numFmtId="0" fontId="41" fillId="5" borderId="18" xfId="6" applyFont="1" applyFill="1" applyBorder="1" applyAlignment="1">
      <alignment horizontal="center"/>
    </xf>
    <xf numFmtId="0" fontId="41" fillId="5" borderId="3" xfId="6" applyFont="1" applyFill="1" applyBorder="1" applyAlignment="1">
      <alignment horizontal="center"/>
    </xf>
    <xf numFmtId="0" fontId="41" fillId="5" borderId="3" xfId="6" applyFont="1" applyFill="1" applyBorder="1"/>
    <xf numFmtId="4" fontId="41" fillId="5" borderId="3" xfId="6" applyNumberFormat="1" applyFont="1" applyFill="1" applyBorder="1" applyAlignment="1">
      <alignment horizontal="center"/>
    </xf>
    <xf numFmtId="0" fontId="41" fillId="0" borderId="18" xfId="6" applyFont="1" applyBorder="1" applyAlignment="1">
      <alignment horizontal="center"/>
    </xf>
    <xf numFmtId="0" fontId="41" fillId="0" borderId="3" xfId="6" applyFont="1" applyBorder="1" applyAlignment="1">
      <alignment horizontal="center"/>
    </xf>
    <xf numFmtId="0" fontId="41" fillId="0" borderId="3" xfId="6" applyFont="1" applyBorder="1"/>
    <xf numFmtId="4" fontId="41" fillId="0" borderId="6" xfId="6" applyNumberFormat="1" applyFont="1" applyBorder="1" applyAlignment="1">
      <alignment horizontal="center"/>
    </xf>
    <xf numFmtId="0" fontId="39" fillId="0" borderId="19" xfId="6" applyFont="1" applyBorder="1" applyAlignment="1">
      <alignment horizontal="center"/>
    </xf>
    <xf numFmtId="0" fontId="39" fillId="0" borderId="3" xfId="6" applyFont="1" applyBorder="1" applyAlignment="1">
      <alignment horizontal="center"/>
    </xf>
    <xf numFmtId="0" fontId="39" fillId="0" borderId="3" xfId="6" applyFont="1" applyBorder="1" applyAlignment="1">
      <alignment horizontal="left"/>
    </xf>
    <xf numFmtId="2" fontId="39" fillId="0" borderId="6" xfId="6" applyNumberFormat="1" applyFont="1" applyBorder="1" applyAlignment="1">
      <alignment horizontal="center"/>
    </xf>
    <xf numFmtId="0" fontId="39" fillId="0" borderId="18" xfId="6" applyFont="1" applyBorder="1" applyAlignment="1">
      <alignment horizontal="center"/>
    </xf>
    <xf numFmtId="0" fontId="16" fillId="0" borderId="29" xfId="6" applyFont="1" applyBorder="1" applyAlignment="1">
      <alignment horizontal="center"/>
    </xf>
    <xf numFmtId="8" fontId="41" fillId="5" borderId="3" xfId="6" applyNumberFormat="1" applyFont="1" applyFill="1" applyBorder="1" applyAlignment="1">
      <alignment horizontal="center"/>
    </xf>
    <xf numFmtId="166" fontId="41" fillId="5" borderId="3" xfId="6" applyNumberFormat="1" applyFont="1" applyFill="1" applyBorder="1" applyAlignment="1">
      <alignment horizontal="center"/>
    </xf>
    <xf numFmtId="3" fontId="41" fillId="5" borderId="3" xfId="6" applyNumberFormat="1" applyFont="1" applyFill="1" applyBorder="1" applyAlignment="1">
      <alignment horizontal="center"/>
    </xf>
    <xf numFmtId="3" fontId="41" fillId="5" borderId="20" xfId="6" applyNumberFormat="1" applyFont="1" applyFill="1" applyBorder="1" applyAlignment="1">
      <alignment horizontal="center"/>
    </xf>
    <xf numFmtId="8" fontId="41" fillId="0" borderId="8" xfId="6" applyNumberFormat="1" applyFont="1" applyBorder="1" applyAlignment="1">
      <alignment horizontal="center"/>
    </xf>
    <xf numFmtId="166" fontId="41" fillId="0" borderId="3" xfId="6" applyNumberFormat="1" applyFont="1" applyBorder="1" applyAlignment="1">
      <alignment horizontal="center"/>
    </xf>
    <xf numFmtId="3" fontId="41" fillId="0" borderId="3" xfId="6" applyNumberFormat="1" applyFont="1" applyBorder="1" applyAlignment="1">
      <alignment horizontal="center"/>
    </xf>
    <xf numFmtId="3" fontId="41" fillId="0" borderId="20" xfId="6" applyNumberFormat="1" applyFont="1" applyBorder="1" applyAlignment="1">
      <alignment horizontal="center"/>
    </xf>
    <xf numFmtId="8" fontId="39" fillId="0" borderId="8" xfId="6" applyNumberFormat="1" applyFont="1" applyBorder="1" applyAlignment="1">
      <alignment horizontal="center"/>
    </xf>
    <xf numFmtId="8" fontId="39" fillId="0" borderId="3" xfId="6" applyNumberFormat="1" applyFont="1" applyBorder="1" applyAlignment="1">
      <alignment horizontal="center"/>
    </xf>
    <xf numFmtId="3" fontId="39" fillId="0" borderId="3" xfId="6" applyNumberFormat="1" applyFont="1" applyBorder="1" applyAlignment="1">
      <alignment horizontal="center"/>
    </xf>
    <xf numFmtId="3" fontId="39" fillId="0" borderId="20" xfId="6" applyNumberFormat="1" applyFont="1" applyBorder="1" applyAlignment="1">
      <alignment horizontal="center"/>
    </xf>
    <xf numFmtId="0" fontId="31" fillId="0" borderId="0" xfId="0" applyFont="1" applyProtection="1">
      <protection locked="0"/>
    </xf>
    <xf numFmtId="0" fontId="31" fillId="0" borderId="0" xfId="0" applyFont="1" applyAlignment="1" applyProtection="1">
      <alignment horizontal="center"/>
      <protection locked="0"/>
    </xf>
    <xf numFmtId="0" fontId="34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right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35" fillId="0" borderId="0" xfId="0" applyFont="1" applyProtection="1">
      <protection locked="0"/>
    </xf>
    <xf numFmtId="0" fontId="35" fillId="0" borderId="0" xfId="0" applyFont="1" applyAlignment="1" applyProtection="1">
      <alignment horizontal="center"/>
      <protection locked="0"/>
    </xf>
    <xf numFmtId="0" fontId="33" fillId="0" borderId="0" xfId="0" applyFont="1" applyProtection="1">
      <protection locked="0"/>
    </xf>
    <xf numFmtId="0" fontId="57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right"/>
      <protection locked="0"/>
    </xf>
    <xf numFmtId="2" fontId="31" fillId="0" borderId="0" xfId="0" applyNumberFormat="1" applyFont="1" applyAlignment="1" applyProtection="1">
      <alignment horizontal="center"/>
      <protection locked="0"/>
    </xf>
    <xf numFmtId="0" fontId="12" fillId="2" borderId="0" xfId="7" applyFont="1" applyFill="1" applyAlignment="1" applyProtection="1">
      <alignment horizontal="left"/>
      <protection locked="0"/>
    </xf>
    <xf numFmtId="0" fontId="46" fillId="2" borderId="0" xfId="6" applyFont="1" applyFill="1" applyAlignment="1" applyProtection="1">
      <alignment horizontal="center"/>
      <protection locked="0"/>
    </xf>
    <xf numFmtId="0" fontId="8" fillId="2" borderId="0" xfId="6" applyFont="1" applyFill="1" applyProtection="1">
      <protection locked="0"/>
    </xf>
    <xf numFmtId="0" fontId="46" fillId="2" borderId="0" xfId="6" applyFont="1" applyFill="1" applyProtection="1">
      <protection locked="0"/>
    </xf>
    <xf numFmtId="0" fontId="6" fillId="2" borderId="0" xfId="6" applyFont="1" applyFill="1" applyProtection="1">
      <protection locked="0"/>
    </xf>
    <xf numFmtId="0" fontId="7" fillId="2" borderId="0" xfId="7" applyFont="1" applyFill="1" applyAlignment="1" applyProtection="1">
      <alignment wrapText="1"/>
      <protection locked="0"/>
    </xf>
    <xf numFmtId="0" fontId="10" fillId="2" borderId="0" xfId="7" applyFont="1" applyFill="1" applyAlignment="1" applyProtection="1">
      <alignment horizontal="center" wrapText="1"/>
      <protection locked="0"/>
    </xf>
    <xf numFmtId="0" fontId="10" fillId="2" borderId="0" xfId="7" applyFont="1" applyFill="1" applyAlignment="1" applyProtection="1">
      <alignment wrapText="1"/>
      <protection locked="0"/>
    </xf>
    <xf numFmtId="0" fontId="13" fillId="2" borderId="0" xfId="6" applyFont="1" applyFill="1" applyAlignment="1" applyProtection="1">
      <alignment horizontal="center"/>
      <protection locked="0"/>
    </xf>
    <xf numFmtId="0" fontId="8" fillId="2" borderId="0" xfId="6" applyFont="1" applyFill="1" applyAlignment="1" applyProtection="1">
      <alignment vertical="center"/>
      <protection locked="0"/>
    </xf>
    <xf numFmtId="0" fontId="28" fillId="2" borderId="0" xfId="6" applyFill="1" applyAlignment="1" applyProtection="1">
      <alignment vertical="center"/>
      <protection locked="0"/>
    </xf>
    <xf numFmtId="0" fontId="28" fillId="0" borderId="0" xfId="6" applyAlignment="1" applyProtection="1">
      <alignment vertical="center"/>
      <protection locked="0"/>
    </xf>
    <xf numFmtId="0" fontId="7" fillId="2" borderId="0" xfId="7" applyFont="1" applyFill="1" applyAlignment="1" applyProtection="1">
      <alignment horizontal="center" wrapText="1"/>
      <protection locked="0"/>
    </xf>
    <xf numFmtId="0" fontId="28" fillId="2" borderId="0" xfId="6" applyFill="1" applyProtection="1">
      <protection locked="0"/>
    </xf>
    <xf numFmtId="0" fontId="7" fillId="2" borderId="0" xfId="7" applyFont="1" applyFill="1" applyAlignment="1" applyProtection="1">
      <alignment vertical="center" wrapText="1"/>
      <protection locked="0"/>
    </xf>
    <xf numFmtId="0" fontId="11" fillId="6" borderId="0" xfId="7" applyFont="1" applyFill="1" applyAlignment="1" applyProtection="1">
      <alignment horizontal="center" wrapText="1"/>
      <protection locked="0"/>
    </xf>
    <xf numFmtId="0" fontId="7" fillId="6" borderId="0" xfId="6" applyFont="1" applyFill="1" applyAlignment="1" applyProtection="1">
      <alignment horizontal="center"/>
      <protection locked="0"/>
    </xf>
    <xf numFmtId="0" fontId="28" fillId="6" borderId="0" xfId="6" applyFill="1" applyProtection="1">
      <protection locked="0"/>
    </xf>
    <xf numFmtId="0" fontId="7" fillId="6" borderId="0" xfId="7" applyFont="1" applyFill="1" applyAlignment="1" applyProtection="1">
      <alignment horizontal="center" wrapText="1"/>
      <protection locked="0"/>
    </xf>
    <xf numFmtId="0" fontId="28" fillId="2" borderId="0" xfId="6" applyFill="1" applyAlignment="1" applyProtection="1">
      <alignment horizontal="center"/>
      <protection locked="0"/>
    </xf>
    <xf numFmtId="0" fontId="14" fillId="2" borderId="0" xfId="7" applyFont="1" applyFill="1" applyAlignment="1" applyProtection="1">
      <alignment horizontal="left"/>
      <protection locked="0"/>
    </xf>
    <xf numFmtId="0" fontId="14" fillId="3" borderId="34" xfId="7" applyFont="1" applyFill="1" applyBorder="1" applyAlignment="1">
      <alignment horizontal="center" vertical="center" wrapText="1" shrinkToFit="1"/>
    </xf>
    <xf numFmtId="0" fontId="14" fillId="3" borderId="35" xfId="7" applyFont="1" applyFill="1" applyBorder="1" applyAlignment="1">
      <alignment horizontal="center" vertical="center" wrapText="1" shrinkToFit="1"/>
    </xf>
    <xf numFmtId="0" fontId="14" fillId="3" borderId="36" xfId="7" applyFont="1" applyFill="1" applyBorder="1" applyAlignment="1">
      <alignment horizontal="center" vertical="center" wrapText="1" shrinkToFit="1"/>
    </xf>
    <xf numFmtId="0" fontId="14" fillId="3" borderId="33" xfId="7" applyFont="1" applyFill="1" applyBorder="1" applyAlignment="1">
      <alignment horizontal="center" vertical="center" wrapText="1" shrinkToFit="1"/>
    </xf>
    <xf numFmtId="0" fontId="55" fillId="6" borderId="4" xfId="7" applyFont="1" applyFill="1" applyBorder="1" applyAlignment="1">
      <alignment horizontal="center" vertical="center" wrapText="1" shrinkToFit="1"/>
    </xf>
    <xf numFmtId="0" fontId="55" fillId="7" borderId="4" xfId="7" applyFont="1" applyFill="1" applyBorder="1" applyAlignment="1">
      <alignment horizontal="center" vertical="center" wrapText="1" shrinkToFit="1"/>
    </xf>
    <xf numFmtId="167" fontId="55" fillId="7" borderId="4" xfId="1" applyNumberFormat="1" applyFont="1" applyFill="1" applyBorder="1" applyAlignment="1" applyProtection="1">
      <alignment horizontal="center" vertical="center" wrapText="1" shrinkToFit="1"/>
    </xf>
    <xf numFmtId="0" fontId="55" fillId="6" borderId="3" xfId="7" applyFont="1" applyFill="1" applyBorder="1" applyAlignment="1">
      <alignment horizontal="center" vertical="center" wrapText="1" shrinkToFit="1"/>
    </xf>
    <xf numFmtId="0" fontId="55" fillId="7" borderId="3" xfId="7" applyFont="1" applyFill="1" applyBorder="1" applyAlignment="1">
      <alignment horizontal="center" vertical="center" wrapText="1" shrinkToFit="1"/>
    </xf>
    <xf numFmtId="2" fontId="55" fillId="7" borderId="3" xfId="7" applyNumberFormat="1" applyFont="1" applyFill="1" applyBorder="1" applyAlignment="1">
      <alignment horizontal="center" vertical="center" wrapText="1" shrinkToFit="1"/>
    </xf>
    <xf numFmtId="168" fontId="55" fillId="7" borderId="22" xfId="2" applyNumberFormat="1" applyFont="1" applyFill="1" applyBorder="1" applyAlignment="1" applyProtection="1">
      <alignment horizontal="center" vertical="center" wrapText="1"/>
    </xf>
    <xf numFmtId="168" fontId="55" fillId="7" borderId="8" xfId="2" applyNumberFormat="1" applyFont="1" applyFill="1" applyBorder="1" applyAlignment="1" applyProtection="1">
      <alignment horizontal="center" vertical="center" wrapText="1"/>
    </xf>
    <xf numFmtId="167" fontId="55" fillId="2" borderId="22" xfId="1" applyNumberFormat="1" applyFont="1" applyFill="1" applyBorder="1" applyAlignment="1" applyProtection="1">
      <alignment horizontal="center" vertical="center" wrapText="1" shrinkToFit="1"/>
    </xf>
    <xf numFmtId="164" fontId="55" fillId="7" borderId="4" xfId="2" applyNumberFormat="1" applyFont="1" applyFill="1" applyBorder="1" applyAlignment="1" applyProtection="1">
      <alignment horizontal="center" vertical="center" wrapText="1" shrinkToFit="1"/>
    </xf>
    <xf numFmtId="167" fontId="55" fillId="6" borderId="4" xfId="7" applyNumberFormat="1" applyFont="1" applyFill="1" applyBorder="1" applyAlignment="1">
      <alignment wrapText="1"/>
    </xf>
    <xf numFmtId="167" fontId="55" fillId="7" borderId="4" xfId="7" applyNumberFormat="1" applyFont="1" applyFill="1" applyBorder="1" applyAlignment="1">
      <alignment wrapText="1"/>
    </xf>
    <xf numFmtId="164" fontId="56" fillId="11" borderId="22" xfId="7" applyNumberFormat="1" applyFont="1" applyFill="1" applyBorder="1" applyAlignment="1">
      <alignment horizontal="center" wrapText="1"/>
    </xf>
    <xf numFmtId="164" fontId="7" fillId="6" borderId="0" xfId="6" applyNumberFormat="1" applyFont="1" applyFill="1" applyAlignment="1" applyProtection="1">
      <alignment horizontal="left"/>
      <protection locked="0"/>
    </xf>
    <xf numFmtId="0" fontId="47" fillId="0" borderId="0" xfId="0" applyFont="1"/>
    <xf numFmtId="0" fontId="31" fillId="0" borderId="0" xfId="0" applyFont="1" applyAlignment="1">
      <alignment horizontal="center"/>
    </xf>
    <xf numFmtId="0" fontId="31" fillId="0" borderId="0" xfId="0" applyFont="1"/>
    <xf numFmtId="44" fontId="55" fillId="7" borderId="4" xfId="2" applyFont="1" applyFill="1" applyBorder="1" applyAlignment="1" applyProtection="1">
      <alignment horizontal="center" vertical="center" wrapText="1" shrinkToFit="1"/>
    </xf>
    <xf numFmtId="0" fontId="31" fillId="5" borderId="22" xfId="0" applyFont="1" applyFill="1" applyBorder="1" applyAlignment="1">
      <alignment horizontal="center"/>
    </xf>
    <xf numFmtId="1" fontId="31" fillId="5" borderId="4" xfId="0" applyNumberFormat="1" applyFont="1" applyFill="1" applyBorder="1" applyAlignment="1">
      <alignment horizontal="center"/>
    </xf>
    <xf numFmtId="0" fontId="15" fillId="0" borderId="0" xfId="0" applyFont="1" applyProtection="1">
      <protection locked="0"/>
    </xf>
    <xf numFmtId="0" fontId="15" fillId="6" borderId="0" xfId="0" applyFont="1" applyFill="1" applyProtection="1">
      <protection locked="0"/>
    </xf>
    <xf numFmtId="0" fontId="61" fillId="0" borderId="0" xfId="0" applyFont="1" applyAlignment="1" applyProtection="1">
      <alignment horizontal="center"/>
      <protection locked="0"/>
    </xf>
    <xf numFmtId="0" fontId="61" fillId="0" borderId="0" xfId="0" applyFont="1" applyAlignment="1">
      <alignment horizontal="center"/>
    </xf>
    <xf numFmtId="43" fontId="55" fillId="2" borderId="22" xfId="1" applyFont="1" applyFill="1" applyBorder="1" applyAlignment="1" applyProtection="1">
      <alignment horizontal="center" vertical="center" wrapText="1" shrinkToFit="1"/>
    </xf>
    <xf numFmtId="43" fontId="55" fillId="6" borderId="4" xfId="7" applyNumberFormat="1" applyFont="1" applyFill="1" applyBorder="1" applyAlignment="1">
      <alignment wrapText="1"/>
    </xf>
    <xf numFmtId="167" fontId="19" fillId="6" borderId="0" xfId="6" applyNumberFormat="1" applyFont="1" applyFill="1" applyAlignment="1" applyProtection="1">
      <alignment horizontal="left"/>
      <protection locked="0"/>
    </xf>
    <xf numFmtId="0" fontId="18" fillId="12" borderId="1" xfId="0" applyFont="1" applyFill="1" applyBorder="1" applyAlignment="1">
      <alignment horizontal="center" wrapText="1"/>
    </xf>
    <xf numFmtId="0" fontId="18" fillId="12" borderId="38" xfId="0" applyFont="1" applyFill="1" applyBorder="1" applyAlignment="1">
      <alignment horizontal="center" wrapText="1"/>
    </xf>
    <xf numFmtId="0" fontId="36" fillId="0" borderId="14" xfId="0" applyFont="1" applyBorder="1" applyProtection="1">
      <protection locked="0"/>
    </xf>
    <xf numFmtId="0" fontId="36" fillId="0" borderId="0" xfId="0" applyFont="1" applyProtection="1">
      <protection locked="0"/>
    </xf>
    <xf numFmtId="0" fontId="59" fillId="15" borderId="23" xfId="0" applyFont="1" applyFill="1" applyBorder="1" applyAlignment="1">
      <alignment horizontal="center" vertical="center" wrapText="1"/>
    </xf>
    <xf numFmtId="0" fontId="60" fillId="15" borderId="38" xfId="4" applyFont="1" applyFill="1" applyBorder="1" applyAlignment="1" applyProtection="1">
      <alignment horizontal="center" vertical="center" wrapText="1"/>
    </xf>
    <xf numFmtId="0" fontId="38" fillId="5" borderId="0" xfId="6" applyFont="1" applyFill="1" applyProtection="1">
      <protection locked="0"/>
    </xf>
    <xf numFmtId="0" fontId="39" fillId="5" borderId="0" xfId="6" applyFont="1" applyFill="1" applyProtection="1">
      <protection locked="0"/>
    </xf>
    <xf numFmtId="0" fontId="57" fillId="0" borderId="0" xfId="0" applyFont="1" applyAlignment="1" applyProtection="1">
      <alignment horizontal="left"/>
      <protection locked="0"/>
    </xf>
    <xf numFmtId="0" fontId="58" fillId="0" borderId="0" xfId="0" applyFont="1" applyAlignment="1" applyProtection="1">
      <alignment horizontal="left"/>
      <protection locked="0"/>
    </xf>
    <xf numFmtId="0" fontId="50" fillId="2" borderId="0" xfId="6" applyFont="1" applyFill="1"/>
    <xf numFmtId="0" fontId="48" fillId="2" borderId="0" xfId="7" applyFont="1" applyFill="1"/>
    <xf numFmtId="0" fontId="49" fillId="2" borderId="0" xfId="7" applyFont="1" applyFill="1"/>
    <xf numFmtId="0" fontId="44" fillId="2" borderId="0" xfId="7" applyFont="1" applyFill="1"/>
    <xf numFmtId="0" fontId="51" fillId="2" borderId="0" xfId="7" applyFont="1" applyFill="1"/>
    <xf numFmtId="2" fontId="31" fillId="0" borderId="0" xfId="0" applyNumberFormat="1" applyFont="1" applyAlignment="1">
      <alignment horizontal="center"/>
    </xf>
    <xf numFmtId="0" fontId="6" fillId="2" borderId="0" xfId="6" applyFont="1" applyFill="1"/>
    <xf numFmtId="0" fontId="28" fillId="2" borderId="0" xfId="6" applyFill="1" applyAlignment="1">
      <alignment wrapText="1"/>
    </xf>
    <xf numFmtId="0" fontId="6" fillId="2" borderId="0" xfId="6" applyFont="1" applyFill="1" applyAlignment="1">
      <alignment horizontal="center"/>
    </xf>
    <xf numFmtId="0" fontId="7" fillId="2" borderId="0" xfId="7" applyFont="1" applyFill="1" applyAlignment="1">
      <alignment wrapText="1"/>
    </xf>
    <xf numFmtId="0" fontId="8" fillId="2" borderId="0" xfId="6" applyFont="1" applyFill="1"/>
    <xf numFmtId="0" fontId="9" fillId="2" borderId="0" xfId="6" applyFont="1" applyFill="1" applyAlignment="1">
      <alignment wrapText="1"/>
    </xf>
    <xf numFmtId="0" fontId="10" fillId="2" borderId="0" xfId="7" applyFont="1" applyFill="1" applyAlignment="1">
      <alignment horizontal="center" wrapText="1"/>
    </xf>
    <xf numFmtId="0" fontId="10" fillId="2" borderId="0" xfId="7" applyFont="1" applyFill="1" applyAlignment="1">
      <alignment wrapText="1"/>
    </xf>
    <xf numFmtId="0" fontId="45" fillId="10" borderId="0" xfId="0" applyFont="1" applyFill="1"/>
    <xf numFmtId="0" fontId="31" fillId="10" borderId="0" xfId="0" applyFont="1" applyFill="1" applyAlignment="1">
      <alignment horizontal="center"/>
    </xf>
    <xf numFmtId="0" fontId="16" fillId="0" borderId="39" xfId="6" applyFont="1" applyBorder="1" applyAlignment="1">
      <alignment horizontal="center"/>
    </xf>
    <xf numFmtId="0" fontId="16" fillId="0" borderId="15" xfId="6" applyFont="1" applyBorder="1" applyAlignment="1">
      <alignment horizontal="center"/>
    </xf>
    <xf numFmtId="0" fontId="16" fillId="0" borderId="41" xfId="6" applyFont="1" applyBorder="1" applyAlignment="1">
      <alignment horizontal="center"/>
    </xf>
    <xf numFmtId="0" fontId="41" fillId="5" borderId="30" xfId="6" applyFont="1" applyFill="1" applyBorder="1" applyAlignment="1">
      <alignment horizontal="center"/>
    </xf>
    <xf numFmtId="0" fontId="39" fillId="0" borderId="42" xfId="6" applyFont="1" applyBorder="1" applyAlignment="1">
      <alignment horizontal="center"/>
    </xf>
    <xf numFmtId="0" fontId="39" fillId="0" borderId="42" xfId="6" applyFont="1" applyBorder="1"/>
    <xf numFmtId="3" fontId="39" fillId="0" borderId="42" xfId="6" applyNumberFormat="1" applyFont="1" applyBorder="1" applyAlignment="1">
      <alignment horizontal="center"/>
    </xf>
    <xf numFmtId="8" fontId="39" fillId="0" borderId="42" xfId="6" applyNumberFormat="1" applyFont="1" applyBorder="1" applyAlignment="1">
      <alignment horizontal="center"/>
    </xf>
    <xf numFmtId="0" fontId="31" fillId="0" borderId="42" xfId="6" applyFont="1" applyBorder="1"/>
    <xf numFmtId="3" fontId="39" fillId="0" borderId="13" xfId="6" applyNumberFormat="1" applyFont="1" applyBorder="1" applyAlignment="1">
      <alignment horizontal="center"/>
    </xf>
    <xf numFmtId="2" fontId="39" fillId="0" borderId="3" xfId="6" applyNumberFormat="1" applyFont="1" applyBorder="1" applyAlignment="1">
      <alignment horizontal="center"/>
    </xf>
    <xf numFmtId="0" fontId="32" fillId="0" borderId="0" xfId="6" applyFont="1"/>
    <xf numFmtId="44" fontId="55" fillId="7" borderId="3" xfId="2" applyFont="1" applyFill="1" applyBorder="1" applyAlignment="1" applyProtection="1">
      <alignment horizontal="center" vertical="center" wrapText="1" shrinkToFit="1"/>
    </xf>
    <xf numFmtId="0" fontId="64" fillId="2" borderId="0" xfId="7" applyFont="1" applyFill="1" applyAlignment="1" applyProtection="1">
      <alignment horizontal="center" vertical="top" wrapText="1"/>
      <protection locked="0"/>
    </xf>
    <xf numFmtId="0" fontId="66" fillId="0" borderId="0" xfId="0" applyFont="1"/>
    <xf numFmtId="0" fontId="67" fillId="0" borderId="0" xfId="0" applyFont="1"/>
    <xf numFmtId="44" fontId="55" fillId="7" borderId="38" xfId="2" applyFont="1" applyFill="1" applyBorder="1" applyAlignment="1" applyProtection="1">
      <alignment horizontal="center" vertical="center" wrapText="1" shrinkToFit="1"/>
    </xf>
    <xf numFmtId="0" fontId="30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9" fillId="0" borderId="0" xfId="6" applyFont="1"/>
    <xf numFmtId="0" fontId="28" fillId="0" borderId="0" xfId="6" applyAlignment="1">
      <alignment horizontal="center"/>
    </xf>
    <xf numFmtId="0" fontId="39" fillId="0" borderId="0" xfId="6" applyFont="1" applyAlignment="1">
      <alignment horizontal="right"/>
    </xf>
    <xf numFmtId="0" fontId="38" fillId="0" borderId="0" xfId="6" applyFont="1"/>
    <xf numFmtId="0" fontId="38" fillId="8" borderId="18" xfId="6" applyFont="1" applyFill="1" applyBorder="1" applyAlignment="1">
      <alignment horizontal="left"/>
    </xf>
    <xf numFmtId="0" fontId="32" fillId="8" borderId="7" xfId="6" applyFont="1" applyFill="1" applyBorder="1"/>
    <xf numFmtId="0" fontId="32" fillId="8" borderId="20" xfId="6" applyFont="1" applyFill="1" applyBorder="1"/>
    <xf numFmtId="0" fontId="16" fillId="0" borderId="24" xfId="6" applyFont="1" applyBorder="1"/>
    <xf numFmtId="0" fontId="16" fillId="0" borderId="25" xfId="6" applyFont="1" applyBorder="1"/>
    <xf numFmtId="0" fontId="16" fillId="0" borderId="25" xfId="6" applyFont="1" applyBorder="1" applyAlignment="1">
      <alignment horizontal="center"/>
    </xf>
    <xf numFmtId="0" fontId="16" fillId="0" borderId="14" xfId="6" applyFont="1" applyBorder="1" applyAlignment="1">
      <alignment horizontal="center"/>
    </xf>
    <xf numFmtId="0" fontId="16" fillId="0" borderId="40" xfId="6" applyFont="1" applyBorder="1" applyAlignment="1">
      <alignment horizontal="center"/>
    </xf>
    <xf numFmtId="1" fontId="42" fillId="0" borderId="42" xfId="6" applyNumberFormat="1" applyFont="1" applyBorder="1" applyAlignment="1">
      <alignment horizontal="center"/>
    </xf>
    <xf numFmtId="1" fontId="41" fillId="5" borderId="3" xfId="6" applyNumberFormat="1" applyFont="1" applyFill="1" applyBorder="1" applyAlignment="1">
      <alignment horizontal="center"/>
    </xf>
    <xf numFmtId="1" fontId="41" fillId="0" borderId="3" xfId="6" applyNumberFormat="1" applyFont="1" applyBorder="1" applyAlignment="1">
      <alignment horizontal="center"/>
    </xf>
    <xf numFmtId="8" fontId="41" fillId="0" borderId="3" xfId="6" applyNumberFormat="1" applyFont="1" applyBorder="1" applyAlignment="1">
      <alignment horizontal="center"/>
    </xf>
    <xf numFmtId="0" fontId="43" fillId="0" borderId="45" xfId="6" applyFont="1" applyBorder="1" applyAlignment="1">
      <alignment horizontal="center"/>
    </xf>
    <xf numFmtId="0" fontId="43" fillId="0" borderId="45" xfId="6" applyFont="1" applyBorder="1" applyAlignment="1">
      <alignment horizontal="left"/>
    </xf>
    <xf numFmtId="3" fontId="41" fillId="0" borderId="46" xfId="6" applyNumberFormat="1" applyFont="1" applyBorder="1" applyAlignment="1">
      <alignment horizontal="center"/>
    </xf>
    <xf numFmtId="0" fontId="41" fillId="0" borderId="46" xfId="6" applyFont="1" applyBorder="1" applyAlignment="1">
      <alignment horizontal="center"/>
    </xf>
    <xf numFmtId="164" fontId="41" fillId="0" borderId="46" xfId="6" applyNumberFormat="1" applyFont="1" applyBorder="1" applyAlignment="1">
      <alignment horizontal="center"/>
    </xf>
    <xf numFmtId="8" fontId="41" fillId="0" borderId="46" xfId="6" applyNumberFormat="1" applyFont="1" applyBorder="1" applyAlignment="1">
      <alignment horizontal="center"/>
    </xf>
    <xf numFmtId="38" fontId="41" fillId="0" borderId="46" xfId="6" applyNumberFormat="1" applyFont="1" applyBorder="1" applyAlignment="1">
      <alignment horizontal="center"/>
    </xf>
    <xf numFmtId="3" fontId="41" fillId="0" borderId="47" xfId="6" applyNumberFormat="1" applyFont="1" applyBorder="1" applyAlignment="1">
      <alignment horizontal="center"/>
    </xf>
    <xf numFmtId="0" fontId="43" fillId="0" borderId="44" xfId="6" applyFont="1" applyBorder="1" applyAlignment="1">
      <alignment horizontal="left"/>
    </xf>
    <xf numFmtId="0" fontId="68" fillId="0" borderId="48" xfId="0" applyFont="1" applyBorder="1"/>
    <xf numFmtId="0" fontId="68" fillId="0" borderId="46" xfId="0" applyFont="1" applyBorder="1" applyAlignment="1">
      <alignment wrapText="1"/>
    </xf>
    <xf numFmtId="0" fontId="68" fillId="0" borderId="46" xfId="0" applyFont="1" applyBorder="1"/>
    <xf numFmtId="0" fontId="68" fillId="0" borderId="47" xfId="0" applyFont="1" applyBorder="1"/>
    <xf numFmtId="0" fontId="38" fillId="0" borderId="16" xfId="0" applyFont="1" applyBorder="1" applyAlignment="1">
      <alignment wrapText="1"/>
    </xf>
    <xf numFmtId="0" fontId="38" fillId="0" borderId="4" xfId="0" applyFont="1" applyBorder="1" applyAlignment="1">
      <alignment wrapText="1"/>
    </xf>
    <xf numFmtId="0" fontId="38" fillId="0" borderId="4" xfId="0" applyFont="1" applyBorder="1"/>
    <xf numFmtId="0" fontId="38" fillId="0" borderId="17" xfId="0" applyFont="1" applyBorder="1" applyAlignment="1">
      <alignment wrapText="1"/>
    </xf>
    <xf numFmtId="0" fontId="38" fillId="0" borderId="11" xfId="0" applyFont="1" applyBorder="1" applyAlignment="1">
      <alignment wrapText="1"/>
    </xf>
    <xf numFmtId="0" fontId="38" fillId="0" borderId="3" xfId="0" applyFont="1" applyBorder="1" applyAlignment="1">
      <alignment wrapText="1"/>
    </xf>
    <xf numFmtId="0" fontId="38" fillId="0" borderId="3" xfId="0" applyFont="1" applyBorder="1"/>
    <xf numFmtId="0" fontId="38" fillId="0" borderId="49" xfId="0" applyFont="1" applyBorder="1" applyAlignment="1">
      <alignment wrapText="1"/>
    </xf>
    <xf numFmtId="0" fontId="14" fillId="3" borderId="38" xfId="7" applyFont="1" applyFill="1" applyBorder="1" applyAlignment="1">
      <alignment horizontal="center" vertical="center" wrapText="1" shrinkToFit="1"/>
    </xf>
    <xf numFmtId="0" fontId="14" fillId="3" borderId="51" xfId="7" applyFont="1" applyFill="1" applyBorder="1" applyAlignment="1">
      <alignment horizontal="center" vertical="center" wrapText="1" shrinkToFit="1"/>
    </xf>
    <xf numFmtId="0" fontId="14" fillId="3" borderId="52" xfId="7" applyFont="1" applyFill="1" applyBorder="1" applyAlignment="1">
      <alignment horizontal="center" vertical="center" wrapText="1" shrinkToFit="1"/>
    </xf>
    <xf numFmtId="0" fontId="14" fillId="3" borderId="21" xfId="7" applyFont="1" applyFill="1" applyBorder="1" applyAlignment="1">
      <alignment horizontal="center" vertical="center" wrapText="1" shrinkToFit="1"/>
    </xf>
    <xf numFmtId="0" fontId="14" fillId="3" borderId="23" xfId="7" applyFont="1" applyFill="1" applyBorder="1" applyAlignment="1">
      <alignment horizontal="center" vertical="center" wrapText="1" shrinkToFit="1"/>
    </xf>
    <xf numFmtId="0" fontId="55" fillId="7" borderId="9" xfId="7" applyFont="1" applyFill="1" applyBorder="1" applyAlignment="1">
      <alignment horizontal="center" vertical="center" wrapText="1" shrinkToFit="1"/>
    </xf>
    <xf numFmtId="0" fontId="20" fillId="15" borderId="14" xfId="0" applyFont="1" applyFill="1" applyBorder="1" applyAlignment="1">
      <alignment horizontal="center"/>
    </xf>
    <xf numFmtId="0" fontId="23" fillId="0" borderId="3" xfId="0" applyFont="1" applyBorder="1" applyAlignment="1" applyProtection="1">
      <alignment horizontal="center"/>
      <protection locked="0"/>
    </xf>
    <xf numFmtId="0" fontId="31" fillId="13" borderId="5" xfId="0" applyFont="1" applyFill="1" applyBorder="1" applyAlignment="1">
      <alignment horizontal="center"/>
    </xf>
    <xf numFmtId="0" fontId="31" fillId="16" borderId="5" xfId="0" applyFont="1" applyFill="1" applyBorder="1" applyAlignment="1">
      <alignment horizontal="center"/>
    </xf>
    <xf numFmtId="0" fontId="31" fillId="17" borderId="5" xfId="0" applyFont="1" applyFill="1" applyBorder="1" applyAlignment="1">
      <alignment horizontal="center"/>
    </xf>
    <xf numFmtId="0" fontId="18" fillId="12" borderId="21" xfId="0" applyFont="1" applyFill="1" applyBorder="1" applyAlignment="1">
      <alignment horizontal="center" wrapText="1"/>
    </xf>
    <xf numFmtId="0" fontId="30" fillId="0" borderId="22" xfId="0" applyFont="1" applyBorder="1" applyProtection="1">
      <protection locked="0"/>
    </xf>
    <xf numFmtId="0" fontId="30" fillId="0" borderId="4" xfId="0" applyFont="1" applyBorder="1" applyProtection="1">
      <protection locked="0"/>
    </xf>
    <xf numFmtId="0" fontId="30" fillId="0" borderId="9" xfId="0" applyFont="1" applyBorder="1" applyProtection="1">
      <protection locked="0"/>
    </xf>
    <xf numFmtId="0" fontId="23" fillId="12" borderId="33" xfId="0" applyFont="1" applyFill="1" applyBorder="1" applyAlignment="1">
      <alignment horizontal="center" wrapText="1"/>
    </xf>
    <xf numFmtId="0" fontId="23" fillId="12" borderId="37" xfId="0" applyFont="1" applyFill="1" applyBorder="1" applyAlignment="1">
      <alignment horizontal="center" wrapText="1"/>
    </xf>
    <xf numFmtId="0" fontId="23" fillId="12" borderId="34" xfId="0" applyFont="1" applyFill="1" applyBorder="1" applyAlignment="1">
      <alignment horizontal="center" wrapText="1"/>
    </xf>
    <xf numFmtId="0" fontId="33" fillId="15" borderId="3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3" fontId="31" fillId="8" borderId="3" xfId="0" applyNumberFormat="1" applyFont="1" applyFill="1" applyBorder="1" applyAlignment="1" applyProtection="1">
      <alignment horizontal="center"/>
      <protection locked="0"/>
    </xf>
    <xf numFmtId="3" fontId="31" fillId="15" borderId="3" xfId="0" applyNumberFormat="1" applyFont="1" applyFill="1" applyBorder="1" applyAlignment="1">
      <alignment horizontal="center"/>
    </xf>
    <xf numFmtId="3" fontId="31" fillId="0" borderId="3" xfId="0" applyNumberFormat="1" applyFont="1" applyBorder="1" applyAlignment="1" applyProtection="1">
      <alignment horizontal="center"/>
      <protection locked="0"/>
    </xf>
    <xf numFmtId="4" fontId="31" fillId="0" borderId="3" xfId="0" applyNumberFormat="1" applyFont="1" applyBorder="1" applyAlignment="1" applyProtection="1">
      <alignment horizontal="center"/>
      <protection locked="0"/>
    </xf>
    <xf numFmtId="0" fontId="31" fillId="13" borderId="3" xfId="0" applyFont="1" applyFill="1" applyBorder="1" applyAlignment="1">
      <alignment horizontal="left"/>
    </xf>
    <xf numFmtId="0" fontId="31" fillId="13" borderId="3" xfId="0" applyFont="1" applyFill="1" applyBorder="1" applyAlignment="1">
      <alignment horizontal="center"/>
    </xf>
    <xf numFmtId="0" fontId="31" fillId="17" borderId="3" xfId="0" applyFont="1" applyFill="1" applyBorder="1" applyAlignment="1">
      <alignment horizontal="center"/>
    </xf>
    <xf numFmtId="0" fontId="20" fillId="9" borderId="34" xfId="0" applyFont="1" applyFill="1" applyBorder="1" applyAlignment="1">
      <alignment horizontal="center"/>
    </xf>
    <xf numFmtId="0" fontId="62" fillId="9" borderId="34" xfId="0" applyFont="1" applyFill="1" applyBorder="1" applyAlignment="1">
      <alignment horizontal="center"/>
    </xf>
    <xf numFmtId="0" fontId="23" fillId="15" borderId="4" xfId="0" applyFont="1" applyFill="1" applyBorder="1" applyAlignment="1">
      <alignment horizontal="left"/>
    </xf>
    <xf numFmtId="0" fontId="20" fillId="9" borderId="33" xfId="0" applyFont="1" applyFill="1" applyBorder="1" applyAlignment="1">
      <alignment horizontal="center"/>
    </xf>
    <xf numFmtId="0" fontId="67" fillId="0" borderId="3" xfId="0" applyFont="1" applyBorder="1"/>
    <xf numFmtId="0" fontId="67" fillId="0" borderId="3" xfId="0" applyFont="1" applyBorder="1" applyAlignment="1">
      <alignment horizontal="center"/>
    </xf>
    <xf numFmtId="0" fontId="67" fillId="0" borderId="0" xfId="0" applyFont="1" applyAlignment="1">
      <alignment horizontal="center"/>
    </xf>
    <xf numFmtId="2" fontId="67" fillId="0" borderId="3" xfId="0" applyNumberFormat="1" applyFont="1" applyBorder="1" applyAlignment="1">
      <alignment horizontal="center"/>
    </xf>
    <xf numFmtId="2" fontId="67" fillId="0" borderId="0" xfId="0" applyNumberFormat="1" applyFont="1" applyAlignment="1">
      <alignment horizontal="center"/>
    </xf>
    <xf numFmtId="0" fontId="67" fillId="0" borderId="3" xfId="0" applyFont="1" applyBorder="1" applyAlignment="1">
      <alignment horizontal="left"/>
    </xf>
    <xf numFmtId="0" fontId="67" fillId="0" borderId="0" xfId="0" applyFont="1" applyAlignment="1">
      <alignment horizontal="left"/>
    </xf>
    <xf numFmtId="170" fontId="67" fillId="0" borderId="0" xfId="2" applyNumberFormat="1" applyFont="1" applyAlignment="1">
      <alignment horizontal="center"/>
    </xf>
    <xf numFmtId="2" fontId="67" fillId="0" borderId="0" xfId="0" applyNumberFormat="1" applyFont="1" applyAlignment="1">
      <alignment horizontal="right"/>
    </xf>
    <xf numFmtId="14" fontId="67" fillId="0" borderId="0" xfId="0" applyNumberFormat="1" applyFont="1" applyAlignment="1">
      <alignment horizontal="right"/>
    </xf>
    <xf numFmtId="0" fontId="55" fillId="6" borderId="4" xfId="7" applyFont="1" applyFill="1" applyBorder="1" applyAlignment="1">
      <alignment horizontal="left" vertical="center" shrinkToFit="1"/>
    </xf>
    <xf numFmtId="0" fontId="33" fillId="0" borderId="21" xfId="0" applyFont="1" applyBorder="1" applyAlignment="1" applyProtection="1">
      <alignment vertical="center" wrapText="1"/>
      <protection locked="0"/>
    </xf>
    <xf numFmtId="0" fontId="35" fillId="0" borderId="22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3" fontId="35" fillId="0" borderId="3" xfId="0" applyNumberFormat="1" applyFont="1" applyBorder="1" applyAlignment="1">
      <alignment horizontal="center" vertical="center"/>
    </xf>
    <xf numFmtId="0" fontId="16" fillId="3" borderId="34" xfId="7" applyFont="1" applyFill="1" applyBorder="1" applyAlignment="1">
      <alignment horizontal="center" vertical="center" wrapText="1" shrinkToFit="1"/>
    </xf>
    <xf numFmtId="170" fontId="19" fillId="6" borderId="4" xfId="2" applyNumberFormat="1" applyFont="1" applyFill="1" applyBorder="1" applyAlignment="1" applyProtection="1">
      <alignment horizontal="center" vertical="center" wrapText="1" shrinkToFit="1"/>
    </xf>
    <xf numFmtId="170" fontId="19" fillId="6" borderId="9" xfId="2" applyNumberFormat="1" applyFont="1" applyFill="1" applyBorder="1" applyAlignment="1" applyProtection="1">
      <alignment horizontal="center" vertical="center" wrapText="1" shrinkToFit="1"/>
    </xf>
    <xf numFmtId="167" fontId="55" fillId="6" borderId="4" xfId="1" applyNumberFormat="1" applyFont="1" applyFill="1" applyBorder="1" applyAlignment="1" applyProtection="1">
      <alignment horizontal="center" vertical="center" wrapText="1" shrinkToFit="1"/>
    </xf>
    <xf numFmtId="167" fontId="55" fillId="6" borderId="3" xfId="1" applyNumberFormat="1" applyFont="1" applyFill="1" applyBorder="1" applyAlignment="1" applyProtection="1">
      <alignment horizontal="center" vertical="center" wrapText="1" shrinkToFit="1"/>
    </xf>
    <xf numFmtId="167" fontId="55" fillId="18" borderId="4" xfId="8" applyNumberFormat="1" applyFont="1" applyFill="1" applyBorder="1" applyAlignment="1" applyProtection="1">
      <alignment horizontal="center" vertical="center" wrapText="1" shrinkToFit="1"/>
    </xf>
    <xf numFmtId="167" fontId="55" fillId="18" borderId="3" xfId="8" applyNumberFormat="1" applyFont="1" applyFill="1" applyBorder="1" applyAlignment="1" applyProtection="1">
      <alignment horizontal="center" vertical="center" wrapText="1" shrinkToFit="1"/>
    </xf>
    <xf numFmtId="167" fontId="55" fillId="6" borderId="9" xfId="1" applyNumberFormat="1" applyFont="1" applyFill="1" applyBorder="1" applyAlignment="1" applyProtection="1">
      <alignment horizontal="center" vertical="center" wrapText="1" shrinkToFit="1"/>
    </xf>
    <xf numFmtId="167" fontId="55" fillId="6" borderId="6" xfId="1" applyNumberFormat="1" applyFont="1" applyFill="1" applyBorder="1" applyAlignment="1" applyProtection="1">
      <alignment horizontal="center" vertical="center" wrapText="1" shrinkToFit="1"/>
    </xf>
    <xf numFmtId="167" fontId="55" fillId="6" borderId="7" xfId="1" applyNumberFormat="1" applyFont="1" applyFill="1" applyBorder="1" applyAlignment="1" applyProtection="1">
      <alignment horizontal="center" vertical="center" wrapText="1" shrinkToFit="1"/>
    </xf>
    <xf numFmtId="170" fontId="69" fillId="0" borderId="3" xfId="2" applyNumberFormat="1" applyFont="1" applyBorder="1" applyAlignment="1">
      <alignment horizontal="center"/>
    </xf>
    <xf numFmtId="14" fontId="69" fillId="0" borderId="3" xfId="0" applyNumberFormat="1" applyFont="1" applyBorder="1" applyAlignment="1">
      <alignment horizontal="right"/>
    </xf>
    <xf numFmtId="0" fontId="70" fillId="2" borderId="0" xfId="7" applyFont="1" applyFill="1" applyAlignment="1">
      <alignment horizontal="center" wrapText="1"/>
    </xf>
    <xf numFmtId="0" fontId="39" fillId="0" borderId="28" xfId="6" applyFont="1" applyBorder="1" applyAlignment="1">
      <alignment horizontal="center"/>
    </xf>
    <xf numFmtId="0" fontId="69" fillId="0" borderId="3" xfId="0" applyFont="1" applyBorder="1"/>
    <xf numFmtId="0" fontId="69" fillId="0" borderId="3" xfId="0" applyFont="1" applyBorder="1" applyAlignment="1">
      <alignment horizontal="center"/>
    </xf>
    <xf numFmtId="2" fontId="69" fillId="0" borderId="3" xfId="0" applyNumberFormat="1" applyFont="1" applyBorder="1" applyAlignment="1">
      <alignment horizontal="center"/>
    </xf>
    <xf numFmtId="0" fontId="69" fillId="0" borderId="3" xfId="0" applyFont="1" applyBorder="1" applyAlignment="1">
      <alignment horizontal="left"/>
    </xf>
    <xf numFmtId="0" fontId="69" fillId="0" borderId="0" xfId="0" applyFont="1"/>
    <xf numFmtId="44" fontId="55" fillId="7" borderId="53" xfId="2" applyFont="1" applyFill="1" applyBorder="1" applyAlignment="1" applyProtection="1">
      <alignment horizontal="center" vertical="center" wrapText="1" shrinkToFit="1"/>
    </xf>
    <xf numFmtId="167" fontId="55" fillId="6" borderId="8" xfId="1" applyNumberFormat="1" applyFont="1" applyFill="1" applyBorder="1" applyAlignment="1" applyProtection="1">
      <alignment horizontal="center" vertical="center" wrapText="1" shrinkToFit="1"/>
    </xf>
    <xf numFmtId="170" fontId="67" fillId="0" borderId="3" xfId="2" applyNumberFormat="1" applyFont="1" applyBorder="1" applyAlignment="1">
      <alignment horizontal="center"/>
    </xf>
    <xf numFmtId="14" fontId="67" fillId="0" borderId="3" xfId="0" applyNumberFormat="1" applyFont="1" applyBorder="1" applyAlignment="1">
      <alignment horizontal="right"/>
    </xf>
    <xf numFmtId="44" fontId="69" fillId="0" borderId="3" xfId="2" applyFont="1" applyBorder="1" applyAlignment="1">
      <alignment horizontal="right"/>
    </xf>
    <xf numFmtId="44" fontId="69" fillId="0" borderId="3" xfId="0" applyNumberFormat="1" applyFont="1" applyBorder="1" applyAlignment="1">
      <alignment horizontal="right"/>
    </xf>
    <xf numFmtId="44" fontId="67" fillId="0" borderId="3" xfId="0" applyNumberFormat="1" applyFont="1" applyBorder="1" applyAlignment="1">
      <alignment horizontal="right"/>
    </xf>
    <xf numFmtId="0" fontId="42" fillId="0" borderId="50" xfId="0" applyFont="1" applyBorder="1" applyAlignment="1">
      <alignment horizontal="center" vertical="center" wrapText="1"/>
    </xf>
    <xf numFmtId="0" fontId="42" fillId="0" borderId="50" xfId="0" applyFont="1" applyBorder="1" applyAlignment="1">
      <alignment horizontal="center" vertical="top" wrapText="1"/>
    </xf>
    <xf numFmtId="2" fontId="42" fillId="0" borderId="50" xfId="0" applyNumberFormat="1" applyFont="1" applyBorder="1" applyAlignment="1">
      <alignment horizontal="center" vertical="top" wrapText="1"/>
    </xf>
    <xf numFmtId="2" fontId="42" fillId="0" borderId="50" xfId="0" applyNumberFormat="1" applyFont="1" applyBorder="1" applyAlignment="1">
      <alignment horizontal="center" vertical="center" wrapText="1"/>
    </xf>
    <xf numFmtId="0" fontId="35" fillId="0" borderId="50" xfId="0" applyFont="1" applyBorder="1" applyAlignment="1">
      <alignment horizontal="left" vertical="center" wrapText="1"/>
    </xf>
    <xf numFmtId="0" fontId="42" fillId="0" borderId="50" xfId="0" applyFont="1" applyBorder="1" applyAlignment="1">
      <alignment horizontal="left" vertical="center" wrapText="1"/>
    </xf>
    <xf numFmtId="170" fontId="42" fillId="0" borderId="50" xfId="2" applyNumberFormat="1" applyFont="1" applyBorder="1" applyAlignment="1">
      <alignment horizontal="center" vertical="center" wrapText="1"/>
    </xf>
    <xf numFmtId="2" fontId="42" fillId="0" borderId="50" xfId="0" applyNumberFormat="1" applyFont="1" applyBorder="1" applyAlignment="1">
      <alignment horizontal="right" vertical="center" wrapText="1"/>
    </xf>
    <xf numFmtId="14" fontId="42" fillId="0" borderId="50" xfId="0" applyNumberFormat="1" applyFont="1" applyBorder="1" applyAlignment="1">
      <alignment horizontal="right" vertical="center" wrapText="1"/>
    </xf>
    <xf numFmtId="0" fontId="71" fillId="0" borderId="0" xfId="0" applyFont="1"/>
    <xf numFmtId="0" fontId="52" fillId="0" borderId="43" xfId="0" applyFont="1" applyBorder="1" applyAlignment="1">
      <alignment horizontal="center" vertical="top" wrapText="1"/>
    </xf>
    <xf numFmtId="169" fontId="52" fillId="0" borderId="43" xfId="0" applyNumberFormat="1" applyFont="1" applyBorder="1" applyAlignment="1">
      <alignment horizontal="left" vertical="top" shrinkToFit="1"/>
    </xf>
    <xf numFmtId="2" fontId="72" fillId="0" borderId="43" xfId="0" applyNumberFormat="1" applyFont="1" applyBorder="1" applyAlignment="1">
      <alignment horizontal="center" vertical="center" wrapText="1"/>
    </xf>
    <xf numFmtId="0" fontId="72" fillId="0" borderId="43" xfId="0" applyFont="1" applyBorder="1" applyAlignment="1">
      <alignment horizontal="center" vertical="center" wrapText="1"/>
    </xf>
    <xf numFmtId="0" fontId="72" fillId="0" borderId="43" xfId="0" applyFont="1" applyBorder="1" applyAlignment="1">
      <alignment horizontal="left" vertical="center" wrapText="1"/>
    </xf>
    <xf numFmtId="170" fontId="72" fillId="0" borderId="43" xfId="2" applyNumberFormat="1" applyFont="1" applyBorder="1" applyAlignment="1">
      <alignment horizontal="center" vertical="center" wrapText="1"/>
    </xf>
    <xf numFmtId="2" fontId="72" fillId="0" borderId="43" xfId="0" applyNumberFormat="1" applyFont="1" applyBorder="1" applyAlignment="1">
      <alignment horizontal="right" vertical="center" wrapText="1"/>
    </xf>
    <xf numFmtId="14" fontId="72" fillId="0" borderId="43" xfId="0" applyNumberFormat="1" applyFont="1" applyBorder="1" applyAlignment="1">
      <alignment horizontal="right" vertical="center" wrapText="1"/>
    </xf>
    <xf numFmtId="0" fontId="72" fillId="0" borderId="0" xfId="0" applyFont="1"/>
    <xf numFmtId="0" fontId="31" fillId="16" borderId="3" xfId="0" applyFont="1" applyFill="1" applyBorder="1" applyAlignment="1">
      <alignment horizontal="left"/>
    </xf>
    <xf numFmtId="0" fontId="31" fillId="16" borderId="3" xfId="0" applyFont="1" applyFill="1" applyBorder="1" applyAlignment="1">
      <alignment horizontal="center"/>
    </xf>
    <xf numFmtId="0" fontId="31" fillId="17" borderId="3" xfId="0" applyFont="1" applyFill="1" applyBorder="1" applyAlignment="1">
      <alignment horizontal="left"/>
    </xf>
    <xf numFmtId="0" fontId="65" fillId="0" borderId="0" xfId="0" applyFont="1" applyAlignment="1">
      <alignment horizontal="left" vertical="top" wrapText="1"/>
    </xf>
    <xf numFmtId="0" fontId="52" fillId="0" borderId="43" xfId="0" applyFont="1" applyBorder="1" applyAlignment="1">
      <alignment horizontal="left" vertical="top" wrapText="1"/>
    </xf>
    <xf numFmtId="0" fontId="11" fillId="6" borderId="0" xfId="6" applyFont="1" applyFill="1" applyAlignment="1" applyProtection="1">
      <alignment horizontal="center" vertical="center"/>
      <protection locked="0"/>
    </xf>
    <xf numFmtId="0" fontId="11" fillId="5" borderId="9" xfId="6" applyFont="1" applyFill="1" applyBorder="1" applyAlignment="1">
      <alignment horizontal="center" vertical="center"/>
    </xf>
    <xf numFmtId="0" fontId="11" fillId="5" borderId="22" xfId="6" applyFont="1" applyFill="1" applyBorder="1" applyAlignment="1">
      <alignment horizontal="center" vertical="center"/>
    </xf>
    <xf numFmtId="0" fontId="31" fillId="0" borderId="1" xfId="0" applyFont="1" applyBorder="1" applyAlignment="1" applyProtection="1">
      <alignment horizontal="center" wrapText="1"/>
      <protection locked="0"/>
    </xf>
    <xf numFmtId="0" fontId="31" fillId="0" borderId="1" xfId="0" applyFont="1" applyBorder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/>
      <protection locked="0"/>
    </xf>
    <xf numFmtId="0" fontId="31" fillId="4" borderId="7" xfId="0" applyFont="1" applyFill="1" applyBorder="1" applyAlignment="1" applyProtection="1">
      <alignment horizontal="left"/>
      <protection locked="0"/>
    </xf>
    <xf numFmtId="0" fontId="0" fillId="0" borderId="7" xfId="0" applyBorder="1" applyAlignment="1">
      <alignment horizontal="left"/>
    </xf>
    <xf numFmtId="0" fontId="15" fillId="13" borderId="6" xfId="0" applyFont="1" applyFill="1" applyBorder="1" applyAlignment="1" applyProtection="1">
      <alignment horizontal="right"/>
      <protection locked="0"/>
    </xf>
    <xf numFmtId="0" fontId="15" fillId="13" borderId="7" xfId="0" applyFont="1" applyFill="1" applyBorder="1" applyAlignment="1" applyProtection="1">
      <alignment horizontal="right"/>
      <protection locked="0"/>
    </xf>
    <xf numFmtId="0" fontId="15" fillId="13" borderId="8" xfId="0" applyFont="1" applyFill="1" applyBorder="1" applyAlignment="1" applyProtection="1">
      <alignment horizontal="right"/>
      <protection locked="0"/>
    </xf>
    <xf numFmtId="0" fontId="33" fillId="15" borderId="3" xfId="0" applyFont="1" applyFill="1" applyBorder="1" applyAlignment="1">
      <alignment horizontal="center" vertical="center"/>
    </xf>
    <xf numFmtId="2" fontId="35" fillId="5" borderId="3" xfId="0" applyNumberFormat="1" applyFont="1" applyFill="1" applyBorder="1" applyAlignment="1">
      <alignment horizontal="center"/>
    </xf>
    <xf numFmtId="0" fontId="33" fillId="15" borderId="8" xfId="0" applyFont="1" applyFill="1" applyBorder="1" applyAlignment="1">
      <alignment horizontal="center" vertical="center"/>
    </xf>
    <xf numFmtId="0" fontId="57" fillId="0" borderId="0" xfId="0" applyFont="1" applyAlignment="1" applyProtection="1">
      <alignment horizontal="left"/>
      <protection locked="0"/>
    </xf>
    <xf numFmtId="0" fontId="31" fillId="8" borderId="3" xfId="0" applyFont="1" applyFill="1" applyBorder="1" applyAlignment="1" applyProtection="1">
      <alignment horizontal="left"/>
      <protection locked="0"/>
    </xf>
    <xf numFmtId="0" fontId="15" fillId="14" borderId="6" xfId="0" applyFont="1" applyFill="1" applyBorder="1" applyAlignment="1" applyProtection="1">
      <alignment horizontal="right"/>
      <protection locked="0"/>
    </xf>
    <xf numFmtId="0" fontId="15" fillId="14" borderId="7" xfId="0" applyFont="1" applyFill="1" applyBorder="1" applyAlignment="1" applyProtection="1">
      <alignment horizontal="right"/>
      <protection locked="0"/>
    </xf>
    <xf numFmtId="0" fontId="15" fillId="14" borderId="8" xfId="0" applyFont="1" applyFill="1" applyBorder="1" applyAlignment="1" applyProtection="1">
      <alignment horizontal="right"/>
      <protection locked="0"/>
    </xf>
    <xf numFmtId="0" fontId="31" fillId="0" borderId="2" xfId="0" applyFont="1" applyBorder="1" applyAlignment="1" applyProtection="1">
      <alignment horizontal="center"/>
      <protection locked="0"/>
    </xf>
    <xf numFmtId="0" fontId="15" fillId="17" borderId="6" xfId="0" applyFont="1" applyFill="1" applyBorder="1" applyAlignment="1" applyProtection="1">
      <alignment horizontal="right"/>
      <protection locked="0"/>
    </xf>
    <xf numFmtId="0" fontId="15" fillId="17" borderId="7" xfId="0" applyFont="1" applyFill="1" applyBorder="1" applyAlignment="1" applyProtection="1">
      <alignment horizontal="right"/>
      <protection locked="0"/>
    </xf>
    <xf numFmtId="0" fontId="15" fillId="17" borderId="8" xfId="0" applyFont="1" applyFill="1" applyBorder="1" applyAlignment="1" applyProtection="1">
      <alignment horizontal="right"/>
      <protection locked="0"/>
    </xf>
    <xf numFmtId="2" fontId="31" fillId="8" borderId="3" xfId="0" applyNumberFormat="1" applyFont="1" applyFill="1" applyBorder="1" applyAlignment="1" applyProtection="1">
      <alignment horizontal="center"/>
      <protection locked="0"/>
    </xf>
    <xf numFmtId="2" fontId="31" fillId="0" borderId="3" xfId="0" applyNumberFormat="1" applyFont="1" applyBorder="1" applyAlignment="1">
      <alignment horizontal="center"/>
    </xf>
    <xf numFmtId="0" fontId="58" fillId="0" borderId="0" xfId="0" applyFont="1" applyAlignment="1" applyProtection="1">
      <alignment horizontal="left"/>
      <protection locked="0"/>
    </xf>
    <xf numFmtId="0" fontId="31" fillId="8" borderId="6" xfId="0" applyFont="1" applyFill="1" applyBorder="1" applyAlignment="1" applyProtection="1">
      <alignment horizontal="left"/>
      <protection locked="0"/>
    </xf>
    <xf numFmtId="0" fontId="31" fillId="8" borderId="7" xfId="0" applyFont="1" applyFill="1" applyBorder="1" applyAlignment="1" applyProtection="1">
      <alignment horizontal="left"/>
      <protection locked="0"/>
    </xf>
    <xf numFmtId="0" fontId="31" fillId="8" borderId="8" xfId="0" applyFont="1" applyFill="1" applyBorder="1" applyAlignment="1" applyProtection="1">
      <alignment horizontal="left"/>
      <protection locked="0"/>
    </xf>
    <xf numFmtId="0" fontId="31" fillId="4" borderId="5" xfId="0" applyFont="1" applyFill="1" applyBorder="1" applyAlignment="1" applyProtection="1">
      <alignment horizontal="left"/>
      <protection locked="0"/>
    </xf>
    <xf numFmtId="0" fontId="38" fillId="8" borderId="18" xfId="6" applyFont="1" applyFill="1" applyBorder="1" applyAlignment="1">
      <alignment horizontal="left"/>
    </xf>
    <xf numFmtId="0" fontId="32" fillId="8" borderId="7" xfId="6" applyFont="1" applyFill="1" applyBorder="1"/>
    <xf numFmtId="0" fontId="32" fillId="8" borderId="20" xfId="6" applyFont="1" applyFill="1" applyBorder="1"/>
    <xf numFmtId="0" fontId="38" fillId="8" borderId="30" xfId="6" applyFont="1" applyFill="1" applyBorder="1" applyAlignment="1">
      <alignment horizontal="left"/>
    </xf>
    <xf numFmtId="0" fontId="38" fillId="8" borderId="12" xfId="6" applyFont="1" applyFill="1" applyBorder="1" applyAlignment="1">
      <alignment horizontal="left"/>
    </xf>
    <xf numFmtId="0" fontId="38" fillId="8" borderId="13" xfId="6" applyFont="1" applyFill="1" applyBorder="1" applyAlignment="1">
      <alignment horizontal="left"/>
    </xf>
    <xf numFmtId="0" fontId="39" fillId="8" borderId="5" xfId="6" applyFont="1" applyFill="1" applyBorder="1" applyAlignment="1" applyProtection="1">
      <alignment horizontal="center"/>
      <protection locked="0"/>
    </xf>
    <xf numFmtId="0" fontId="39" fillId="0" borderId="0" xfId="6" applyFont="1" applyAlignment="1" applyProtection="1">
      <alignment horizontal="right"/>
      <protection locked="0"/>
    </xf>
    <xf numFmtId="165" fontId="39" fillId="8" borderId="5" xfId="6" applyNumberFormat="1" applyFont="1" applyFill="1" applyBorder="1" applyAlignment="1" applyProtection="1">
      <alignment horizontal="center"/>
      <protection locked="0"/>
    </xf>
    <xf numFmtId="0" fontId="53" fillId="0" borderId="0" xfId="6" applyFont="1" applyAlignment="1" applyProtection="1">
      <alignment horizontal="center"/>
      <protection locked="0"/>
    </xf>
    <xf numFmtId="0" fontId="54" fillId="0" borderId="0" xfId="6" applyFont="1" applyAlignment="1">
      <alignment horizontal="center"/>
    </xf>
    <xf numFmtId="0" fontId="52" fillId="0" borderId="0" xfId="6" applyFont="1" applyAlignment="1" applyProtection="1">
      <alignment horizontal="center"/>
      <protection locked="0"/>
    </xf>
    <xf numFmtId="0" fontId="31" fillId="8" borderId="5" xfId="6" applyFont="1" applyFill="1" applyBorder="1" applyAlignment="1" applyProtection="1">
      <alignment horizontal="center"/>
      <protection locked="0"/>
    </xf>
    <xf numFmtId="14" fontId="39" fillId="8" borderId="5" xfId="6" applyNumberFormat="1" applyFont="1" applyFill="1" applyBorder="1" applyAlignment="1" applyProtection="1">
      <alignment horizontal="center"/>
      <protection locked="0"/>
    </xf>
    <xf numFmtId="0" fontId="39" fillId="8" borderId="14" xfId="6" applyFont="1" applyFill="1" applyBorder="1" applyAlignment="1" applyProtection="1">
      <alignment horizontal="left"/>
      <protection locked="0"/>
    </xf>
    <xf numFmtId="0" fontId="39" fillId="8" borderId="0" xfId="6" applyFont="1" applyFill="1" applyAlignment="1" applyProtection="1">
      <alignment horizontal="left"/>
      <protection locked="0"/>
    </xf>
    <xf numFmtId="0" fontId="39" fillId="8" borderId="2" xfId="6" applyFont="1" applyFill="1" applyBorder="1" applyAlignment="1" applyProtection="1">
      <alignment horizontal="left"/>
      <protection locked="0"/>
    </xf>
    <xf numFmtId="0" fontId="39" fillId="8" borderId="9" xfId="6" applyFont="1" applyFill="1" applyBorder="1" applyAlignment="1" applyProtection="1">
      <alignment horizontal="left"/>
      <protection locked="0"/>
    </xf>
    <xf numFmtId="0" fontId="39" fillId="8" borderId="5" xfId="6" applyFont="1" applyFill="1" applyBorder="1" applyAlignment="1" applyProtection="1">
      <alignment horizontal="left"/>
      <protection locked="0"/>
    </xf>
    <xf numFmtId="0" fontId="39" fillId="8" borderId="22" xfId="6" applyFont="1" applyFill="1" applyBorder="1" applyAlignment="1" applyProtection="1">
      <alignment horizontal="left"/>
      <protection locked="0"/>
    </xf>
    <xf numFmtId="0" fontId="39" fillId="8" borderId="1" xfId="6" applyFont="1" applyFill="1" applyBorder="1" applyAlignment="1" applyProtection="1">
      <alignment horizontal="center"/>
      <protection locked="0"/>
    </xf>
    <xf numFmtId="0" fontId="39" fillId="8" borderId="21" xfId="6" applyFont="1" applyFill="1" applyBorder="1" applyAlignment="1" applyProtection="1">
      <alignment horizontal="center"/>
      <protection locked="0"/>
    </xf>
    <xf numFmtId="0" fontId="32" fillId="0" borderId="0" xfId="6" applyFont="1" applyAlignment="1" applyProtection="1">
      <alignment horizontal="center"/>
      <protection locked="0"/>
    </xf>
    <xf numFmtId="0" fontId="16" fillId="0" borderId="31" xfId="6" applyFont="1" applyBorder="1" applyAlignment="1">
      <alignment horizontal="center"/>
    </xf>
    <xf numFmtId="0" fontId="28" fillId="0" borderId="0" xfId="6"/>
    <xf numFmtId="0" fontId="16" fillId="0" borderId="25" xfId="6" applyFont="1" applyBorder="1" applyAlignment="1">
      <alignment horizontal="center" wrapText="1"/>
    </xf>
    <xf numFmtId="0" fontId="16" fillId="0" borderId="10" xfId="6" applyFont="1" applyBorder="1" applyAlignment="1">
      <alignment horizontal="center" wrapText="1"/>
    </xf>
    <xf numFmtId="0" fontId="16" fillId="0" borderId="15" xfId="6" applyFont="1" applyBorder="1" applyAlignment="1">
      <alignment horizontal="center" wrapText="1"/>
    </xf>
  </cellXfs>
  <cellStyles count="12">
    <cellStyle name="Comma" xfId="8" builtinId="3"/>
    <cellStyle name="Comma 2" xfId="1" xr:uid="{00000000-0005-0000-0000-000001000000}"/>
    <cellStyle name="Comma 3" xfId="11" xr:uid="{00000000-0005-0000-0000-000002000000}"/>
    <cellStyle name="Currency" xfId="2" builtinId="4"/>
    <cellStyle name="Currency 2" xfId="3" xr:uid="{00000000-0005-0000-0000-000004000000}"/>
    <cellStyle name="Currency 3" xfId="10" xr:uid="{00000000-0005-0000-0000-000005000000}"/>
    <cellStyle name="Hyperlink" xfId="4" builtinId="8"/>
    <cellStyle name="Hyperlink 2" xfId="5" xr:uid="{00000000-0005-0000-0000-000007000000}"/>
    <cellStyle name="Normal" xfId="0" builtinId="0"/>
    <cellStyle name="Normal 2" xfId="6" xr:uid="{00000000-0005-0000-0000-000009000000}"/>
    <cellStyle name="Normal 3" xfId="9" xr:uid="{00000000-0005-0000-0000-00000A000000}"/>
    <cellStyle name="Normal_Sheet1" xfId="7" xr:uid="{00000000-0005-0000-0000-00000B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C4F2C9"/>
      <color rgb="FFFE42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165100</xdr:colOff>
      <xdr:row>0</xdr:row>
      <xdr:rowOff>101600</xdr:rowOff>
    </xdr:from>
    <xdr:to>
      <xdr:col>4</xdr:col>
      <xdr:colOff>4128571</xdr:colOff>
      <xdr:row>2</xdr:row>
      <xdr:rowOff>542810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65D06D-F00F-6EFA-31CF-01A25DD7E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000" y="101600"/>
          <a:ext cx="4123809" cy="923810"/>
        </a:xfrm>
        <a:prstGeom prst="rect">
          <a:avLst/>
        </a:prstGeom>
      </xdr:spPr>
    </xdr:pic>
    <xdr:clientData/>
  </xdr:twoCellAnchor>
  <xdr:twoCellAnchor editAs="oneCell">
    <xdr:from>
      <xdr:col>6</xdr:col>
      <xdr:colOff>213784</xdr:colOff>
      <xdr:row>0</xdr:row>
      <xdr:rowOff>211667</xdr:rowOff>
    </xdr:from>
    <xdr:to>
      <xdr:col>9</xdr:col>
      <xdr:colOff>810684</xdr:colOff>
      <xdr:row>2</xdr:row>
      <xdr:rowOff>550804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8BD563B-8B47-E9E9-4FFF-A071E8DED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0617" y="211667"/>
          <a:ext cx="3359150" cy="804804"/>
        </a:xfrm>
        <a:prstGeom prst="rect">
          <a:avLst/>
        </a:prstGeom>
      </xdr:spPr>
    </xdr:pic>
    <xdr:clientData/>
  </xdr:twoCellAnchor>
  <xdr:twoCellAnchor editAs="oneCell">
    <xdr:from>
      <xdr:col>9</xdr:col>
      <xdr:colOff>1380068</xdr:colOff>
      <xdr:row>0</xdr:row>
      <xdr:rowOff>91017</xdr:rowOff>
    </xdr:from>
    <xdr:to>
      <xdr:col>9</xdr:col>
      <xdr:colOff>2919942</xdr:colOff>
      <xdr:row>2</xdr:row>
      <xdr:rowOff>519069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AACEF3B-0F62-9060-7B0E-159F5B766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9151" y="91017"/>
          <a:ext cx="1625599" cy="893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1</xdr:row>
      <xdr:rowOff>18144</xdr:rowOff>
    </xdr:from>
    <xdr:to>
      <xdr:col>1</xdr:col>
      <xdr:colOff>5019864</xdr:colOff>
      <xdr:row>7</xdr:row>
      <xdr:rowOff>117928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3F7F33-A111-406B-BCF5-2E4ABE459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17715"/>
          <a:ext cx="6317078" cy="14151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198437</xdr:colOff>
      <xdr:row>0</xdr:row>
      <xdr:rowOff>79375</xdr:rowOff>
    </xdr:from>
    <xdr:to>
      <xdr:col>13</xdr:col>
      <xdr:colOff>230188</xdr:colOff>
      <xdr:row>4</xdr:row>
      <xdr:rowOff>65460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DCB7C0-0E63-42DA-97E2-349FAD1F2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79375"/>
          <a:ext cx="5008563" cy="11290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1516063</xdr:colOff>
      <xdr:row>0</xdr:row>
      <xdr:rowOff>111126</xdr:rowOff>
    </xdr:from>
    <xdr:to>
      <xdr:col>6</xdr:col>
      <xdr:colOff>492127</xdr:colOff>
      <xdr:row>1</xdr:row>
      <xdr:rowOff>1082594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7B1183-2B07-44C5-83B2-C845DF566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0376" y="111126"/>
          <a:ext cx="5048251" cy="11381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food-my.sharepoint.com/COMMODITY%20MANAGEMENT/SEPDS/SEPDS%202018-19/Asian%20Food%20Solutions%20SEPDS%20SY18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vongmany\Desktop\JTM%20SEPDS%20SY18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A SEPDS"/>
      <sheetName val="status"/>
    </sheetNames>
    <sheetDataSet>
      <sheetData sheetId="0"/>
      <sheetData sheetId="1">
        <row r="1">
          <cell r="A1" t="str">
            <v>A</v>
          </cell>
        </row>
        <row r="2">
          <cell r="A2" t="str">
            <v>N</v>
          </cell>
        </row>
        <row r="3">
          <cell r="A3" t="str">
            <v>R</v>
          </cell>
        </row>
        <row r="4">
          <cell r="A4" t="str">
            <v>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A SEPDS"/>
      <sheetName val="status"/>
    </sheetNames>
    <sheetDataSet>
      <sheetData sheetId="0" refreshError="1"/>
      <sheetData sheetId="1">
        <row r="1">
          <cell r="A1" t="str">
            <v>A</v>
          </cell>
        </row>
        <row r="2">
          <cell r="A2" t="str">
            <v>N</v>
          </cell>
        </row>
        <row r="3">
          <cell r="A3" t="str">
            <v>R</v>
          </cell>
        </row>
        <row r="4">
          <cell r="A4" t="str">
            <v>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A7BB4-BA89-477F-A7D1-AF9872E3CD36}">
  <sheetPr>
    <pageSetUpPr fitToPage="1"/>
  </sheetPr>
  <dimension ref="A3:N24"/>
  <sheetViews>
    <sheetView zoomScale="80" zoomScaleNormal="80" workbookViewId="0">
      <pane ySplit="5" topLeftCell="A6" activePane="bottomLeft" state="frozen"/>
      <selection pane="bottomLeft" activeCell="A25" sqref="A25"/>
    </sheetView>
  </sheetViews>
  <sheetFormatPr defaultColWidth="9.08984375" defaultRowHeight="18.5" x14ac:dyDescent="0.45"/>
  <cols>
    <col min="1" max="1" width="14.08984375" style="175" bestFit="1" customWidth="1"/>
    <col min="2" max="2" width="36.453125" style="175" customWidth="1"/>
    <col min="3" max="3" width="18.6328125" style="249" customWidth="1"/>
    <col min="4" max="4" width="16.6328125" style="249" customWidth="1"/>
    <col min="5" max="5" width="75.36328125" style="175" customWidth="1"/>
    <col min="6" max="6" width="13.08984375" style="251" customWidth="1"/>
    <col min="7" max="7" width="13.08984375" style="249" customWidth="1"/>
    <col min="8" max="8" width="13.08984375" style="251" customWidth="1"/>
    <col min="9" max="9" width="13.08984375" style="253" customWidth="1"/>
    <col min="10" max="10" width="43.90625" style="253" customWidth="1"/>
    <col min="11" max="11" width="16.6328125" style="251" customWidth="1"/>
    <col min="12" max="12" width="14.08984375" style="254" customWidth="1"/>
    <col min="13" max="13" width="16.54296875" style="255" customWidth="1"/>
    <col min="14" max="14" width="15.54296875" style="256" customWidth="1"/>
    <col min="15" max="16384" width="9.08984375" style="175"/>
  </cols>
  <sheetData>
    <row r="3" spans="1:14" s="174" customFormat="1" ht="45.75" customHeight="1" x14ac:dyDescent="0.55000000000000004">
      <c r="A3" s="310" t="s">
        <v>93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</row>
    <row r="4" spans="1:14" s="306" customFormat="1" ht="20.25" customHeight="1" x14ac:dyDescent="0.5">
      <c r="A4" s="311" t="s">
        <v>94</v>
      </c>
      <c r="B4" s="311"/>
      <c r="C4" s="311"/>
      <c r="D4" s="298" t="s">
        <v>116</v>
      </c>
      <c r="E4" s="299">
        <v>45597</v>
      </c>
      <c r="F4" s="300"/>
      <c r="G4" s="301"/>
      <c r="H4" s="300"/>
      <c r="I4" s="302"/>
      <c r="J4" s="302"/>
      <c r="K4" s="300"/>
      <c r="L4" s="303"/>
      <c r="M4" s="304"/>
      <c r="N4" s="305"/>
    </row>
    <row r="5" spans="1:14" s="297" customFormat="1" ht="108" customHeight="1" x14ac:dyDescent="0.45">
      <c r="A5" s="288" t="s">
        <v>95</v>
      </c>
      <c r="B5" s="288" t="s">
        <v>96</v>
      </c>
      <c r="C5" s="289" t="s">
        <v>97</v>
      </c>
      <c r="D5" s="288" t="s">
        <v>98</v>
      </c>
      <c r="E5" s="288" t="s">
        <v>99</v>
      </c>
      <c r="F5" s="290" t="s">
        <v>100</v>
      </c>
      <c r="G5" s="288" t="s">
        <v>101</v>
      </c>
      <c r="H5" s="291" t="s">
        <v>102</v>
      </c>
      <c r="I5" s="292" t="s">
        <v>162</v>
      </c>
      <c r="J5" s="293" t="s">
        <v>103</v>
      </c>
      <c r="K5" s="290" t="s">
        <v>104</v>
      </c>
      <c r="L5" s="294" t="s">
        <v>105</v>
      </c>
      <c r="M5" s="295" t="s">
        <v>75</v>
      </c>
      <c r="N5" s="296" t="s">
        <v>139</v>
      </c>
    </row>
    <row r="6" spans="1:14" x14ac:dyDescent="0.45">
      <c r="A6" s="247" t="s">
        <v>156</v>
      </c>
      <c r="B6" s="247" t="s">
        <v>126</v>
      </c>
      <c r="C6" s="248" t="s">
        <v>106</v>
      </c>
      <c r="D6" s="248">
        <v>72001</v>
      </c>
      <c r="E6" s="247" t="s">
        <v>157</v>
      </c>
      <c r="F6" s="250">
        <v>42.9</v>
      </c>
      <c r="G6" s="248">
        <v>176</v>
      </c>
      <c r="H6" s="250">
        <v>3.9</v>
      </c>
      <c r="I6" s="252">
        <v>100113</v>
      </c>
      <c r="J6" s="252" t="s">
        <v>110</v>
      </c>
      <c r="K6" s="250">
        <v>34.65</v>
      </c>
      <c r="L6" s="272">
        <v>0.66639999999999999</v>
      </c>
      <c r="M6" s="285">
        <v>23.09</v>
      </c>
      <c r="N6" s="273">
        <v>45597</v>
      </c>
    </row>
    <row r="7" spans="1:14" x14ac:dyDescent="0.45">
      <c r="A7" s="247" t="s">
        <v>156</v>
      </c>
      <c r="B7" s="247" t="s">
        <v>126</v>
      </c>
      <c r="C7" s="248" t="s">
        <v>106</v>
      </c>
      <c r="D7" s="248">
        <v>72003</v>
      </c>
      <c r="E7" s="247" t="s">
        <v>158</v>
      </c>
      <c r="F7" s="250">
        <v>42.9</v>
      </c>
      <c r="G7" s="248">
        <v>176</v>
      </c>
      <c r="H7" s="250">
        <v>3.9</v>
      </c>
      <c r="I7" s="252">
        <v>100113</v>
      </c>
      <c r="J7" s="252" t="s">
        <v>110</v>
      </c>
      <c r="K7" s="250">
        <v>34.65</v>
      </c>
      <c r="L7" s="272">
        <v>0.66639999999999999</v>
      </c>
      <c r="M7" s="285">
        <v>23.09</v>
      </c>
      <c r="N7" s="273">
        <v>45597</v>
      </c>
    </row>
    <row r="8" spans="1:14" x14ac:dyDescent="0.45">
      <c r="A8" s="247" t="s">
        <v>156</v>
      </c>
      <c r="B8" s="247" t="s">
        <v>126</v>
      </c>
      <c r="C8" s="248" t="s">
        <v>106</v>
      </c>
      <c r="D8" s="248">
        <v>72005</v>
      </c>
      <c r="E8" s="247" t="s">
        <v>141</v>
      </c>
      <c r="F8" s="250">
        <v>42.9</v>
      </c>
      <c r="G8" s="248">
        <v>176</v>
      </c>
      <c r="H8" s="250">
        <v>3.9</v>
      </c>
      <c r="I8" s="252">
        <v>100113</v>
      </c>
      <c r="J8" s="252" t="s">
        <v>110</v>
      </c>
      <c r="K8" s="250">
        <v>34.65</v>
      </c>
      <c r="L8" s="272">
        <v>0.66639999999999999</v>
      </c>
      <c r="M8" s="285">
        <v>23.09</v>
      </c>
      <c r="N8" s="273">
        <v>45597</v>
      </c>
    </row>
    <row r="9" spans="1:14" x14ac:dyDescent="0.45">
      <c r="A9" s="247" t="s">
        <v>156</v>
      </c>
      <c r="B9" s="247" t="s">
        <v>126</v>
      </c>
      <c r="C9" s="248" t="s">
        <v>106</v>
      </c>
      <c r="D9" s="248">
        <v>72013</v>
      </c>
      <c r="E9" s="247" t="s">
        <v>111</v>
      </c>
      <c r="F9" s="250">
        <v>42.9</v>
      </c>
      <c r="G9" s="248">
        <v>176</v>
      </c>
      <c r="H9" s="250">
        <v>3.9</v>
      </c>
      <c r="I9" s="252">
        <v>100113</v>
      </c>
      <c r="J9" s="252" t="s">
        <v>110</v>
      </c>
      <c r="K9" s="250">
        <v>34.65</v>
      </c>
      <c r="L9" s="272">
        <v>0.66639999999999999</v>
      </c>
      <c r="M9" s="285">
        <v>23.09</v>
      </c>
      <c r="N9" s="273">
        <v>45597</v>
      </c>
    </row>
    <row r="10" spans="1:14" x14ac:dyDescent="0.45">
      <c r="A10" s="247" t="s">
        <v>156</v>
      </c>
      <c r="B10" s="247" t="s">
        <v>126</v>
      </c>
      <c r="C10" s="248" t="s">
        <v>106</v>
      </c>
      <c r="D10" s="248">
        <v>73001</v>
      </c>
      <c r="E10" s="247" t="s">
        <v>150</v>
      </c>
      <c r="F10" s="250">
        <v>42.9</v>
      </c>
      <c r="G10" s="248">
        <v>240</v>
      </c>
      <c r="H10" s="250">
        <v>2.85</v>
      </c>
      <c r="I10" s="252">
        <v>100113</v>
      </c>
      <c r="J10" s="252" t="s">
        <v>110</v>
      </c>
      <c r="K10" s="250">
        <v>45.98</v>
      </c>
      <c r="L10" s="272">
        <v>0.66639999999999999</v>
      </c>
      <c r="M10" s="285">
        <v>30.64</v>
      </c>
      <c r="N10" s="273">
        <v>45597</v>
      </c>
    </row>
    <row r="11" spans="1:14" x14ac:dyDescent="0.45">
      <c r="A11" s="247" t="s">
        <v>156</v>
      </c>
      <c r="B11" s="247" t="s">
        <v>126</v>
      </c>
      <c r="C11" s="248" t="s">
        <v>106</v>
      </c>
      <c r="D11" s="248">
        <v>73002</v>
      </c>
      <c r="E11" s="247" t="s">
        <v>112</v>
      </c>
      <c r="F11" s="250">
        <v>42.9</v>
      </c>
      <c r="G11" s="248">
        <v>240</v>
      </c>
      <c r="H11" s="250">
        <v>2.85</v>
      </c>
      <c r="I11" s="252">
        <v>100113</v>
      </c>
      <c r="J11" s="252" t="s">
        <v>110</v>
      </c>
      <c r="K11" s="250">
        <v>45.98</v>
      </c>
      <c r="L11" s="272">
        <v>0.66639999999999999</v>
      </c>
      <c r="M11" s="285">
        <v>30.64</v>
      </c>
      <c r="N11" s="273">
        <v>45597</v>
      </c>
    </row>
    <row r="12" spans="1:14" x14ac:dyDescent="0.45">
      <c r="A12" s="247" t="s">
        <v>156</v>
      </c>
      <c r="B12" s="247" t="s">
        <v>126</v>
      </c>
      <c r="C12" s="248" t="s">
        <v>106</v>
      </c>
      <c r="D12" s="248">
        <v>74002</v>
      </c>
      <c r="E12" s="247" t="s">
        <v>115</v>
      </c>
      <c r="F12" s="250">
        <v>38</v>
      </c>
      <c r="G12" s="248">
        <v>298</v>
      </c>
      <c r="H12" s="250">
        <v>2.04</v>
      </c>
      <c r="I12" s="252">
        <v>100156</v>
      </c>
      <c r="J12" s="252" t="s">
        <v>107</v>
      </c>
      <c r="K12" s="250">
        <v>47.83</v>
      </c>
      <c r="L12" s="272">
        <v>4.5570000000000004</v>
      </c>
      <c r="M12" s="285">
        <v>217.96</v>
      </c>
      <c r="N12" s="273">
        <v>45597</v>
      </c>
    </row>
    <row r="13" spans="1:14" x14ac:dyDescent="0.45">
      <c r="A13" s="247" t="s">
        <v>156</v>
      </c>
      <c r="B13" s="247" t="s">
        <v>126</v>
      </c>
      <c r="C13" s="248" t="s">
        <v>106</v>
      </c>
      <c r="D13" s="248">
        <v>74003</v>
      </c>
      <c r="E13" s="247" t="s">
        <v>159</v>
      </c>
      <c r="F13" s="250">
        <v>40.090000000000003</v>
      </c>
      <c r="G13" s="248">
        <v>152</v>
      </c>
      <c r="H13" s="250">
        <v>4.22</v>
      </c>
      <c r="I13" s="252">
        <v>100156</v>
      </c>
      <c r="J13" s="252" t="s">
        <v>107</v>
      </c>
      <c r="K13" s="250">
        <v>30.62</v>
      </c>
      <c r="L13" s="272">
        <v>4.5570000000000004</v>
      </c>
      <c r="M13" s="285">
        <v>139.54</v>
      </c>
      <c r="N13" s="273">
        <v>45597</v>
      </c>
    </row>
    <row r="14" spans="1:14" s="280" customFormat="1" x14ac:dyDescent="0.45">
      <c r="A14" s="276" t="s">
        <v>156</v>
      </c>
      <c r="B14" s="276" t="s">
        <v>126</v>
      </c>
      <c r="C14" s="277" t="s">
        <v>106</v>
      </c>
      <c r="D14" s="277">
        <v>470490</v>
      </c>
      <c r="E14" s="276" t="s">
        <v>142</v>
      </c>
      <c r="F14" s="278">
        <v>37</v>
      </c>
      <c r="G14" s="277">
        <v>293</v>
      </c>
      <c r="H14" s="278">
        <v>2.02</v>
      </c>
      <c r="I14" s="279" t="s">
        <v>108</v>
      </c>
      <c r="J14" s="279" t="s">
        <v>143</v>
      </c>
      <c r="K14" s="278">
        <v>26.28</v>
      </c>
      <c r="L14" s="272">
        <v>1.4903</v>
      </c>
      <c r="M14" s="285">
        <v>39.17</v>
      </c>
      <c r="N14" s="273">
        <v>45597</v>
      </c>
    </row>
    <row r="15" spans="1:14" s="280" customFormat="1" x14ac:dyDescent="0.45">
      <c r="A15" s="276" t="s">
        <v>156</v>
      </c>
      <c r="B15" s="276" t="s">
        <v>126</v>
      </c>
      <c r="C15" s="277" t="s">
        <v>106</v>
      </c>
      <c r="D15" s="277">
        <v>470490</v>
      </c>
      <c r="E15" s="276" t="s">
        <v>142</v>
      </c>
      <c r="F15" s="278">
        <v>37</v>
      </c>
      <c r="G15" s="277">
        <v>293</v>
      </c>
      <c r="H15" s="278">
        <v>2.02</v>
      </c>
      <c r="I15" s="279" t="s">
        <v>109</v>
      </c>
      <c r="J15" s="279" t="s">
        <v>143</v>
      </c>
      <c r="K15" s="278">
        <v>26.28</v>
      </c>
      <c r="L15" s="272">
        <v>1.4903</v>
      </c>
      <c r="M15" s="285">
        <v>39.17</v>
      </c>
      <c r="N15" s="273">
        <v>45597</v>
      </c>
    </row>
    <row r="16" spans="1:14" s="280" customFormat="1" x14ac:dyDescent="0.45">
      <c r="A16" s="276" t="s">
        <v>156</v>
      </c>
      <c r="B16" s="276" t="s">
        <v>126</v>
      </c>
      <c r="C16" s="277" t="s">
        <v>106</v>
      </c>
      <c r="D16" s="277">
        <v>470495</v>
      </c>
      <c r="E16" s="276" t="s">
        <v>144</v>
      </c>
      <c r="F16" s="278">
        <v>36</v>
      </c>
      <c r="G16" s="277">
        <v>244</v>
      </c>
      <c r="H16" s="278">
        <v>2.36</v>
      </c>
      <c r="I16" s="279">
        <v>100156</v>
      </c>
      <c r="J16" s="279" t="s">
        <v>107</v>
      </c>
      <c r="K16" s="278">
        <v>41.72</v>
      </c>
      <c r="L16" s="272">
        <v>4.5570000000000004</v>
      </c>
      <c r="M16" s="285">
        <v>190.12</v>
      </c>
      <c r="N16" s="273">
        <v>45597</v>
      </c>
    </row>
    <row r="17" spans="1:14" s="280" customFormat="1" x14ac:dyDescent="0.45">
      <c r="A17" s="276" t="s">
        <v>156</v>
      </c>
      <c r="B17" s="276" t="s">
        <v>126</v>
      </c>
      <c r="C17" s="277" t="s">
        <v>106</v>
      </c>
      <c r="D17" s="277">
        <v>471005</v>
      </c>
      <c r="E17" s="276" t="s">
        <v>136</v>
      </c>
      <c r="F17" s="278">
        <v>30</v>
      </c>
      <c r="G17" s="277">
        <v>192</v>
      </c>
      <c r="H17" s="278">
        <v>2.5</v>
      </c>
      <c r="I17" s="279" t="s">
        <v>108</v>
      </c>
      <c r="J17" s="279" t="s">
        <v>143</v>
      </c>
      <c r="K17" s="278">
        <v>5.96</v>
      </c>
      <c r="L17" s="272">
        <v>1.4903</v>
      </c>
      <c r="M17" s="285">
        <v>8.8800000000000008</v>
      </c>
      <c r="N17" s="273">
        <v>45597</v>
      </c>
    </row>
    <row r="18" spans="1:14" s="280" customFormat="1" x14ac:dyDescent="0.45">
      <c r="A18" s="276" t="s">
        <v>156</v>
      </c>
      <c r="B18" s="276" t="s">
        <v>126</v>
      </c>
      <c r="C18" s="277" t="s">
        <v>106</v>
      </c>
      <c r="D18" s="277">
        <v>471005</v>
      </c>
      <c r="E18" s="276" t="s">
        <v>136</v>
      </c>
      <c r="F18" s="278">
        <v>30</v>
      </c>
      <c r="G18" s="277">
        <v>192</v>
      </c>
      <c r="H18" s="278">
        <v>2.5</v>
      </c>
      <c r="I18" s="279" t="s">
        <v>109</v>
      </c>
      <c r="J18" s="279" t="s">
        <v>143</v>
      </c>
      <c r="K18" s="278">
        <v>5.96</v>
      </c>
      <c r="L18" s="272">
        <v>1.4903</v>
      </c>
      <c r="M18" s="285">
        <v>8.8800000000000008</v>
      </c>
      <c r="N18" s="273">
        <v>45597</v>
      </c>
    </row>
    <row r="19" spans="1:14" s="280" customFormat="1" x14ac:dyDescent="0.45">
      <c r="A19" s="276" t="s">
        <v>156</v>
      </c>
      <c r="B19" s="276" t="s">
        <v>126</v>
      </c>
      <c r="C19" s="277" t="s">
        <v>106</v>
      </c>
      <c r="D19" s="277">
        <v>471045</v>
      </c>
      <c r="E19" s="276" t="s">
        <v>113</v>
      </c>
      <c r="F19" s="278">
        <v>40.159999999999997</v>
      </c>
      <c r="G19" s="277">
        <v>253</v>
      </c>
      <c r="H19" s="278">
        <v>2.54</v>
      </c>
      <c r="I19" s="279" t="s">
        <v>108</v>
      </c>
      <c r="J19" s="279" t="s">
        <v>143</v>
      </c>
      <c r="K19" s="278">
        <v>22.73</v>
      </c>
      <c r="L19" s="272">
        <v>1.4903</v>
      </c>
      <c r="M19" s="285">
        <v>33.869999999999997</v>
      </c>
      <c r="N19" s="273">
        <v>45597</v>
      </c>
    </row>
    <row r="20" spans="1:14" s="280" customFormat="1" x14ac:dyDescent="0.45">
      <c r="A20" s="276" t="s">
        <v>156</v>
      </c>
      <c r="B20" s="276" t="s">
        <v>126</v>
      </c>
      <c r="C20" s="277" t="s">
        <v>106</v>
      </c>
      <c r="D20" s="277">
        <v>471045</v>
      </c>
      <c r="E20" s="276" t="s">
        <v>113</v>
      </c>
      <c r="F20" s="278">
        <v>40.159999999999997</v>
      </c>
      <c r="G20" s="277">
        <v>253</v>
      </c>
      <c r="H20" s="278">
        <v>2.54</v>
      </c>
      <c r="I20" s="279" t="s">
        <v>109</v>
      </c>
      <c r="J20" s="279" t="s">
        <v>143</v>
      </c>
      <c r="K20" s="278">
        <v>22.73</v>
      </c>
      <c r="L20" s="272">
        <v>1.4903</v>
      </c>
      <c r="M20" s="285">
        <v>33.869999999999997</v>
      </c>
      <c r="N20" s="273">
        <v>45597</v>
      </c>
    </row>
    <row r="21" spans="1:14" s="280" customFormat="1" x14ac:dyDescent="0.45">
      <c r="A21" s="276" t="s">
        <v>156</v>
      </c>
      <c r="B21" s="276" t="s">
        <v>126</v>
      </c>
      <c r="C21" s="277" t="s">
        <v>106</v>
      </c>
      <c r="D21" s="277">
        <v>471080</v>
      </c>
      <c r="E21" s="276" t="s">
        <v>140</v>
      </c>
      <c r="F21" s="278">
        <v>40</v>
      </c>
      <c r="G21" s="277">
        <v>318</v>
      </c>
      <c r="H21" s="278">
        <v>2.0099999999999998</v>
      </c>
      <c r="I21" s="279">
        <v>100156</v>
      </c>
      <c r="J21" s="279" t="s">
        <v>107</v>
      </c>
      <c r="K21" s="278">
        <v>45.22</v>
      </c>
      <c r="L21" s="272">
        <v>4.5570000000000004</v>
      </c>
      <c r="M21" s="285">
        <v>206.07</v>
      </c>
      <c r="N21" s="273">
        <v>45597</v>
      </c>
    </row>
    <row r="22" spans="1:14" s="280" customFormat="1" x14ac:dyDescent="0.45">
      <c r="A22" s="276" t="s">
        <v>156</v>
      </c>
      <c r="B22" s="276" t="s">
        <v>126</v>
      </c>
      <c r="C22" s="277" t="s">
        <v>106</v>
      </c>
      <c r="D22" s="277">
        <v>490040</v>
      </c>
      <c r="E22" s="276" t="s">
        <v>160</v>
      </c>
      <c r="F22" s="278">
        <v>40.159999999999997</v>
      </c>
      <c r="G22" s="277">
        <v>193</v>
      </c>
      <c r="H22" s="278">
        <v>3.32</v>
      </c>
      <c r="I22" s="279" t="s">
        <v>109</v>
      </c>
      <c r="J22" s="279" t="s">
        <v>143</v>
      </c>
      <c r="K22" s="278">
        <v>24.2</v>
      </c>
      <c r="L22" s="272">
        <v>1.4903</v>
      </c>
      <c r="M22" s="286">
        <v>36.07</v>
      </c>
      <c r="N22" s="273">
        <v>45597</v>
      </c>
    </row>
    <row r="23" spans="1:14" x14ac:dyDescent="0.45">
      <c r="A23" s="247" t="s">
        <v>156</v>
      </c>
      <c r="B23" s="247" t="s">
        <v>126</v>
      </c>
      <c r="C23" s="248" t="s">
        <v>106</v>
      </c>
      <c r="D23" s="248">
        <v>490040</v>
      </c>
      <c r="E23" s="247" t="s">
        <v>160</v>
      </c>
      <c r="F23" s="250">
        <v>40.159999999999997</v>
      </c>
      <c r="G23" s="248">
        <v>193</v>
      </c>
      <c r="H23" s="250">
        <v>3.32</v>
      </c>
      <c r="I23" s="252" t="s">
        <v>108</v>
      </c>
      <c r="J23" s="252" t="s">
        <v>143</v>
      </c>
      <c r="K23" s="250">
        <v>24.2</v>
      </c>
      <c r="L23" s="283">
        <v>1.4903</v>
      </c>
      <c r="M23" s="287">
        <v>36.07</v>
      </c>
      <c r="N23" s="284">
        <v>45597</v>
      </c>
    </row>
    <row r="24" spans="1:14" x14ac:dyDescent="0.45">
      <c r="A24" s="247" t="s">
        <v>156</v>
      </c>
      <c r="B24" s="247" t="s">
        <v>126</v>
      </c>
      <c r="C24" s="248" t="s">
        <v>106</v>
      </c>
      <c r="D24" s="248">
        <v>8120010</v>
      </c>
      <c r="E24" s="247" t="s">
        <v>161</v>
      </c>
      <c r="F24" s="250">
        <v>43.28</v>
      </c>
      <c r="G24" s="248">
        <v>240</v>
      </c>
      <c r="H24" s="250">
        <v>2.89</v>
      </c>
      <c r="I24" s="252">
        <v>100113</v>
      </c>
      <c r="J24" s="252" t="s">
        <v>110</v>
      </c>
      <c r="K24" s="250">
        <v>45.98</v>
      </c>
      <c r="L24" s="283">
        <v>0.66639999999999999</v>
      </c>
      <c r="M24" s="287">
        <v>30.64</v>
      </c>
      <c r="N24" s="284">
        <v>45597</v>
      </c>
    </row>
  </sheetData>
  <sheetProtection algorithmName="SHA-512" hashValue="4FLr3hjO+Jrc0yyRxTZIwjqezp1XehgBfnX3JeHrl1f3bQmq29fUwvBw3KXWsttBvM7jnoCTsDVF4WzRizXq3w==" saltValue="cUh7Hz9Mt98zn2BG0JQw7w==" spinCount="100000" sheet="1" formatColumns="0" formatRows="0" autoFilter="0"/>
  <autoFilter ref="A5:N5" xr:uid="{3A1F1522-7C84-49C2-A30D-AA415AB4C70A}"/>
  <mergeCells count="2">
    <mergeCell ref="A3:N3"/>
    <mergeCell ref="A4:C4"/>
  </mergeCells>
  <phoneticPr fontId="63" type="noConversion"/>
  <pageMargins left="0.25" right="0.25" top="0.5" bottom="0.5" header="0.3" footer="0.3"/>
  <pageSetup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284E1-C8A8-4102-99E3-D15973DFBB36}">
  <dimension ref="A1:E4"/>
  <sheetViews>
    <sheetView zoomScaleNormal="100" workbookViewId="0">
      <selection activeCell="A6" sqref="A6"/>
    </sheetView>
  </sheetViews>
  <sheetFormatPr defaultRowHeight="14.5" x14ac:dyDescent="0.35"/>
  <cols>
    <col min="1" max="1" width="42.36328125" customWidth="1"/>
    <col min="2" max="2" width="20.54296875" customWidth="1"/>
    <col min="3" max="3" width="46.90625" bestFit="1" customWidth="1"/>
    <col min="4" max="4" width="37.90625" bestFit="1" customWidth="1"/>
    <col min="5" max="5" width="42" bestFit="1" customWidth="1"/>
    <col min="6" max="6" width="18.90625" bestFit="1" customWidth="1"/>
    <col min="7" max="7" width="6" customWidth="1"/>
    <col min="8" max="8" width="11.36328125" customWidth="1"/>
  </cols>
  <sheetData>
    <row r="1" spans="1:5" ht="29.5" thickBot="1" x14ac:dyDescent="0.4">
      <c r="A1" s="204" t="s">
        <v>117</v>
      </c>
      <c r="B1" s="205" t="s">
        <v>131</v>
      </c>
      <c r="C1" s="206" t="s">
        <v>118</v>
      </c>
      <c r="D1" s="206" t="s">
        <v>118</v>
      </c>
      <c r="E1" s="207" t="s">
        <v>119</v>
      </c>
    </row>
    <row r="2" spans="1:5" ht="48.75" customHeight="1" x14ac:dyDescent="0.35">
      <c r="A2" s="208" t="s">
        <v>138</v>
      </c>
      <c r="B2" s="209" t="s">
        <v>128</v>
      </c>
      <c r="C2" s="210" t="s">
        <v>132</v>
      </c>
      <c r="D2" s="210" t="s">
        <v>120</v>
      </c>
      <c r="E2" s="211" t="s">
        <v>129</v>
      </c>
    </row>
    <row r="3" spans="1:5" ht="48.75" customHeight="1" x14ac:dyDescent="0.35">
      <c r="A3" s="212" t="s">
        <v>145</v>
      </c>
      <c r="B3" s="213" t="s">
        <v>130</v>
      </c>
      <c r="C3" s="214" t="s">
        <v>127</v>
      </c>
      <c r="D3" s="214" t="s">
        <v>121</v>
      </c>
      <c r="E3" s="215" t="s">
        <v>133</v>
      </c>
    </row>
    <row r="4" spans="1:5" ht="48.75" customHeight="1" x14ac:dyDescent="0.35">
      <c r="A4" s="212" t="s">
        <v>146</v>
      </c>
      <c r="B4" s="213" t="s">
        <v>128</v>
      </c>
      <c r="C4" s="214" t="s">
        <v>132</v>
      </c>
      <c r="D4" s="214" t="s">
        <v>120</v>
      </c>
      <c r="E4" s="215" t="s">
        <v>129</v>
      </c>
    </row>
  </sheetData>
  <sheetProtection algorithmName="SHA-512" hashValue="DZAw5zSteL9TWoeFkCPh8uoVEMWuU5q58aI3dkG0KdDeUdGABxvaAWBJayfPn+dayUBurotRJYNbtpMbRQFbvQ==" saltValue="wf8sSCeaxH82S35EsoNRSw==" spinCount="100000" sheet="1" objects="1" scenarios="1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pageSetUpPr fitToPage="1"/>
  </sheetPr>
  <dimension ref="A1:BH229"/>
  <sheetViews>
    <sheetView showGridLines="0" tabSelected="1" zoomScale="60" zoomScaleNormal="60" workbookViewId="0">
      <pane ySplit="11" topLeftCell="A12" activePane="bottomLeft" state="frozen"/>
      <selection pane="bottomLeft" activeCell="K12" sqref="K12"/>
    </sheetView>
  </sheetViews>
  <sheetFormatPr defaultColWidth="9.08984375" defaultRowHeight="12.5" x14ac:dyDescent="0.25"/>
  <cols>
    <col min="1" max="1" width="19.453125" style="21" customWidth="1"/>
    <col min="2" max="2" width="84.90625" style="23" customWidth="1"/>
    <col min="3" max="3" width="17.36328125" style="23" customWidth="1"/>
    <col min="4" max="4" width="18.54296875" style="23" customWidth="1"/>
    <col min="5" max="5" width="16.6328125" style="23" customWidth="1"/>
    <col min="6" max="7" width="15.90625" style="23" customWidth="1"/>
    <col min="8" max="8" width="14.453125" style="21" customWidth="1"/>
    <col min="9" max="9" width="21.08984375" style="23" customWidth="1"/>
    <col min="10" max="10" width="16.54296875" style="84" customWidth="1"/>
    <col min="11" max="11" width="16" style="84" customWidth="1"/>
    <col min="12" max="12" width="17.453125" style="84" customWidth="1"/>
    <col min="13" max="59" width="9.08984375" style="84" customWidth="1"/>
    <col min="60" max="16384" width="9.08984375" style="23"/>
  </cols>
  <sheetData>
    <row r="1" spans="1:60" s="86" customFormat="1" ht="15.75" customHeight="1" x14ac:dyDescent="0.35">
      <c r="A1" s="150"/>
      <c r="B1" s="151"/>
      <c r="C1" s="151"/>
      <c r="D1" s="151"/>
      <c r="E1" s="150"/>
      <c r="F1" s="150"/>
      <c r="G1" s="150"/>
      <c r="H1" s="152"/>
      <c r="I1" s="150"/>
      <c r="J1" s="153"/>
      <c r="K1" s="153"/>
      <c r="L1" s="15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</row>
    <row r="2" spans="1:60" s="86" customFormat="1" ht="15.75" customHeight="1" x14ac:dyDescent="0.35">
      <c r="A2" s="150"/>
      <c r="B2" s="155"/>
      <c r="C2" s="155"/>
      <c r="D2" s="155"/>
      <c r="E2" s="150"/>
      <c r="F2" s="150"/>
      <c r="G2" s="150"/>
      <c r="H2" s="152"/>
      <c r="I2" s="150"/>
      <c r="J2" s="153"/>
      <c r="K2" s="153"/>
      <c r="L2" s="15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</row>
    <row r="3" spans="1:60" s="86" customFormat="1" ht="15.75" customHeight="1" x14ac:dyDescent="0.35">
      <c r="A3" s="150"/>
      <c r="B3" s="155"/>
      <c r="C3" s="155"/>
      <c r="D3" s="155"/>
      <c r="E3" s="150"/>
      <c r="F3" s="150"/>
      <c r="G3" s="150"/>
      <c r="H3" s="152"/>
      <c r="I3" s="150"/>
      <c r="J3" s="153"/>
      <c r="K3" s="153"/>
      <c r="L3" s="15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</row>
    <row r="4" spans="1:60" s="86" customFormat="1" ht="15.75" customHeight="1" x14ac:dyDescent="0.35">
      <c r="A4" s="156"/>
      <c r="B4" s="150"/>
      <c r="C4" s="157"/>
      <c r="D4" s="157"/>
      <c r="E4" s="150"/>
      <c r="F4" s="157"/>
      <c r="G4" s="157"/>
      <c r="H4" s="156"/>
      <c r="I4" s="157"/>
      <c r="J4" s="153"/>
      <c r="K4" s="153" t="s">
        <v>19</v>
      </c>
      <c r="L4" s="15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</row>
    <row r="5" spans="1:60" s="86" customFormat="1" ht="25" x14ac:dyDescent="0.5">
      <c r="A5" s="156"/>
      <c r="B5" s="150"/>
      <c r="C5" s="157"/>
      <c r="D5" s="157"/>
      <c r="E5" s="150"/>
      <c r="F5" s="145" t="s">
        <v>153</v>
      </c>
      <c r="G5" s="150"/>
      <c r="H5" s="150"/>
      <c r="I5" s="157"/>
      <c r="J5" s="153"/>
      <c r="K5" s="153"/>
      <c r="L5" s="15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</row>
    <row r="6" spans="1:60" s="86" customFormat="1" ht="15.75" customHeight="1" x14ac:dyDescent="0.5">
      <c r="A6" s="150"/>
      <c r="B6" s="150"/>
      <c r="C6" s="145"/>
      <c r="D6" s="145"/>
      <c r="E6" s="145"/>
      <c r="F6" s="146" t="s">
        <v>147</v>
      </c>
      <c r="G6" s="150"/>
      <c r="H6" s="150"/>
      <c r="I6" s="145"/>
      <c r="J6" s="145"/>
      <c r="K6" s="145"/>
      <c r="L6" s="15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</row>
    <row r="7" spans="1:60" s="86" customFormat="1" ht="15.75" customHeight="1" x14ac:dyDescent="0.4">
      <c r="A7" s="150"/>
      <c r="B7" s="146"/>
      <c r="C7" s="146"/>
      <c r="D7" s="146"/>
      <c r="E7" s="146"/>
      <c r="F7" s="144" t="s">
        <v>154</v>
      </c>
      <c r="G7" s="150"/>
      <c r="H7" s="150"/>
      <c r="I7" s="146"/>
      <c r="J7" s="146"/>
      <c r="K7" s="146"/>
      <c r="L7" s="15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</row>
    <row r="8" spans="1:60" s="86" customFormat="1" ht="15.75" customHeight="1" x14ac:dyDescent="0.4">
      <c r="A8" s="150"/>
      <c r="B8" s="147"/>
      <c r="C8" s="150"/>
      <c r="D8" s="144"/>
      <c r="E8" s="144"/>
      <c r="F8" s="144"/>
      <c r="G8" s="144"/>
      <c r="H8" s="144"/>
      <c r="I8" s="147"/>
      <c r="J8" s="148"/>
      <c r="K8" s="148"/>
      <c r="L8" s="15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</row>
    <row r="9" spans="1:60" s="70" customFormat="1" ht="27.75" customHeight="1" x14ac:dyDescent="0.45">
      <c r="A9" s="158" t="s">
        <v>59</v>
      </c>
      <c r="B9" s="159"/>
      <c r="C9" s="122"/>
      <c r="D9" s="122"/>
      <c r="E9" s="122"/>
      <c r="F9" s="122"/>
      <c r="G9" s="122"/>
      <c r="H9" s="123"/>
      <c r="I9" s="122"/>
      <c r="J9" s="123"/>
      <c r="K9" s="123"/>
      <c r="L9" s="274" t="s">
        <v>165</v>
      </c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</row>
    <row r="10" spans="1:60" s="86" customFormat="1" ht="12.75" customHeight="1" thickBot="1" x14ac:dyDescent="0.45">
      <c r="A10" s="88"/>
      <c r="B10" s="89"/>
      <c r="C10" s="90"/>
      <c r="D10" s="90"/>
      <c r="E10" s="90"/>
      <c r="F10" s="90"/>
      <c r="G10" s="90"/>
      <c r="H10" s="90"/>
      <c r="I10" s="89"/>
      <c r="J10" s="87"/>
      <c r="K10" s="87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</row>
    <row r="11" spans="1:60" ht="67.5" customHeight="1" thickBot="1" x14ac:dyDescent="0.3">
      <c r="A11" s="103" t="s">
        <v>20</v>
      </c>
      <c r="B11" s="103" t="s">
        <v>21</v>
      </c>
      <c r="C11" s="103" t="s">
        <v>77</v>
      </c>
      <c r="D11" s="103" t="s">
        <v>22</v>
      </c>
      <c r="E11" s="103" t="s">
        <v>76</v>
      </c>
      <c r="F11" s="262" t="s">
        <v>78</v>
      </c>
      <c r="G11" s="103" t="s">
        <v>75</v>
      </c>
      <c r="H11" s="103" t="s">
        <v>23</v>
      </c>
      <c r="I11" s="103" t="s">
        <v>79</v>
      </c>
      <c r="J11" s="104" t="s">
        <v>24</v>
      </c>
      <c r="K11" s="105" t="s">
        <v>68</v>
      </c>
      <c r="L11" s="106" t="s">
        <v>25</v>
      </c>
      <c r="BH11" s="84"/>
    </row>
    <row r="12" spans="1:60" s="92" customFormat="1" ht="29.25" customHeight="1" thickTop="1" x14ac:dyDescent="0.35">
      <c r="A12" s="107">
        <v>72001</v>
      </c>
      <c r="B12" s="257" t="str">
        <f>VLOOKUP(A12,'SEPDS - SY25-26'!$D:$M,2,FALSE)</f>
        <v>AFS Whole GrainTangerine Chicken</v>
      </c>
      <c r="C12" s="108">
        <v>100113</v>
      </c>
      <c r="D12" s="107">
        <f>VLOOKUP(A12,'SEPDS - SY25-26'!$D:$M,4,FALSE)</f>
        <v>176</v>
      </c>
      <c r="E12" s="112">
        <v>34.65</v>
      </c>
      <c r="F12" s="263">
        <v>0.66639999999999999</v>
      </c>
      <c r="G12" s="124">
        <f>ROUND(F12*E12,2)</f>
        <v>23.09</v>
      </c>
      <c r="H12" s="265">
        <f t="shared" ref="H12:H16" si="0">J12/E12</f>
        <v>1038.9610389610391</v>
      </c>
      <c r="I12" s="267">
        <f t="shared" ref="I12:I16" si="1">H12*D12</f>
        <v>182857.14285714287</v>
      </c>
      <c r="J12" s="269">
        <v>36000</v>
      </c>
      <c r="K12" s="5"/>
      <c r="L12" s="113">
        <f t="shared" ref="L12:L17" si="2">K12/D12</f>
        <v>0</v>
      </c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</row>
    <row r="13" spans="1:60" s="92" customFormat="1" ht="27" customHeight="1" x14ac:dyDescent="0.35">
      <c r="A13" s="110">
        <v>72003</v>
      </c>
      <c r="B13" s="257" t="str">
        <f>VLOOKUP(A13,'SEPDS - SY25-26'!$D:$M,2,FALSE)</f>
        <v>AFS Whole Grain General Tso's Chicken</v>
      </c>
      <c r="C13" s="111">
        <v>100113</v>
      </c>
      <c r="D13" s="107">
        <f>VLOOKUP(A13,'SEPDS - SY25-26'!$D:$M,4,FALSE)</f>
        <v>176</v>
      </c>
      <c r="E13" s="112">
        <v>34.65</v>
      </c>
      <c r="F13" s="263">
        <v>0.66639999999999999</v>
      </c>
      <c r="G13" s="124">
        <f t="shared" ref="G13:G17" si="3">ROUND(F13*E13,2)</f>
        <v>23.09</v>
      </c>
      <c r="H13" s="266">
        <f t="shared" si="0"/>
        <v>1038.9610389610391</v>
      </c>
      <c r="I13" s="267">
        <f t="shared" si="1"/>
        <v>182857.14285714287</v>
      </c>
      <c r="J13" s="270">
        <v>36000</v>
      </c>
      <c r="K13" s="5"/>
      <c r="L13" s="114">
        <f t="shared" si="2"/>
        <v>0</v>
      </c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</row>
    <row r="14" spans="1:60" s="92" customFormat="1" ht="27" customHeight="1" x14ac:dyDescent="0.35">
      <c r="A14" s="110">
        <v>72005</v>
      </c>
      <c r="B14" s="257" t="str">
        <f>VLOOKUP(A14,'SEPDS - SY25-26'!$D:$M,2,FALSE)</f>
        <v>AFS Whole Grain Japanese Cherry Blossom Sweet n Sour Chicken</v>
      </c>
      <c r="C14" s="111">
        <v>100113</v>
      </c>
      <c r="D14" s="107">
        <f>VLOOKUP(A14,'SEPDS - SY25-26'!$D:$M,4,FALSE)</f>
        <v>176</v>
      </c>
      <c r="E14" s="112">
        <v>34.65</v>
      </c>
      <c r="F14" s="263">
        <v>0.66639999999999999</v>
      </c>
      <c r="G14" s="124">
        <f t="shared" si="3"/>
        <v>23.09</v>
      </c>
      <c r="H14" s="266">
        <f t="shared" si="0"/>
        <v>1038.9610389610391</v>
      </c>
      <c r="I14" s="267">
        <f t="shared" si="1"/>
        <v>182857.14285714287</v>
      </c>
      <c r="J14" s="270">
        <v>36000</v>
      </c>
      <c r="K14" s="5"/>
      <c r="L14" s="114">
        <f t="shared" si="2"/>
        <v>0</v>
      </c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</row>
    <row r="15" spans="1:60" s="92" customFormat="1" ht="27" customHeight="1" x14ac:dyDescent="0.35">
      <c r="A15" s="110">
        <v>72013</v>
      </c>
      <c r="B15" s="257" t="str">
        <f>VLOOKUP(A15,'SEPDS - SY25-26'!$D:$M,2,FALSE)</f>
        <v>AFS Sriracha Honey Chicken</v>
      </c>
      <c r="C15" s="111">
        <v>100113</v>
      </c>
      <c r="D15" s="107">
        <f>VLOOKUP(A15,'SEPDS - SY25-26'!$D:$M,4,FALSE)</f>
        <v>176</v>
      </c>
      <c r="E15" s="112">
        <v>34.65</v>
      </c>
      <c r="F15" s="263">
        <v>0.66639999999999999</v>
      </c>
      <c r="G15" s="124">
        <f t="shared" si="3"/>
        <v>23.09</v>
      </c>
      <c r="H15" s="266">
        <f t="shared" si="0"/>
        <v>1038.9610389610391</v>
      </c>
      <c r="I15" s="267">
        <f t="shared" si="1"/>
        <v>182857.14285714287</v>
      </c>
      <c r="J15" s="270">
        <v>36000</v>
      </c>
      <c r="K15" s="5"/>
      <c r="L15" s="114">
        <f t="shared" si="2"/>
        <v>0</v>
      </c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</row>
    <row r="16" spans="1:60" s="93" customFormat="1" ht="27" customHeight="1" x14ac:dyDescent="0.35">
      <c r="A16" s="110">
        <v>73001</v>
      </c>
      <c r="B16" s="257" t="str">
        <f>VLOOKUP(A16,'SEPDS - SY25-26'!$D:$M,2,FALSE)</f>
        <v>AFS Gluten Free Teriyaki Chicken</v>
      </c>
      <c r="C16" s="111">
        <v>100113</v>
      </c>
      <c r="D16" s="107">
        <f>VLOOKUP(A16,'SEPDS - SY25-26'!$D:$M,4,FALSE)</f>
        <v>240</v>
      </c>
      <c r="E16" s="112">
        <v>45.98</v>
      </c>
      <c r="F16" s="263">
        <v>0.66639999999999999</v>
      </c>
      <c r="G16" s="124">
        <f t="shared" si="3"/>
        <v>30.64</v>
      </c>
      <c r="H16" s="266">
        <f t="shared" si="0"/>
        <v>782.94910830796005</v>
      </c>
      <c r="I16" s="267">
        <f t="shared" si="1"/>
        <v>187907.78599391042</v>
      </c>
      <c r="J16" s="270">
        <v>36000</v>
      </c>
      <c r="K16" s="5"/>
      <c r="L16" s="114">
        <f t="shared" si="2"/>
        <v>0</v>
      </c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</row>
    <row r="17" spans="1:60" s="93" customFormat="1" ht="27" customHeight="1" x14ac:dyDescent="0.35">
      <c r="A17" s="110">
        <v>73002</v>
      </c>
      <c r="B17" s="257" t="str">
        <f>VLOOKUP(A17,'SEPDS - SY25-26'!$D:$M,2,FALSE)</f>
        <v>AFS New Orleans Cajun Chicken</v>
      </c>
      <c r="C17" s="111">
        <v>100113</v>
      </c>
      <c r="D17" s="107">
        <f>VLOOKUP(A17,'SEPDS - SY25-26'!$D:$M,4,FALSE)</f>
        <v>240</v>
      </c>
      <c r="E17" s="112">
        <v>45.98</v>
      </c>
      <c r="F17" s="263">
        <v>0.66639999999999999</v>
      </c>
      <c r="G17" s="124">
        <f t="shared" si="3"/>
        <v>30.64</v>
      </c>
      <c r="H17" s="266">
        <f t="shared" ref="H17" si="4">J17/E17</f>
        <v>782.94910830796005</v>
      </c>
      <c r="I17" s="267">
        <f t="shared" ref="I17" si="5">H17*D17</f>
        <v>187907.78599391042</v>
      </c>
      <c r="J17" s="270">
        <v>36000</v>
      </c>
      <c r="K17" s="5"/>
      <c r="L17" s="114">
        <f t="shared" si="2"/>
        <v>0</v>
      </c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</row>
    <row r="18" spans="1:60" s="92" customFormat="1" ht="27" customHeight="1" thickBot="1" x14ac:dyDescent="0.4">
      <c r="A18" s="110">
        <v>8120010</v>
      </c>
      <c r="B18" s="257" t="str">
        <f>VLOOKUP(A18,'SEPDS - SY25-26'!$D:$M,2,FALSE)</f>
        <v>Aahar Foods Chicken Tikka Masala</v>
      </c>
      <c r="C18" s="111">
        <v>100113</v>
      </c>
      <c r="D18" s="107">
        <f>VLOOKUP(A18,'SEPDS - SY25-26'!$D:$M,4,FALSE)</f>
        <v>240</v>
      </c>
      <c r="E18" s="112">
        <v>45.98</v>
      </c>
      <c r="F18" s="263">
        <v>0.66639999999999999</v>
      </c>
      <c r="G18" s="176">
        <f t="shared" ref="G18" si="6">ROUND(F18*E18,2)</f>
        <v>30.64</v>
      </c>
      <c r="H18" s="266">
        <f t="shared" ref="H18" si="7">J18/E18</f>
        <v>782.94910830796005</v>
      </c>
      <c r="I18" s="268">
        <f t="shared" ref="I18" si="8">H18*D18</f>
        <v>187907.78599391042</v>
      </c>
      <c r="J18" s="271">
        <v>36000</v>
      </c>
      <c r="K18" s="5"/>
      <c r="L18" s="114">
        <f t="shared" ref="L18" si="9">K18/D18</f>
        <v>0</v>
      </c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</row>
    <row r="19" spans="1:60" s="92" customFormat="1" ht="27" customHeight="1" thickBot="1" x14ac:dyDescent="0.4">
      <c r="A19" s="110">
        <v>470490</v>
      </c>
      <c r="B19" s="257" t="str">
        <f>VLOOKUP(A19,'SEPDS - SY25-26'!$D:$M,2,FALSE)</f>
        <v>Comida Vida  Seasoned Shredded Chicken</v>
      </c>
      <c r="C19" s="111">
        <v>100103</v>
      </c>
      <c r="D19" s="107">
        <f>VLOOKUP(A19,'SEPDS - SY25-26'!$D:$M,4,FALSE)</f>
        <v>293</v>
      </c>
      <c r="E19" s="112">
        <v>52.56</v>
      </c>
      <c r="F19" s="264">
        <v>1.4903</v>
      </c>
      <c r="G19" s="281">
        <v>78.34</v>
      </c>
      <c r="H19" s="282">
        <f>J19/E19</f>
        <v>684.93150684931504</v>
      </c>
      <c r="I19" s="268">
        <f>H19*D19</f>
        <v>200684.9315068493</v>
      </c>
      <c r="J19" s="270">
        <v>36000</v>
      </c>
      <c r="K19" s="5"/>
      <c r="L19" s="114">
        <f>K19/D19</f>
        <v>0</v>
      </c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</row>
    <row r="20" spans="1:60" s="92" customFormat="1" ht="27" customHeight="1" thickBot="1" x14ac:dyDescent="0.4">
      <c r="A20" s="110">
        <v>471005</v>
      </c>
      <c r="B20" s="257" t="str">
        <f>VLOOKUP(A20,'SEPDS - SY25-26'!$D:$M,2,FALSE)</f>
        <v>Comida Vida  Shredded Chicken &amp; Cheese Tamale</v>
      </c>
      <c r="C20" s="111">
        <v>100103</v>
      </c>
      <c r="D20" s="107">
        <f>VLOOKUP(A20,'SEPDS - SY25-26'!$D:$M,4,FALSE)</f>
        <v>192</v>
      </c>
      <c r="E20" s="112">
        <v>11.92</v>
      </c>
      <c r="F20" s="264">
        <v>1.4903</v>
      </c>
      <c r="G20" s="281">
        <v>17.760000000000002</v>
      </c>
      <c r="H20" s="266">
        <f>J20/E20</f>
        <v>3020.1342281879197</v>
      </c>
      <c r="I20" s="268">
        <f t="shared" ref="I20:I21" si="10">H20*D20</f>
        <v>579865.77181208064</v>
      </c>
      <c r="J20" s="270">
        <v>36000</v>
      </c>
      <c r="K20" s="5"/>
      <c r="L20" s="114">
        <f t="shared" ref="L20:L24" si="11">K20/D20</f>
        <v>0</v>
      </c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</row>
    <row r="21" spans="1:60" s="92" customFormat="1" ht="27" customHeight="1" thickBot="1" x14ac:dyDescent="0.4">
      <c r="A21" s="110">
        <v>471045</v>
      </c>
      <c r="B21" s="257" t="str">
        <f>VLOOKUP(A21,'SEPDS - SY25-26'!$D:$M,2,FALSE)</f>
        <v>Comida Vida  Shredded Chicken Tinga</v>
      </c>
      <c r="C21" s="111">
        <v>100103</v>
      </c>
      <c r="D21" s="107">
        <f>VLOOKUP(A21,'SEPDS - SY25-26'!$D:$M,4,FALSE)</f>
        <v>253</v>
      </c>
      <c r="E21" s="112">
        <v>45.46</v>
      </c>
      <c r="F21" s="264">
        <v>1.4903</v>
      </c>
      <c r="G21" s="281">
        <v>67.739999999999995</v>
      </c>
      <c r="H21" s="282">
        <f t="shared" ref="H21" si="12">J21/E21</f>
        <v>791.90497140343155</v>
      </c>
      <c r="I21" s="268">
        <f t="shared" si="10"/>
        <v>200351.95776506819</v>
      </c>
      <c r="J21" s="270">
        <v>36000</v>
      </c>
      <c r="K21" s="5"/>
      <c r="L21" s="114">
        <f t="shared" si="11"/>
        <v>0</v>
      </c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</row>
    <row r="22" spans="1:60" s="92" customFormat="1" ht="27" customHeight="1" thickBot="1" x14ac:dyDescent="0.4">
      <c r="A22" s="110">
        <v>490040</v>
      </c>
      <c r="B22" s="257" t="s">
        <v>155</v>
      </c>
      <c r="C22" s="111">
        <v>100103</v>
      </c>
      <c r="D22" s="107">
        <v>193</v>
      </c>
      <c r="E22" s="112">
        <v>48.4</v>
      </c>
      <c r="F22" s="264">
        <v>1.4903</v>
      </c>
      <c r="G22" s="281">
        <v>72.14</v>
      </c>
      <c r="H22" s="282">
        <f t="shared" ref="H22" si="13">J22/E22</f>
        <v>743.82231404958679</v>
      </c>
      <c r="I22" s="268">
        <f t="shared" ref="I22" si="14">H22*D22</f>
        <v>143557.70661157026</v>
      </c>
      <c r="J22" s="270">
        <v>36001</v>
      </c>
      <c r="K22" s="5"/>
      <c r="L22" s="114">
        <f t="shared" ref="L22" si="15">K22/D22</f>
        <v>0</v>
      </c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</row>
    <row r="23" spans="1:60" s="92" customFormat="1" ht="27" customHeight="1" x14ac:dyDescent="0.35">
      <c r="A23" s="110">
        <v>74002</v>
      </c>
      <c r="B23" s="257" t="str">
        <f>VLOOKUP(A23,'SEPDS - SY25-26'!$D:$M,2,FALSE)</f>
        <v>AFS Beef Strips</v>
      </c>
      <c r="C23" s="111">
        <v>100156</v>
      </c>
      <c r="D23" s="107">
        <f>VLOOKUP(A23,'SEPDS - SY25-26'!$D:$M,4,FALSE)</f>
        <v>298</v>
      </c>
      <c r="E23" s="112">
        <v>47.83</v>
      </c>
      <c r="F23" s="263">
        <v>4.5570000000000004</v>
      </c>
      <c r="G23" s="124">
        <f t="shared" ref="G23:G24" si="16">ROUND(F23*E23,2)</f>
        <v>217.96</v>
      </c>
      <c r="H23" s="266">
        <f t="shared" ref="H23:H24" si="17">J23/E23</f>
        <v>878.10997282040569</v>
      </c>
      <c r="I23" s="268">
        <f t="shared" ref="I23:I24" si="18">H23*D23</f>
        <v>261676.7719004809</v>
      </c>
      <c r="J23" s="270">
        <v>42000</v>
      </c>
      <c r="K23" s="5"/>
      <c r="L23" s="114">
        <f t="shared" si="11"/>
        <v>0</v>
      </c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</row>
    <row r="24" spans="1:60" s="92" customFormat="1" ht="27" customHeight="1" x14ac:dyDescent="0.35">
      <c r="A24" s="110">
        <v>74003</v>
      </c>
      <c r="B24" s="257" t="str">
        <f>VLOOKUP(A24,'SEPDS - SY25-26'!$D:$M,2,FALSE)</f>
        <v>AFS Teriyaki Beef</v>
      </c>
      <c r="C24" s="111">
        <v>100156</v>
      </c>
      <c r="D24" s="107">
        <f>VLOOKUP(A24,'SEPDS - SY25-26'!$D:$M,4,FALSE)</f>
        <v>152</v>
      </c>
      <c r="E24" s="112">
        <v>30.62</v>
      </c>
      <c r="F24" s="263">
        <v>4.5570000000000004</v>
      </c>
      <c r="G24" s="172">
        <f t="shared" si="16"/>
        <v>139.54</v>
      </c>
      <c r="H24" s="266">
        <f t="shared" si="17"/>
        <v>1371.652514696277</v>
      </c>
      <c r="I24" s="268">
        <f t="shared" si="18"/>
        <v>208491.18223383409</v>
      </c>
      <c r="J24" s="271">
        <v>42000</v>
      </c>
      <c r="K24" s="5"/>
      <c r="L24" s="114">
        <f t="shared" si="11"/>
        <v>0</v>
      </c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</row>
    <row r="25" spans="1:60" s="92" customFormat="1" ht="27" customHeight="1" x14ac:dyDescent="0.35">
      <c r="A25" s="110">
        <v>470495</v>
      </c>
      <c r="B25" s="257" t="str">
        <f>VLOOKUP(A25,'SEPDS - SY25-26'!$D:$M,2,FALSE)</f>
        <v>Comida Vida Beef Shreds</v>
      </c>
      <c r="C25" s="111">
        <v>100156</v>
      </c>
      <c r="D25" s="107">
        <f>VLOOKUP(A25,'SEPDS - SY25-26'!$D:$M,4,FALSE)</f>
        <v>244</v>
      </c>
      <c r="E25" s="112">
        <v>41.72</v>
      </c>
      <c r="F25" s="263">
        <v>4.5570000000000004</v>
      </c>
      <c r="G25" s="172">
        <f t="shared" ref="G25" si="19">ROUND(F25*E25,2)</f>
        <v>190.12</v>
      </c>
      <c r="H25" s="266">
        <f t="shared" ref="H25" si="20">J25/E25</f>
        <v>1006.7114093959732</v>
      </c>
      <c r="I25" s="268">
        <f t="shared" ref="I25" si="21">H25*D25</f>
        <v>245637.58389261746</v>
      </c>
      <c r="J25" s="271">
        <v>42000</v>
      </c>
      <c r="K25" s="5"/>
      <c r="L25" s="114">
        <f t="shared" ref="L25" si="22">K25/D25</f>
        <v>0</v>
      </c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</row>
    <row r="26" spans="1:60" s="92" customFormat="1" ht="27" customHeight="1" x14ac:dyDescent="0.35">
      <c r="A26" s="110">
        <v>471080</v>
      </c>
      <c r="B26" s="257" t="str">
        <f>VLOOKUP(A26,'SEPDS - SY25-26'!$D:$M,2,FALSE)</f>
        <v>Comida Vida Beef Barbacoa Shreds</v>
      </c>
      <c r="C26" s="111">
        <v>100156</v>
      </c>
      <c r="D26" s="107">
        <f>VLOOKUP(A26,'SEPDS - SY25-26'!$D:$M,4,FALSE)</f>
        <v>318</v>
      </c>
      <c r="E26" s="112">
        <v>45.22</v>
      </c>
      <c r="F26" s="263">
        <v>4.5570000000000004</v>
      </c>
      <c r="G26" s="172">
        <f t="shared" ref="G26" si="23">ROUND(F26*E26,2)</f>
        <v>206.07</v>
      </c>
      <c r="H26" s="266">
        <f t="shared" ref="H26" si="24">J26/E26</f>
        <v>928.79256965944273</v>
      </c>
      <c r="I26" s="268">
        <f t="shared" ref="I26" si="25">H26*D26</f>
        <v>295356.0371517028</v>
      </c>
      <c r="J26" s="271">
        <v>42000</v>
      </c>
      <c r="K26" s="5"/>
      <c r="L26" s="114">
        <f t="shared" ref="L26" si="26">K26/D26</f>
        <v>0</v>
      </c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</row>
    <row r="27" spans="1:60" s="95" customFormat="1" ht="51" customHeight="1" thickBot="1" x14ac:dyDescent="0.4">
      <c r="A27" s="94"/>
      <c r="B27" s="173"/>
      <c r="C27" s="94"/>
      <c r="D27" s="315" t="s">
        <v>148</v>
      </c>
      <c r="E27" s="316"/>
      <c r="F27" s="316"/>
      <c r="G27" s="316"/>
      <c r="H27" s="316"/>
      <c r="I27" s="316"/>
      <c r="J27" s="316"/>
      <c r="K27" s="317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</row>
    <row r="28" spans="1:60" ht="65.25" customHeight="1" x14ac:dyDescent="0.25">
      <c r="A28" s="216" t="s">
        <v>20</v>
      </c>
      <c r="B28" s="216" t="s">
        <v>21</v>
      </c>
      <c r="C28" s="220" t="s">
        <v>77</v>
      </c>
      <c r="D28" s="217" t="s">
        <v>26</v>
      </c>
      <c r="E28" s="218" t="s">
        <v>80</v>
      </c>
      <c r="F28" s="219" t="s">
        <v>61</v>
      </c>
      <c r="G28" s="216" t="s">
        <v>27</v>
      </c>
      <c r="H28" s="216" t="s">
        <v>60</v>
      </c>
      <c r="I28" s="216" t="s">
        <v>28</v>
      </c>
      <c r="J28" s="87"/>
      <c r="K28" s="87"/>
    </row>
    <row r="29" spans="1:60" s="92" customFormat="1" ht="24" customHeight="1" x14ac:dyDescent="0.35">
      <c r="A29" s="107">
        <f t="shared" ref="A29:C29" si="27">A12</f>
        <v>72001</v>
      </c>
      <c r="B29" s="257" t="str">
        <f t="shared" si="27"/>
        <v>AFS Whole GrainTangerine Chicken</v>
      </c>
      <c r="C29" s="221">
        <f t="shared" si="27"/>
        <v>100113</v>
      </c>
      <c r="D29" s="6"/>
      <c r="E29" s="7"/>
      <c r="F29" s="115">
        <f>D29*E29</f>
        <v>0</v>
      </c>
      <c r="G29" s="109">
        <f t="shared" ref="G29:G43" si="28">ROUNDUP(F29/D12,0)</f>
        <v>0</v>
      </c>
      <c r="H29" s="131">
        <f t="shared" ref="H29:H43" si="29">G29*E12</f>
        <v>0</v>
      </c>
      <c r="I29" s="116">
        <f t="shared" ref="I29:I43" si="30">G29*G12</f>
        <v>0</v>
      </c>
      <c r="J29" s="96"/>
      <c r="K29" s="96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</row>
    <row r="30" spans="1:60" s="92" customFormat="1" ht="26.25" customHeight="1" x14ac:dyDescent="0.35">
      <c r="A30" s="107">
        <f t="shared" ref="A30:C30" si="31">A13</f>
        <v>72003</v>
      </c>
      <c r="B30" s="257" t="str">
        <f t="shared" si="31"/>
        <v>AFS Whole Grain General Tso's Chicken</v>
      </c>
      <c r="C30" s="221">
        <f t="shared" si="31"/>
        <v>100113</v>
      </c>
      <c r="D30" s="6"/>
      <c r="E30" s="7"/>
      <c r="F30" s="115">
        <f t="shared" ref="F30:F43" si="32">D30*E30</f>
        <v>0</v>
      </c>
      <c r="G30" s="109">
        <f t="shared" si="28"/>
        <v>0</v>
      </c>
      <c r="H30" s="131">
        <f t="shared" si="29"/>
        <v>0</v>
      </c>
      <c r="I30" s="116">
        <f t="shared" si="30"/>
        <v>0</v>
      </c>
      <c r="J30" s="96"/>
      <c r="K30" s="96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</row>
    <row r="31" spans="1:60" s="92" customFormat="1" ht="26.25" customHeight="1" x14ac:dyDescent="0.35">
      <c r="A31" s="107">
        <f t="shared" ref="A31:C31" si="33">A14</f>
        <v>72005</v>
      </c>
      <c r="B31" s="257" t="str">
        <f t="shared" si="33"/>
        <v>AFS Whole Grain Japanese Cherry Blossom Sweet n Sour Chicken</v>
      </c>
      <c r="C31" s="221">
        <f t="shared" si="33"/>
        <v>100113</v>
      </c>
      <c r="D31" s="6"/>
      <c r="E31" s="7"/>
      <c r="F31" s="115">
        <f t="shared" si="32"/>
        <v>0</v>
      </c>
      <c r="G31" s="109">
        <f t="shared" si="28"/>
        <v>0</v>
      </c>
      <c r="H31" s="131">
        <f t="shared" si="29"/>
        <v>0</v>
      </c>
      <c r="I31" s="116">
        <f t="shared" si="30"/>
        <v>0</v>
      </c>
      <c r="J31" s="96"/>
      <c r="K31" s="96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</row>
    <row r="32" spans="1:60" s="93" customFormat="1" ht="26.25" customHeight="1" x14ac:dyDescent="0.35">
      <c r="A32" s="107">
        <f t="shared" ref="A32:C32" si="34">A15</f>
        <v>72013</v>
      </c>
      <c r="B32" s="257" t="str">
        <f t="shared" si="34"/>
        <v>AFS Sriracha Honey Chicken</v>
      </c>
      <c r="C32" s="221">
        <f t="shared" si="34"/>
        <v>100113</v>
      </c>
      <c r="D32" s="6"/>
      <c r="E32" s="7"/>
      <c r="F32" s="115">
        <f t="shared" si="32"/>
        <v>0</v>
      </c>
      <c r="G32" s="109">
        <f t="shared" si="28"/>
        <v>0</v>
      </c>
      <c r="H32" s="131">
        <f t="shared" si="29"/>
        <v>0</v>
      </c>
      <c r="I32" s="116">
        <f t="shared" si="30"/>
        <v>0</v>
      </c>
      <c r="J32" s="96"/>
      <c r="K32" s="96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</row>
    <row r="33" spans="1:59" s="92" customFormat="1" ht="26.25" customHeight="1" x14ac:dyDescent="0.35">
      <c r="A33" s="107">
        <f t="shared" ref="A33:C34" si="35">A16</f>
        <v>73001</v>
      </c>
      <c r="B33" s="257" t="str">
        <f t="shared" si="35"/>
        <v>AFS Gluten Free Teriyaki Chicken</v>
      </c>
      <c r="C33" s="221">
        <f t="shared" si="35"/>
        <v>100113</v>
      </c>
      <c r="D33" s="6"/>
      <c r="E33" s="7"/>
      <c r="F33" s="115">
        <f t="shared" si="32"/>
        <v>0</v>
      </c>
      <c r="G33" s="109">
        <f t="shared" si="28"/>
        <v>0</v>
      </c>
      <c r="H33" s="131">
        <f t="shared" si="29"/>
        <v>0</v>
      </c>
      <c r="I33" s="116">
        <f t="shared" si="30"/>
        <v>0</v>
      </c>
      <c r="J33" s="96"/>
      <c r="K33" s="96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</row>
    <row r="34" spans="1:59" s="92" customFormat="1" ht="26.25" customHeight="1" x14ac:dyDescent="0.35">
      <c r="A34" s="107">
        <f>A17</f>
        <v>73002</v>
      </c>
      <c r="B34" s="257" t="str">
        <f>B17</f>
        <v>AFS New Orleans Cajun Chicken</v>
      </c>
      <c r="C34" s="221">
        <f t="shared" si="35"/>
        <v>100113</v>
      </c>
      <c r="D34" s="6"/>
      <c r="E34" s="7"/>
      <c r="F34" s="115">
        <f t="shared" ref="F34" si="36">D34*E34</f>
        <v>0</v>
      </c>
      <c r="G34" s="109">
        <f t="shared" si="28"/>
        <v>0</v>
      </c>
      <c r="H34" s="131">
        <f t="shared" si="29"/>
        <v>0</v>
      </c>
      <c r="I34" s="116">
        <f t="shared" si="30"/>
        <v>0</v>
      </c>
      <c r="J34" s="96"/>
      <c r="K34" s="96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</row>
    <row r="35" spans="1:59" s="92" customFormat="1" ht="26.25" customHeight="1" x14ac:dyDescent="0.35">
      <c r="A35" s="107">
        <f t="shared" ref="A35:C35" si="37">A18</f>
        <v>8120010</v>
      </c>
      <c r="B35" s="257" t="str">
        <f t="shared" si="37"/>
        <v>Aahar Foods Chicken Tikka Masala</v>
      </c>
      <c r="C35" s="221">
        <f t="shared" si="37"/>
        <v>100113</v>
      </c>
      <c r="D35" s="6"/>
      <c r="E35" s="7"/>
      <c r="F35" s="115">
        <f t="shared" si="32"/>
        <v>0</v>
      </c>
      <c r="G35" s="109">
        <f t="shared" si="28"/>
        <v>0</v>
      </c>
      <c r="H35" s="131">
        <f t="shared" si="29"/>
        <v>0</v>
      </c>
      <c r="I35" s="116">
        <f t="shared" si="30"/>
        <v>0</v>
      </c>
      <c r="J35" s="96"/>
      <c r="K35" s="96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</row>
    <row r="36" spans="1:59" s="92" customFormat="1" ht="26.25" customHeight="1" x14ac:dyDescent="0.35">
      <c r="A36" s="107">
        <f t="shared" ref="A36:C36" si="38">A19</f>
        <v>470490</v>
      </c>
      <c r="B36" s="257" t="str">
        <f t="shared" si="38"/>
        <v>Comida Vida  Seasoned Shredded Chicken</v>
      </c>
      <c r="C36" s="221">
        <f t="shared" si="38"/>
        <v>100103</v>
      </c>
      <c r="D36" s="6"/>
      <c r="E36" s="7"/>
      <c r="F36" s="115">
        <f t="shared" si="32"/>
        <v>0</v>
      </c>
      <c r="G36" s="109">
        <f t="shared" si="28"/>
        <v>0</v>
      </c>
      <c r="H36" s="131">
        <f t="shared" si="29"/>
        <v>0</v>
      </c>
      <c r="I36" s="116">
        <f t="shared" si="30"/>
        <v>0</v>
      </c>
      <c r="J36" s="96"/>
      <c r="K36" s="96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</row>
    <row r="37" spans="1:59" s="92" customFormat="1" ht="26.25" customHeight="1" x14ac:dyDescent="0.35">
      <c r="A37" s="107">
        <f t="shared" ref="A37:C37" si="39">A20</f>
        <v>471005</v>
      </c>
      <c r="B37" s="257" t="str">
        <f t="shared" si="39"/>
        <v>Comida Vida  Shredded Chicken &amp; Cheese Tamale</v>
      </c>
      <c r="C37" s="221">
        <f t="shared" si="39"/>
        <v>100103</v>
      </c>
      <c r="D37" s="6"/>
      <c r="E37" s="7"/>
      <c r="F37" s="115">
        <f t="shared" si="32"/>
        <v>0</v>
      </c>
      <c r="G37" s="109">
        <f t="shared" si="28"/>
        <v>0</v>
      </c>
      <c r="H37" s="131">
        <f t="shared" si="29"/>
        <v>0</v>
      </c>
      <c r="I37" s="116">
        <f t="shared" si="30"/>
        <v>0</v>
      </c>
      <c r="J37" s="96"/>
      <c r="K37" s="96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</row>
    <row r="38" spans="1:59" s="92" customFormat="1" ht="26.25" customHeight="1" x14ac:dyDescent="0.35">
      <c r="A38" s="107">
        <f t="shared" ref="A38:C38" si="40">A21</f>
        <v>471045</v>
      </c>
      <c r="B38" s="257" t="str">
        <f t="shared" si="40"/>
        <v>Comida Vida  Shredded Chicken Tinga</v>
      </c>
      <c r="C38" s="221">
        <f t="shared" si="40"/>
        <v>100103</v>
      </c>
      <c r="D38" s="6"/>
      <c r="E38" s="7"/>
      <c r="F38" s="115">
        <f t="shared" si="32"/>
        <v>0</v>
      </c>
      <c r="G38" s="109">
        <f t="shared" si="28"/>
        <v>0</v>
      </c>
      <c r="H38" s="131">
        <f t="shared" si="29"/>
        <v>0</v>
      </c>
      <c r="I38" s="116">
        <f t="shared" si="30"/>
        <v>0</v>
      </c>
      <c r="J38" s="96"/>
      <c r="K38" s="96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</row>
    <row r="39" spans="1:59" s="92" customFormat="1" ht="26.25" customHeight="1" x14ac:dyDescent="0.35">
      <c r="A39" s="107">
        <f t="shared" ref="A39:C39" si="41">A22</f>
        <v>490040</v>
      </c>
      <c r="B39" s="257" t="str">
        <f t="shared" si="41"/>
        <v>Comida Vida Chicken Mole</v>
      </c>
      <c r="C39" s="221">
        <f t="shared" si="41"/>
        <v>100103</v>
      </c>
      <c r="D39" s="6"/>
      <c r="E39" s="7"/>
      <c r="F39" s="115">
        <f t="shared" si="32"/>
        <v>0</v>
      </c>
      <c r="G39" s="109">
        <f t="shared" si="28"/>
        <v>0</v>
      </c>
      <c r="H39" s="131">
        <f t="shared" si="29"/>
        <v>0</v>
      </c>
      <c r="I39" s="116">
        <f t="shared" si="30"/>
        <v>0</v>
      </c>
      <c r="J39" s="96"/>
      <c r="K39" s="96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</row>
    <row r="40" spans="1:59" s="92" customFormat="1" ht="26.25" customHeight="1" x14ac:dyDescent="0.35">
      <c r="A40" s="107">
        <f t="shared" ref="A40:C40" si="42">A23</f>
        <v>74002</v>
      </c>
      <c r="B40" s="257" t="str">
        <f t="shared" si="42"/>
        <v>AFS Beef Strips</v>
      </c>
      <c r="C40" s="221">
        <f t="shared" si="42"/>
        <v>100156</v>
      </c>
      <c r="D40" s="6"/>
      <c r="E40" s="7"/>
      <c r="F40" s="115">
        <f t="shared" si="32"/>
        <v>0</v>
      </c>
      <c r="G40" s="109">
        <f t="shared" si="28"/>
        <v>0</v>
      </c>
      <c r="H40" s="131">
        <f t="shared" si="29"/>
        <v>0</v>
      </c>
      <c r="I40" s="116">
        <f t="shared" si="30"/>
        <v>0</v>
      </c>
      <c r="J40" s="96"/>
      <c r="K40" s="96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</row>
    <row r="41" spans="1:59" s="92" customFormat="1" ht="26.25" customHeight="1" x14ac:dyDescent="0.35">
      <c r="A41" s="107">
        <f t="shared" ref="A41:C41" si="43">A24</f>
        <v>74003</v>
      </c>
      <c r="B41" s="257" t="str">
        <f t="shared" si="43"/>
        <v>AFS Teriyaki Beef</v>
      </c>
      <c r="C41" s="221">
        <f t="shared" si="43"/>
        <v>100156</v>
      </c>
      <c r="D41" s="6"/>
      <c r="E41" s="7"/>
      <c r="F41" s="115">
        <f t="shared" si="32"/>
        <v>0</v>
      </c>
      <c r="G41" s="109">
        <f t="shared" si="28"/>
        <v>0</v>
      </c>
      <c r="H41" s="131">
        <f t="shared" si="29"/>
        <v>0</v>
      </c>
      <c r="I41" s="116">
        <f t="shared" si="30"/>
        <v>0</v>
      </c>
      <c r="J41" s="96"/>
      <c r="K41" s="96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</row>
    <row r="42" spans="1:59" s="92" customFormat="1" ht="26.25" customHeight="1" x14ac:dyDescent="0.35">
      <c r="A42" s="107">
        <f t="shared" ref="A42:C42" si="44">A25</f>
        <v>470495</v>
      </c>
      <c r="B42" s="257" t="str">
        <f t="shared" si="44"/>
        <v>Comida Vida Beef Shreds</v>
      </c>
      <c r="C42" s="221">
        <f t="shared" si="44"/>
        <v>100156</v>
      </c>
      <c r="D42" s="6"/>
      <c r="E42" s="7"/>
      <c r="F42" s="115">
        <f t="shared" si="32"/>
        <v>0</v>
      </c>
      <c r="G42" s="109">
        <f t="shared" si="28"/>
        <v>0</v>
      </c>
      <c r="H42" s="131">
        <f t="shared" si="29"/>
        <v>0</v>
      </c>
      <c r="I42" s="116">
        <f t="shared" si="30"/>
        <v>0</v>
      </c>
      <c r="J42" s="96"/>
      <c r="K42" s="96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</row>
    <row r="43" spans="1:59" s="92" customFormat="1" ht="26.25" customHeight="1" x14ac:dyDescent="0.35">
      <c r="A43" s="107">
        <f t="shared" ref="A43:C43" si="45">A26</f>
        <v>471080</v>
      </c>
      <c r="B43" s="257" t="str">
        <f t="shared" si="45"/>
        <v>Comida Vida Beef Barbacoa Shreds</v>
      </c>
      <c r="C43" s="221">
        <f t="shared" si="45"/>
        <v>100156</v>
      </c>
      <c r="D43" s="6"/>
      <c r="E43" s="7"/>
      <c r="F43" s="115">
        <f t="shared" si="32"/>
        <v>0</v>
      </c>
      <c r="G43" s="109">
        <f t="shared" si="28"/>
        <v>0</v>
      </c>
      <c r="H43" s="131">
        <f t="shared" si="29"/>
        <v>0</v>
      </c>
      <c r="I43" s="116">
        <f t="shared" si="30"/>
        <v>0</v>
      </c>
      <c r="J43" s="96"/>
      <c r="K43" s="96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</row>
    <row r="44" spans="1:59" s="84" customFormat="1" ht="38.25" customHeight="1" x14ac:dyDescent="0.5">
      <c r="A44" s="312"/>
      <c r="B44" s="312"/>
      <c r="C44" s="97"/>
      <c r="D44" s="313" t="s">
        <v>29</v>
      </c>
      <c r="E44" s="314"/>
      <c r="F44" s="117">
        <f>SUM(F29:F43)</f>
        <v>0</v>
      </c>
      <c r="G44" s="118">
        <f>SUM(G29:G43)</f>
        <v>0</v>
      </c>
      <c r="H44" s="132">
        <f>SUM(H29:H43)</f>
        <v>0</v>
      </c>
      <c r="I44" s="119">
        <f>SUM(I29:I43)</f>
        <v>0</v>
      </c>
    </row>
    <row r="45" spans="1:59" s="84" customFormat="1" ht="17.5" x14ac:dyDescent="0.35">
      <c r="A45" s="98"/>
      <c r="B45" s="99"/>
      <c r="C45" s="100"/>
      <c r="D45" s="133" t="s">
        <v>69</v>
      </c>
      <c r="E45" s="120"/>
      <c r="F45" s="100"/>
      <c r="G45" s="100"/>
      <c r="H45" s="100"/>
      <c r="I45" s="100"/>
    </row>
    <row r="46" spans="1:59" s="95" customFormat="1" x14ac:dyDescent="0.25">
      <c r="A46" s="101"/>
      <c r="B46" s="101"/>
      <c r="C46" s="101"/>
      <c r="D46" s="101"/>
      <c r="E46" s="101"/>
      <c r="F46" s="101"/>
      <c r="G46" s="101"/>
      <c r="H46" s="101"/>
      <c r="I46" s="101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</row>
    <row r="47" spans="1:59" s="95" customFormat="1" ht="15.5" x14ac:dyDescent="0.35">
      <c r="A47" s="40"/>
      <c r="B47" s="102" t="s">
        <v>137</v>
      </c>
      <c r="C47" s="101"/>
      <c r="D47" s="101"/>
      <c r="E47" s="101"/>
      <c r="F47" s="101"/>
      <c r="G47" s="101"/>
      <c r="H47" s="101"/>
      <c r="I47" s="101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</row>
    <row r="48" spans="1:59" s="95" customFormat="1" x14ac:dyDescent="0.25">
      <c r="A48" s="101"/>
      <c r="B48" s="101"/>
      <c r="C48" s="101"/>
      <c r="D48" s="101"/>
      <c r="E48" s="101"/>
      <c r="F48" s="101"/>
      <c r="G48" s="101"/>
      <c r="H48" s="101"/>
      <c r="I48" s="101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</row>
    <row r="49" spans="1:59" s="95" customFormat="1" x14ac:dyDescent="0.25">
      <c r="A49" s="101"/>
      <c r="B49" s="101"/>
      <c r="C49" s="101"/>
      <c r="D49" s="101"/>
      <c r="E49" s="101"/>
      <c r="F49" s="101"/>
      <c r="G49" s="101"/>
      <c r="H49" s="101"/>
      <c r="I49" s="101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</row>
    <row r="50" spans="1:59" s="95" customFormat="1" x14ac:dyDescent="0.25">
      <c r="A50" s="101"/>
      <c r="B50" s="101"/>
      <c r="C50" s="101"/>
      <c r="D50" s="101"/>
      <c r="E50" s="101"/>
      <c r="F50" s="101"/>
      <c r="G50" s="101"/>
      <c r="H50" s="101"/>
      <c r="I50" s="101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</row>
    <row r="51" spans="1:59" s="95" customFormat="1" x14ac:dyDescent="0.25">
      <c r="A51" s="101"/>
      <c r="B51" s="101"/>
      <c r="C51" s="101"/>
      <c r="D51" s="101"/>
      <c r="E51" s="101"/>
      <c r="F51" s="101"/>
      <c r="G51" s="101"/>
      <c r="H51" s="101"/>
      <c r="I51" s="101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</row>
    <row r="52" spans="1:59" s="95" customFormat="1" x14ac:dyDescent="0.25">
      <c r="A52" s="101"/>
      <c r="B52" s="101"/>
      <c r="C52" s="101"/>
      <c r="D52" s="101"/>
      <c r="E52" s="101"/>
      <c r="F52" s="101"/>
      <c r="G52" s="101"/>
      <c r="H52" s="101"/>
      <c r="I52" s="101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</row>
    <row r="53" spans="1:59" s="95" customFormat="1" x14ac:dyDescent="0.25">
      <c r="A53" s="101"/>
      <c r="B53" s="101"/>
      <c r="C53" s="101"/>
      <c r="D53" s="101"/>
      <c r="E53" s="101"/>
      <c r="F53" s="101"/>
      <c r="G53" s="101"/>
      <c r="H53" s="101"/>
      <c r="I53" s="101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</row>
    <row r="54" spans="1:59" s="95" customFormat="1" x14ac:dyDescent="0.25">
      <c r="A54" s="101"/>
      <c r="B54" s="101"/>
      <c r="C54" s="101"/>
      <c r="D54" s="101"/>
      <c r="E54" s="101"/>
      <c r="F54" s="101"/>
      <c r="G54" s="101"/>
      <c r="H54" s="101"/>
      <c r="I54" s="101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</row>
    <row r="55" spans="1:59" s="95" customFormat="1" x14ac:dyDescent="0.25">
      <c r="A55" s="101"/>
      <c r="B55" s="101"/>
      <c r="C55" s="101"/>
      <c r="D55" s="101"/>
      <c r="E55" s="101"/>
      <c r="F55" s="101"/>
      <c r="G55" s="101"/>
      <c r="H55" s="101"/>
      <c r="I55" s="101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</row>
    <row r="56" spans="1:59" s="95" customFormat="1" x14ac:dyDescent="0.25">
      <c r="A56" s="101"/>
      <c r="B56" s="101"/>
      <c r="C56" s="101"/>
      <c r="D56" s="101"/>
      <c r="E56" s="101"/>
      <c r="F56" s="101"/>
      <c r="G56" s="101"/>
      <c r="H56" s="101"/>
      <c r="I56" s="101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</row>
    <row r="57" spans="1:59" s="95" customFormat="1" x14ac:dyDescent="0.25">
      <c r="A57" s="101"/>
      <c r="B57" s="101"/>
      <c r="C57" s="101"/>
      <c r="D57" s="101"/>
      <c r="E57" s="101"/>
      <c r="F57" s="101"/>
      <c r="G57" s="101"/>
      <c r="H57" s="101"/>
      <c r="I57" s="101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</row>
    <row r="58" spans="1:59" s="95" customFormat="1" x14ac:dyDescent="0.25">
      <c r="A58" s="101"/>
      <c r="B58" s="101"/>
      <c r="C58" s="101"/>
      <c r="D58" s="101"/>
      <c r="E58" s="101"/>
      <c r="F58" s="101"/>
      <c r="G58" s="101"/>
      <c r="H58" s="101"/>
      <c r="I58" s="101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</row>
    <row r="59" spans="1:59" s="95" customFormat="1" x14ac:dyDescent="0.25">
      <c r="A59" s="101"/>
      <c r="B59" s="101"/>
      <c r="C59" s="101"/>
      <c r="D59" s="101"/>
      <c r="E59" s="101"/>
      <c r="F59" s="101"/>
      <c r="G59" s="101"/>
      <c r="H59" s="101"/>
      <c r="I59" s="101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</row>
    <row r="60" spans="1:59" s="95" customFormat="1" x14ac:dyDescent="0.25">
      <c r="A60" s="101"/>
      <c r="B60" s="101"/>
      <c r="C60" s="101"/>
      <c r="D60" s="101"/>
      <c r="E60" s="101"/>
      <c r="F60" s="101"/>
      <c r="G60" s="101"/>
      <c r="H60" s="101"/>
      <c r="I60" s="101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</row>
    <row r="61" spans="1:59" s="95" customFormat="1" x14ac:dyDescent="0.25">
      <c r="A61" s="101"/>
      <c r="B61" s="101"/>
      <c r="C61" s="101"/>
      <c r="D61" s="101"/>
      <c r="E61" s="101"/>
      <c r="F61" s="101"/>
      <c r="G61" s="101"/>
      <c r="H61" s="101"/>
      <c r="I61" s="101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</row>
    <row r="62" spans="1:59" s="95" customFormat="1" x14ac:dyDescent="0.25">
      <c r="A62" s="101"/>
      <c r="B62" s="101"/>
      <c r="C62" s="101"/>
      <c r="D62" s="101"/>
      <c r="E62" s="101"/>
      <c r="F62" s="101"/>
      <c r="G62" s="101"/>
      <c r="H62" s="101"/>
      <c r="I62" s="101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</row>
    <row r="63" spans="1:59" s="95" customFormat="1" x14ac:dyDescent="0.25">
      <c r="A63" s="101"/>
      <c r="B63" s="101"/>
      <c r="C63" s="101"/>
      <c r="D63" s="101"/>
      <c r="E63" s="101"/>
      <c r="F63" s="101"/>
      <c r="G63" s="101"/>
      <c r="H63" s="101"/>
      <c r="I63" s="101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</row>
    <row r="64" spans="1:59" s="95" customFormat="1" x14ac:dyDescent="0.25">
      <c r="A64" s="101"/>
      <c r="B64" s="101"/>
      <c r="C64" s="101"/>
      <c r="D64" s="101"/>
      <c r="E64" s="101"/>
      <c r="F64" s="101"/>
      <c r="G64" s="101"/>
      <c r="H64" s="101"/>
      <c r="I64" s="101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</row>
    <row r="65" spans="1:59" s="95" customFormat="1" x14ac:dyDescent="0.25">
      <c r="A65" s="101"/>
      <c r="H65" s="101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</row>
    <row r="66" spans="1:59" s="95" customFormat="1" x14ac:dyDescent="0.25">
      <c r="A66" s="101"/>
      <c r="H66" s="101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</row>
    <row r="67" spans="1:59" s="95" customFormat="1" x14ac:dyDescent="0.25">
      <c r="A67" s="101"/>
      <c r="H67" s="101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</row>
    <row r="68" spans="1:59" s="95" customFormat="1" x14ac:dyDescent="0.25">
      <c r="A68" s="101"/>
      <c r="H68" s="101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</row>
    <row r="69" spans="1:59" s="95" customFormat="1" x14ac:dyDescent="0.25">
      <c r="A69" s="101"/>
      <c r="H69" s="101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</row>
    <row r="70" spans="1:59" s="95" customFormat="1" x14ac:dyDescent="0.25">
      <c r="A70" s="101"/>
      <c r="H70" s="101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</row>
    <row r="71" spans="1:59" s="95" customFormat="1" x14ac:dyDescent="0.25">
      <c r="A71" s="101"/>
      <c r="H71" s="101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</row>
    <row r="72" spans="1:59" s="95" customFormat="1" x14ac:dyDescent="0.25">
      <c r="A72" s="101"/>
      <c r="H72" s="101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</row>
    <row r="73" spans="1:59" s="95" customFormat="1" x14ac:dyDescent="0.25">
      <c r="A73" s="101"/>
      <c r="H73" s="101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</row>
    <row r="74" spans="1:59" s="95" customFormat="1" x14ac:dyDescent="0.25">
      <c r="A74" s="101"/>
      <c r="H74" s="101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</row>
    <row r="75" spans="1:59" s="95" customFormat="1" x14ac:dyDescent="0.25">
      <c r="A75" s="101"/>
      <c r="H75" s="101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</row>
    <row r="76" spans="1:59" s="95" customFormat="1" x14ac:dyDescent="0.25">
      <c r="A76" s="101"/>
      <c r="H76" s="101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</row>
    <row r="77" spans="1:59" s="95" customFormat="1" x14ac:dyDescent="0.25">
      <c r="A77" s="101"/>
      <c r="H77" s="101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</row>
    <row r="78" spans="1:59" s="95" customFormat="1" x14ac:dyDescent="0.25">
      <c r="A78" s="101"/>
      <c r="H78" s="101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</row>
    <row r="79" spans="1:59" s="95" customFormat="1" x14ac:dyDescent="0.25">
      <c r="A79" s="101"/>
      <c r="H79" s="101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</row>
    <row r="80" spans="1:59" s="95" customFormat="1" x14ac:dyDescent="0.25">
      <c r="A80" s="101"/>
      <c r="H80" s="101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</row>
    <row r="81" spans="1:59" s="95" customFormat="1" x14ac:dyDescent="0.25">
      <c r="A81" s="101"/>
      <c r="H81" s="101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</row>
    <row r="82" spans="1:59" s="95" customFormat="1" x14ac:dyDescent="0.25">
      <c r="A82" s="101"/>
      <c r="H82" s="101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</row>
    <row r="83" spans="1:59" s="95" customFormat="1" x14ac:dyDescent="0.25">
      <c r="A83" s="101"/>
      <c r="H83" s="101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</row>
    <row r="84" spans="1:59" s="95" customFormat="1" x14ac:dyDescent="0.25">
      <c r="A84" s="101"/>
      <c r="H84" s="101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</row>
    <row r="85" spans="1:59" s="95" customFormat="1" x14ac:dyDescent="0.25">
      <c r="A85" s="101"/>
      <c r="H85" s="101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</row>
    <row r="86" spans="1:59" s="95" customFormat="1" x14ac:dyDescent="0.25">
      <c r="A86" s="101"/>
      <c r="H86" s="101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</row>
    <row r="87" spans="1:59" s="95" customFormat="1" x14ac:dyDescent="0.25">
      <c r="A87" s="101"/>
      <c r="H87" s="101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</row>
    <row r="88" spans="1:59" s="95" customFormat="1" x14ac:dyDescent="0.25">
      <c r="A88" s="101"/>
      <c r="H88" s="101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</row>
    <row r="89" spans="1:59" s="95" customFormat="1" x14ac:dyDescent="0.25">
      <c r="A89" s="101"/>
      <c r="H89" s="101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</row>
    <row r="90" spans="1:59" s="95" customFormat="1" x14ac:dyDescent="0.25">
      <c r="A90" s="101"/>
      <c r="H90" s="101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</row>
    <row r="91" spans="1:59" s="95" customFormat="1" x14ac:dyDescent="0.25">
      <c r="A91" s="101"/>
      <c r="H91" s="101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</row>
    <row r="92" spans="1:59" s="95" customFormat="1" x14ac:dyDescent="0.25">
      <c r="A92" s="101"/>
      <c r="H92" s="101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</row>
    <row r="93" spans="1:59" s="95" customFormat="1" x14ac:dyDescent="0.25">
      <c r="A93" s="101"/>
      <c r="H93" s="101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4"/>
      <c r="BG93" s="84"/>
    </row>
    <row r="94" spans="1:59" s="95" customFormat="1" x14ac:dyDescent="0.25">
      <c r="A94" s="101"/>
      <c r="H94" s="101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</row>
    <row r="95" spans="1:59" s="95" customFormat="1" x14ac:dyDescent="0.25">
      <c r="A95" s="101"/>
      <c r="H95" s="101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</row>
    <row r="96" spans="1:59" s="95" customFormat="1" x14ac:dyDescent="0.25">
      <c r="A96" s="101"/>
      <c r="H96" s="101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</row>
    <row r="97" spans="1:59" s="95" customFormat="1" x14ac:dyDescent="0.25">
      <c r="A97" s="101"/>
      <c r="H97" s="101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</row>
    <row r="98" spans="1:59" s="95" customFormat="1" x14ac:dyDescent="0.25">
      <c r="A98" s="101"/>
      <c r="H98" s="101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</row>
    <row r="99" spans="1:59" s="95" customFormat="1" x14ac:dyDescent="0.25">
      <c r="A99" s="101"/>
      <c r="H99" s="101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</row>
    <row r="100" spans="1:59" s="95" customFormat="1" x14ac:dyDescent="0.25">
      <c r="A100" s="101"/>
      <c r="H100" s="101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4"/>
      <c r="BD100" s="84"/>
      <c r="BE100" s="84"/>
      <c r="BF100" s="84"/>
      <c r="BG100" s="84"/>
    </row>
    <row r="101" spans="1:59" s="95" customFormat="1" x14ac:dyDescent="0.25">
      <c r="A101" s="101"/>
      <c r="H101" s="101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84"/>
      <c r="BD101" s="84"/>
      <c r="BE101" s="84"/>
      <c r="BF101" s="84"/>
      <c r="BG101" s="84"/>
    </row>
    <row r="102" spans="1:59" s="95" customFormat="1" x14ac:dyDescent="0.25">
      <c r="A102" s="101"/>
      <c r="H102" s="101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4"/>
      <c r="BD102" s="84"/>
      <c r="BE102" s="84"/>
      <c r="BF102" s="84"/>
      <c r="BG102" s="84"/>
    </row>
    <row r="103" spans="1:59" s="95" customFormat="1" x14ac:dyDescent="0.25">
      <c r="A103" s="101"/>
      <c r="H103" s="101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84"/>
      <c r="BC103" s="84"/>
      <c r="BD103" s="84"/>
      <c r="BE103" s="84"/>
      <c r="BF103" s="84"/>
      <c r="BG103" s="84"/>
    </row>
    <row r="104" spans="1:59" s="95" customFormat="1" x14ac:dyDescent="0.25">
      <c r="A104" s="101"/>
      <c r="H104" s="101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</row>
    <row r="105" spans="1:59" s="95" customFormat="1" x14ac:dyDescent="0.25">
      <c r="A105" s="101"/>
      <c r="H105" s="101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  <c r="BA105" s="84"/>
      <c r="BB105" s="84"/>
      <c r="BC105" s="84"/>
      <c r="BD105" s="84"/>
      <c r="BE105" s="84"/>
      <c r="BF105" s="84"/>
      <c r="BG105" s="84"/>
    </row>
    <row r="106" spans="1:59" s="95" customFormat="1" x14ac:dyDescent="0.25">
      <c r="A106" s="101"/>
      <c r="H106" s="101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  <c r="AZ106" s="84"/>
      <c r="BA106" s="84"/>
      <c r="BB106" s="84"/>
      <c r="BC106" s="84"/>
      <c r="BD106" s="84"/>
      <c r="BE106" s="84"/>
      <c r="BF106" s="84"/>
      <c r="BG106" s="84"/>
    </row>
    <row r="107" spans="1:59" s="95" customFormat="1" x14ac:dyDescent="0.25">
      <c r="A107" s="101"/>
      <c r="H107" s="101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84"/>
      <c r="BC107" s="84"/>
      <c r="BD107" s="84"/>
      <c r="BE107" s="84"/>
      <c r="BF107" s="84"/>
      <c r="BG107" s="84"/>
    </row>
    <row r="108" spans="1:59" s="95" customFormat="1" x14ac:dyDescent="0.25">
      <c r="A108" s="101"/>
      <c r="H108" s="101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4"/>
      <c r="BA108" s="84"/>
      <c r="BB108" s="84"/>
      <c r="BC108" s="84"/>
      <c r="BD108" s="84"/>
      <c r="BE108" s="84"/>
      <c r="BF108" s="84"/>
      <c r="BG108" s="84"/>
    </row>
    <row r="109" spans="1:59" s="95" customFormat="1" x14ac:dyDescent="0.25">
      <c r="A109" s="101"/>
      <c r="H109" s="101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84"/>
      <c r="BC109" s="84"/>
      <c r="BD109" s="84"/>
      <c r="BE109" s="84"/>
      <c r="BF109" s="84"/>
      <c r="BG109" s="84"/>
    </row>
    <row r="110" spans="1:59" s="95" customFormat="1" x14ac:dyDescent="0.25">
      <c r="A110" s="101"/>
      <c r="H110" s="101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/>
      <c r="BA110" s="84"/>
      <c r="BB110" s="84"/>
      <c r="BC110" s="84"/>
      <c r="BD110" s="84"/>
      <c r="BE110" s="84"/>
      <c r="BF110" s="84"/>
      <c r="BG110" s="84"/>
    </row>
    <row r="111" spans="1:59" s="95" customFormat="1" x14ac:dyDescent="0.25">
      <c r="A111" s="101"/>
      <c r="H111" s="101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  <c r="BA111" s="84"/>
      <c r="BB111" s="84"/>
      <c r="BC111" s="84"/>
      <c r="BD111" s="84"/>
      <c r="BE111" s="84"/>
      <c r="BF111" s="84"/>
      <c r="BG111" s="84"/>
    </row>
    <row r="112" spans="1:59" s="95" customFormat="1" x14ac:dyDescent="0.25">
      <c r="A112" s="101"/>
      <c r="H112" s="101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84"/>
      <c r="BC112" s="84"/>
      <c r="BD112" s="84"/>
      <c r="BE112" s="84"/>
      <c r="BF112" s="84"/>
      <c r="BG112" s="84"/>
    </row>
    <row r="113" spans="1:59" s="95" customFormat="1" x14ac:dyDescent="0.25">
      <c r="A113" s="101"/>
      <c r="H113" s="101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84"/>
      <c r="BC113" s="84"/>
      <c r="BD113" s="84"/>
      <c r="BE113" s="84"/>
      <c r="BF113" s="84"/>
      <c r="BG113" s="84"/>
    </row>
    <row r="114" spans="1:59" s="95" customFormat="1" x14ac:dyDescent="0.25">
      <c r="A114" s="101"/>
      <c r="H114" s="101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4"/>
      <c r="BC114" s="84"/>
      <c r="BD114" s="84"/>
      <c r="BE114" s="84"/>
      <c r="BF114" s="84"/>
      <c r="BG114" s="84"/>
    </row>
    <row r="115" spans="1:59" s="95" customFormat="1" x14ac:dyDescent="0.25">
      <c r="A115" s="101"/>
      <c r="H115" s="101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84"/>
      <c r="BC115" s="84"/>
      <c r="BD115" s="84"/>
      <c r="BE115" s="84"/>
      <c r="BF115" s="84"/>
      <c r="BG115" s="84"/>
    </row>
    <row r="116" spans="1:59" s="95" customFormat="1" x14ac:dyDescent="0.25">
      <c r="A116" s="101"/>
      <c r="H116" s="101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  <c r="AZ116" s="84"/>
      <c r="BA116" s="84"/>
      <c r="BB116" s="84"/>
      <c r="BC116" s="84"/>
      <c r="BD116" s="84"/>
      <c r="BE116" s="84"/>
      <c r="BF116" s="84"/>
      <c r="BG116" s="84"/>
    </row>
    <row r="117" spans="1:59" s="95" customFormat="1" x14ac:dyDescent="0.25">
      <c r="A117" s="101"/>
      <c r="H117" s="101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  <c r="BB117" s="84"/>
      <c r="BC117" s="84"/>
      <c r="BD117" s="84"/>
      <c r="BE117" s="84"/>
      <c r="BF117" s="84"/>
      <c r="BG117" s="84"/>
    </row>
    <row r="118" spans="1:59" s="95" customFormat="1" x14ac:dyDescent="0.25">
      <c r="A118" s="101"/>
      <c r="H118" s="101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84"/>
      <c r="BD118" s="84"/>
      <c r="BE118" s="84"/>
      <c r="BF118" s="84"/>
      <c r="BG118" s="84"/>
    </row>
    <row r="119" spans="1:59" s="95" customFormat="1" x14ac:dyDescent="0.25">
      <c r="A119" s="101"/>
      <c r="H119" s="101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</row>
    <row r="120" spans="1:59" s="95" customFormat="1" x14ac:dyDescent="0.25">
      <c r="A120" s="101"/>
      <c r="H120" s="101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4"/>
      <c r="BG120" s="84"/>
    </row>
    <row r="121" spans="1:59" s="95" customFormat="1" x14ac:dyDescent="0.25">
      <c r="A121" s="101"/>
      <c r="H121" s="101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</row>
    <row r="122" spans="1:59" s="95" customFormat="1" x14ac:dyDescent="0.25">
      <c r="A122" s="101"/>
      <c r="H122" s="101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</row>
    <row r="123" spans="1:59" s="95" customFormat="1" x14ac:dyDescent="0.25">
      <c r="A123" s="101"/>
      <c r="H123" s="101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84"/>
      <c r="BD123" s="84"/>
      <c r="BE123" s="84"/>
      <c r="BF123" s="84"/>
      <c r="BG123" s="84"/>
    </row>
    <row r="124" spans="1:59" s="95" customFormat="1" x14ac:dyDescent="0.25">
      <c r="A124" s="101"/>
      <c r="H124" s="101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84"/>
      <c r="BC124" s="84"/>
      <c r="BD124" s="84"/>
      <c r="BE124" s="84"/>
      <c r="BF124" s="84"/>
      <c r="BG124" s="84"/>
    </row>
    <row r="125" spans="1:59" s="95" customFormat="1" x14ac:dyDescent="0.25">
      <c r="A125" s="101"/>
      <c r="H125" s="101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  <c r="AZ125" s="84"/>
      <c r="BA125" s="84"/>
      <c r="BB125" s="84"/>
      <c r="BC125" s="84"/>
      <c r="BD125" s="84"/>
      <c r="BE125" s="84"/>
      <c r="BF125" s="84"/>
      <c r="BG125" s="84"/>
    </row>
    <row r="126" spans="1:59" s="95" customFormat="1" x14ac:dyDescent="0.25">
      <c r="A126" s="101"/>
      <c r="H126" s="101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  <c r="BA126" s="84"/>
      <c r="BB126" s="84"/>
      <c r="BC126" s="84"/>
      <c r="BD126" s="84"/>
      <c r="BE126" s="84"/>
      <c r="BF126" s="84"/>
      <c r="BG126" s="84"/>
    </row>
    <row r="127" spans="1:59" s="95" customFormat="1" x14ac:dyDescent="0.25">
      <c r="A127" s="101"/>
      <c r="H127" s="101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84"/>
      <c r="BC127" s="84"/>
      <c r="BD127" s="84"/>
      <c r="BE127" s="84"/>
      <c r="BF127" s="84"/>
      <c r="BG127" s="84"/>
    </row>
    <row r="128" spans="1:59" s="95" customFormat="1" x14ac:dyDescent="0.25">
      <c r="A128" s="101"/>
      <c r="H128" s="101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84"/>
      <c r="BC128" s="84"/>
      <c r="BD128" s="84"/>
      <c r="BE128" s="84"/>
      <c r="BF128" s="84"/>
      <c r="BG128" s="84"/>
    </row>
    <row r="129" spans="1:59" s="95" customFormat="1" x14ac:dyDescent="0.25">
      <c r="A129" s="101"/>
      <c r="H129" s="101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  <c r="AZ129" s="84"/>
      <c r="BA129" s="84"/>
      <c r="BB129" s="84"/>
      <c r="BC129" s="84"/>
      <c r="BD129" s="84"/>
      <c r="BE129" s="84"/>
      <c r="BF129" s="84"/>
      <c r="BG129" s="84"/>
    </row>
    <row r="130" spans="1:59" s="95" customFormat="1" x14ac:dyDescent="0.25">
      <c r="A130" s="101"/>
      <c r="H130" s="101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84"/>
      <c r="AW130" s="84"/>
      <c r="AX130" s="84"/>
      <c r="AY130" s="84"/>
      <c r="AZ130" s="84"/>
      <c r="BA130" s="84"/>
      <c r="BB130" s="84"/>
      <c r="BC130" s="84"/>
      <c r="BD130" s="84"/>
      <c r="BE130" s="84"/>
      <c r="BF130" s="84"/>
      <c r="BG130" s="84"/>
    </row>
    <row r="131" spans="1:59" s="95" customFormat="1" x14ac:dyDescent="0.25">
      <c r="A131" s="101"/>
      <c r="H131" s="101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  <c r="BA131" s="84"/>
      <c r="BB131" s="84"/>
      <c r="BC131" s="84"/>
      <c r="BD131" s="84"/>
      <c r="BE131" s="84"/>
      <c r="BF131" s="84"/>
      <c r="BG131" s="84"/>
    </row>
    <row r="132" spans="1:59" s="95" customFormat="1" x14ac:dyDescent="0.25">
      <c r="A132" s="101"/>
      <c r="H132" s="101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  <c r="BA132" s="84"/>
      <c r="BB132" s="84"/>
      <c r="BC132" s="84"/>
      <c r="BD132" s="84"/>
      <c r="BE132" s="84"/>
      <c r="BF132" s="84"/>
      <c r="BG132" s="84"/>
    </row>
    <row r="133" spans="1:59" s="95" customFormat="1" x14ac:dyDescent="0.25">
      <c r="A133" s="101"/>
      <c r="H133" s="101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  <c r="AY133" s="84"/>
      <c r="AZ133" s="84"/>
      <c r="BA133" s="84"/>
      <c r="BB133" s="84"/>
      <c r="BC133" s="84"/>
      <c r="BD133" s="84"/>
      <c r="BE133" s="84"/>
      <c r="BF133" s="84"/>
      <c r="BG133" s="84"/>
    </row>
    <row r="134" spans="1:59" s="95" customFormat="1" x14ac:dyDescent="0.25">
      <c r="A134" s="101"/>
      <c r="H134" s="101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84"/>
      <c r="AW134" s="84"/>
      <c r="AX134" s="84"/>
      <c r="AY134" s="84"/>
      <c r="AZ134" s="84"/>
      <c r="BA134" s="84"/>
      <c r="BB134" s="84"/>
      <c r="BC134" s="84"/>
      <c r="BD134" s="84"/>
      <c r="BE134" s="84"/>
      <c r="BF134" s="84"/>
      <c r="BG134" s="84"/>
    </row>
    <row r="135" spans="1:59" s="95" customFormat="1" x14ac:dyDescent="0.25">
      <c r="A135" s="101"/>
      <c r="H135" s="101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84"/>
      <c r="AX135" s="84"/>
      <c r="AY135" s="84"/>
      <c r="AZ135" s="84"/>
      <c r="BA135" s="84"/>
      <c r="BB135" s="84"/>
      <c r="BC135" s="84"/>
      <c r="BD135" s="84"/>
      <c r="BE135" s="84"/>
      <c r="BF135" s="84"/>
      <c r="BG135" s="84"/>
    </row>
    <row r="136" spans="1:59" s="95" customFormat="1" x14ac:dyDescent="0.25">
      <c r="A136" s="101"/>
      <c r="H136" s="101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84"/>
      <c r="AW136" s="84"/>
      <c r="AX136" s="84"/>
      <c r="AY136" s="84"/>
      <c r="AZ136" s="84"/>
      <c r="BA136" s="84"/>
      <c r="BB136" s="84"/>
      <c r="BC136" s="84"/>
      <c r="BD136" s="84"/>
      <c r="BE136" s="84"/>
      <c r="BF136" s="84"/>
      <c r="BG136" s="84"/>
    </row>
    <row r="137" spans="1:59" s="95" customFormat="1" x14ac:dyDescent="0.25">
      <c r="A137" s="101"/>
      <c r="H137" s="101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84"/>
      <c r="AW137" s="84"/>
      <c r="AX137" s="84"/>
      <c r="AY137" s="84"/>
      <c r="AZ137" s="84"/>
      <c r="BA137" s="84"/>
      <c r="BB137" s="84"/>
      <c r="BC137" s="84"/>
      <c r="BD137" s="84"/>
      <c r="BE137" s="84"/>
      <c r="BF137" s="84"/>
      <c r="BG137" s="84"/>
    </row>
    <row r="138" spans="1:59" s="95" customFormat="1" x14ac:dyDescent="0.25">
      <c r="A138" s="101"/>
      <c r="H138" s="101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84"/>
      <c r="AW138" s="84"/>
      <c r="AX138" s="84"/>
      <c r="AY138" s="84"/>
      <c r="AZ138" s="84"/>
      <c r="BA138" s="84"/>
      <c r="BB138" s="84"/>
      <c r="BC138" s="84"/>
      <c r="BD138" s="84"/>
      <c r="BE138" s="84"/>
      <c r="BF138" s="84"/>
      <c r="BG138" s="84"/>
    </row>
    <row r="139" spans="1:59" s="95" customFormat="1" x14ac:dyDescent="0.25">
      <c r="A139" s="101"/>
      <c r="H139" s="101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84"/>
      <c r="AW139" s="84"/>
      <c r="AX139" s="84"/>
      <c r="AY139" s="84"/>
      <c r="AZ139" s="84"/>
      <c r="BA139" s="84"/>
      <c r="BB139" s="84"/>
      <c r="BC139" s="84"/>
      <c r="BD139" s="84"/>
      <c r="BE139" s="84"/>
      <c r="BF139" s="84"/>
      <c r="BG139" s="84"/>
    </row>
    <row r="140" spans="1:59" s="95" customFormat="1" x14ac:dyDescent="0.25">
      <c r="A140" s="101"/>
      <c r="H140" s="101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/>
      <c r="AV140" s="84"/>
      <c r="AW140" s="84"/>
      <c r="AX140" s="84"/>
      <c r="AY140" s="84"/>
      <c r="AZ140" s="84"/>
      <c r="BA140" s="84"/>
      <c r="BB140" s="84"/>
      <c r="BC140" s="84"/>
      <c r="BD140" s="84"/>
      <c r="BE140" s="84"/>
      <c r="BF140" s="84"/>
      <c r="BG140" s="84"/>
    </row>
    <row r="141" spans="1:59" s="95" customFormat="1" x14ac:dyDescent="0.25">
      <c r="A141" s="101"/>
      <c r="H141" s="101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4"/>
      <c r="AU141" s="84"/>
      <c r="AV141" s="84"/>
      <c r="AW141" s="84"/>
      <c r="AX141" s="84"/>
      <c r="AY141" s="84"/>
      <c r="AZ141" s="84"/>
      <c r="BA141" s="84"/>
      <c r="BB141" s="84"/>
      <c r="BC141" s="84"/>
      <c r="BD141" s="84"/>
      <c r="BE141" s="84"/>
      <c r="BF141" s="84"/>
      <c r="BG141" s="84"/>
    </row>
    <row r="142" spans="1:59" s="95" customFormat="1" x14ac:dyDescent="0.25">
      <c r="A142" s="101"/>
      <c r="H142" s="101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84"/>
      <c r="AW142" s="84"/>
      <c r="AX142" s="84"/>
      <c r="AY142" s="84"/>
      <c r="AZ142" s="84"/>
      <c r="BA142" s="84"/>
      <c r="BB142" s="84"/>
      <c r="BC142" s="84"/>
      <c r="BD142" s="84"/>
      <c r="BE142" s="84"/>
      <c r="BF142" s="84"/>
      <c r="BG142" s="84"/>
    </row>
    <row r="143" spans="1:59" s="95" customFormat="1" x14ac:dyDescent="0.25">
      <c r="A143" s="101"/>
      <c r="H143" s="101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84"/>
      <c r="AW143" s="84"/>
      <c r="AX143" s="84"/>
      <c r="AY143" s="84"/>
      <c r="AZ143" s="84"/>
      <c r="BA143" s="84"/>
      <c r="BB143" s="84"/>
      <c r="BC143" s="84"/>
      <c r="BD143" s="84"/>
      <c r="BE143" s="84"/>
      <c r="BF143" s="84"/>
      <c r="BG143" s="84"/>
    </row>
    <row r="144" spans="1:59" s="95" customFormat="1" x14ac:dyDescent="0.25">
      <c r="A144" s="101"/>
      <c r="H144" s="101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84"/>
      <c r="AW144" s="84"/>
      <c r="AX144" s="84"/>
      <c r="AY144" s="84"/>
      <c r="AZ144" s="84"/>
      <c r="BA144" s="84"/>
      <c r="BB144" s="84"/>
      <c r="BC144" s="84"/>
      <c r="BD144" s="84"/>
      <c r="BE144" s="84"/>
      <c r="BF144" s="84"/>
      <c r="BG144" s="84"/>
    </row>
    <row r="145" spans="1:59" s="95" customFormat="1" x14ac:dyDescent="0.25">
      <c r="A145" s="101"/>
      <c r="H145" s="101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4"/>
      <c r="AN145" s="84"/>
      <c r="AO145" s="84"/>
      <c r="AP145" s="84"/>
      <c r="AQ145" s="84"/>
      <c r="AR145" s="84"/>
      <c r="AS145" s="84"/>
      <c r="AT145" s="84"/>
      <c r="AU145" s="84"/>
      <c r="AV145" s="84"/>
      <c r="AW145" s="84"/>
      <c r="AX145" s="84"/>
      <c r="AY145" s="84"/>
      <c r="AZ145" s="84"/>
      <c r="BA145" s="84"/>
      <c r="BB145" s="84"/>
      <c r="BC145" s="84"/>
      <c r="BD145" s="84"/>
      <c r="BE145" s="84"/>
      <c r="BF145" s="84"/>
      <c r="BG145" s="84"/>
    </row>
    <row r="146" spans="1:59" s="95" customFormat="1" x14ac:dyDescent="0.25">
      <c r="A146" s="101"/>
      <c r="H146" s="101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  <c r="AT146" s="84"/>
      <c r="AU146" s="84"/>
      <c r="AV146" s="84"/>
      <c r="AW146" s="84"/>
      <c r="AX146" s="84"/>
      <c r="AY146" s="84"/>
      <c r="AZ146" s="84"/>
      <c r="BA146" s="84"/>
      <c r="BB146" s="84"/>
      <c r="BC146" s="84"/>
      <c r="BD146" s="84"/>
      <c r="BE146" s="84"/>
      <c r="BF146" s="84"/>
      <c r="BG146" s="84"/>
    </row>
    <row r="147" spans="1:59" s="95" customFormat="1" x14ac:dyDescent="0.25">
      <c r="A147" s="101"/>
      <c r="H147" s="101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  <c r="AT147" s="84"/>
      <c r="AU147" s="84"/>
      <c r="AV147" s="84"/>
      <c r="AW147" s="84"/>
      <c r="AX147" s="84"/>
      <c r="AY147" s="84"/>
      <c r="AZ147" s="84"/>
      <c r="BA147" s="84"/>
      <c r="BB147" s="84"/>
      <c r="BC147" s="84"/>
      <c r="BD147" s="84"/>
      <c r="BE147" s="84"/>
      <c r="BF147" s="84"/>
      <c r="BG147" s="84"/>
    </row>
    <row r="148" spans="1:59" s="95" customFormat="1" x14ac:dyDescent="0.25">
      <c r="A148" s="101"/>
      <c r="H148" s="101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84"/>
      <c r="AW148" s="84"/>
      <c r="AX148" s="84"/>
      <c r="AY148" s="84"/>
      <c r="AZ148" s="84"/>
      <c r="BA148" s="84"/>
      <c r="BB148" s="84"/>
      <c r="BC148" s="84"/>
      <c r="BD148" s="84"/>
      <c r="BE148" s="84"/>
      <c r="BF148" s="84"/>
      <c r="BG148" s="84"/>
    </row>
    <row r="149" spans="1:59" s="95" customFormat="1" x14ac:dyDescent="0.25">
      <c r="A149" s="101"/>
      <c r="H149" s="101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84"/>
      <c r="AW149" s="84"/>
      <c r="AX149" s="84"/>
      <c r="AY149" s="84"/>
      <c r="AZ149" s="84"/>
      <c r="BA149" s="84"/>
      <c r="BB149" s="84"/>
      <c r="BC149" s="84"/>
      <c r="BD149" s="84"/>
      <c r="BE149" s="84"/>
      <c r="BF149" s="84"/>
      <c r="BG149" s="84"/>
    </row>
    <row r="150" spans="1:59" s="95" customFormat="1" x14ac:dyDescent="0.25">
      <c r="A150" s="101"/>
      <c r="H150" s="101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  <c r="AT150" s="84"/>
      <c r="AU150" s="84"/>
      <c r="AV150" s="84"/>
      <c r="AW150" s="84"/>
      <c r="AX150" s="84"/>
      <c r="AY150" s="84"/>
      <c r="AZ150" s="84"/>
      <c r="BA150" s="84"/>
      <c r="BB150" s="84"/>
      <c r="BC150" s="84"/>
      <c r="BD150" s="84"/>
      <c r="BE150" s="84"/>
      <c r="BF150" s="84"/>
      <c r="BG150" s="84"/>
    </row>
    <row r="151" spans="1:59" s="95" customFormat="1" x14ac:dyDescent="0.25">
      <c r="A151" s="101"/>
      <c r="H151" s="101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  <c r="AT151" s="84"/>
      <c r="AU151" s="84"/>
      <c r="AV151" s="84"/>
      <c r="AW151" s="84"/>
      <c r="AX151" s="84"/>
      <c r="AY151" s="84"/>
      <c r="AZ151" s="84"/>
      <c r="BA151" s="84"/>
      <c r="BB151" s="84"/>
      <c r="BC151" s="84"/>
      <c r="BD151" s="84"/>
      <c r="BE151" s="84"/>
      <c r="BF151" s="84"/>
      <c r="BG151" s="84"/>
    </row>
    <row r="152" spans="1:59" s="95" customFormat="1" x14ac:dyDescent="0.25">
      <c r="A152" s="101"/>
      <c r="H152" s="101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4"/>
      <c r="AN152" s="84"/>
      <c r="AO152" s="84"/>
      <c r="AP152" s="84"/>
      <c r="AQ152" s="84"/>
      <c r="AR152" s="84"/>
      <c r="AS152" s="84"/>
      <c r="AT152" s="84"/>
      <c r="AU152" s="84"/>
      <c r="AV152" s="84"/>
      <c r="AW152" s="84"/>
      <c r="AX152" s="84"/>
      <c r="AY152" s="84"/>
      <c r="AZ152" s="84"/>
      <c r="BA152" s="84"/>
      <c r="BB152" s="84"/>
      <c r="BC152" s="84"/>
      <c r="BD152" s="84"/>
      <c r="BE152" s="84"/>
      <c r="BF152" s="84"/>
      <c r="BG152" s="84"/>
    </row>
    <row r="153" spans="1:59" s="95" customFormat="1" x14ac:dyDescent="0.25">
      <c r="A153" s="101"/>
      <c r="H153" s="101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  <c r="AK153" s="84"/>
      <c r="AL153" s="84"/>
      <c r="AM153" s="84"/>
      <c r="AN153" s="84"/>
      <c r="AO153" s="84"/>
      <c r="AP153" s="84"/>
      <c r="AQ153" s="84"/>
      <c r="AR153" s="84"/>
      <c r="AS153" s="84"/>
      <c r="AT153" s="84"/>
      <c r="AU153" s="84"/>
      <c r="AV153" s="84"/>
      <c r="AW153" s="84"/>
      <c r="AX153" s="84"/>
      <c r="AY153" s="84"/>
      <c r="AZ153" s="84"/>
      <c r="BA153" s="84"/>
      <c r="BB153" s="84"/>
      <c r="BC153" s="84"/>
      <c r="BD153" s="84"/>
      <c r="BE153" s="84"/>
      <c r="BF153" s="84"/>
      <c r="BG153" s="84"/>
    </row>
    <row r="154" spans="1:59" s="95" customFormat="1" x14ac:dyDescent="0.25">
      <c r="A154" s="101"/>
      <c r="H154" s="101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84"/>
      <c r="AW154" s="84"/>
      <c r="AX154" s="84"/>
      <c r="AY154" s="84"/>
      <c r="AZ154" s="84"/>
      <c r="BA154" s="84"/>
      <c r="BB154" s="84"/>
      <c r="BC154" s="84"/>
      <c r="BD154" s="84"/>
      <c r="BE154" s="84"/>
      <c r="BF154" s="84"/>
      <c r="BG154" s="84"/>
    </row>
    <row r="155" spans="1:59" s="95" customFormat="1" x14ac:dyDescent="0.25">
      <c r="A155" s="101"/>
      <c r="H155" s="101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4"/>
      <c r="AU155" s="84"/>
      <c r="AV155" s="84"/>
      <c r="AW155" s="84"/>
      <c r="AX155" s="84"/>
      <c r="AY155" s="84"/>
      <c r="AZ155" s="84"/>
      <c r="BA155" s="84"/>
      <c r="BB155" s="84"/>
      <c r="BC155" s="84"/>
      <c r="BD155" s="84"/>
      <c r="BE155" s="84"/>
      <c r="BF155" s="84"/>
      <c r="BG155" s="84"/>
    </row>
    <row r="156" spans="1:59" s="95" customFormat="1" x14ac:dyDescent="0.25">
      <c r="A156" s="101"/>
      <c r="H156" s="101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4"/>
      <c r="AU156" s="84"/>
      <c r="AV156" s="84"/>
      <c r="AW156" s="84"/>
      <c r="AX156" s="84"/>
      <c r="AY156" s="84"/>
      <c r="AZ156" s="84"/>
      <c r="BA156" s="84"/>
      <c r="BB156" s="84"/>
      <c r="BC156" s="84"/>
      <c r="BD156" s="84"/>
      <c r="BE156" s="84"/>
      <c r="BF156" s="84"/>
      <c r="BG156" s="84"/>
    </row>
    <row r="157" spans="1:59" s="95" customFormat="1" x14ac:dyDescent="0.25">
      <c r="A157" s="101"/>
      <c r="H157" s="101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84"/>
      <c r="AW157" s="84"/>
      <c r="AX157" s="84"/>
      <c r="AY157" s="84"/>
      <c r="AZ157" s="84"/>
      <c r="BA157" s="84"/>
      <c r="BB157" s="84"/>
      <c r="BC157" s="84"/>
      <c r="BD157" s="84"/>
      <c r="BE157" s="84"/>
      <c r="BF157" s="84"/>
      <c r="BG157" s="84"/>
    </row>
    <row r="158" spans="1:59" s="95" customFormat="1" x14ac:dyDescent="0.25">
      <c r="A158" s="101"/>
      <c r="H158" s="101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4"/>
      <c r="AV158" s="84"/>
      <c r="AW158" s="84"/>
      <c r="AX158" s="84"/>
      <c r="AY158" s="84"/>
      <c r="AZ158" s="84"/>
      <c r="BA158" s="84"/>
      <c r="BB158" s="84"/>
      <c r="BC158" s="84"/>
      <c r="BD158" s="84"/>
      <c r="BE158" s="84"/>
      <c r="BF158" s="84"/>
      <c r="BG158" s="84"/>
    </row>
    <row r="159" spans="1:59" s="95" customFormat="1" x14ac:dyDescent="0.25">
      <c r="A159" s="101"/>
      <c r="H159" s="101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84"/>
      <c r="AW159" s="84"/>
      <c r="AX159" s="84"/>
      <c r="AY159" s="84"/>
      <c r="AZ159" s="84"/>
      <c r="BA159" s="84"/>
      <c r="BB159" s="84"/>
      <c r="BC159" s="84"/>
      <c r="BD159" s="84"/>
      <c r="BE159" s="84"/>
      <c r="BF159" s="84"/>
      <c r="BG159" s="84"/>
    </row>
    <row r="160" spans="1:59" s="95" customFormat="1" x14ac:dyDescent="0.25">
      <c r="A160" s="101"/>
      <c r="H160" s="101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  <c r="AT160" s="84"/>
      <c r="AU160" s="84"/>
      <c r="AV160" s="84"/>
      <c r="AW160" s="84"/>
      <c r="AX160" s="84"/>
      <c r="AY160" s="84"/>
      <c r="AZ160" s="84"/>
      <c r="BA160" s="84"/>
      <c r="BB160" s="84"/>
      <c r="BC160" s="84"/>
      <c r="BD160" s="84"/>
      <c r="BE160" s="84"/>
      <c r="BF160" s="84"/>
      <c r="BG160" s="84"/>
    </row>
    <row r="161" spans="1:59" s="95" customFormat="1" x14ac:dyDescent="0.25">
      <c r="A161" s="101"/>
      <c r="H161" s="101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4"/>
      <c r="AU161" s="84"/>
      <c r="AV161" s="84"/>
      <c r="AW161" s="84"/>
      <c r="AX161" s="84"/>
      <c r="AY161" s="84"/>
      <c r="AZ161" s="84"/>
      <c r="BA161" s="84"/>
      <c r="BB161" s="84"/>
      <c r="BC161" s="84"/>
      <c r="BD161" s="84"/>
      <c r="BE161" s="84"/>
      <c r="BF161" s="84"/>
      <c r="BG161" s="84"/>
    </row>
    <row r="162" spans="1:59" s="95" customFormat="1" x14ac:dyDescent="0.25">
      <c r="A162" s="101"/>
      <c r="H162" s="101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84"/>
      <c r="AW162" s="84"/>
      <c r="AX162" s="84"/>
      <c r="AY162" s="84"/>
      <c r="AZ162" s="84"/>
      <c r="BA162" s="84"/>
      <c r="BB162" s="84"/>
      <c r="BC162" s="84"/>
      <c r="BD162" s="84"/>
      <c r="BE162" s="84"/>
      <c r="BF162" s="84"/>
      <c r="BG162" s="84"/>
    </row>
    <row r="163" spans="1:59" s="95" customFormat="1" x14ac:dyDescent="0.25">
      <c r="A163" s="101"/>
      <c r="H163" s="101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  <c r="AT163" s="84"/>
      <c r="AU163" s="84"/>
      <c r="AV163" s="84"/>
      <c r="AW163" s="84"/>
      <c r="AX163" s="84"/>
      <c r="AY163" s="84"/>
      <c r="AZ163" s="84"/>
      <c r="BA163" s="84"/>
      <c r="BB163" s="84"/>
      <c r="BC163" s="84"/>
      <c r="BD163" s="84"/>
      <c r="BE163" s="84"/>
      <c r="BF163" s="84"/>
      <c r="BG163" s="84"/>
    </row>
    <row r="164" spans="1:59" s="95" customFormat="1" x14ac:dyDescent="0.25">
      <c r="A164" s="101"/>
      <c r="H164" s="101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  <c r="AT164" s="84"/>
      <c r="AU164" s="84"/>
      <c r="AV164" s="84"/>
      <c r="AW164" s="84"/>
      <c r="AX164" s="84"/>
      <c r="AY164" s="84"/>
      <c r="AZ164" s="84"/>
      <c r="BA164" s="84"/>
      <c r="BB164" s="84"/>
      <c r="BC164" s="84"/>
      <c r="BD164" s="84"/>
      <c r="BE164" s="84"/>
      <c r="BF164" s="84"/>
      <c r="BG164" s="84"/>
    </row>
    <row r="165" spans="1:59" s="95" customFormat="1" x14ac:dyDescent="0.25">
      <c r="A165" s="101"/>
      <c r="H165" s="101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  <c r="AT165" s="84"/>
      <c r="AU165" s="84"/>
      <c r="AV165" s="84"/>
      <c r="AW165" s="84"/>
      <c r="AX165" s="84"/>
      <c r="AY165" s="84"/>
      <c r="AZ165" s="84"/>
      <c r="BA165" s="84"/>
      <c r="BB165" s="84"/>
      <c r="BC165" s="84"/>
      <c r="BD165" s="84"/>
      <c r="BE165" s="84"/>
      <c r="BF165" s="84"/>
      <c r="BG165" s="84"/>
    </row>
    <row r="166" spans="1:59" s="95" customFormat="1" x14ac:dyDescent="0.25">
      <c r="A166" s="101"/>
      <c r="H166" s="101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4"/>
      <c r="AV166" s="84"/>
      <c r="AW166" s="84"/>
      <c r="AX166" s="84"/>
      <c r="AY166" s="84"/>
      <c r="AZ166" s="84"/>
      <c r="BA166" s="84"/>
      <c r="BB166" s="84"/>
      <c r="BC166" s="84"/>
      <c r="BD166" s="84"/>
      <c r="BE166" s="84"/>
      <c r="BF166" s="84"/>
      <c r="BG166" s="84"/>
    </row>
    <row r="167" spans="1:59" s="95" customFormat="1" x14ac:dyDescent="0.25">
      <c r="A167" s="101"/>
      <c r="H167" s="101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4"/>
      <c r="AU167" s="84"/>
      <c r="AV167" s="84"/>
      <c r="AW167" s="84"/>
      <c r="AX167" s="84"/>
      <c r="AY167" s="84"/>
      <c r="AZ167" s="84"/>
      <c r="BA167" s="84"/>
      <c r="BB167" s="84"/>
      <c r="BC167" s="84"/>
      <c r="BD167" s="84"/>
      <c r="BE167" s="84"/>
      <c r="BF167" s="84"/>
      <c r="BG167" s="84"/>
    </row>
    <row r="168" spans="1:59" s="95" customFormat="1" x14ac:dyDescent="0.25">
      <c r="A168" s="101"/>
      <c r="H168" s="101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  <c r="AT168" s="84"/>
      <c r="AU168" s="84"/>
      <c r="AV168" s="84"/>
      <c r="AW168" s="84"/>
      <c r="AX168" s="84"/>
      <c r="AY168" s="84"/>
      <c r="AZ168" s="84"/>
      <c r="BA168" s="84"/>
      <c r="BB168" s="84"/>
      <c r="BC168" s="84"/>
      <c r="BD168" s="84"/>
      <c r="BE168" s="84"/>
      <c r="BF168" s="84"/>
      <c r="BG168" s="84"/>
    </row>
    <row r="169" spans="1:59" s="95" customFormat="1" x14ac:dyDescent="0.25">
      <c r="A169" s="101"/>
      <c r="H169" s="101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4"/>
      <c r="AN169" s="84"/>
      <c r="AO169" s="84"/>
      <c r="AP169" s="84"/>
      <c r="AQ169" s="84"/>
      <c r="AR169" s="84"/>
      <c r="AS169" s="84"/>
      <c r="AT169" s="84"/>
      <c r="AU169" s="84"/>
      <c r="AV169" s="84"/>
      <c r="AW169" s="84"/>
      <c r="AX169" s="84"/>
      <c r="AY169" s="84"/>
      <c r="AZ169" s="84"/>
      <c r="BA169" s="84"/>
      <c r="BB169" s="84"/>
      <c r="BC169" s="84"/>
      <c r="BD169" s="84"/>
      <c r="BE169" s="84"/>
      <c r="BF169" s="84"/>
      <c r="BG169" s="84"/>
    </row>
    <row r="170" spans="1:59" s="95" customFormat="1" x14ac:dyDescent="0.25">
      <c r="A170" s="101"/>
      <c r="H170" s="101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  <c r="AK170" s="84"/>
      <c r="AL170" s="84"/>
      <c r="AM170" s="84"/>
      <c r="AN170" s="84"/>
      <c r="AO170" s="84"/>
      <c r="AP170" s="84"/>
      <c r="AQ170" s="84"/>
      <c r="AR170" s="84"/>
      <c r="AS170" s="84"/>
      <c r="AT170" s="84"/>
      <c r="AU170" s="84"/>
      <c r="AV170" s="84"/>
      <c r="AW170" s="84"/>
      <c r="AX170" s="84"/>
      <c r="AY170" s="84"/>
      <c r="AZ170" s="84"/>
      <c r="BA170" s="84"/>
      <c r="BB170" s="84"/>
      <c r="BC170" s="84"/>
      <c r="BD170" s="84"/>
      <c r="BE170" s="84"/>
      <c r="BF170" s="84"/>
      <c r="BG170" s="84"/>
    </row>
    <row r="171" spans="1:59" s="95" customFormat="1" x14ac:dyDescent="0.25">
      <c r="A171" s="101"/>
      <c r="H171" s="101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4"/>
      <c r="AH171" s="84"/>
      <c r="AI171" s="84"/>
      <c r="AJ171" s="84"/>
      <c r="AK171" s="84"/>
      <c r="AL171" s="84"/>
      <c r="AM171" s="84"/>
      <c r="AN171" s="84"/>
      <c r="AO171" s="84"/>
      <c r="AP171" s="84"/>
      <c r="AQ171" s="84"/>
      <c r="AR171" s="84"/>
      <c r="AS171" s="84"/>
      <c r="AT171" s="84"/>
      <c r="AU171" s="84"/>
      <c r="AV171" s="84"/>
      <c r="AW171" s="84"/>
      <c r="AX171" s="84"/>
      <c r="AY171" s="84"/>
      <c r="AZ171" s="84"/>
      <c r="BA171" s="84"/>
      <c r="BB171" s="84"/>
      <c r="BC171" s="84"/>
      <c r="BD171" s="84"/>
      <c r="BE171" s="84"/>
      <c r="BF171" s="84"/>
      <c r="BG171" s="84"/>
    </row>
    <row r="172" spans="1:59" s="95" customFormat="1" x14ac:dyDescent="0.25">
      <c r="A172" s="101"/>
      <c r="H172" s="101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  <c r="AT172" s="84"/>
      <c r="AU172" s="84"/>
      <c r="AV172" s="84"/>
      <c r="AW172" s="84"/>
      <c r="AX172" s="84"/>
      <c r="AY172" s="84"/>
      <c r="AZ172" s="84"/>
      <c r="BA172" s="84"/>
      <c r="BB172" s="84"/>
      <c r="BC172" s="84"/>
      <c r="BD172" s="84"/>
      <c r="BE172" s="84"/>
      <c r="BF172" s="84"/>
      <c r="BG172" s="84"/>
    </row>
    <row r="173" spans="1:59" s="95" customFormat="1" x14ac:dyDescent="0.25">
      <c r="A173" s="101"/>
      <c r="H173" s="101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  <c r="AG173" s="84"/>
      <c r="AH173" s="84"/>
      <c r="AI173" s="84"/>
      <c r="AJ173" s="84"/>
      <c r="AK173" s="84"/>
      <c r="AL173" s="84"/>
      <c r="AM173" s="84"/>
      <c r="AN173" s="84"/>
      <c r="AO173" s="84"/>
      <c r="AP173" s="84"/>
      <c r="AQ173" s="84"/>
      <c r="AR173" s="84"/>
      <c r="AS173" s="84"/>
      <c r="AT173" s="84"/>
      <c r="AU173" s="84"/>
      <c r="AV173" s="84"/>
      <c r="AW173" s="84"/>
      <c r="AX173" s="84"/>
      <c r="AY173" s="84"/>
      <c r="AZ173" s="84"/>
      <c r="BA173" s="84"/>
      <c r="BB173" s="84"/>
      <c r="BC173" s="84"/>
      <c r="BD173" s="84"/>
      <c r="BE173" s="84"/>
      <c r="BF173" s="84"/>
      <c r="BG173" s="84"/>
    </row>
    <row r="174" spans="1:59" s="95" customFormat="1" x14ac:dyDescent="0.25">
      <c r="A174" s="101"/>
      <c r="H174" s="101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84"/>
      <c r="AW174" s="84"/>
      <c r="AX174" s="84"/>
      <c r="AY174" s="84"/>
      <c r="AZ174" s="84"/>
      <c r="BA174" s="84"/>
      <c r="BB174" s="84"/>
      <c r="BC174" s="84"/>
      <c r="BD174" s="84"/>
      <c r="BE174" s="84"/>
      <c r="BF174" s="84"/>
      <c r="BG174" s="84"/>
    </row>
    <row r="175" spans="1:59" s="95" customFormat="1" x14ac:dyDescent="0.25">
      <c r="A175" s="101"/>
      <c r="H175" s="101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4"/>
      <c r="AN175" s="84"/>
      <c r="AO175" s="84"/>
      <c r="AP175" s="84"/>
      <c r="AQ175" s="84"/>
      <c r="AR175" s="84"/>
      <c r="AS175" s="84"/>
      <c r="AT175" s="84"/>
      <c r="AU175" s="84"/>
      <c r="AV175" s="84"/>
      <c r="AW175" s="84"/>
      <c r="AX175" s="84"/>
      <c r="AY175" s="84"/>
      <c r="AZ175" s="84"/>
      <c r="BA175" s="84"/>
      <c r="BB175" s="84"/>
      <c r="BC175" s="84"/>
      <c r="BD175" s="84"/>
      <c r="BE175" s="84"/>
      <c r="BF175" s="84"/>
      <c r="BG175" s="84"/>
    </row>
    <row r="176" spans="1:59" s="95" customFormat="1" x14ac:dyDescent="0.25">
      <c r="A176" s="101"/>
      <c r="H176" s="101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84"/>
      <c r="AW176" s="84"/>
      <c r="AX176" s="84"/>
      <c r="AY176" s="84"/>
      <c r="AZ176" s="84"/>
      <c r="BA176" s="84"/>
      <c r="BB176" s="84"/>
      <c r="BC176" s="84"/>
      <c r="BD176" s="84"/>
      <c r="BE176" s="84"/>
      <c r="BF176" s="84"/>
      <c r="BG176" s="84"/>
    </row>
    <row r="177" spans="1:59" s="95" customFormat="1" x14ac:dyDescent="0.25">
      <c r="A177" s="101"/>
      <c r="H177" s="101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  <c r="AK177" s="84"/>
      <c r="AL177" s="84"/>
      <c r="AM177" s="84"/>
      <c r="AN177" s="84"/>
      <c r="AO177" s="84"/>
      <c r="AP177" s="84"/>
      <c r="AQ177" s="84"/>
      <c r="AR177" s="84"/>
      <c r="AS177" s="84"/>
      <c r="AT177" s="84"/>
      <c r="AU177" s="84"/>
      <c r="AV177" s="84"/>
      <c r="AW177" s="84"/>
      <c r="AX177" s="84"/>
      <c r="AY177" s="84"/>
      <c r="AZ177" s="84"/>
      <c r="BA177" s="84"/>
      <c r="BB177" s="84"/>
      <c r="BC177" s="84"/>
      <c r="BD177" s="84"/>
      <c r="BE177" s="84"/>
      <c r="BF177" s="84"/>
      <c r="BG177" s="84"/>
    </row>
    <row r="178" spans="1:59" s="95" customFormat="1" x14ac:dyDescent="0.25">
      <c r="A178" s="101"/>
      <c r="H178" s="101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84"/>
      <c r="AW178" s="84"/>
      <c r="AX178" s="84"/>
      <c r="AY178" s="84"/>
      <c r="AZ178" s="84"/>
      <c r="BA178" s="84"/>
      <c r="BB178" s="84"/>
      <c r="BC178" s="84"/>
      <c r="BD178" s="84"/>
      <c r="BE178" s="84"/>
      <c r="BF178" s="84"/>
      <c r="BG178" s="84"/>
    </row>
    <row r="179" spans="1:59" s="95" customFormat="1" x14ac:dyDescent="0.25">
      <c r="A179" s="101"/>
      <c r="H179" s="101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  <c r="AT179" s="84"/>
      <c r="AU179" s="84"/>
      <c r="AV179" s="84"/>
      <c r="AW179" s="84"/>
      <c r="AX179" s="84"/>
      <c r="AY179" s="84"/>
      <c r="AZ179" s="84"/>
      <c r="BA179" s="84"/>
      <c r="BB179" s="84"/>
      <c r="BC179" s="84"/>
      <c r="BD179" s="84"/>
      <c r="BE179" s="84"/>
      <c r="BF179" s="84"/>
      <c r="BG179" s="84"/>
    </row>
    <row r="180" spans="1:59" s="95" customFormat="1" x14ac:dyDescent="0.25">
      <c r="A180" s="101"/>
      <c r="H180" s="101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4"/>
      <c r="AX180" s="84"/>
      <c r="AY180" s="84"/>
      <c r="AZ180" s="84"/>
      <c r="BA180" s="84"/>
      <c r="BB180" s="84"/>
      <c r="BC180" s="84"/>
      <c r="BD180" s="84"/>
      <c r="BE180" s="84"/>
      <c r="BF180" s="84"/>
      <c r="BG180" s="84"/>
    </row>
    <row r="181" spans="1:59" s="95" customFormat="1" x14ac:dyDescent="0.25">
      <c r="A181" s="101"/>
      <c r="H181" s="101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/>
      <c r="AV181" s="84"/>
      <c r="AW181" s="84"/>
      <c r="AX181" s="84"/>
      <c r="AY181" s="84"/>
      <c r="AZ181" s="84"/>
      <c r="BA181" s="84"/>
      <c r="BB181" s="84"/>
      <c r="BC181" s="84"/>
      <c r="BD181" s="84"/>
      <c r="BE181" s="84"/>
      <c r="BF181" s="84"/>
      <c r="BG181" s="84"/>
    </row>
    <row r="182" spans="1:59" s="95" customFormat="1" x14ac:dyDescent="0.25">
      <c r="A182" s="101"/>
      <c r="H182" s="101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  <c r="AK182" s="84"/>
      <c r="AL182" s="84"/>
      <c r="AM182" s="84"/>
      <c r="AN182" s="84"/>
      <c r="AO182" s="84"/>
      <c r="AP182" s="84"/>
      <c r="AQ182" s="84"/>
      <c r="AR182" s="84"/>
      <c r="AS182" s="84"/>
      <c r="AT182" s="84"/>
      <c r="AU182" s="84"/>
      <c r="AV182" s="84"/>
      <c r="AW182" s="84"/>
      <c r="AX182" s="84"/>
      <c r="AY182" s="84"/>
      <c r="AZ182" s="84"/>
      <c r="BA182" s="84"/>
      <c r="BB182" s="84"/>
      <c r="BC182" s="84"/>
      <c r="BD182" s="84"/>
      <c r="BE182" s="84"/>
      <c r="BF182" s="84"/>
      <c r="BG182" s="84"/>
    </row>
    <row r="183" spans="1:59" s="95" customFormat="1" x14ac:dyDescent="0.25">
      <c r="A183" s="101"/>
      <c r="H183" s="101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84"/>
      <c r="AV183" s="84"/>
      <c r="AW183" s="84"/>
      <c r="AX183" s="84"/>
      <c r="AY183" s="84"/>
      <c r="AZ183" s="84"/>
      <c r="BA183" s="84"/>
      <c r="BB183" s="84"/>
      <c r="BC183" s="84"/>
      <c r="BD183" s="84"/>
      <c r="BE183" s="84"/>
      <c r="BF183" s="84"/>
      <c r="BG183" s="84"/>
    </row>
    <row r="184" spans="1:59" s="95" customFormat="1" x14ac:dyDescent="0.25">
      <c r="A184" s="101"/>
      <c r="H184" s="101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  <c r="AT184" s="84"/>
      <c r="AU184" s="84"/>
      <c r="AV184" s="84"/>
      <c r="AW184" s="84"/>
      <c r="AX184" s="84"/>
      <c r="AY184" s="84"/>
      <c r="AZ184" s="84"/>
      <c r="BA184" s="84"/>
      <c r="BB184" s="84"/>
      <c r="BC184" s="84"/>
      <c r="BD184" s="84"/>
      <c r="BE184" s="84"/>
      <c r="BF184" s="84"/>
      <c r="BG184" s="84"/>
    </row>
    <row r="185" spans="1:59" s="95" customFormat="1" x14ac:dyDescent="0.25">
      <c r="A185" s="101"/>
      <c r="H185" s="101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  <c r="AT185" s="84"/>
      <c r="AU185" s="84"/>
      <c r="AV185" s="84"/>
      <c r="AW185" s="84"/>
      <c r="AX185" s="84"/>
      <c r="AY185" s="84"/>
      <c r="AZ185" s="84"/>
      <c r="BA185" s="84"/>
      <c r="BB185" s="84"/>
      <c r="BC185" s="84"/>
      <c r="BD185" s="84"/>
      <c r="BE185" s="84"/>
      <c r="BF185" s="84"/>
      <c r="BG185" s="84"/>
    </row>
    <row r="186" spans="1:59" s="95" customFormat="1" x14ac:dyDescent="0.25">
      <c r="A186" s="101"/>
      <c r="H186" s="101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84"/>
      <c r="AV186" s="84"/>
      <c r="AW186" s="84"/>
      <c r="AX186" s="84"/>
      <c r="AY186" s="84"/>
      <c r="AZ186" s="84"/>
      <c r="BA186" s="84"/>
      <c r="BB186" s="84"/>
      <c r="BC186" s="84"/>
      <c r="BD186" s="84"/>
      <c r="BE186" s="84"/>
      <c r="BF186" s="84"/>
      <c r="BG186" s="84"/>
    </row>
    <row r="187" spans="1:59" s="95" customFormat="1" x14ac:dyDescent="0.25">
      <c r="A187" s="101"/>
      <c r="H187" s="101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  <c r="AN187" s="84"/>
      <c r="AO187" s="84"/>
      <c r="AP187" s="84"/>
      <c r="AQ187" s="84"/>
      <c r="AR187" s="84"/>
      <c r="AS187" s="84"/>
      <c r="AT187" s="84"/>
      <c r="AU187" s="84"/>
      <c r="AV187" s="84"/>
      <c r="AW187" s="84"/>
      <c r="AX187" s="84"/>
      <c r="AY187" s="84"/>
      <c r="AZ187" s="84"/>
      <c r="BA187" s="84"/>
      <c r="BB187" s="84"/>
      <c r="BC187" s="84"/>
      <c r="BD187" s="84"/>
      <c r="BE187" s="84"/>
      <c r="BF187" s="84"/>
      <c r="BG187" s="84"/>
    </row>
    <row r="188" spans="1:59" s="95" customFormat="1" x14ac:dyDescent="0.25">
      <c r="A188" s="101"/>
      <c r="H188" s="101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  <c r="AT188" s="84"/>
      <c r="AU188" s="84"/>
      <c r="AV188" s="84"/>
      <c r="AW188" s="84"/>
      <c r="AX188" s="84"/>
      <c r="AY188" s="84"/>
      <c r="AZ188" s="84"/>
      <c r="BA188" s="84"/>
      <c r="BB188" s="84"/>
      <c r="BC188" s="84"/>
      <c r="BD188" s="84"/>
      <c r="BE188" s="84"/>
      <c r="BF188" s="84"/>
      <c r="BG188" s="84"/>
    </row>
    <row r="189" spans="1:59" s="95" customFormat="1" x14ac:dyDescent="0.25">
      <c r="A189" s="101"/>
      <c r="H189" s="101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  <c r="AN189" s="84"/>
      <c r="AO189" s="84"/>
      <c r="AP189" s="84"/>
      <c r="AQ189" s="84"/>
      <c r="AR189" s="84"/>
      <c r="AS189" s="84"/>
      <c r="AT189" s="84"/>
      <c r="AU189" s="84"/>
      <c r="AV189" s="84"/>
      <c r="AW189" s="84"/>
      <c r="AX189" s="84"/>
      <c r="AY189" s="84"/>
      <c r="AZ189" s="84"/>
      <c r="BA189" s="84"/>
      <c r="BB189" s="84"/>
      <c r="BC189" s="84"/>
      <c r="BD189" s="84"/>
      <c r="BE189" s="84"/>
      <c r="BF189" s="84"/>
      <c r="BG189" s="84"/>
    </row>
    <row r="190" spans="1:59" s="95" customFormat="1" x14ac:dyDescent="0.25">
      <c r="A190" s="101"/>
      <c r="H190" s="101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  <c r="AO190" s="84"/>
      <c r="AP190" s="84"/>
      <c r="AQ190" s="84"/>
      <c r="AR190" s="84"/>
      <c r="AS190" s="84"/>
      <c r="AT190" s="84"/>
      <c r="AU190" s="84"/>
      <c r="AV190" s="84"/>
      <c r="AW190" s="84"/>
      <c r="AX190" s="84"/>
      <c r="AY190" s="84"/>
      <c r="AZ190" s="84"/>
      <c r="BA190" s="84"/>
      <c r="BB190" s="84"/>
      <c r="BC190" s="84"/>
      <c r="BD190" s="84"/>
      <c r="BE190" s="84"/>
      <c r="BF190" s="84"/>
      <c r="BG190" s="84"/>
    </row>
    <row r="191" spans="1:59" s="95" customFormat="1" x14ac:dyDescent="0.25">
      <c r="A191" s="101"/>
      <c r="H191" s="101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  <c r="AM191" s="84"/>
      <c r="AN191" s="84"/>
      <c r="AO191" s="84"/>
      <c r="AP191" s="84"/>
      <c r="AQ191" s="84"/>
      <c r="AR191" s="84"/>
      <c r="AS191" s="84"/>
      <c r="AT191" s="84"/>
      <c r="AU191" s="84"/>
      <c r="AV191" s="84"/>
      <c r="AW191" s="84"/>
      <c r="AX191" s="84"/>
      <c r="AY191" s="84"/>
      <c r="AZ191" s="84"/>
      <c r="BA191" s="84"/>
      <c r="BB191" s="84"/>
      <c r="BC191" s="84"/>
      <c r="BD191" s="84"/>
      <c r="BE191" s="84"/>
      <c r="BF191" s="84"/>
      <c r="BG191" s="84"/>
    </row>
    <row r="192" spans="1:59" s="95" customFormat="1" x14ac:dyDescent="0.25">
      <c r="A192" s="101"/>
      <c r="H192" s="101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4"/>
      <c r="AQ192" s="84"/>
      <c r="AR192" s="84"/>
      <c r="AS192" s="84"/>
      <c r="AT192" s="84"/>
      <c r="AU192" s="84"/>
      <c r="AV192" s="84"/>
      <c r="AW192" s="84"/>
      <c r="AX192" s="84"/>
      <c r="AY192" s="84"/>
      <c r="AZ192" s="84"/>
      <c r="BA192" s="84"/>
      <c r="BB192" s="84"/>
      <c r="BC192" s="84"/>
      <c r="BD192" s="84"/>
      <c r="BE192" s="84"/>
      <c r="BF192" s="84"/>
      <c r="BG192" s="84"/>
    </row>
    <row r="193" spans="1:59" s="95" customFormat="1" x14ac:dyDescent="0.25">
      <c r="A193" s="101"/>
      <c r="H193" s="101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4"/>
      <c r="AQ193" s="84"/>
      <c r="AR193" s="84"/>
      <c r="AS193" s="84"/>
      <c r="AT193" s="84"/>
      <c r="AU193" s="84"/>
      <c r="AV193" s="84"/>
      <c r="AW193" s="84"/>
      <c r="AX193" s="84"/>
      <c r="AY193" s="84"/>
      <c r="AZ193" s="84"/>
      <c r="BA193" s="84"/>
      <c r="BB193" s="84"/>
      <c r="BC193" s="84"/>
      <c r="BD193" s="84"/>
      <c r="BE193" s="84"/>
      <c r="BF193" s="84"/>
      <c r="BG193" s="84"/>
    </row>
    <row r="194" spans="1:59" s="95" customFormat="1" x14ac:dyDescent="0.25">
      <c r="A194" s="101"/>
      <c r="H194" s="101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  <c r="AR194" s="84"/>
      <c r="AS194" s="84"/>
      <c r="AT194" s="84"/>
      <c r="AU194" s="84"/>
      <c r="AV194" s="84"/>
      <c r="AW194" s="84"/>
      <c r="AX194" s="84"/>
      <c r="AY194" s="84"/>
      <c r="AZ194" s="84"/>
      <c r="BA194" s="84"/>
      <c r="BB194" s="84"/>
      <c r="BC194" s="84"/>
      <c r="BD194" s="84"/>
      <c r="BE194" s="84"/>
      <c r="BF194" s="84"/>
      <c r="BG194" s="84"/>
    </row>
    <row r="195" spans="1:59" s="95" customFormat="1" x14ac:dyDescent="0.25">
      <c r="A195" s="101"/>
      <c r="H195" s="101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  <c r="AR195" s="84"/>
      <c r="AS195" s="84"/>
      <c r="AT195" s="84"/>
      <c r="AU195" s="84"/>
      <c r="AV195" s="84"/>
      <c r="AW195" s="84"/>
      <c r="AX195" s="84"/>
      <c r="AY195" s="84"/>
      <c r="AZ195" s="84"/>
      <c r="BA195" s="84"/>
      <c r="BB195" s="84"/>
      <c r="BC195" s="84"/>
      <c r="BD195" s="84"/>
      <c r="BE195" s="84"/>
      <c r="BF195" s="84"/>
      <c r="BG195" s="84"/>
    </row>
    <row r="196" spans="1:59" s="95" customFormat="1" x14ac:dyDescent="0.25">
      <c r="A196" s="101"/>
      <c r="H196" s="101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  <c r="AR196" s="84"/>
      <c r="AS196" s="84"/>
      <c r="AT196" s="84"/>
      <c r="AU196" s="84"/>
      <c r="AV196" s="84"/>
      <c r="AW196" s="84"/>
      <c r="AX196" s="84"/>
      <c r="AY196" s="84"/>
      <c r="AZ196" s="84"/>
      <c r="BA196" s="84"/>
      <c r="BB196" s="84"/>
      <c r="BC196" s="84"/>
      <c r="BD196" s="84"/>
      <c r="BE196" s="84"/>
      <c r="BF196" s="84"/>
      <c r="BG196" s="84"/>
    </row>
    <row r="197" spans="1:59" s="95" customFormat="1" x14ac:dyDescent="0.25">
      <c r="A197" s="101"/>
      <c r="H197" s="101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  <c r="AR197" s="84"/>
      <c r="AS197" s="84"/>
      <c r="AT197" s="84"/>
      <c r="AU197" s="84"/>
      <c r="AV197" s="84"/>
      <c r="AW197" s="84"/>
      <c r="AX197" s="84"/>
      <c r="AY197" s="84"/>
      <c r="AZ197" s="84"/>
      <c r="BA197" s="84"/>
      <c r="BB197" s="84"/>
      <c r="BC197" s="84"/>
      <c r="BD197" s="84"/>
      <c r="BE197" s="84"/>
      <c r="BF197" s="84"/>
      <c r="BG197" s="84"/>
    </row>
    <row r="198" spans="1:59" s="95" customFormat="1" x14ac:dyDescent="0.25">
      <c r="A198" s="101"/>
      <c r="H198" s="101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4"/>
      <c r="AQ198" s="84"/>
      <c r="AR198" s="84"/>
      <c r="AS198" s="84"/>
      <c r="AT198" s="84"/>
      <c r="AU198" s="84"/>
      <c r="AV198" s="84"/>
      <c r="AW198" s="84"/>
      <c r="AX198" s="84"/>
      <c r="AY198" s="84"/>
      <c r="AZ198" s="84"/>
      <c r="BA198" s="84"/>
      <c r="BB198" s="84"/>
      <c r="BC198" s="84"/>
      <c r="BD198" s="84"/>
      <c r="BE198" s="84"/>
      <c r="BF198" s="84"/>
      <c r="BG198" s="84"/>
    </row>
    <row r="199" spans="1:59" s="95" customFormat="1" x14ac:dyDescent="0.25">
      <c r="A199" s="101"/>
      <c r="H199" s="101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  <c r="AR199" s="84"/>
      <c r="AS199" s="84"/>
      <c r="AT199" s="84"/>
      <c r="AU199" s="84"/>
      <c r="AV199" s="84"/>
      <c r="AW199" s="84"/>
      <c r="AX199" s="84"/>
      <c r="AY199" s="84"/>
      <c r="AZ199" s="84"/>
      <c r="BA199" s="84"/>
      <c r="BB199" s="84"/>
      <c r="BC199" s="84"/>
      <c r="BD199" s="84"/>
      <c r="BE199" s="84"/>
      <c r="BF199" s="84"/>
      <c r="BG199" s="84"/>
    </row>
    <row r="200" spans="1:59" s="95" customFormat="1" x14ac:dyDescent="0.25">
      <c r="A200" s="101"/>
      <c r="H200" s="101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4"/>
      <c r="AQ200" s="84"/>
      <c r="AR200" s="84"/>
      <c r="AS200" s="84"/>
      <c r="AT200" s="84"/>
      <c r="AU200" s="84"/>
      <c r="AV200" s="84"/>
      <c r="AW200" s="84"/>
      <c r="AX200" s="84"/>
      <c r="AY200" s="84"/>
      <c r="AZ200" s="84"/>
      <c r="BA200" s="84"/>
      <c r="BB200" s="84"/>
      <c r="BC200" s="84"/>
      <c r="BD200" s="84"/>
      <c r="BE200" s="84"/>
      <c r="BF200" s="84"/>
      <c r="BG200" s="84"/>
    </row>
    <row r="201" spans="1:59" s="95" customFormat="1" x14ac:dyDescent="0.25">
      <c r="A201" s="101"/>
      <c r="H201" s="101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  <c r="AR201" s="84"/>
      <c r="AS201" s="84"/>
      <c r="AT201" s="84"/>
      <c r="AU201" s="84"/>
      <c r="AV201" s="84"/>
      <c r="AW201" s="84"/>
      <c r="AX201" s="84"/>
      <c r="AY201" s="84"/>
      <c r="AZ201" s="84"/>
      <c r="BA201" s="84"/>
      <c r="BB201" s="84"/>
      <c r="BC201" s="84"/>
      <c r="BD201" s="84"/>
      <c r="BE201" s="84"/>
      <c r="BF201" s="84"/>
      <c r="BG201" s="84"/>
    </row>
    <row r="202" spans="1:59" s="95" customFormat="1" x14ac:dyDescent="0.25">
      <c r="A202" s="101"/>
      <c r="H202" s="101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  <c r="AN202" s="84"/>
      <c r="AO202" s="84"/>
      <c r="AP202" s="84"/>
      <c r="AQ202" s="84"/>
      <c r="AR202" s="84"/>
      <c r="AS202" s="84"/>
      <c r="AT202" s="84"/>
      <c r="AU202" s="84"/>
      <c r="AV202" s="84"/>
      <c r="AW202" s="84"/>
      <c r="AX202" s="84"/>
      <c r="AY202" s="84"/>
      <c r="AZ202" s="84"/>
      <c r="BA202" s="84"/>
      <c r="BB202" s="84"/>
      <c r="BC202" s="84"/>
      <c r="BD202" s="84"/>
      <c r="BE202" s="84"/>
      <c r="BF202" s="84"/>
      <c r="BG202" s="84"/>
    </row>
    <row r="203" spans="1:59" s="95" customFormat="1" x14ac:dyDescent="0.25">
      <c r="A203" s="101"/>
      <c r="H203" s="101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  <c r="AM203" s="84"/>
      <c r="AN203" s="84"/>
      <c r="AO203" s="84"/>
      <c r="AP203" s="84"/>
      <c r="AQ203" s="84"/>
      <c r="AR203" s="84"/>
      <c r="AS203" s="84"/>
      <c r="AT203" s="84"/>
      <c r="AU203" s="84"/>
      <c r="AV203" s="84"/>
      <c r="AW203" s="84"/>
      <c r="AX203" s="84"/>
      <c r="AY203" s="84"/>
      <c r="AZ203" s="84"/>
      <c r="BA203" s="84"/>
      <c r="BB203" s="84"/>
      <c r="BC203" s="84"/>
      <c r="BD203" s="84"/>
      <c r="BE203" s="84"/>
      <c r="BF203" s="84"/>
      <c r="BG203" s="84"/>
    </row>
    <row r="204" spans="1:59" s="95" customFormat="1" x14ac:dyDescent="0.25">
      <c r="A204" s="101"/>
      <c r="H204" s="101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  <c r="AI204" s="84"/>
      <c r="AJ204" s="84"/>
      <c r="AK204" s="84"/>
      <c r="AL204" s="84"/>
      <c r="AM204" s="84"/>
      <c r="AN204" s="84"/>
      <c r="AO204" s="84"/>
      <c r="AP204" s="84"/>
      <c r="AQ204" s="84"/>
      <c r="AR204" s="84"/>
      <c r="AS204" s="84"/>
      <c r="AT204" s="84"/>
      <c r="AU204" s="84"/>
      <c r="AV204" s="84"/>
      <c r="AW204" s="84"/>
      <c r="AX204" s="84"/>
      <c r="AY204" s="84"/>
      <c r="AZ204" s="84"/>
      <c r="BA204" s="84"/>
      <c r="BB204" s="84"/>
      <c r="BC204" s="84"/>
      <c r="BD204" s="84"/>
      <c r="BE204" s="84"/>
      <c r="BF204" s="84"/>
      <c r="BG204" s="84"/>
    </row>
    <row r="205" spans="1:59" s="95" customFormat="1" x14ac:dyDescent="0.25">
      <c r="A205" s="101"/>
      <c r="H205" s="101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84"/>
      <c r="AM205" s="84"/>
      <c r="AN205" s="84"/>
      <c r="AO205" s="84"/>
      <c r="AP205" s="84"/>
      <c r="AQ205" s="84"/>
      <c r="AR205" s="84"/>
      <c r="AS205" s="84"/>
      <c r="AT205" s="84"/>
      <c r="AU205" s="84"/>
      <c r="AV205" s="84"/>
      <c r="AW205" s="84"/>
      <c r="AX205" s="84"/>
      <c r="AY205" s="84"/>
      <c r="AZ205" s="84"/>
      <c r="BA205" s="84"/>
      <c r="BB205" s="84"/>
      <c r="BC205" s="84"/>
      <c r="BD205" s="84"/>
      <c r="BE205" s="84"/>
      <c r="BF205" s="84"/>
      <c r="BG205" s="84"/>
    </row>
    <row r="206" spans="1:59" s="95" customFormat="1" x14ac:dyDescent="0.25">
      <c r="A206" s="101"/>
      <c r="H206" s="101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  <c r="AK206" s="84"/>
      <c r="AL206" s="84"/>
      <c r="AM206" s="84"/>
      <c r="AN206" s="84"/>
      <c r="AO206" s="84"/>
      <c r="AP206" s="84"/>
      <c r="AQ206" s="84"/>
      <c r="AR206" s="84"/>
      <c r="AS206" s="84"/>
      <c r="AT206" s="84"/>
      <c r="AU206" s="84"/>
      <c r="AV206" s="84"/>
      <c r="AW206" s="84"/>
      <c r="AX206" s="84"/>
      <c r="AY206" s="84"/>
      <c r="AZ206" s="84"/>
      <c r="BA206" s="84"/>
      <c r="BB206" s="84"/>
      <c r="BC206" s="84"/>
      <c r="BD206" s="84"/>
      <c r="BE206" s="84"/>
      <c r="BF206" s="84"/>
      <c r="BG206" s="84"/>
    </row>
    <row r="207" spans="1:59" s="95" customFormat="1" x14ac:dyDescent="0.25">
      <c r="A207" s="101"/>
      <c r="H207" s="101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  <c r="AG207" s="84"/>
      <c r="AH207" s="84"/>
      <c r="AI207" s="84"/>
      <c r="AJ207" s="84"/>
      <c r="AK207" s="84"/>
      <c r="AL207" s="84"/>
      <c r="AM207" s="84"/>
      <c r="AN207" s="84"/>
      <c r="AO207" s="84"/>
      <c r="AP207" s="84"/>
      <c r="AQ207" s="84"/>
      <c r="AR207" s="84"/>
      <c r="AS207" s="84"/>
      <c r="AT207" s="84"/>
      <c r="AU207" s="84"/>
      <c r="AV207" s="84"/>
      <c r="AW207" s="84"/>
      <c r="AX207" s="84"/>
      <c r="AY207" s="84"/>
      <c r="AZ207" s="84"/>
      <c r="BA207" s="84"/>
      <c r="BB207" s="84"/>
      <c r="BC207" s="84"/>
      <c r="BD207" s="84"/>
      <c r="BE207" s="84"/>
      <c r="BF207" s="84"/>
      <c r="BG207" s="84"/>
    </row>
    <row r="208" spans="1:59" s="95" customFormat="1" x14ac:dyDescent="0.25">
      <c r="A208" s="101"/>
      <c r="H208" s="101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84"/>
      <c r="AM208" s="84"/>
      <c r="AN208" s="84"/>
      <c r="AO208" s="84"/>
      <c r="AP208" s="84"/>
      <c r="AQ208" s="84"/>
      <c r="AR208" s="84"/>
      <c r="AS208" s="84"/>
      <c r="AT208" s="84"/>
      <c r="AU208" s="84"/>
      <c r="AV208" s="84"/>
      <c r="AW208" s="84"/>
      <c r="AX208" s="84"/>
      <c r="AY208" s="84"/>
      <c r="AZ208" s="84"/>
      <c r="BA208" s="84"/>
      <c r="BB208" s="84"/>
      <c r="BC208" s="84"/>
      <c r="BD208" s="84"/>
      <c r="BE208" s="84"/>
      <c r="BF208" s="84"/>
      <c r="BG208" s="84"/>
    </row>
    <row r="209" spans="1:59" s="95" customFormat="1" x14ac:dyDescent="0.25">
      <c r="A209" s="101"/>
      <c r="H209" s="101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  <c r="AG209" s="84"/>
      <c r="AH209" s="84"/>
      <c r="AI209" s="84"/>
      <c r="AJ209" s="84"/>
      <c r="AK209" s="84"/>
      <c r="AL209" s="84"/>
      <c r="AM209" s="84"/>
      <c r="AN209" s="84"/>
      <c r="AO209" s="84"/>
      <c r="AP209" s="84"/>
      <c r="AQ209" s="84"/>
      <c r="AR209" s="84"/>
      <c r="AS209" s="84"/>
      <c r="AT209" s="84"/>
      <c r="AU209" s="84"/>
      <c r="AV209" s="84"/>
      <c r="AW209" s="84"/>
      <c r="AX209" s="84"/>
      <c r="AY209" s="84"/>
      <c r="AZ209" s="84"/>
      <c r="BA209" s="84"/>
      <c r="BB209" s="84"/>
      <c r="BC209" s="84"/>
      <c r="BD209" s="84"/>
      <c r="BE209" s="84"/>
      <c r="BF209" s="84"/>
      <c r="BG209" s="84"/>
    </row>
    <row r="210" spans="1:59" s="95" customFormat="1" x14ac:dyDescent="0.25">
      <c r="A210" s="101"/>
      <c r="H210" s="101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  <c r="AH210" s="84"/>
      <c r="AI210" s="84"/>
      <c r="AJ210" s="84"/>
      <c r="AK210" s="84"/>
      <c r="AL210" s="84"/>
      <c r="AM210" s="84"/>
      <c r="AN210" s="84"/>
      <c r="AO210" s="84"/>
      <c r="AP210" s="84"/>
      <c r="AQ210" s="84"/>
      <c r="AR210" s="84"/>
      <c r="AS210" s="84"/>
      <c r="AT210" s="84"/>
      <c r="AU210" s="84"/>
      <c r="AV210" s="84"/>
      <c r="AW210" s="84"/>
      <c r="AX210" s="84"/>
      <c r="AY210" s="84"/>
      <c r="AZ210" s="84"/>
      <c r="BA210" s="84"/>
      <c r="BB210" s="84"/>
      <c r="BC210" s="84"/>
      <c r="BD210" s="84"/>
      <c r="BE210" s="84"/>
      <c r="BF210" s="84"/>
      <c r="BG210" s="84"/>
    </row>
    <row r="211" spans="1:59" s="95" customFormat="1" x14ac:dyDescent="0.25">
      <c r="A211" s="101"/>
      <c r="H211" s="101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84"/>
      <c r="AM211" s="84"/>
      <c r="AN211" s="84"/>
      <c r="AO211" s="84"/>
      <c r="AP211" s="84"/>
      <c r="AQ211" s="84"/>
      <c r="AR211" s="84"/>
      <c r="AS211" s="84"/>
      <c r="AT211" s="84"/>
      <c r="AU211" s="84"/>
      <c r="AV211" s="84"/>
      <c r="AW211" s="84"/>
      <c r="AX211" s="84"/>
      <c r="AY211" s="84"/>
      <c r="AZ211" s="84"/>
      <c r="BA211" s="84"/>
      <c r="BB211" s="84"/>
      <c r="BC211" s="84"/>
      <c r="BD211" s="84"/>
      <c r="BE211" s="84"/>
      <c r="BF211" s="84"/>
      <c r="BG211" s="84"/>
    </row>
    <row r="212" spans="1:59" s="95" customFormat="1" x14ac:dyDescent="0.25">
      <c r="A212" s="101"/>
      <c r="H212" s="101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  <c r="AG212" s="84"/>
      <c r="AH212" s="84"/>
      <c r="AI212" s="84"/>
      <c r="AJ212" s="84"/>
      <c r="AK212" s="84"/>
      <c r="AL212" s="84"/>
      <c r="AM212" s="84"/>
      <c r="AN212" s="84"/>
      <c r="AO212" s="84"/>
      <c r="AP212" s="84"/>
      <c r="AQ212" s="84"/>
      <c r="AR212" s="84"/>
      <c r="AS212" s="84"/>
      <c r="AT212" s="84"/>
      <c r="AU212" s="84"/>
      <c r="AV212" s="84"/>
      <c r="AW212" s="84"/>
      <c r="AX212" s="84"/>
      <c r="AY212" s="84"/>
      <c r="AZ212" s="84"/>
      <c r="BA212" s="84"/>
      <c r="BB212" s="84"/>
      <c r="BC212" s="84"/>
      <c r="BD212" s="84"/>
      <c r="BE212" s="84"/>
      <c r="BF212" s="84"/>
      <c r="BG212" s="84"/>
    </row>
    <row r="213" spans="1:59" s="95" customFormat="1" x14ac:dyDescent="0.25">
      <c r="A213" s="101"/>
      <c r="H213" s="101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  <c r="AG213" s="84"/>
      <c r="AH213" s="84"/>
      <c r="AI213" s="84"/>
      <c r="AJ213" s="84"/>
      <c r="AK213" s="84"/>
      <c r="AL213" s="84"/>
      <c r="AM213" s="84"/>
      <c r="AN213" s="84"/>
      <c r="AO213" s="84"/>
      <c r="AP213" s="84"/>
      <c r="AQ213" s="84"/>
      <c r="AR213" s="84"/>
      <c r="AS213" s="84"/>
      <c r="AT213" s="84"/>
      <c r="AU213" s="84"/>
      <c r="AV213" s="84"/>
      <c r="AW213" s="84"/>
      <c r="AX213" s="84"/>
      <c r="AY213" s="84"/>
      <c r="AZ213" s="84"/>
      <c r="BA213" s="84"/>
      <c r="BB213" s="84"/>
      <c r="BC213" s="84"/>
      <c r="BD213" s="84"/>
      <c r="BE213" s="84"/>
      <c r="BF213" s="84"/>
      <c r="BG213" s="84"/>
    </row>
    <row r="214" spans="1:59" s="95" customFormat="1" x14ac:dyDescent="0.25">
      <c r="A214" s="101"/>
      <c r="H214" s="101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84"/>
      <c r="AF214" s="84"/>
      <c r="AG214" s="84"/>
      <c r="AH214" s="84"/>
      <c r="AI214" s="84"/>
      <c r="AJ214" s="84"/>
      <c r="AK214" s="84"/>
      <c r="AL214" s="84"/>
      <c r="AM214" s="84"/>
      <c r="AN214" s="84"/>
      <c r="AO214" s="84"/>
      <c r="AP214" s="84"/>
      <c r="AQ214" s="84"/>
      <c r="AR214" s="84"/>
      <c r="AS214" s="84"/>
      <c r="AT214" s="84"/>
      <c r="AU214" s="84"/>
      <c r="AV214" s="84"/>
      <c r="AW214" s="84"/>
      <c r="AX214" s="84"/>
      <c r="AY214" s="84"/>
      <c r="AZ214" s="84"/>
      <c r="BA214" s="84"/>
      <c r="BB214" s="84"/>
      <c r="BC214" s="84"/>
      <c r="BD214" s="84"/>
      <c r="BE214" s="84"/>
      <c r="BF214" s="84"/>
      <c r="BG214" s="84"/>
    </row>
    <row r="215" spans="1:59" s="95" customFormat="1" x14ac:dyDescent="0.25">
      <c r="A215" s="101"/>
      <c r="H215" s="101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  <c r="AG215" s="84"/>
      <c r="AH215" s="84"/>
      <c r="AI215" s="84"/>
      <c r="AJ215" s="84"/>
      <c r="AK215" s="84"/>
      <c r="AL215" s="84"/>
      <c r="AM215" s="84"/>
      <c r="AN215" s="84"/>
      <c r="AO215" s="84"/>
      <c r="AP215" s="84"/>
      <c r="AQ215" s="84"/>
      <c r="AR215" s="84"/>
      <c r="AS215" s="84"/>
      <c r="AT215" s="84"/>
      <c r="AU215" s="84"/>
      <c r="AV215" s="84"/>
      <c r="AW215" s="84"/>
      <c r="AX215" s="84"/>
      <c r="AY215" s="84"/>
      <c r="AZ215" s="84"/>
      <c r="BA215" s="84"/>
      <c r="BB215" s="84"/>
      <c r="BC215" s="84"/>
      <c r="BD215" s="84"/>
      <c r="BE215" s="84"/>
      <c r="BF215" s="84"/>
      <c r="BG215" s="84"/>
    </row>
    <row r="216" spans="1:59" s="95" customFormat="1" x14ac:dyDescent="0.25">
      <c r="A216" s="101"/>
      <c r="H216" s="101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  <c r="AA216" s="84"/>
      <c r="AB216" s="84"/>
      <c r="AC216" s="84"/>
      <c r="AD216" s="84"/>
      <c r="AE216" s="84"/>
      <c r="AF216" s="84"/>
      <c r="AG216" s="84"/>
      <c r="AH216" s="84"/>
      <c r="AI216" s="84"/>
      <c r="AJ216" s="84"/>
      <c r="AK216" s="84"/>
      <c r="AL216" s="84"/>
      <c r="AM216" s="84"/>
      <c r="AN216" s="84"/>
      <c r="AO216" s="84"/>
      <c r="AP216" s="84"/>
      <c r="AQ216" s="84"/>
      <c r="AR216" s="84"/>
      <c r="AS216" s="84"/>
      <c r="AT216" s="84"/>
      <c r="AU216" s="84"/>
      <c r="AV216" s="84"/>
      <c r="AW216" s="84"/>
      <c r="AX216" s="84"/>
      <c r="AY216" s="84"/>
      <c r="AZ216" s="84"/>
      <c r="BA216" s="84"/>
      <c r="BB216" s="84"/>
      <c r="BC216" s="84"/>
      <c r="BD216" s="84"/>
      <c r="BE216" s="84"/>
      <c r="BF216" s="84"/>
      <c r="BG216" s="84"/>
    </row>
    <row r="217" spans="1:59" s="95" customFormat="1" x14ac:dyDescent="0.25">
      <c r="A217" s="101"/>
      <c r="H217" s="101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  <c r="AE217" s="84"/>
      <c r="AF217" s="84"/>
      <c r="AG217" s="84"/>
      <c r="AH217" s="84"/>
      <c r="AI217" s="84"/>
      <c r="AJ217" s="84"/>
      <c r="AK217" s="84"/>
      <c r="AL217" s="84"/>
      <c r="AM217" s="84"/>
      <c r="AN217" s="84"/>
      <c r="AO217" s="84"/>
      <c r="AP217" s="84"/>
      <c r="AQ217" s="84"/>
      <c r="AR217" s="84"/>
      <c r="AS217" s="84"/>
      <c r="AT217" s="84"/>
      <c r="AU217" s="84"/>
      <c r="AV217" s="84"/>
      <c r="AW217" s="84"/>
      <c r="AX217" s="84"/>
      <c r="AY217" s="84"/>
      <c r="AZ217" s="84"/>
      <c r="BA217" s="84"/>
      <c r="BB217" s="84"/>
      <c r="BC217" s="84"/>
      <c r="BD217" s="84"/>
      <c r="BE217" s="84"/>
      <c r="BF217" s="84"/>
      <c r="BG217" s="84"/>
    </row>
    <row r="218" spans="1:59" s="95" customFormat="1" x14ac:dyDescent="0.25">
      <c r="A218" s="101"/>
      <c r="H218" s="101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84"/>
      <c r="AF218" s="84"/>
      <c r="AG218" s="84"/>
      <c r="AH218" s="84"/>
      <c r="AI218" s="84"/>
      <c r="AJ218" s="84"/>
      <c r="AK218" s="84"/>
      <c r="AL218" s="84"/>
      <c r="AM218" s="84"/>
      <c r="AN218" s="84"/>
      <c r="AO218" s="84"/>
      <c r="AP218" s="84"/>
      <c r="AQ218" s="84"/>
      <c r="AR218" s="84"/>
      <c r="AS218" s="84"/>
      <c r="AT218" s="84"/>
      <c r="AU218" s="84"/>
      <c r="AV218" s="84"/>
      <c r="AW218" s="84"/>
      <c r="AX218" s="84"/>
      <c r="AY218" s="84"/>
      <c r="AZ218" s="84"/>
      <c r="BA218" s="84"/>
      <c r="BB218" s="84"/>
      <c r="BC218" s="84"/>
      <c r="BD218" s="84"/>
      <c r="BE218" s="84"/>
      <c r="BF218" s="84"/>
      <c r="BG218" s="84"/>
    </row>
    <row r="219" spans="1:59" s="95" customFormat="1" x14ac:dyDescent="0.25">
      <c r="A219" s="101"/>
      <c r="H219" s="101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84"/>
      <c r="AE219" s="84"/>
      <c r="AF219" s="84"/>
      <c r="AG219" s="84"/>
      <c r="AH219" s="84"/>
      <c r="AI219" s="84"/>
      <c r="AJ219" s="84"/>
      <c r="AK219" s="84"/>
      <c r="AL219" s="84"/>
      <c r="AM219" s="84"/>
      <c r="AN219" s="84"/>
      <c r="AO219" s="84"/>
      <c r="AP219" s="84"/>
      <c r="AQ219" s="84"/>
      <c r="AR219" s="84"/>
      <c r="AS219" s="84"/>
      <c r="AT219" s="84"/>
      <c r="AU219" s="84"/>
      <c r="AV219" s="84"/>
      <c r="AW219" s="84"/>
      <c r="AX219" s="84"/>
      <c r="AY219" s="84"/>
      <c r="AZ219" s="84"/>
      <c r="BA219" s="84"/>
      <c r="BB219" s="84"/>
      <c r="BC219" s="84"/>
      <c r="BD219" s="84"/>
      <c r="BE219" s="84"/>
      <c r="BF219" s="84"/>
      <c r="BG219" s="84"/>
    </row>
    <row r="220" spans="1:59" s="95" customFormat="1" x14ac:dyDescent="0.25">
      <c r="A220" s="101"/>
      <c r="H220" s="101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  <c r="AA220" s="84"/>
      <c r="AB220" s="84"/>
      <c r="AC220" s="84"/>
      <c r="AD220" s="84"/>
      <c r="AE220" s="84"/>
      <c r="AF220" s="84"/>
      <c r="AG220" s="84"/>
      <c r="AH220" s="84"/>
      <c r="AI220" s="84"/>
      <c r="AJ220" s="84"/>
      <c r="AK220" s="84"/>
      <c r="AL220" s="84"/>
      <c r="AM220" s="84"/>
      <c r="AN220" s="84"/>
      <c r="AO220" s="84"/>
      <c r="AP220" s="84"/>
      <c r="AQ220" s="84"/>
      <c r="AR220" s="84"/>
      <c r="AS220" s="84"/>
      <c r="AT220" s="84"/>
      <c r="AU220" s="84"/>
      <c r="AV220" s="84"/>
      <c r="AW220" s="84"/>
      <c r="AX220" s="84"/>
      <c r="AY220" s="84"/>
      <c r="AZ220" s="84"/>
      <c r="BA220" s="84"/>
      <c r="BB220" s="84"/>
      <c r="BC220" s="84"/>
      <c r="BD220" s="84"/>
      <c r="BE220" s="84"/>
      <c r="BF220" s="84"/>
      <c r="BG220" s="84"/>
    </row>
    <row r="221" spans="1:59" s="95" customFormat="1" x14ac:dyDescent="0.25">
      <c r="A221" s="101"/>
      <c r="H221" s="101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4"/>
      <c r="AF221" s="84"/>
      <c r="AG221" s="84"/>
      <c r="AH221" s="84"/>
      <c r="AI221" s="84"/>
      <c r="AJ221" s="84"/>
      <c r="AK221" s="84"/>
      <c r="AL221" s="84"/>
      <c r="AM221" s="84"/>
      <c r="AN221" s="84"/>
      <c r="AO221" s="84"/>
      <c r="AP221" s="84"/>
      <c r="AQ221" s="84"/>
      <c r="AR221" s="84"/>
      <c r="AS221" s="84"/>
      <c r="AT221" s="84"/>
      <c r="AU221" s="84"/>
      <c r="AV221" s="84"/>
      <c r="AW221" s="84"/>
      <c r="AX221" s="84"/>
      <c r="AY221" s="84"/>
      <c r="AZ221" s="84"/>
      <c r="BA221" s="84"/>
      <c r="BB221" s="84"/>
      <c r="BC221" s="84"/>
      <c r="BD221" s="84"/>
      <c r="BE221" s="84"/>
      <c r="BF221" s="84"/>
      <c r="BG221" s="84"/>
    </row>
    <row r="222" spans="1:59" s="95" customFormat="1" x14ac:dyDescent="0.25">
      <c r="A222" s="101"/>
      <c r="H222" s="101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  <c r="AB222" s="84"/>
      <c r="AC222" s="84"/>
      <c r="AD222" s="84"/>
      <c r="AE222" s="84"/>
      <c r="AF222" s="84"/>
      <c r="AG222" s="84"/>
      <c r="AH222" s="84"/>
      <c r="AI222" s="84"/>
      <c r="AJ222" s="84"/>
      <c r="AK222" s="84"/>
      <c r="AL222" s="84"/>
      <c r="AM222" s="84"/>
      <c r="AN222" s="84"/>
      <c r="AO222" s="84"/>
      <c r="AP222" s="84"/>
      <c r="AQ222" s="84"/>
      <c r="AR222" s="84"/>
      <c r="AS222" s="84"/>
      <c r="AT222" s="84"/>
      <c r="AU222" s="84"/>
      <c r="AV222" s="84"/>
      <c r="AW222" s="84"/>
      <c r="AX222" s="84"/>
      <c r="AY222" s="84"/>
      <c r="AZ222" s="84"/>
      <c r="BA222" s="84"/>
      <c r="BB222" s="84"/>
      <c r="BC222" s="84"/>
      <c r="BD222" s="84"/>
      <c r="BE222" s="84"/>
      <c r="BF222" s="84"/>
      <c r="BG222" s="84"/>
    </row>
    <row r="223" spans="1:59" s="95" customFormat="1" x14ac:dyDescent="0.25">
      <c r="A223" s="101"/>
      <c r="H223" s="101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  <c r="AA223" s="84"/>
      <c r="AB223" s="84"/>
      <c r="AC223" s="84"/>
      <c r="AD223" s="84"/>
      <c r="AE223" s="84"/>
      <c r="AF223" s="84"/>
      <c r="AG223" s="84"/>
      <c r="AH223" s="84"/>
      <c r="AI223" s="84"/>
      <c r="AJ223" s="84"/>
      <c r="AK223" s="84"/>
      <c r="AL223" s="84"/>
      <c r="AM223" s="84"/>
      <c r="AN223" s="84"/>
      <c r="AO223" s="84"/>
      <c r="AP223" s="84"/>
      <c r="AQ223" s="84"/>
      <c r="AR223" s="84"/>
      <c r="AS223" s="84"/>
      <c r="AT223" s="84"/>
      <c r="AU223" s="84"/>
      <c r="AV223" s="84"/>
      <c r="AW223" s="84"/>
      <c r="AX223" s="84"/>
      <c r="AY223" s="84"/>
      <c r="AZ223" s="84"/>
      <c r="BA223" s="84"/>
      <c r="BB223" s="84"/>
      <c r="BC223" s="84"/>
      <c r="BD223" s="84"/>
      <c r="BE223" s="84"/>
      <c r="BF223" s="84"/>
      <c r="BG223" s="84"/>
    </row>
    <row r="224" spans="1:59" s="95" customFormat="1" x14ac:dyDescent="0.25">
      <c r="A224" s="101"/>
      <c r="H224" s="101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  <c r="AA224" s="84"/>
      <c r="AB224" s="84"/>
      <c r="AC224" s="84"/>
      <c r="AD224" s="84"/>
      <c r="AE224" s="84"/>
      <c r="AF224" s="84"/>
      <c r="AG224" s="84"/>
      <c r="AH224" s="84"/>
      <c r="AI224" s="84"/>
      <c r="AJ224" s="84"/>
      <c r="AK224" s="84"/>
      <c r="AL224" s="84"/>
      <c r="AM224" s="84"/>
      <c r="AN224" s="84"/>
      <c r="AO224" s="84"/>
      <c r="AP224" s="84"/>
      <c r="AQ224" s="84"/>
      <c r="AR224" s="84"/>
      <c r="AS224" s="84"/>
      <c r="AT224" s="84"/>
      <c r="AU224" s="84"/>
      <c r="AV224" s="84"/>
      <c r="AW224" s="84"/>
      <c r="AX224" s="84"/>
      <c r="AY224" s="84"/>
      <c r="AZ224" s="84"/>
      <c r="BA224" s="84"/>
      <c r="BB224" s="84"/>
      <c r="BC224" s="84"/>
      <c r="BD224" s="84"/>
      <c r="BE224" s="84"/>
      <c r="BF224" s="84"/>
      <c r="BG224" s="84"/>
    </row>
    <row r="225" spans="1:59" s="95" customFormat="1" x14ac:dyDescent="0.25">
      <c r="A225" s="101"/>
      <c r="H225" s="101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4"/>
      <c r="AE225" s="84"/>
      <c r="AF225" s="84"/>
      <c r="AG225" s="84"/>
      <c r="AH225" s="84"/>
      <c r="AI225" s="84"/>
      <c r="AJ225" s="84"/>
      <c r="AK225" s="84"/>
      <c r="AL225" s="84"/>
      <c r="AM225" s="84"/>
      <c r="AN225" s="84"/>
      <c r="AO225" s="84"/>
      <c r="AP225" s="84"/>
      <c r="AQ225" s="84"/>
      <c r="AR225" s="84"/>
      <c r="AS225" s="84"/>
      <c r="AT225" s="84"/>
      <c r="AU225" s="84"/>
      <c r="AV225" s="84"/>
      <c r="AW225" s="84"/>
      <c r="AX225" s="84"/>
      <c r="AY225" s="84"/>
      <c r="AZ225" s="84"/>
      <c r="BA225" s="84"/>
      <c r="BB225" s="84"/>
      <c r="BC225" s="84"/>
      <c r="BD225" s="84"/>
      <c r="BE225" s="84"/>
      <c r="BF225" s="84"/>
      <c r="BG225" s="84"/>
    </row>
    <row r="226" spans="1:59" s="95" customFormat="1" x14ac:dyDescent="0.25">
      <c r="A226" s="21"/>
      <c r="H226" s="101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  <c r="AG226" s="84"/>
      <c r="AH226" s="84"/>
      <c r="AI226" s="84"/>
      <c r="AJ226" s="84"/>
      <c r="AK226" s="84"/>
      <c r="AL226" s="84"/>
      <c r="AM226" s="84"/>
      <c r="AN226" s="84"/>
      <c r="AO226" s="84"/>
      <c r="AP226" s="84"/>
      <c r="AQ226" s="84"/>
      <c r="AR226" s="84"/>
      <c r="AS226" s="84"/>
      <c r="AT226" s="84"/>
      <c r="AU226" s="84"/>
      <c r="AV226" s="84"/>
      <c r="AW226" s="84"/>
      <c r="AX226" s="84"/>
      <c r="AY226" s="84"/>
      <c r="AZ226" s="84"/>
      <c r="BA226" s="84"/>
      <c r="BB226" s="84"/>
      <c r="BC226" s="84"/>
      <c r="BD226" s="84"/>
      <c r="BE226" s="84"/>
      <c r="BF226" s="84"/>
      <c r="BG226" s="84"/>
    </row>
    <row r="227" spans="1:59" s="95" customFormat="1" x14ac:dyDescent="0.25">
      <c r="A227" s="21"/>
      <c r="H227" s="101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  <c r="AA227" s="84"/>
      <c r="AB227" s="84"/>
      <c r="AC227" s="84"/>
      <c r="AD227" s="84"/>
      <c r="AE227" s="84"/>
      <c r="AF227" s="84"/>
      <c r="AG227" s="84"/>
      <c r="AH227" s="84"/>
      <c r="AI227" s="84"/>
      <c r="AJ227" s="84"/>
      <c r="AK227" s="84"/>
      <c r="AL227" s="84"/>
      <c r="AM227" s="84"/>
      <c r="AN227" s="84"/>
      <c r="AO227" s="84"/>
      <c r="AP227" s="84"/>
      <c r="AQ227" s="84"/>
      <c r="AR227" s="84"/>
      <c r="AS227" s="84"/>
      <c r="AT227" s="84"/>
      <c r="AU227" s="84"/>
      <c r="AV227" s="84"/>
      <c r="AW227" s="84"/>
      <c r="AX227" s="84"/>
      <c r="AY227" s="84"/>
      <c r="AZ227" s="84"/>
      <c r="BA227" s="84"/>
      <c r="BB227" s="84"/>
      <c r="BC227" s="84"/>
      <c r="BD227" s="84"/>
      <c r="BE227" s="84"/>
      <c r="BF227" s="84"/>
      <c r="BG227" s="84"/>
    </row>
    <row r="228" spans="1:59" s="95" customFormat="1" x14ac:dyDescent="0.25">
      <c r="A228" s="21"/>
      <c r="H228" s="101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  <c r="AA228" s="84"/>
      <c r="AB228" s="84"/>
      <c r="AC228" s="84"/>
      <c r="AD228" s="84"/>
      <c r="AE228" s="84"/>
      <c r="AF228" s="84"/>
      <c r="AG228" s="84"/>
      <c r="AH228" s="84"/>
      <c r="AI228" s="84"/>
      <c r="AJ228" s="84"/>
      <c r="AK228" s="84"/>
      <c r="AL228" s="84"/>
      <c r="AM228" s="84"/>
      <c r="AN228" s="84"/>
      <c r="AO228" s="84"/>
      <c r="AP228" s="84"/>
      <c r="AQ228" s="84"/>
      <c r="AR228" s="84"/>
      <c r="AS228" s="84"/>
      <c r="AT228" s="84"/>
      <c r="AU228" s="84"/>
      <c r="AV228" s="84"/>
      <c r="AW228" s="84"/>
      <c r="AX228" s="84"/>
      <c r="AY228" s="84"/>
      <c r="AZ228" s="84"/>
      <c r="BA228" s="84"/>
      <c r="BB228" s="84"/>
      <c r="BC228" s="84"/>
      <c r="BD228" s="84"/>
      <c r="BE228" s="84"/>
      <c r="BF228" s="84"/>
      <c r="BG228" s="84"/>
    </row>
    <row r="229" spans="1:59" s="95" customFormat="1" x14ac:dyDescent="0.25">
      <c r="A229" s="21"/>
      <c r="H229" s="101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  <c r="AA229" s="84"/>
      <c r="AB229" s="84"/>
      <c r="AC229" s="84"/>
      <c r="AD229" s="84"/>
      <c r="AE229" s="84"/>
      <c r="AF229" s="84"/>
      <c r="AG229" s="84"/>
      <c r="AH229" s="84"/>
      <c r="AI229" s="84"/>
      <c r="AJ229" s="84"/>
      <c r="AK229" s="84"/>
      <c r="AL229" s="84"/>
      <c r="AM229" s="84"/>
      <c r="AN229" s="84"/>
      <c r="AO229" s="84"/>
      <c r="AP229" s="84"/>
      <c r="AQ229" s="84"/>
      <c r="AR229" s="84"/>
      <c r="AS229" s="84"/>
      <c r="AT229" s="84"/>
      <c r="AU229" s="84"/>
      <c r="AV229" s="84"/>
      <c r="AW229" s="84"/>
      <c r="AX229" s="84"/>
      <c r="AY229" s="84"/>
      <c r="AZ229" s="84"/>
      <c r="BA229" s="84"/>
      <c r="BB229" s="84"/>
      <c r="BC229" s="84"/>
      <c r="BD229" s="84"/>
      <c r="BE229" s="84"/>
      <c r="BF229" s="84"/>
      <c r="BG229" s="84"/>
    </row>
  </sheetData>
  <sheetProtection algorithmName="SHA-512" hashValue="5qZrYtbE3E7YVxYZ6h6Tcnui9M0e5IxGzkScwG/B4LspNFc+6yoRVs/f+6JGzdDtlWODKFBTgN2hVwS+IhtSsg==" saltValue="seI7BmYb+Q0oBQ/v3h+/Fw==" spinCount="100000" sheet="1" formatColumns="0" formatRows="0"/>
  <mergeCells count="3">
    <mergeCell ref="A44:B44"/>
    <mergeCell ref="D44:E44"/>
    <mergeCell ref="D27:K27"/>
  </mergeCells>
  <printOptions horizontalCentered="1"/>
  <pageMargins left="0.37" right="0.25" top="0.61" bottom="0.75" header="0.3" footer="0.3"/>
  <pageSetup scale="39" orientation="portrait" r:id="rId1"/>
  <headerFooter>
    <oddFooter>&amp;L&amp;F&amp;R&amp;D&amp;T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BL51"/>
  <sheetViews>
    <sheetView showGridLines="0" zoomScale="70" zoomScaleNormal="70" workbookViewId="0">
      <selection activeCell="D6" sqref="D6:P6"/>
    </sheetView>
  </sheetViews>
  <sheetFormatPr defaultColWidth="8.90625" defaultRowHeight="15.5" x14ac:dyDescent="0.35"/>
  <cols>
    <col min="1" max="1" width="12.90625" style="70" customWidth="1"/>
    <col min="2" max="2" width="65" style="70" customWidth="1"/>
    <col min="3" max="3" width="12.54296875" style="71" customWidth="1"/>
    <col min="4" max="4" width="9.90625" style="71" customWidth="1"/>
    <col min="5" max="5" width="6.90625" style="71" customWidth="1"/>
    <col min="6" max="6" width="6" style="71" hidden="1" customWidth="1"/>
    <col min="7" max="7" width="9.90625" style="71" customWidth="1"/>
    <col min="8" max="8" width="6.90625" style="71" customWidth="1"/>
    <col min="9" max="9" width="6" style="71" hidden="1" customWidth="1"/>
    <col min="10" max="10" width="9.90625" style="71" customWidth="1"/>
    <col min="11" max="11" width="6" style="71" customWidth="1"/>
    <col min="12" max="12" width="6" style="71" hidden="1" customWidth="1"/>
    <col min="13" max="13" width="9.90625" style="71" customWidth="1"/>
    <col min="14" max="14" width="6" style="71" customWidth="1"/>
    <col min="15" max="15" width="6" style="71" hidden="1" customWidth="1"/>
    <col min="16" max="16" width="9.90625" style="71" customWidth="1"/>
    <col min="17" max="17" width="6" style="71" customWidth="1"/>
    <col min="18" max="18" width="6" style="71" hidden="1" customWidth="1"/>
    <col min="19" max="19" width="9.90625" style="71" customWidth="1"/>
    <col min="20" max="20" width="6" style="71" customWidth="1"/>
    <col min="21" max="21" width="6" style="71" hidden="1" customWidth="1"/>
    <col min="22" max="22" width="9.90625" style="71" customWidth="1"/>
    <col min="23" max="23" width="6" style="71" customWidth="1"/>
    <col min="24" max="24" width="6" style="71" hidden="1" customWidth="1"/>
    <col min="25" max="25" width="9.90625" style="71" customWidth="1"/>
    <col min="26" max="26" width="6" style="71" customWidth="1"/>
    <col min="27" max="27" width="6" style="71" hidden="1" customWidth="1"/>
    <col min="28" max="28" width="9.90625" style="71" customWidth="1"/>
    <col min="29" max="29" width="6" style="71" customWidth="1"/>
    <col min="30" max="30" width="6" style="71" hidden="1" customWidth="1"/>
    <col min="31" max="31" width="9.90625" style="71" customWidth="1"/>
    <col min="32" max="32" width="6" style="71" customWidth="1"/>
    <col min="33" max="33" width="6" style="71" hidden="1" customWidth="1"/>
    <col min="34" max="34" width="9.90625" style="71" customWidth="1"/>
    <col min="35" max="35" width="7" style="71" customWidth="1"/>
    <col min="36" max="36" width="11.6328125" style="71" hidden="1" customWidth="1"/>
    <col min="37" max="37" width="12.90625" style="70" customWidth="1"/>
    <col min="38" max="38" width="11.08984375" style="70" customWidth="1"/>
    <col min="39" max="39" width="8.90625" style="70" customWidth="1"/>
    <col min="40" max="40" width="11.6328125" style="70" hidden="1" customWidth="1"/>
    <col min="41" max="16384" width="8.90625" style="70"/>
  </cols>
  <sheetData>
    <row r="1" spans="1:39" ht="22.5" customHeight="1" x14ac:dyDescent="0.35"/>
    <row r="2" spans="1:39" ht="20" customHeight="1" x14ac:dyDescent="0.5"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129"/>
      <c r="Q2" s="129"/>
      <c r="R2" s="129"/>
      <c r="S2" s="129"/>
      <c r="T2" s="130" t="s">
        <v>164</v>
      </c>
      <c r="U2" s="129"/>
      <c r="V2" s="129"/>
      <c r="W2" s="129"/>
      <c r="X2" s="129"/>
      <c r="Y2" s="129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</row>
    <row r="3" spans="1:39" ht="20" customHeight="1" x14ac:dyDescent="0.4"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39" ht="29.25" customHeight="1" x14ac:dyDescent="0.35"/>
    <row r="5" spans="1:39" ht="18.75" customHeight="1" x14ac:dyDescent="0.35">
      <c r="C5" s="177" t="s">
        <v>16</v>
      </c>
      <c r="V5" s="177" t="s">
        <v>17</v>
      </c>
    </row>
    <row r="6" spans="1:39" s="1" customFormat="1" ht="18.75" customHeight="1" x14ac:dyDescent="0.35">
      <c r="C6" s="178" t="s">
        <v>122</v>
      </c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T6" s="73"/>
      <c r="U6" s="73"/>
      <c r="V6" s="178" t="s">
        <v>18</v>
      </c>
      <c r="W6" s="341"/>
      <c r="X6" s="341"/>
      <c r="Y6" s="341"/>
      <c r="Z6" s="341"/>
      <c r="AA6" s="341"/>
      <c r="AB6" s="341"/>
      <c r="AC6" s="341"/>
      <c r="AD6" s="341"/>
      <c r="AE6" s="341"/>
      <c r="AF6" s="341"/>
      <c r="AG6" s="341"/>
      <c r="AH6" s="341"/>
      <c r="AI6" s="341"/>
      <c r="AJ6" s="2"/>
    </row>
    <row r="7" spans="1:39" s="1" customFormat="1" ht="18.75" customHeight="1" x14ac:dyDescent="0.35">
      <c r="C7" s="178" t="s">
        <v>123</v>
      </c>
      <c r="D7" s="318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T7" s="73"/>
      <c r="U7" s="73"/>
      <c r="V7" s="178"/>
      <c r="W7" s="318"/>
      <c r="X7" s="319"/>
      <c r="Y7" s="319"/>
      <c r="Z7" s="319"/>
      <c r="AA7" s="319"/>
      <c r="AB7" s="319"/>
      <c r="AC7" s="319"/>
      <c r="AD7" s="319"/>
      <c r="AE7" s="319"/>
      <c r="AF7" s="319"/>
      <c r="AG7" s="319"/>
      <c r="AH7" s="319"/>
      <c r="AI7" s="319"/>
      <c r="AJ7" s="2"/>
    </row>
    <row r="8" spans="1:39" s="1" customFormat="1" ht="18.75" customHeight="1" x14ac:dyDescent="0.35">
      <c r="C8" s="178" t="s">
        <v>124</v>
      </c>
      <c r="D8" s="318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T8" s="73"/>
      <c r="U8" s="73"/>
      <c r="V8" s="178"/>
      <c r="W8" s="318"/>
      <c r="X8" s="319"/>
      <c r="Y8" s="319"/>
      <c r="Z8" s="319"/>
      <c r="AA8" s="319"/>
      <c r="AB8" s="319"/>
      <c r="AC8" s="319"/>
      <c r="AD8" s="319"/>
      <c r="AE8" s="319"/>
      <c r="AF8" s="319"/>
      <c r="AG8" s="319"/>
      <c r="AH8" s="319"/>
      <c r="AI8" s="319"/>
      <c r="AJ8" s="2"/>
    </row>
    <row r="9" spans="1:39" s="1" customFormat="1" ht="18.75" customHeight="1" x14ac:dyDescent="0.35">
      <c r="C9" s="178" t="s">
        <v>0</v>
      </c>
      <c r="D9" s="318"/>
      <c r="E9" s="318"/>
      <c r="F9" s="318"/>
      <c r="G9" s="318"/>
      <c r="H9" s="318"/>
      <c r="I9" s="318"/>
      <c r="J9" s="318"/>
      <c r="K9" s="318"/>
      <c r="L9" s="318"/>
      <c r="M9" s="318"/>
      <c r="N9" s="318"/>
      <c r="O9" s="318"/>
      <c r="P9" s="318"/>
      <c r="T9" s="73"/>
      <c r="U9" s="73"/>
      <c r="V9" s="178" t="s">
        <v>0</v>
      </c>
      <c r="W9" s="341"/>
      <c r="X9" s="341"/>
      <c r="Y9" s="341"/>
      <c r="Z9" s="341"/>
      <c r="AA9" s="341"/>
      <c r="AB9" s="341"/>
      <c r="AC9" s="341"/>
      <c r="AD9" s="341"/>
      <c r="AE9" s="341"/>
      <c r="AF9" s="341"/>
      <c r="AG9" s="341"/>
      <c r="AH9" s="341"/>
      <c r="AI9" s="341"/>
      <c r="AJ9" s="2"/>
    </row>
    <row r="10" spans="1:39" s="1" customFormat="1" ht="18.75" customHeight="1" x14ac:dyDescent="0.35">
      <c r="C10" s="178" t="s">
        <v>1</v>
      </c>
      <c r="D10" s="341"/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T10" s="73"/>
      <c r="U10" s="73"/>
      <c r="V10" s="178" t="s">
        <v>1</v>
      </c>
      <c r="W10" s="341"/>
      <c r="X10" s="341"/>
      <c r="Y10" s="341"/>
      <c r="Z10" s="341"/>
      <c r="AA10" s="341"/>
      <c r="AB10" s="341"/>
      <c r="AC10" s="341"/>
      <c r="AD10" s="341"/>
      <c r="AE10" s="341"/>
      <c r="AF10" s="341"/>
      <c r="AG10" s="341"/>
      <c r="AH10" s="341"/>
      <c r="AI10" s="341"/>
      <c r="AJ10" s="2"/>
    </row>
    <row r="11" spans="1:39" s="1" customFormat="1" ht="18.75" customHeight="1" x14ac:dyDescent="0.35">
      <c r="C11" s="178" t="s">
        <v>57</v>
      </c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  <c r="T11" s="73"/>
      <c r="U11" s="73"/>
      <c r="V11" s="178" t="s">
        <v>57</v>
      </c>
      <c r="W11" s="341"/>
      <c r="X11" s="341"/>
      <c r="Y11" s="341"/>
      <c r="Z11" s="341"/>
      <c r="AA11" s="341"/>
      <c r="AB11" s="341"/>
      <c r="AC11" s="341"/>
      <c r="AD11" s="341"/>
      <c r="AE11" s="341"/>
      <c r="AF11" s="341"/>
      <c r="AG11" s="341"/>
      <c r="AH11" s="341"/>
      <c r="AI11" s="341"/>
      <c r="AJ11" s="2"/>
    </row>
    <row r="12" spans="1:39" s="1" customFormat="1" ht="18.75" customHeight="1" x14ac:dyDescent="0.35">
      <c r="C12" s="178" t="s">
        <v>2</v>
      </c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O12" s="318"/>
      <c r="P12" s="318"/>
      <c r="T12" s="73"/>
      <c r="U12" s="73"/>
      <c r="V12" s="178" t="s">
        <v>2</v>
      </c>
      <c r="W12" s="341"/>
      <c r="X12" s="341"/>
      <c r="Y12" s="341"/>
      <c r="Z12" s="341"/>
      <c r="AA12" s="341"/>
      <c r="AB12" s="341"/>
      <c r="AC12" s="341"/>
      <c r="AD12" s="341"/>
      <c r="AE12" s="341"/>
      <c r="AF12" s="341"/>
      <c r="AG12" s="341"/>
      <c r="AH12" s="341"/>
      <c r="AI12" s="341"/>
      <c r="AJ12" s="2"/>
      <c r="AK12" s="70"/>
      <c r="AL12" s="70"/>
    </row>
    <row r="13" spans="1:39" s="1" customFormat="1" ht="18.75" customHeight="1" x14ac:dyDescent="0.35">
      <c r="C13" s="178" t="s">
        <v>89</v>
      </c>
      <c r="D13" s="318"/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T13" s="73"/>
      <c r="U13" s="73"/>
      <c r="V13" s="178" t="s">
        <v>89</v>
      </c>
      <c r="W13" s="341"/>
      <c r="X13" s="341"/>
      <c r="Y13" s="341"/>
      <c r="Z13" s="341"/>
      <c r="AA13" s="341"/>
      <c r="AB13" s="341"/>
      <c r="AC13" s="341"/>
      <c r="AD13" s="341"/>
      <c r="AE13" s="341"/>
      <c r="AF13" s="341"/>
      <c r="AG13" s="341"/>
      <c r="AH13" s="341"/>
      <c r="AI13" s="341"/>
      <c r="AJ13" s="2"/>
      <c r="AK13" s="70"/>
      <c r="AL13" s="70"/>
    </row>
    <row r="14" spans="1:39" ht="9" customHeight="1" x14ac:dyDescent="0.35"/>
    <row r="15" spans="1:39" ht="30" customHeight="1" x14ac:dyDescent="0.35">
      <c r="A15" s="121" t="s">
        <v>73</v>
      </c>
      <c r="B15" s="121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3"/>
      <c r="AL15" s="123"/>
      <c r="AM15" s="123"/>
    </row>
    <row r="16" spans="1:39" ht="12.75" customHeight="1" x14ac:dyDescent="0.35">
      <c r="A16" s="136"/>
      <c r="B16" s="137"/>
    </row>
    <row r="17" spans="1:40" s="74" customFormat="1" ht="38.4" customHeight="1" x14ac:dyDescent="0.25">
      <c r="A17" s="138" t="s">
        <v>82</v>
      </c>
      <c r="B17" s="139" t="s">
        <v>7</v>
      </c>
      <c r="C17" s="139" t="s">
        <v>81</v>
      </c>
      <c r="D17" s="325" t="s">
        <v>9</v>
      </c>
      <c r="E17" s="323"/>
      <c r="F17" s="234"/>
      <c r="G17" s="323" t="s">
        <v>10</v>
      </c>
      <c r="H17" s="323"/>
      <c r="I17" s="234"/>
      <c r="J17" s="323" t="s">
        <v>4</v>
      </c>
      <c r="K17" s="323"/>
      <c r="L17" s="234"/>
      <c r="M17" s="323" t="s">
        <v>63</v>
      </c>
      <c r="N17" s="323"/>
      <c r="O17" s="234"/>
      <c r="P17" s="323" t="s">
        <v>11</v>
      </c>
      <c r="Q17" s="323"/>
      <c r="R17" s="234"/>
      <c r="S17" s="323" t="s">
        <v>5</v>
      </c>
      <c r="T17" s="323"/>
      <c r="U17" s="234"/>
      <c r="V17" s="323" t="s">
        <v>12</v>
      </c>
      <c r="W17" s="323"/>
      <c r="X17" s="234"/>
      <c r="Y17" s="323" t="s">
        <v>6</v>
      </c>
      <c r="Z17" s="323"/>
      <c r="AA17" s="234"/>
      <c r="AB17" s="323" t="s">
        <v>13</v>
      </c>
      <c r="AC17" s="323"/>
      <c r="AD17" s="234"/>
      <c r="AE17" s="323" t="s">
        <v>14</v>
      </c>
      <c r="AF17" s="323"/>
      <c r="AG17" s="234"/>
      <c r="AH17" s="323" t="s">
        <v>15</v>
      </c>
      <c r="AI17" s="323"/>
      <c r="AJ17" s="235"/>
      <c r="AK17" s="227" t="s">
        <v>70</v>
      </c>
      <c r="AL17" s="134" t="s">
        <v>71</v>
      </c>
      <c r="AM17" s="135" t="s">
        <v>72</v>
      </c>
      <c r="AN17" s="258"/>
    </row>
    <row r="18" spans="1:40" s="75" customFormat="1" ht="18" customHeight="1" thickBot="1" x14ac:dyDescent="0.3">
      <c r="A18" s="222"/>
      <c r="B18" s="245"/>
      <c r="C18" s="245"/>
      <c r="D18" s="246" t="s">
        <v>90</v>
      </c>
      <c r="E18" s="243" t="s">
        <v>91</v>
      </c>
      <c r="F18" s="243" t="s">
        <v>55</v>
      </c>
      <c r="G18" s="243" t="s">
        <v>90</v>
      </c>
      <c r="H18" s="243" t="s">
        <v>91</v>
      </c>
      <c r="I18" s="243" t="s">
        <v>55</v>
      </c>
      <c r="J18" s="243" t="s">
        <v>90</v>
      </c>
      <c r="K18" s="243" t="s">
        <v>91</v>
      </c>
      <c r="L18" s="243" t="s">
        <v>55</v>
      </c>
      <c r="M18" s="243" t="s">
        <v>90</v>
      </c>
      <c r="N18" s="243" t="s">
        <v>91</v>
      </c>
      <c r="O18" s="243" t="s">
        <v>55</v>
      </c>
      <c r="P18" s="243" t="s">
        <v>90</v>
      </c>
      <c r="Q18" s="243" t="s">
        <v>91</v>
      </c>
      <c r="R18" s="243" t="s">
        <v>55</v>
      </c>
      <c r="S18" s="243" t="s">
        <v>90</v>
      </c>
      <c r="T18" s="243" t="s">
        <v>91</v>
      </c>
      <c r="U18" s="243" t="s">
        <v>55</v>
      </c>
      <c r="V18" s="243" t="s">
        <v>90</v>
      </c>
      <c r="W18" s="243" t="s">
        <v>91</v>
      </c>
      <c r="X18" s="243" t="s">
        <v>55</v>
      </c>
      <c r="Y18" s="243" t="s">
        <v>90</v>
      </c>
      <c r="Z18" s="243" t="s">
        <v>91</v>
      </c>
      <c r="AA18" s="243" t="s">
        <v>55</v>
      </c>
      <c r="AB18" s="243" t="s">
        <v>90</v>
      </c>
      <c r="AC18" s="243" t="s">
        <v>91</v>
      </c>
      <c r="AD18" s="243" t="s">
        <v>55</v>
      </c>
      <c r="AE18" s="243" t="s">
        <v>90</v>
      </c>
      <c r="AF18" s="243" t="s">
        <v>91</v>
      </c>
      <c r="AG18" s="243" t="s">
        <v>55</v>
      </c>
      <c r="AH18" s="243" t="s">
        <v>90</v>
      </c>
      <c r="AI18" s="243" t="s">
        <v>91</v>
      </c>
      <c r="AJ18" s="244" t="s">
        <v>55</v>
      </c>
      <c r="AK18" s="231"/>
      <c r="AL18" s="232"/>
      <c r="AM18" s="233"/>
      <c r="AN18" s="223" t="s">
        <v>56</v>
      </c>
    </row>
    <row r="19" spans="1:40" s="1" customFormat="1" ht="19.5" customHeight="1" thickTop="1" x14ac:dyDescent="0.35">
      <c r="A19" s="224">
        <v>72001</v>
      </c>
      <c r="B19" s="240" t="str">
        <f>VLOOKUP($A19,Calculator!$A:$K,2,FALSE)</f>
        <v>AFS Whole GrainTangerine Chicken</v>
      </c>
      <c r="C19" s="241">
        <f>VLOOKUP($A19,Calculator!$A:$K,3,FALSE)</f>
        <v>100113</v>
      </c>
      <c r="D19" s="236"/>
      <c r="E19" s="237">
        <f>ROUNDUP(D19/VLOOKUP($A19,Calculator!$A:$K,4,FALSE),0)</f>
        <v>0</v>
      </c>
      <c r="F19" s="238">
        <f>VLOOKUP($A19,Calculator!$A:$K,5,FALSE)*E19</f>
        <v>0</v>
      </c>
      <c r="G19" s="236"/>
      <c r="H19" s="237">
        <f>ROUNDUP(G19/VLOOKUP($A19,Calculator!$A:$K,4,FALSE),0)</f>
        <v>0</v>
      </c>
      <c r="I19" s="238">
        <f>VLOOKUP($A19,Calculator!$A:$K,5,FALSE)*H19</f>
        <v>0</v>
      </c>
      <c r="J19" s="236"/>
      <c r="K19" s="237">
        <f>ROUNDUP(J19/VLOOKUP($A19,Calculator!$A:$K,4,FALSE),0)</f>
        <v>0</v>
      </c>
      <c r="L19" s="238">
        <f>VLOOKUP($A19,Calculator!$A:$K,5,FALSE)*K19</f>
        <v>0</v>
      </c>
      <c r="M19" s="236"/>
      <c r="N19" s="237">
        <f>ROUNDUP(M19/VLOOKUP($A19,Calculator!$A:$K,4,FALSE),0)</f>
        <v>0</v>
      </c>
      <c r="O19" s="238">
        <f>VLOOKUP($A19,Calculator!$A:$K,5,FALSE)*N19</f>
        <v>0</v>
      </c>
      <c r="P19" s="236"/>
      <c r="Q19" s="237">
        <f>ROUNDUP(P19/VLOOKUP($A19,Calculator!$A:$K,4,FALSE),0)</f>
        <v>0</v>
      </c>
      <c r="R19" s="238">
        <f>VLOOKUP($A19,Calculator!$A:$K,5,FALSE)*Q19</f>
        <v>0</v>
      </c>
      <c r="S19" s="236"/>
      <c r="T19" s="237">
        <f>ROUNDUP(S19/VLOOKUP($A19,Calculator!$A:$K,4,FALSE),0)</f>
        <v>0</v>
      </c>
      <c r="U19" s="238">
        <f>VLOOKUP($A19,Calculator!$A:$K,5,FALSE)*T19</f>
        <v>0</v>
      </c>
      <c r="V19" s="236"/>
      <c r="W19" s="237">
        <f>ROUNDUP(V19/VLOOKUP($A19,Calculator!$A:$K,4,FALSE),0)</f>
        <v>0</v>
      </c>
      <c r="X19" s="238">
        <f>VLOOKUP($A19,Calculator!$A:$K,5,FALSE)*W19</f>
        <v>0</v>
      </c>
      <c r="Y19" s="236"/>
      <c r="Z19" s="237">
        <f>ROUNDUP(Y19/VLOOKUP($A19,Calculator!$A:$K,4,FALSE),0)</f>
        <v>0</v>
      </c>
      <c r="AA19" s="238">
        <f>VLOOKUP($A19,Calculator!$A:$K,5,FALSE)*Z19</f>
        <v>0</v>
      </c>
      <c r="AB19" s="236"/>
      <c r="AC19" s="237">
        <f>ROUNDUP(AB19/VLOOKUP($A19,Calculator!$A:$K,4,FALSE),0)</f>
        <v>0</v>
      </c>
      <c r="AD19" s="238">
        <f>VLOOKUP($A19,Calculator!$A:$K,5,FALSE)*AC19</f>
        <v>0</v>
      </c>
      <c r="AE19" s="236"/>
      <c r="AF19" s="237">
        <f>ROUNDUP(AE19/VLOOKUP($A19,Calculator!$A:$K,4,FALSE),0)</f>
        <v>0</v>
      </c>
      <c r="AG19" s="238">
        <f>VLOOKUP($A19,Calculator!$A:$K,5,FALSE)*AF19</f>
        <v>0</v>
      </c>
      <c r="AH19" s="236"/>
      <c r="AI19" s="237">
        <f>ROUNDUP(AH19/VLOOKUP($A19,Calculator!$A:$K,4,FALSE),0)</f>
        <v>0</v>
      </c>
      <c r="AJ19" s="239">
        <f>VLOOKUP($A19,Calculator!$A:$K,5,FALSE)*AI19</f>
        <v>0</v>
      </c>
      <c r="AK19" s="125">
        <f>SUMIF($D$18:$AJ$18,"#SERV",$D19:$AJ19)</f>
        <v>0</v>
      </c>
      <c r="AL19" s="125">
        <f>(SUMIF($D$18:$AJ$18,"CS",$D19:$AJ19))*Calculator!D12</f>
        <v>0</v>
      </c>
      <c r="AM19" s="126">
        <f>SUMIF($D$18:$AJ$18,"CS",$D19:$AJ19)</f>
        <v>0</v>
      </c>
      <c r="AN19" s="259">
        <f>SUMIF($D$18:$AJ$18,"P",$D19:$AJ19)</f>
        <v>0</v>
      </c>
    </row>
    <row r="20" spans="1:40" s="1" customFormat="1" ht="19.5" customHeight="1" x14ac:dyDescent="0.35">
      <c r="A20" s="224">
        <v>72003</v>
      </c>
      <c r="B20" s="240" t="str">
        <f>VLOOKUP($A20,Calculator!$A:$K,2,FALSE)</f>
        <v>AFS Whole Grain General Tso's Chicken</v>
      </c>
      <c r="C20" s="241">
        <f>VLOOKUP($A20,Calculator!$A:$K,3,FALSE)</f>
        <v>100113</v>
      </c>
      <c r="D20" s="236"/>
      <c r="E20" s="237">
        <f>ROUNDUP(D20/VLOOKUP($A20,Calculator!$A:$K,4,FALSE),0)</f>
        <v>0</v>
      </c>
      <c r="F20" s="238">
        <f>VLOOKUP($A20,Calculator!$A:$K,5,FALSE)*E20</f>
        <v>0</v>
      </c>
      <c r="G20" s="236"/>
      <c r="H20" s="237">
        <f>ROUNDUP(G20/VLOOKUP($A20,Calculator!$A:$K,4,FALSE),0)</f>
        <v>0</v>
      </c>
      <c r="I20" s="238">
        <f>VLOOKUP($A20,Calculator!$A:$K,5,FALSE)*H20</f>
        <v>0</v>
      </c>
      <c r="J20" s="236"/>
      <c r="K20" s="237">
        <f>ROUNDUP(J20/VLOOKUP($A20,Calculator!$A:$K,4,FALSE),0)</f>
        <v>0</v>
      </c>
      <c r="L20" s="238">
        <f>VLOOKUP($A20,Calculator!$A:$K,5,FALSE)*K20</f>
        <v>0</v>
      </c>
      <c r="M20" s="236"/>
      <c r="N20" s="237">
        <f>ROUNDUP(M20/VLOOKUP($A20,Calculator!$A:$K,4,FALSE),0)</f>
        <v>0</v>
      </c>
      <c r="O20" s="238">
        <f>VLOOKUP($A20,Calculator!$A:$K,5,FALSE)*N20</f>
        <v>0</v>
      </c>
      <c r="P20" s="236"/>
      <c r="Q20" s="237">
        <f>ROUNDUP(P20/VLOOKUP($A20,Calculator!$A:$K,4,FALSE),0)</f>
        <v>0</v>
      </c>
      <c r="R20" s="238">
        <f>VLOOKUP($A20,Calculator!$A:$K,5,FALSE)*Q20</f>
        <v>0</v>
      </c>
      <c r="S20" s="236"/>
      <c r="T20" s="237">
        <f>ROUNDUP(S20/VLOOKUP($A20,Calculator!$A:$K,4,FALSE),0)</f>
        <v>0</v>
      </c>
      <c r="U20" s="238">
        <f>VLOOKUP($A20,Calculator!$A:$K,5,FALSE)*T20</f>
        <v>0</v>
      </c>
      <c r="V20" s="236"/>
      <c r="W20" s="237">
        <f>ROUNDUP(V20/VLOOKUP($A20,Calculator!$A:$K,4,FALSE),0)</f>
        <v>0</v>
      </c>
      <c r="X20" s="238">
        <f>VLOOKUP($A20,Calculator!$A:$K,5,FALSE)*W20</f>
        <v>0</v>
      </c>
      <c r="Y20" s="236"/>
      <c r="Z20" s="237">
        <f>ROUNDUP(Y20/VLOOKUP($A20,Calculator!$A:$K,4,FALSE),0)</f>
        <v>0</v>
      </c>
      <c r="AA20" s="238">
        <f>VLOOKUP($A20,Calculator!$A:$K,5,FALSE)*Z20</f>
        <v>0</v>
      </c>
      <c r="AB20" s="236"/>
      <c r="AC20" s="237">
        <f>ROUNDUP(AB20/VLOOKUP($A20,Calculator!$A:$K,4,FALSE),0)</f>
        <v>0</v>
      </c>
      <c r="AD20" s="238">
        <f>VLOOKUP($A20,Calculator!$A:$K,5,FALSE)*AC20</f>
        <v>0</v>
      </c>
      <c r="AE20" s="236"/>
      <c r="AF20" s="237">
        <f>ROUNDUP(AE20/VLOOKUP($A20,Calculator!$A:$K,4,FALSE),0)</f>
        <v>0</v>
      </c>
      <c r="AG20" s="238">
        <f>VLOOKUP($A20,Calculator!$A:$K,5,FALSE)*AF20</f>
        <v>0</v>
      </c>
      <c r="AH20" s="236"/>
      <c r="AI20" s="237">
        <f>ROUNDUP(AH20/VLOOKUP($A20,Calculator!$A:$K,4,FALSE),0)</f>
        <v>0</v>
      </c>
      <c r="AJ20" s="239">
        <f>VLOOKUP($A20,Calculator!$A:$K,5,FALSE)*AI20</f>
        <v>0</v>
      </c>
      <c r="AK20" s="125">
        <f t="shared" ref="AK20:AK33" si="0">SUMIF($D$18:$AJ$18,"#SERV",$D20:$AJ20)</f>
        <v>0</v>
      </c>
      <c r="AL20" s="125">
        <f>(SUMIF($D$18:$AJ$18,"CS",$D20:$AJ20))*Calculator!D13</f>
        <v>0</v>
      </c>
      <c r="AM20" s="126">
        <f t="shared" ref="AM20:AM33" si="1">SUMIF($D$18:$AJ$18,"CS",$D20:$AJ20)</f>
        <v>0</v>
      </c>
      <c r="AN20" s="260">
        <f t="shared" ref="AN20:AN33" si="2">SUMIF($D$18:$AJ$18,"P",$D20:$AJ20)</f>
        <v>0</v>
      </c>
    </row>
    <row r="21" spans="1:40" s="1" customFormat="1" ht="19.5" customHeight="1" x14ac:dyDescent="0.35">
      <c r="A21" s="224">
        <v>72005</v>
      </c>
      <c r="B21" s="240" t="str">
        <f>VLOOKUP($A21,Calculator!$A:$K,2,FALSE)</f>
        <v>AFS Whole Grain Japanese Cherry Blossom Sweet n Sour Chicken</v>
      </c>
      <c r="C21" s="241">
        <f>VLOOKUP($A21,Calculator!$A:$K,3,FALSE)</f>
        <v>100113</v>
      </c>
      <c r="D21" s="236"/>
      <c r="E21" s="237">
        <f>ROUNDUP(D21/VLOOKUP($A21,Calculator!$A:$K,4,FALSE),0)</f>
        <v>0</v>
      </c>
      <c r="F21" s="238">
        <f>VLOOKUP($A21,Calculator!$A:$K,5,FALSE)*E21</f>
        <v>0</v>
      </c>
      <c r="G21" s="236"/>
      <c r="H21" s="237">
        <f>ROUNDUP(G21/VLOOKUP($A21,Calculator!$A:$K,4,FALSE),0)</f>
        <v>0</v>
      </c>
      <c r="I21" s="238">
        <f>VLOOKUP($A21,Calculator!$A:$K,5,FALSE)*H21</f>
        <v>0</v>
      </c>
      <c r="J21" s="236"/>
      <c r="K21" s="237">
        <f>ROUNDUP(J21/VLOOKUP($A21,Calculator!$A:$K,4,FALSE),0)</f>
        <v>0</v>
      </c>
      <c r="L21" s="238">
        <f>VLOOKUP($A21,Calculator!$A:$K,5,FALSE)*K21</f>
        <v>0</v>
      </c>
      <c r="M21" s="236"/>
      <c r="N21" s="237">
        <f>ROUNDUP(M21/VLOOKUP($A21,Calculator!$A:$K,4,FALSE),0)</f>
        <v>0</v>
      </c>
      <c r="O21" s="238">
        <f>VLOOKUP($A21,Calculator!$A:$K,5,FALSE)*N21</f>
        <v>0</v>
      </c>
      <c r="P21" s="236"/>
      <c r="Q21" s="237">
        <f>ROUNDUP(P21/VLOOKUP($A21,Calculator!$A:$K,4,FALSE),0)</f>
        <v>0</v>
      </c>
      <c r="R21" s="238">
        <f>VLOOKUP($A21,Calculator!$A:$K,5,FALSE)*Q21</f>
        <v>0</v>
      </c>
      <c r="S21" s="236"/>
      <c r="T21" s="237">
        <f>ROUNDUP(S21/VLOOKUP($A21,Calculator!$A:$K,4,FALSE),0)</f>
        <v>0</v>
      </c>
      <c r="U21" s="238">
        <f>VLOOKUP($A21,Calculator!$A:$K,5,FALSE)*T21</f>
        <v>0</v>
      </c>
      <c r="V21" s="236"/>
      <c r="W21" s="237">
        <f>ROUNDUP(V21/VLOOKUP($A21,Calculator!$A:$K,4,FALSE),0)</f>
        <v>0</v>
      </c>
      <c r="X21" s="238">
        <f>VLOOKUP($A21,Calculator!$A:$K,5,FALSE)*W21</f>
        <v>0</v>
      </c>
      <c r="Y21" s="236"/>
      <c r="Z21" s="237">
        <f>ROUNDUP(Y21/VLOOKUP($A21,Calculator!$A:$K,4,FALSE),0)</f>
        <v>0</v>
      </c>
      <c r="AA21" s="238">
        <f>VLOOKUP($A21,Calculator!$A:$K,5,FALSE)*Z21</f>
        <v>0</v>
      </c>
      <c r="AB21" s="236"/>
      <c r="AC21" s="237">
        <f>ROUNDUP(AB21/VLOOKUP($A21,Calculator!$A:$K,4,FALSE),0)</f>
        <v>0</v>
      </c>
      <c r="AD21" s="238">
        <f>VLOOKUP($A21,Calculator!$A:$K,5,FALSE)*AC21</f>
        <v>0</v>
      </c>
      <c r="AE21" s="236"/>
      <c r="AF21" s="237">
        <f>ROUNDUP(AE21/VLOOKUP($A21,Calculator!$A:$K,4,FALSE),0)</f>
        <v>0</v>
      </c>
      <c r="AG21" s="238">
        <f>VLOOKUP($A21,Calculator!$A:$K,5,FALSE)*AF21</f>
        <v>0</v>
      </c>
      <c r="AH21" s="236"/>
      <c r="AI21" s="237">
        <f>ROUNDUP(AH21/VLOOKUP($A21,Calculator!$A:$K,4,FALSE),0)</f>
        <v>0</v>
      </c>
      <c r="AJ21" s="239">
        <f>VLOOKUP($A21,Calculator!$A:$K,5,FALSE)*AI21</f>
        <v>0</v>
      </c>
      <c r="AK21" s="125">
        <f t="shared" si="0"/>
        <v>0</v>
      </c>
      <c r="AL21" s="125">
        <f>(SUMIF($D$18:$AJ$18,"CS",$D21:$AJ21))*Calculator!D14</f>
        <v>0</v>
      </c>
      <c r="AM21" s="126">
        <f t="shared" si="1"/>
        <v>0</v>
      </c>
      <c r="AN21" s="260">
        <f t="shared" si="2"/>
        <v>0</v>
      </c>
    </row>
    <row r="22" spans="1:40" s="1" customFormat="1" ht="19.5" customHeight="1" x14ac:dyDescent="0.35">
      <c r="A22" s="224">
        <v>72013</v>
      </c>
      <c r="B22" s="240" t="str">
        <f>VLOOKUP($A22,Calculator!$A:$K,2,FALSE)</f>
        <v>AFS Sriracha Honey Chicken</v>
      </c>
      <c r="C22" s="241">
        <f>VLOOKUP($A22,Calculator!$A:$K,3,FALSE)</f>
        <v>100113</v>
      </c>
      <c r="D22" s="236"/>
      <c r="E22" s="237">
        <f>ROUNDUP(D22/VLOOKUP($A22,Calculator!$A:$K,4,FALSE),0)</f>
        <v>0</v>
      </c>
      <c r="F22" s="238">
        <f>VLOOKUP($A22,Calculator!$A:$K,5,FALSE)*E22</f>
        <v>0</v>
      </c>
      <c r="G22" s="236"/>
      <c r="H22" s="237">
        <f>ROUNDUP(G22/VLOOKUP($A22,Calculator!$A:$K,4,FALSE),0)</f>
        <v>0</v>
      </c>
      <c r="I22" s="238">
        <f>VLOOKUP($A22,Calculator!$A:$K,5,FALSE)*H22</f>
        <v>0</v>
      </c>
      <c r="J22" s="236"/>
      <c r="K22" s="237">
        <f>ROUNDUP(J22/VLOOKUP($A22,Calculator!$A:$K,4,FALSE),0)</f>
        <v>0</v>
      </c>
      <c r="L22" s="238">
        <f>VLOOKUP($A22,Calculator!$A:$K,5,FALSE)*K22</f>
        <v>0</v>
      </c>
      <c r="M22" s="236"/>
      <c r="N22" s="237">
        <f>ROUNDUP(M22/VLOOKUP($A22,Calculator!$A:$K,4,FALSE),0)</f>
        <v>0</v>
      </c>
      <c r="O22" s="238">
        <f>VLOOKUP($A22,Calculator!$A:$K,5,FALSE)*N22</f>
        <v>0</v>
      </c>
      <c r="P22" s="236"/>
      <c r="Q22" s="237">
        <f>ROUNDUP(P22/VLOOKUP($A22,Calculator!$A:$K,4,FALSE),0)</f>
        <v>0</v>
      </c>
      <c r="R22" s="238">
        <f>VLOOKUP($A22,Calculator!$A:$K,5,FALSE)*Q22</f>
        <v>0</v>
      </c>
      <c r="S22" s="236"/>
      <c r="T22" s="237">
        <f>ROUNDUP(S22/VLOOKUP($A22,Calculator!$A:$K,4,FALSE),0)</f>
        <v>0</v>
      </c>
      <c r="U22" s="238">
        <f>VLOOKUP($A22,Calculator!$A:$K,5,FALSE)*T22</f>
        <v>0</v>
      </c>
      <c r="V22" s="236"/>
      <c r="W22" s="237">
        <f>ROUNDUP(V22/VLOOKUP($A22,Calculator!$A:$K,4,FALSE),0)</f>
        <v>0</v>
      </c>
      <c r="X22" s="238">
        <f>VLOOKUP($A22,Calculator!$A:$K,5,FALSE)*W22</f>
        <v>0</v>
      </c>
      <c r="Y22" s="236"/>
      <c r="Z22" s="237">
        <f>ROUNDUP(Y22/VLOOKUP($A22,Calculator!$A:$K,4,FALSE),0)</f>
        <v>0</v>
      </c>
      <c r="AA22" s="238">
        <f>VLOOKUP($A22,Calculator!$A:$K,5,FALSE)*Z22</f>
        <v>0</v>
      </c>
      <c r="AB22" s="236"/>
      <c r="AC22" s="237">
        <f>ROUNDUP(AB22/VLOOKUP($A22,Calculator!$A:$K,4,FALSE),0)</f>
        <v>0</v>
      </c>
      <c r="AD22" s="238">
        <f>VLOOKUP($A22,Calculator!$A:$K,5,FALSE)*AC22</f>
        <v>0</v>
      </c>
      <c r="AE22" s="236"/>
      <c r="AF22" s="237">
        <f>ROUNDUP(AE22/VLOOKUP($A22,Calculator!$A:$K,4,FALSE),0)</f>
        <v>0</v>
      </c>
      <c r="AG22" s="238">
        <f>VLOOKUP($A22,Calculator!$A:$K,5,FALSE)*AF22</f>
        <v>0</v>
      </c>
      <c r="AH22" s="236"/>
      <c r="AI22" s="237">
        <f>ROUNDUP(AH22/VLOOKUP($A22,Calculator!$A:$K,4,FALSE),0)</f>
        <v>0</v>
      </c>
      <c r="AJ22" s="239">
        <f>VLOOKUP($A22,Calculator!$A:$K,5,FALSE)*AI22</f>
        <v>0</v>
      </c>
      <c r="AK22" s="125">
        <f t="shared" si="0"/>
        <v>0</v>
      </c>
      <c r="AL22" s="125">
        <f>(SUMIF($D$18:$AJ$18,"CS",$D22:$AJ22))*Calculator!D15</f>
        <v>0</v>
      </c>
      <c r="AM22" s="126">
        <f t="shared" si="1"/>
        <v>0</v>
      </c>
      <c r="AN22" s="260">
        <f t="shared" si="2"/>
        <v>0</v>
      </c>
    </row>
    <row r="23" spans="1:40" s="1" customFormat="1" ht="19.5" customHeight="1" x14ac:dyDescent="0.35">
      <c r="A23" s="224">
        <v>73001</v>
      </c>
      <c r="B23" s="240" t="str">
        <f>VLOOKUP($A23,Calculator!$A:$K,2,FALSE)</f>
        <v>AFS Gluten Free Teriyaki Chicken</v>
      </c>
      <c r="C23" s="241">
        <f>VLOOKUP($A23,Calculator!$A:$K,3,FALSE)</f>
        <v>100113</v>
      </c>
      <c r="D23" s="236"/>
      <c r="E23" s="237">
        <f>ROUNDUP(D23/VLOOKUP($A23,Calculator!$A:$K,4,FALSE),0)</f>
        <v>0</v>
      </c>
      <c r="F23" s="238">
        <f>VLOOKUP($A23,Calculator!$A:$K,5,FALSE)*E23</f>
        <v>0</v>
      </c>
      <c r="G23" s="236"/>
      <c r="H23" s="237">
        <f>ROUNDUP(G23/VLOOKUP($A23,Calculator!$A:$K,4,FALSE),0)</f>
        <v>0</v>
      </c>
      <c r="I23" s="238">
        <f>VLOOKUP($A23,Calculator!$A:$K,5,FALSE)*H23</f>
        <v>0</v>
      </c>
      <c r="J23" s="236"/>
      <c r="K23" s="237">
        <f>ROUNDUP(J23/VLOOKUP($A23,Calculator!$A:$K,4,FALSE),0)</f>
        <v>0</v>
      </c>
      <c r="L23" s="238">
        <f>VLOOKUP($A23,Calculator!$A:$K,5,FALSE)*K23</f>
        <v>0</v>
      </c>
      <c r="M23" s="236"/>
      <c r="N23" s="237">
        <f>ROUNDUP(M23/VLOOKUP($A23,Calculator!$A:$K,4,FALSE),0)</f>
        <v>0</v>
      </c>
      <c r="O23" s="238">
        <f>VLOOKUP($A23,Calculator!$A:$K,5,FALSE)*N23</f>
        <v>0</v>
      </c>
      <c r="P23" s="236"/>
      <c r="Q23" s="237">
        <f>ROUNDUP(P23/VLOOKUP($A23,Calculator!$A:$K,4,FALSE),0)</f>
        <v>0</v>
      </c>
      <c r="R23" s="238">
        <f>VLOOKUP($A23,Calculator!$A:$K,5,FALSE)*Q23</f>
        <v>0</v>
      </c>
      <c r="S23" s="236"/>
      <c r="T23" s="237">
        <f>ROUNDUP(S23/VLOOKUP($A23,Calculator!$A:$K,4,FALSE),0)</f>
        <v>0</v>
      </c>
      <c r="U23" s="238">
        <f>VLOOKUP($A23,Calculator!$A:$K,5,FALSE)*T23</f>
        <v>0</v>
      </c>
      <c r="V23" s="236"/>
      <c r="W23" s="237">
        <f>ROUNDUP(V23/VLOOKUP($A23,Calculator!$A:$K,4,FALSE),0)</f>
        <v>0</v>
      </c>
      <c r="X23" s="238">
        <f>VLOOKUP($A23,Calculator!$A:$K,5,FALSE)*W23</f>
        <v>0</v>
      </c>
      <c r="Y23" s="236"/>
      <c r="Z23" s="237">
        <f>ROUNDUP(Y23/VLOOKUP($A23,Calculator!$A:$K,4,FALSE),0)</f>
        <v>0</v>
      </c>
      <c r="AA23" s="238">
        <f>VLOOKUP($A23,Calculator!$A:$K,5,FALSE)*Z23</f>
        <v>0</v>
      </c>
      <c r="AB23" s="236"/>
      <c r="AC23" s="237">
        <f>ROUNDUP(AB23/VLOOKUP($A23,Calculator!$A:$K,4,FALSE),0)</f>
        <v>0</v>
      </c>
      <c r="AD23" s="238">
        <f>VLOOKUP($A23,Calculator!$A:$K,5,FALSE)*AC23</f>
        <v>0</v>
      </c>
      <c r="AE23" s="236"/>
      <c r="AF23" s="237">
        <f>ROUNDUP(AE23/VLOOKUP($A23,Calculator!$A:$K,4,FALSE),0)</f>
        <v>0</v>
      </c>
      <c r="AG23" s="238">
        <f>VLOOKUP($A23,Calculator!$A:$K,5,FALSE)*AF23</f>
        <v>0</v>
      </c>
      <c r="AH23" s="236"/>
      <c r="AI23" s="237">
        <f>ROUNDUP(AH23/VLOOKUP($A23,Calculator!$A:$K,4,FALSE),0)</f>
        <v>0</v>
      </c>
      <c r="AJ23" s="239">
        <f>VLOOKUP($A23,Calculator!$A:$K,5,FALSE)*AI23</f>
        <v>0</v>
      </c>
      <c r="AK23" s="125">
        <f t="shared" si="0"/>
        <v>0</v>
      </c>
      <c r="AL23" s="125">
        <f>(SUMIF($D$18:$AJ$18,"CS",$D23:$AJ23))*Calculator!D16</f>
        <v>0</v>
      </c>
      <c r="AM23" s="126">
        <f t="shared" si="1"/>
        <v>0</v>
      </c>
      <c r="AN23" s="260">
        <f t="shared" si="2"/>
        <v>0</v>
      </c>
    </row>
    <row r="24" spans="1:40" s="1" customFormat="1" ht="19.5" customHeight="1" x14ac:dyDescent="0.35">
      <c r="A24" s="224">
        <v>73002</v>
      </c>
      <c r="B24" s="240" t="str">
        <f>VLOOKUP($A24,Calculator!$A:$K,2,FALSE)</f>
        <v>AFS New Orleans Cajun Chicken</v>
      </c>
      <c r="C24" s="241">
        <f>VLOOKUP($A24,Calculator!$A:$K,3,FALSE)</f>
        <v>100113</v>
      </c>
      <c r="D24" s="236"/>
      <c r="E24" s="237">
        <f>ROUNDUP(D24/VLOOKUP($A24,Calculator!$A:$K,4,FALSE),0)</f>
        <v>0</v>
      </c>
      <c r="F24" s="238">
        <f>VLOOKUP($A24,Calculator!$A:$K,5,FALSE)*E24</f>
        <v>0</v>
      </c>
      <c r="G24" s="236"/>
      <c r="H24" s="237">
        <f>ROUNDUP(G24/VLOOKUP($A24,Calculator!$A:$K,4,FALSE),0)</f>
        <v>0</v>
      </c>
      <c r="I24" s="238">
        <f>VLOOKUP($A24,Calculator!$A:$K,5,FALSE)*H24</f>
        <v>0</v>
      </c>
      <c r="J24" s="236"/>
      <c r="K24" s="237">
        <f>ROUNDUP(J24/VLOOKUP($A24,Calculator!$A:$K,4,FALSE),0)</f>
        <v>0</v>
      </c>
      <c r="L24" s="238">
        <f>VLOOKUP($A24,Calculator!$A:$K,5,FALSE)*K24</f>
        <v>0</v>
      </c>
      <c r="M24" s="236"/>
      <c r="N24" s="237">
        <f>ROUNDUP(M24/VLOOKUP($A24,Calculator!$A:$K,4,FALSE),0)</f>
        <v>0</v>
      </c>
      <c r="O24" s="238">
        <f>VLOOKUP($A24,Calculator!$A:$K,5,FALSE)*N24</f>
        <v>0</v>
      </c>
      <c r="P24" s="236"/>
      <c r="Q24" s="237">
        <f>ROUNDUP(P24/VLOOKUP($A24,Calculator!$A:$K,4,FALSE),0)</f>
        <v>0</v>
      </c>
      <c r="R24" s="238">
        <f>VLOOKUP($A24,Calculator!$A:$K,5,FALSE)*Q24</f>
        <v>0</v>
      </c>
      <c r="S24" s="236"/>
      <c r="T24" s="237">
        <f>ROUNDUP(S24/VLOOKUP($A24,Calculator!$A:$K,4,FALSE),0)</f>
        <v>0</v>
      </c>
      <c r="U24" s="238">
        <f>VLOOKUP($A24,Calculator!$A:$K,5,FALSE)*T24</f>
        <v>0</v>
      </c>
      <c r="V24" s="236"/>
      <c r="W24" s="237">
        <f>ROUNDUP(V24/VLOOKUP($A24,Calculator!$A:$K,4,FALSE),0)</f>
        <v>0</v>
      </c>
      <c r="X24" s="238">
        <f>VLOOKUP($A24,Calculator!$A:$K,5,FALSE)*W24</f>
        <v>0</v>
      </c>
      <c r="Y24" s="236"/>
      <c r="Z24" s="237">
        <f>ROUNDUP(Y24/VLOOKUP($A24,Calculator!$A:$K,4,FALSE),0)</f>
        <v>0</v>
      </c>
      <c r="AA24" s="238">
        <f>VLOOKUP($A24,Calculator!$A:$K,5,FALSE)*Z24</f>
        <v>0</v>
      </c>
      <c r="AB24" s="236"/>
      <c r="AC24" s="237">
        <f>ROUNDUP(AB24/VLOOKUP($A24,Calculator!$A:$K,4,FALSE),0)</f>
        <v>0</v>
      </c>
      <c r="AD24" s="238">
        <f>VLOOKUP($A24,Calculator!$A:$K,5,FALSE)*AC24</f>
        <v>0</v>
      </c>
      <c r="AE24" s="236"/>
      <c r="AF24" s="237">
        <f>ROUNDUP(AE24/VLOOKUP($A24,Calculator!$A:$K,4,FALSE),0)</f>
        <v>0</v>
      </c>
      <c r="AG24" s="238">
        <f>VLOOKUP($A24,Calculator!$A:$K,5,FALSE)*AF24</f>
        <v>0</v>
      </c>
      <c r="AH24" s="236"/>
      <c r="AI24" s="237">
        <f>ROUNDUP(AH24/VLOOKUP($A24,Calculator!$A:$K,4,FALSE),0)</f>
        <v>0</v>
      </c>
      <c r="AJ24" s="239">
        <f>VLOOKUP($A24,Calculator!$A:$K,5,FALSE)*AI24</f>
        <v>0</v>
      </c>
      <c r="AK24" s="125">
        <f t="shared" si="0"/>
        <v>0</v>
      </c>
      <c r="AL24" s="125">
        <f>(SUMIF($D$18:$AJ$18,"CS",$D24:$AJ24))*Calculator!D17</f>
        <v>0</v>
      </c>
      <c r="AM24" s="126">
        <f t="shared" si="1"/>
        <v>0</v>
      </c>
      <c r="AN24" s="260"/>
    </row>
    <row r="25" spans="1:40" s="1" customFormat="1" ht="19.5" customHeight="1" x14ac:dyDescent="0.35">
      <c r="A25" s="224">
        <v>8120010</v>
      </c>
      <c r="B25" s="240" t="str">
        <f>VLOOKUP($A25,Calculator!$A:$K,2,FALSE)</f>
        <v>Aahar Foods Chicken Tikka Masala</v>
      </c>
      <c r="C25" s="241">
        <f>VLOOKUP($A25,Calculator!$A:$K,3,FALSE)</f>
        <v>100113</v>
      </c>
      <c r="D25" s="236"/>
      <c r="E25" s="237">
        <f>ROUNDUP(D25/VLOOKUP($A25,Calculator!$A:$K,4,FALSE),0)</f>
        <v>0</v>
      </c>
      <c r="F25" s="238">
        <f>VLOOKUP($A25,Calculator!$A:$K,5,FALSE)*E25</f>
        <v>0</v>
      </c>
      <c r="G25" s="236"/>
      <c r="H25" s="237">
        <f>ROUNDUP(G25/VLOOKUP($A25,Calculator!$A:$K,4,FALSE),0)</f>
        <v>0</v>
      </c>
      <c r="I25" s="238">
        <f>VLOOKUP($A25,Calculator!$A:$K,5,FALSE)*H25</f>
        <v>0</v>
      </c>
      <c r="J25" s="236"/>
      <c r="K25" s="237">
        <f>ROUNDUP(J25/VLOOKUP($A25,Calculator!$A:$K,4,FALSE),0)</f>
        <v>0</v>
      </c>
      <c r="L25" s="238">
        <f>VLOOKUP($A25,Calculator!$A:$K,5,FALSE)*K25</f>
        <v>0</v>
      </c>
      <c r="M25" s="236"/>
      <c r="N25" s="237">
        <f>ROUNDUP(M25/VLOOKUP($A25,Calculator!$A:$K,4,FALSE),0)</f>
        <v>0</v>
      </c>
      <c r="O25" s="238">
        <f>VLOOKUP($A25,Calculator!$A:$K,5,FALSE)*N25</f>
        <v>0</v>
      </c>
      <c r="P25" s="236"/>
      <c r="Q25" s="237">
        <f>ROUNDUP(P25/VLOOKUP($A25,Calculator!$A:$K,4,FALSE),0)</f>
        <v>0</v>
      </c>
      <c r="R25" s="238">
        <f>VLOOKUP($A25,Calculator!$A:$K,5,FALSE)*Q25</f>
        <v>0</v>
      </c>
      <c r="S25" s="236"/>
      <c r="T25" s="237">
        <f>ROUNDUP(S25/VLOOKUP($A25,Calculator!$A:$K,4,FALSE),0)</f>
        <v>0</v>
      </c>
      <c r="U25" s="238">
        <f>VLOOKUP($A25,Calculator!$A:$K,5,FALSE)*T25</f>
        <v>0</v>
      </c>
      <c r="V25" s="236"/>
      <c r="W25" s="237">
        <f>ROUNDUP(V25/VLOOKUP($A25,Calculator!$A:$K,4,FALSE),0)</f>
        <v>0</v>
      </c>
      <c r="X25" s="238">
        <f>VLOOKUP($A25,Calculator!$A:$K,5,FALSE)*W25</f>
        <v>0</v>
      </c>
      <c r="Y25" s="236"/>
      <c r="Z25" s="237">
        <f>ROUNDUP(Y25/VLOOKUP($A25,Calculator!$A:$K,4,FALSE),0)</f>
        <v>0</v>
      </c>
      <c r="AA25" s="238">
        <f>VLOOKUP($A25,Calculator!$A:$K,5,FALSE)*Z25</f>
        <v>0</v>
      </c>
      <c r="AB25" s="236"/>
      <c r="AC25" s="237">
        <f>ROUNDUP(AB25/VLOOKUP($A25,Calculator!$A:$K,4,FALSE),0)</f>
        <v>0</v>
      </c>
      <c r="AD25" s="238">
        <f>VLOOKUP($A25,Calculator!$A:$K,5,FALSE)*AC25</f>
        <v>0</v>
      </c>
      <c r="AE25" s="236"/>
      <c r="AF25" s="237">
        <f>ROUNDUP(AE25/VLOOKUP($A25,Calculator!$A:$K,4,FALSE),0)</f>
        <v>0</v>
      </c>
      <c r="AG25" s="238">
        <f>VLOOKUP($A25,Calculator!$A:$K,5,FALSE)*AF25</f>
        <v>0</v>
      </c>
      <c r="AH25" s="236"/>
      <c r="AI25" s="237">
        <f>ROUNDUP(AH25/VLOOKUP($A25,Calculator!$A:$K,4,FALSE),0)</f>
        <v>0</v>
      </c>
      <c r="AJ25" s="239">
        <f>VLOOKUP($A25,Calculator!$A:$K,5,FALSE)*AI25</f>
        <v>0</v>
      </c>
      <c r="AK25" s="125">
        <f t="shared" si="0"/>
        <v>0</v>
      </c>
      <c r="AL25" s="125">
        <f>(SUMIF($D$18:$AJ$18,"CS",$D25:$AJ25))*Calculator!D19</f>
        <v>0</v>
      </c>
      <c r="AM25" s="126">
        <f t="shared" si="1"/>
        <v>0</v>
      </c>
      <c r="AN25" s="260">
        <f t="shared" si="2"/>
        <v>0</v>
      </c>
    </row>
    <row r="26" spans="1:40" s="1" customFormat="1" ht="19.5" customHeight="1" x14ac:dyDescent="0.35">
      <c r="A26" s="225">
        <v>470490</v>
      </c>
      <c r="B26" s="307" t="str">
        <f>VLOOKUP($A26,Calculator!$A:$K,2,FALSE)</f>
        <v>Comida Vida  Seasoned Shredded Chicken</v>
      </c>
      <c r="C26" s="308">
        <f>VLOOKUP($A26,Calculator!$A:$K,3,FALSE)</f>
        <v>100103</v>
      </c>
      <c r="D26" s="236"/>
      <c r="E26" s="237">
        <f>ROUNDUP(D26/VLOOKUP($A26,Calculator!$A:$K,4,FALSE),0)</f>
        <v>0</v>
      </c>
      <c r="F26" s="238">
        <f>VLOOKUP($A26,Calculator!$A:$K,5,FALSE)*E26</f>
        <v>0</v>
      </c>
      <c r="G26" s="236"/>
      <c r="H26" s="237">
        <f>ROUNDUP(G26/VLOOKUP($A26,Calculator!$A:$K,4,FALSE),0)</f>
        <v>0</v>
      </c>
      <c r="I26" s="238">
        <f>VLOOKUP($A26,Calculator!$A:$K,5,FALSE)*H26</f>
        <v>0</v>
      </c>
      <c r="J26" s="236"/>
      <c r="K26" s="237">
        <f>ROUNDUP(J26/VLOOKUP($A26,Calculator!$A:$K,4,FALSE),0)</f>
        <v>0</v>
      </c>
      <c r="L26" s="238">
        <f>VLOOKUP($A26,Calculator!$A:$K,5,FALSE)*K26</f>
        <v>0</v>
      </c>
      <c r="M26" s="236"/>
      <c r="N26" s="237">
        <f>ROUNDUP(M26/VLOOKUP($A26,Calculator!$A:$K,4,FALSE),0)</f>
        <v>0</v>
      </c>
      <c r="O26" s="238">
        <f>VLOOKUP($A26,Calculator!$A:$K,5,FALSE)*N26</f>
        <v>0</v>
      </c>
      <c r="P26" s="236"/>
      <c r="Q26" s="237">
        <f>ROUNDUP(P26/VLOOKUP($A26,Calculator!$A:$K,4,FALSE),0)</f>
        <v>0</v>
      </c>
      <c r="R26" s="238">
        <f>VLOOKUP($A26,Calculator!$A:$K,5,FALSE)*Q26</f>
        <v>0</v>
      </c>
      <c r="S26" s="236"/>
      <c r="T26" s="237">
        <f>ROUNDUP(S26/VLOOKUP($A26,Calculator!$A:$K,4,FALSE),0)</f>
        <v>0</v>
      </c>
      <c r="U26" s="238">
        <f>VLOOKUP($A26,Calculator!$A:$K,5,FALSE)*T26</f>
        <v>0</v>
      </c>
      <c r="V26" s="236"/>
      <c r="W26" s="237">
        <f>ROUNDUP(V26/VLOOKUP($A26,Calculator!$A:$K,4,FALSE),0)</f>
        <v>0</v>
      </c>
      <c r="X26" s="238">
        <f>VLOOKUP($A26,Calculator!$A:$K,5,FALSE)*W26</f>
        <v>0</v>
      </c>
      <c r="Y26" s="236"/>
      <c r="Z26" s="237">
        <f>ROUNDUP(Y26/VLOOKUP($A26,Calculator!$A:$K,4,FALSE),0)</f>
        <v>0</v>
      </c>
      <c r="AA26" s="238">
        <f>VLOOKUP($A26,Calculator!$A:$K,5,FALSE)*Z26</f>
        <v>0</v>
      </c>
      <c r="AB26" s="236"/>
      <c r="AC26" s="237">
        <f>ROUNDUP(AB26/VLOOKUP($A26,Calculator!$A:$K,4,FALSE),0)</f>
        <v>0</v>
      </c>
      <c r="AD26" s="238">
        <f>VLOOKUP($A26,Calculator!$A:$K,5,FALSE)*AC26</f>
        <v>0</v>
      </c>
      <c r="AE26" s="236"/>
      <c r="AF26" s="237">
        <f>ROUNDUP(AE26/VLOOKUP($A26,Calculator!$A:$K,4,FALSE),0)</f>
        <v>0</v>
      </c>
      <c r="AG26" s="238">
        <f>VLOOKUP($A26,Calculator!$A:$K,5,FALSE)*AF26</f>
        <v>0</v>
      </c>
      <c r="AH26" s="236"/>
      <c r="AI26" s="237">
        <f>ROUNDUP(AH26/VLOOKUP($A26,Calculator!$A:$K,4,FALSE),0)</f>
        <v>0</v>
      </c>
      <c r="AJ26" s="239">
        <f>VLOOKUP($A26,Calculator!$A:$K,5,FALSE)*AI26</f>
        <v>0</v>
      </c>
      <c r="AK26" s="125">
        <f t="shared" si="0"/>
        <v>0</v>
      </c>
      <c r="AL26" s="125">
        <f>(SUMIF($D$18:$AJ$18,"CS",$D26:$AJ26))*Calculator!D20</f>
        <v>0</v>
      </c>
      <c r="AM26" s="126">
        <f t="shared" si="1"/>
        <v>0</v>
      </c>
      <c r="AN26" s="260">
        <f t="shared" si="2"/>
        <v>0</v>
      </c>
    </row>
    <row r="27" spans="1:40" s="1" customFormat="1" ht="19.5" customHeight="1" x14ac:dyDescent="0.35">
      <c r="A27" s="225">
        <v>471005</v>
      </c>
      <c r="B27" s="307" t="str">
        <f>VLOOKUP($A27,Calculator!$A:$K,2,FALSE)</f>
        <v>Comida Vida  Shredded Chicken &amp; Cheese Tamale</v>
      </c>
      <c r="C27" s="308">
        <f>VLOOKUP($A27,Calculator!$A:$K,3,FALSE)</f>
        <v>100103</v>
      </c>
      <c r="D27" s="236"/>
      <c r="E27" s="237">
        <f>ROUNDUP(D27/VLOOKUP($A27,Calculator!$A:$K,4,FALSE),0)</f>
        <v>0</v>
      </c>
      <c r="F27" s="238">
        <f>VLOOKUP($A27,Calculator!$A:$K,5,FALSE)*E27</f>
        <v>0</v>
      </c>
      <c r="G27" s="236"/>
      <c r="H27" s="237">
        <f>ROUNDUP(G27/VLOOKUP($A27,Calculator!$A:$K,4,FALSE),0)</f>
        <v>0</v>
      </c>
      <c r="I27" s="238">
        <f>VLOOKUP($A27,Calculator!$A:$K,5,FALSE)*H27</f>
        <v>0</v>
      </c>
      <c r="J27" s="236"/>
      <c r="K27" s="237">
        <f>ROUNDUP(J27/VLOOKUP($A27,Calculator!$A:$K,4,FALSE),0)</f>
        <v>0</v>
      </c>
      <c r="L27" s="238">
        <f>VLOOKUP($A27,Calculator!$A:$K,5,FALSE)*K27</f>
        <v>0</v>
      </c>
      <c r="M27" s="236"/>
      <c r="N27" s="237">
        <f>ROUNDUP(M27/VLOOKUP($A27,Calculator!$A:$K,4,FALSE),0)</f>
        <v>0</v>
      </c>
      <c r="O27" s="238">
        <f>VLOOKUP($A27,Calculator!$A:$K,5,FALSE)*N27</f>
        <v>0</v>
      </c>
      <c r="P27" s="236"/>
      <c r="Q27" s="237">
        <f>ROUNDUP(P27/VLOOKUP($A27,Calculator!$A:$K,4,FALSE),0)</f>
        <v>0</v>
      </c>
      <c r="R27" s="238">
        <f>VLOOKUP($A27,Calculator!$A:$K,5,FALSE)*Q27</f>
        <v>0</v>
      </c>
      <c r="S27" s="236"/>
      <c r="T27" s="237">
        <f>ROUNDUP(S27/VLOOKUP($A27,Calculator!$A:$K,4,FALSE),0)</f>
        <v>0</v>
      </c>
      <c r="U27" s="238">
        <f>VLOOKUP($A27,Calculator!$A:$K,5,FALSE)*T27</f>
        <v>0</v>
      </c>
      <c r="V27" s="236"/>
      <c r="W27" s="237">
        <f>ROUNDUP(V27/VLOOKUP($A27,Calculator!$A:$K,4,FALSE),0)</f>
        <v>0</v>
      </c>
      <c r="X27" s="238">
        <f>VLOOKUP($A27,Calculator!$A:$K,5,FALSE)*W27</f>
        <v>0</v>
      </c>
      <c r="Y27" s="236"/>
      <c r="Z27" s="237">
        <f>ROUNDUP(Y27/VLOOKUP($A27,Calculator!$A:$K,4,FALSE),0)</f>
        <v>0</v>
      </c>
      <c r="AA27" s="238">
        <f>VLOOKUP($A27,Calculator!$A:$K,5,FALSE)*Z27</f>
        <v>0</v>
      </c>
      <c r="AB27" s="236"/>
      <c r="AC27" s="237">
        <f>ROUNDUP(AB27/VLOOKUP($A27,Calculator!$A:$K,4,FALSE),0)</f>
        <v>0</v>
      </c>
      <c r="AD27" s="238">
        <f>VLOOKUP($A27,Calculator!$A:$K,5,FALSE)*AC27</f>
        <v>0</v>
      </c>
      <c r="AE27" s="236"/>
      <c r="AF27" s="237">
        <f>ROUNDUP(AE27/VLOOKUP($A27,Calculator!$A:$K,4,FALSE),0)</f>
        <v>0</v>
      </c>
      <c r="AG27" s="238">
        <f>VLOOKUP($A27,Calculator!$A:$K,5,FALSE)*AF27</f>
        <v>0</v>
      </c>
      <c r="AH27" s="236"/>
      <c r="AI27" s="237">
        <f>ROUNDUP(AH27/VLOOKUP($A27,Calculator!$A:$K,4,FALSE),0)</f>
        <v>0</v>
      </c>
      <c r="AJ27" s="239">
        <f>VLOOKUP($A27,Calculator!$A:$K,5,FALSE)*AI27</f>
        <v>0</v>
      </c>
      <c r="AK27" s="125">
        <f t="shared" si="0"/>
        <v>0</v>
      </c>
      <c r="AL27" s="125">
        <f>(SUMIF($D$18:$AJ$18,"CS",$D27:$AJ27))*Calculator!D21</f>
        <v>0</v>
      </c>
      <c r="AM27" s="126">
        <f t="shared" si="1"/>
        <v>0</v>
      </c>
      <c r="AN27" s="260">
        <f t="shared" si="2"/>
        <v>0</v>
      </c>
    </row>
    <row r="28" spans="1:40" s="1" customFormat="1" ht="19.5" customHeight="1" x14ac:dyDescent="0.35">
      <c r="A28" s="225">
        <v>471045</v>
      </c>
      <c r="B28" s="307" t="str">
        <f>VLOOKUP($A28,Calculator!$A:$K,2,FALSE)</f>
        <v>Comida Vida  Shredded Chicken Tinga</v>
      </c>
      <c r="C28" s="308">
        <f>VLOOKUP($A28,Calculator!$A:$K,3,FALSE)</f>
        <v>100103</v>
      </c>
      <c r="D28" s="236"/>
      <c r="E28" s="237">
        <f>ROUNDUP(D28/VLOOKUP($A28,Calculator!$A:$K,4,FALSE),0)</f>
        <v>0</v>
      </c>
      <c r="F28" s="238">
        <f>VLOOKUP($A28,Calculator!$A:$K,5,FALSE)*E28</f>
        <v>0</v>
      </c>
      <c r="G28" s="236"/>
      <c r="H28" s="237">
        <f>ROUNDUP(G28/VLOOKUP($A28,Calculator!$A:$K,4,FALSE),0)</f>
        <v>0</v>
      </c>
      <c r="I28" s="238">
        <f>VLOOKUP($A28,Calculator!$A:$K,5,FALSE)*H28</f>
        <v>0</v>
      </c>
      <c r="J28" s="236"/>
      <c r="K28" s="237">
        <f>ROUNDUP(J28/VLOOKUP($A28,Calculator!$A:$K,4,FALSE),0)</f>
        <v>0</v>
      </c>
      <c r="L28" s="238">
        <f>VLOOKUP($A28,Calculator!$A:$K,5,FALSE)*K28</f>
        <v>0</v>
      </c>
      <c r="M28" s="236"/>
      <c r="N28" s="237">
        <f>ROUNDUP(M28/VLOOKUP($A28,Calculator!$A:$K,4,FALSE),0)</f>
        <v>0</v>
      </c>
      <c r="O28" s="238">
        <f>VLOOKUP($A28,Calculator!$A:$K,5,FALSE)*N28</f>
        <v>0</v>
      </c>
      <c r="P28" s="236"/>
      <c r="Q28" s="237">
        <f>ROUNDUP(P28/VLOOKUP($A28,Calculator!$A:$K,4,FALSE),0)</f>
        <v>0</v>
      </c>
      <c r="R28" s="238">
        <f>VLOOKUP($A28,Calculator!$A:$K,5,FALSE)*Q28</f>
        <v>0</v>
      </c>
      <c r="S28" s="236"/>
      <c r="T28" s="237">
        <f>ROUNDUP(S28/VLOOKUP($A28,Calculator!$A:$K,4,FALSE),0)</f>
        <v>0</v>
      </c>
      <c r="U28" s="238">
        <f>VLOOKUP($A28,Calculator!$A:$K,5,FALSE)*T28</f>
        <v>0</v>
      </c>
      <c r="V28" s="236"/>
      <c r="W28" s="237">
        <f>ROUNDUP(V28/VLOOKUP($A28,Calculator!$A:$K,4,FALSE),0)</f>
        <v>0</v>
      </c>
      <c r="X28" s="238">
        <f>VLOOKUP($A28,Calculator!$A:$K,5,FALSE)*W28</f>
        <v>0</v>
      </c>
      <c r="Y28" s="236"/>
      <c r="Z28" s="237">
        <f>ROUNDUP(Y28/VLOOKUP($A28,Calculator!$A:$K,4,FALSE),0)</f>
        <v>0</v>
      </c>
      <c r="AA28" s="238">
        <f>VLOOKUP($A28,Calculator!$A:$K,5,FALSE)*Z28</f>
        <v>0</v>
      </c>
      <c r="AB28" s="236"/>
      <c r="AC28" s="237">
        <f>ROUNDUP(AB28/VLOOKUP($A28,Calculator!$A:$K,4,FALSE),0)</f>
        <v>0</v>
      </c>
      <c r="AD28" s="238">
        <f>VLOOKUP($A28,Calculator!$A:$K,5,FALSE)*AC28</f>
        <v>0</v>
      </c>
      <c r="AE28" s="236"/>
      <c r="AF28" s="237">
        <f>ROUNDUP(AE28/VLOOKUP($A28,Calculator!$A:$K,4,FALSE),0)</f>
        <v>0</v>
      </c>
      <c r="AG28" s="238">
        <f>VLOOKUP($A28,Calculator!$A:$K,5,FALSE)*AF28</f>
        <v>0</v>
      </c>
      <c r="AH28" s="236"/>
      <c r="AI28" s="237">
        <f>ROUNDUP(AH28/VLOOKUP($A28,Calculator!$A:$K,4,FALSE),0)</f>
        <v>0</v>
      </c>
      <c r="AJ28" s="239">
        <f>VLOOKUP($A28,Calculator!$A:$K,5,FALSE)*AI28</f>
        <v>0</v>
      </c>
      <c r="AK28" s="125">
        <f t="shared" si="0"/>
        <v>0</v>
      </c>
      <c r="AL28" s="125">
        <f>(SUMIF($D$18:$AJ$18,"CS",$D28:$AJ28))*Calculator!D22</f>
        <v>0</v>
      </c>
      <c r="AM28" s="126">
        <f t="shared" si="1"/>
        <v>0</v>
      </c>
      <c r="AN28" s="260">
        <f t="shared" si="2"/>
        <v>0</v>
      </c>
    </row>
    <row r="29" spans="1:40" s="1" customFormat="1" ht="19.5" customHeight="1" x14ac:dyDescent="0.35">
      <c r="A29" s="225">
        <v>490040</v>
      </c>
      <c r="B29" s="307" t="s">
        <v>155</v>
      </c>
      <c r="C29" s="308">
        <f>VLOOKUP($A29,Calculator!$A:$K,3,FALSE)</f>
        <v>100103</v>
      </c>
      <c r="D29" s="236"/>
      <c r="E29" s="237">
        <f>ROUNDUP(D29/VLOOKUP($A29,Calculator!$A:$K,4,FALSE),0)</f>
        <v>0</v>
      </c>
      <c r="F29" s="238">
        <f>VLOOKUP($A29,Calculator!$A:$K,5,FALSE)*E29</f>
        <v>0</v>
      </c>
      <c r="G29" s="236"/>
      <c r="H29" s="237">
        <f>ROUNDUP(G29/VLOOKUP($A29,Calculator!$A:$K,4,FALSE),0)</f>
        <v>0</v>
      </c>
      <c r="I29" s="238">
        <f>VLOOKUP($A29,Calculator!$A:$K,5,FALSE)*H29</f>
        <v>0</v>
      </c>
      <c r="J29" s="236"/>
      <c r="K29" s="237">
        <f>ROUNDUP(J29/VLOOKUP($A29,Calculator!$A:$K,4,FALSE),0)</f>
        <v>0</v>
      </c>
      <c r="L29" s="238">
        <f>VLOOKUP($A29,Calculator!$A:$K,5,FALSE)*K29</f>
        <v>0</v>
      </c>
      <c r="M29" s="236"/>
      <c r="N29" s="237">
        <f>ROUNDUP(M29/VLOOKUP($A29,Calculator!$A:$K,4,FALSE),0)</f>
        <v>0</v>
      </c>
      <c r="O29" s="238">
        <f>VLOOKUP($A29,Calculator!$A:$K,5,FALSE)*N29</f>
        <v>0</v>
      </c>
      <c r="P29" s="236"/>
      <c r="Q29" s="237">
        <f>ROUNDUP(P29/VLOOKUP($A29,Calculator!$A:$K,4,FALSE),0)</f>
        <v>0</v>
      </c>
      <c r="R29" s="238">
        <f>VLOOKUP($A29,Calculator!$A:$K,5,FALSE)*Q29</f>
        <v>0</v>
      </c>
      <c r="S29" s="236"/>
      <c r="T29" s="237">
        <f>ROUNDUP(S29/VLOOKUP($A29,Calculator!$A:$K,4,FALSE),0)</f>
        <v>0</v>
      </c>
      <c r="U29" s="238">
        <f>VLOOKUP($A29,Calculator!$A:$K,5,FALSE)*T29</f>
        <v>0</v>
      </c>
      <c r="V29" s="236"/>
      <c r="W29" s="237">
        <f>ROUNDUP(V29/VLOOKUP($A29,Calculator!$A:$K,4,FALSE),0)</f>
        <v>0</v>
      </c>
      <c r="X29" s="238">
        <f>VLOOKUP($A29,Calculator!$A:$K,5,FALSE)*W29</f>
        <v>0</v>
      </c>
      <c r="Y29" s="236"/>
      <c r="Z29" s="237">
        <f>ROUNDUP(Y29/VLOOKUP($A29,Calculator!$A:$K,4,FALSE),0)</f>
        <v>0</v>
      </c>
      <c r="AA29" s="238">
        <f>VLOOKUP($A29,Calculator!$A:$K,5,FALSE)*Z29</f>
        <v>0</v>
      </c>
      <c r="AB29" s="236"/>
      <c r="AC29" s="237">
        <f>ROUNDUP(AB29/VLOOKUP($A29,Calculator!$A:$K,4,FALSE),0)</f>
        <v>0</v>
      </c>
      <c r="AD29" s="238">
        <f>VLOOKUP($A29,Calculator!$A:$K,5,FALSE)*AC29</f>
        <v>0</v>
      </c>
      <c r="AE29" s="236"/>
      <c r="AF29" s="237">
        <f>ROUNDUP(AE29/VLOOKUP($A29,Calculator!$A:$K,4,FALSE),0)</f>
        <v>0</v>
      </c>
      <c r="AG29" s="238">
        <f>VLOOKUP($A29,Calculator!$A:$K,5,FALSE)*AF29</f>
        <v>0</v>
      </c>
      <c r="AH29" s="236"/>
      <c r="AI29" s="237">
        <f>ROUNDUP(AH29/VLOOKUP($A29,Calculator!$A:$K,4,FALSE),0)</f>
        <v>0</v>
      </c>
      <c r="AJ29" s="239">
        <f>VLOOKUP($A29,Calculator!$A:$K,5,FALSE)*AI29</f>
        <v>0</v>
      </c>
      <c r="AK29" s="125">
        <f t="shared" si="0"/>
        <v>0</v>
      </c>
      <c r="AL29" s="125">
        <f>(SUMIF($D$18:$AJ$18,"CS",$D29:$AJ29))*Calculator!D23</f>
        <v>0</v>
      </c>
      <c r="AM29" s="126">
        <f t="shared" si="1"/>
        <v>0</v>
      </c>
      <c r="AN29" s="260"/>
    </row>
    <row r="30" spans="1:40" s="1" customFormat="1" ht="19.5" customHeight="1" x14ac:dyDescent="0.35">
      <c r="A30" s="226">
        <v>74002</v>
      </c>
      <c r="B30" s="309" t="str">
        <f>VLOOKUP($A30,Calculator!$A:$K,2,FALSE)</f>
        <v>AFS Beef Strips</v>
      </c>
      <c r="C30" s="242">
        <f>VLOOKUP($A30,Calculator!$A:$K,3,FALSE)</f>
        <v>100156</v>
      </c>
      <c r="D30" s="236"/>
      <c r="E30" s="237">
        <f>ROUNDUP(D30/VLOOKUP($A30,Calculator!$A:$K,4,FALSE),0)</f>
        <v>0</v>
      </c>
      <c r="F30" s="238">
        <f>VLOOKUP($A30,Calculator!$A:$K,5,FALSE)*E30</f>
        <v>0</v>
      </c>
      <c r="G30" s="236"/>
      <c r="H30" s="237">
        <f>ROUNDUP(G30/VLOOKUP($A30,Calculator!$A:$K,4,FALSE),0)</f>
        <v>0</v>
      </c>
      <c r="I30" s="238">
        <f>VLOOKUP($A30,Calculator!$A:$K,5,FALSE)*H30</f>
        <v>0</v>
      </c>
      <c r="J30" s="236"/>
      <c r="K30" s="237">
        <f>ROUNDUP(J30/VLOOKUP($A30,Calculator!$A:$K,4,FALSE),0)</f>
        <v>0</v>
      </c>
      <c r="L30" s="238">
        <f>VLOOKUP($A30,Calculator!$A:$K,5,FALSE)*K30</f>
        <v>0</v>
      </c>
      <c r="M30" s="236"/>
      <c r="N30" s="237">
        <f>ROUNDUP(M30/VLOOKUP($A30,Calculator!$A:$K,4,FALSE),0)</f>
        <v>0</v>
      </c>
      <c r="O30" s="238">
        <f>VLOOKUP($A30,Calculator!$A:$K,5,FALSE)*N30</f>
        <v>0</v>
      </c>
      <c r="P30" s="236"/>
      <c r="Q30" s="237">
        <f>ROUNDUP(P30/VLOOKUP($A30,Calculator!$A:$K,4,FALSE),0)</f>
        <v>0</v>
      </c>
      <c r="R30" s="238">
        <f>VLOOKUP($A30,Calculator!$A:$K,5,FALSE)*Q30</f>
        <v>0</v>
      </c>
      <c r="S30" s="236"/>
      <c r="T30" s="237">
        <f>ROUNDUP(S30/VLOOKUP($A30,Calculator!$A:$K,4,FALSE),0)</f>
        <v>0</v>
      </c>
      <c r="U30" s="238">
        <f>VLOOKUP($A30,Calculator!$A:$K,5,FALSE)*T30</f>
        <v>0</v>
      </c>
      <c r="V30" s="236"/>
      <c r="W30" s="237">
        <f>ROUNDUP(V30/VLOOKUP($A30,Calculator!$A:$K,4,FALSE),0)</f>
        <v>0</v>
      </c>
      <c r="X30" s="238">
        <f>VLOOKUP($A30,Calculator!$A:$K,5,FALSE)*W30</f>
        <v>0</v>
      </c>
      <c r="Y30" s="236"/>
      <c r="Z30" s="237">
        <f>ROUNDUP(Y30/VLOOKUP($A30,Calculator!$A:$K,4,FALSE),0)</f>
        <v>0</v>
      </c>
      <c r="AA30" s="238">
        <f>VLOOKUP($A30,Calculator!$A:$K,5,FALSE)*Z30</f>
        <v>0</v>
      </c>
      <c r="AB30" s="236"/>
      <c r="AC30" s="237">
        <f>ROUNDUP(AB30/VLOOKUP($A30,Calculator!$A:$K,4,FALSE),0)</f>
        <v>0</v>
      </c>
      <c r="AD30" s="238">
        <f>VLOOKUP($A30,Calculator!$A:$K,5,FALSE)*AC30</f>
        <v>0</v>
      </c>
      <c r="AE30" s="236"/>
      <c r="AF30" s="237">
        <f>ROUNDUP(AE30/VLOOKUP($A30,Calculator!$A:$K,4,FALSE),0)</f>
        <v>0</v>
      </c>
      <c r="AG30" s="238">
        <f>VLOOKUP($A30,Calculator!$A:$K,5,FALSE)*AF30</f>
        <v>0</v>
      </c>
      <c r="AH30" s="236"/>
      <c r="AI30" s="237">
        <f>ROUNDUP(AH30/VLOOKUP($A30,Calculator!$A:$K,4,FALSE),0)</f>
        <v>0</v>
      </c>
      <c r="AJ30" s="239">
        <f>VLOOKUP($A30,Calculator!$A:$K,5,FALSE)*AI30</f>
        <v>0</v>
      </c>
      <c r="AK30" s="125">
        <f t="shared" si="0"/>
        <v>0</v>
      </c>
      <c r="AL30" s="125">
        <f>(SUMIF($D$18:$AJ$18,"CS",$D30:$AJ30))*Calculator!D23</f>
        <v>0</v>
      </c>
      <c r="AM30" s="126">
        <f t="shared" si="1"/>
        <v>0</v>
      </c>
      <c r="AN30" s="260">
        <f t="shared" si="2"/>
        <v>0</v>
      </c>
    </row>
    <row r="31" spans="1:40" s="1" customFormat="1" ht="19.5" customHeight="1" x14ac:dyDescent="0.35">
      <c r="A31" s="226">
        <v>74003</v>
      </c>
      <c r="B31" s="309" t="str">
        <f>VLOOKUP($A31,Calculator!$A:$K,2,FALSE)</f>
        <v>AFS Teriyaki Beef</v>
      </c>
      <c r="C31" s="242">
        <f>VLOOKUP($A31,Calculator!$A:$K,3,FALSE)</f>
        <v>100156</v>
      </c>
      <c r="D31" s="236"/>
      <c r="E31" s="237">
        <f>ROUNDUP(D31/VLOOKUP($A31,Calculator!$A:$K,4,FALSE),0)</f>
        <v>0</v>
      </c>
      <c r="F31" s="238">
        <f>VLOOKUP($A31,Calculator!$A:$K,5,FALSE)*E31</f>
        <v>0</v>
      </c>
      <c r="G31" s="236"/>
      <c r="H31" s="237">
        <f>ROUNDUP(G31/VLOOKUP($A31,Calculator!$A:$K,4,FALSE),0)</f>
        <v>0</v>
      </c>
      <c r="I31" s="238">
        <f>VLOOKUP($A31,Calculator!$A:$K,5,FALSE)*H31</f>
        <v>0</v>
      </c>
      <c r="J31" s="236"/>
      <c r="K31" s="237">
        <f>ROUNDUP(J31/VLOOKUP($A31,Calculator!$A:$K,4,FALSE),0)</f>
        <v>0</v>
      </c>
      <c r="L31" s="238">
        <f>VLOOKUP($A31,Calculator!$A:$K,5,FALSE)*K31</f>
        <v>0</v>
      </c>
      <c r="M31" s="236"/>
      <c r="N31" s="237">
        <f>ROUNDUP(M31/VLOOKUP($A31,Calculator!$A:$K,4,FALSE),0)</f>
        <v>0</v>
      </c>
      <c r="O31" s="238">
        <f>VLOOKUP($A31,Calculator!$A:$K,5,FALSE)*N31</f>
        <v>0</v>
      </c>
      <c r="P31" s="236"/>
      <c r="Q31" s="237">
        <f>ROUNDUP(P31/VLOOKUP($A31,Calculator!$A:$K,4,FALSE),0)</f>
        <v>0</v>
      </c>
      <c r="R31" s="238">
        <f>VLOOKUP($A31,Calculator!$A:$K,5,FALSE)*Q31</f>
        <v>0</v>
      </c>
      <c r="S31" s="236"/>
      <c r="T31" s="237">
        <f>ROUNDUP(S31/VLOOKUP($A31,Calculator!$A:$K,4,FALSE),0)</f>
        <v>0</v>
      </c>
      <c r="U31" s="238">
        <f>VLOOKUP($A31,Calculator!$A:$K,5,FALSE)*T31</f>
        <v>0</v>
      </c>
      <c r="V31" s="236"/>
      <c r="W31" s="237">
        <f>ROUNDUP(V31/VLOOKUP($A31,Calculator!$A:$K,4,FALSE),0)</f>
        <v>0</v>
      </c>
      <c r="X31" s="238">
        <f>VLOOKUP($A31,Calculator!$A:$K,5,FALSE)*W31</f>
        <v>0</v>
      </c>
      <c r="Y31" s="236"/>
      <c r="Z31" s="237">
        <f>ROUNDUP(Y31/VLOOKUP($A31,Calculator!$A:$K,4,FALSE),0)</f>
        <v>0</v>
      </c>
      <c r="AA31" s="238">
        <f>VLOOKUP($A31,Calculator!$A:$K,5,FALSE)*Z31</f>
        <v>0</v>
      </c>
      <c r="AB31" s="236"/>
      <c r="AC31" s="237">
        <f>ROUNDUP(AB31/VLOOKUP($A31,Calculator!$A:$K,4,FALSE),0)</f>
        <v>0</v>
      </c>
      <c r="AD31" s="238">
        <f>VLOOKUP($A31,Calculator!$A:$K,5,FALSE)*AC31</f>
        <v>0</v>
      </c>
      <c r="AE31" s="236"/>
      <c r="AF31" s="237">
        <f>ROUNDUP(AE31/VLOOKUP($A31,Calculator!$A:$K,4,FALSE),0)</f>
        <v>0</v>
      </c>
      <c r="AG31" s="238">
        <f>VLOOKUP($A31,Calculator!$A:$K,5,FALSE)*AF31</f>
        <v>0</v>
      </c>
      <c r="AH31" s="236"/>
      <c r="AI31" s="237">
        <f>ROUNDUP(AH31/VLOOKUP($A31,Calculator!$A:$K,4,FALSE),0)</f>
        <v>0</v>
      </c>
      <c r="AJ31" s="239">
        <f>VLOOKUP($A31,Calculator!$A:$K,5,FALSE)*AI31</f>
        <v>0</v>
      </c>
      <c r="AK31" s="125">
        <f t="shared" si="0"/>
        <v>0</v>
      </c>
      <c r="AL31" s="125">
        <f>(SUMIF($D$18:$AJ$18,"CS",$D31:$AJ31))*Calculator!D24</f>
        <v>0</v>
      </c>
      <c r="AM31" s="126">
        <f t="shared" si="1"/>
        <v>0</v>
      </c>
      <c r="AN31" s="260">
        <f t="shared" si="2"/>
        <v>0</v>
      </c>
    </row>
    <row r="32" spans="1:40" s="1" customFormat="1" ht="19.5" customHeight="1" x14ac:dyDescent="0.35">
      <c r="A32" s="226">
        <v>470495</v>
      </c>
      <c r="B32" s="309" t="str">
        <f>VLOOKUP($A32,Calculator!$A:$K,2,FALSE)</f>
        <v>Comida Vida Beef Shreds</v>
      </c>
      <c r="C32" s="242">
        <f>VLOOKUP($A32,Calculator!$A:$K,3,FALSE)</f>
        <v>100156</v>
      </c>
      <c r="D32" s="236"/>
      <c r="E32" s="237">
        <f>ROUNDUP(D32/VLOOKUP($A32,Calculator!$A:$K,4,FALSE),0)</f>
        <v>0</v>
      </c>
      <c r="F32" s="238">
        <f>VLOOKUP($A32,Calculator!$A:$K,5,FALSE)*E32</f>
        <v>0</v>
      </c>
      <c r="G32" s="236"/>
      <c r="H32" s="237">
        <f>ROUNDUP(G32/VLOOKUP($A32,Calculator!$A:$K,4,FALSE),0)</f>
        <v>0</v>
      </c>
      <c r="I32" s="238">
        <f>VLOOKUP($A32,Calculator!$A:$K,5,FALSE)*H32</f>
        <v>0</v>
      </c>
      <c r="J32" s="236"/>
      <c r="K32" s="237">
        <f>ROUNDUP(J32/VLOOKUP($A32,Calculator!$A:$K,4,FALSE),0)</f>
        <v>0</v>
      </c>
      <c r="L32" s="238">
        <f>VLOOKUP($A32,Calculator!$A:$K,5,FALSE)*K32</f>
        <v>0</v>
      </c>
      <c r="M32" s="236"/>
      <c r="N32" s="237">
        <f>ROUNDUP(M32/VLOOKUP($A32,Calculator!$A:$K,4,FALSE),0)</f>
        <v>0</v>
      </c>
      <c r="O32" s="238">
        <f>VLOOKUP($A32,Calculator!$A:$K,5,FALSE)*N32</f>
        <v>0</v>
      </c>
      <c r="P32" s="236"/>
      <c r="Q32" s="237">
        <f>ROUNDUP(P32/VLOOKUP($A32,Calculator!$A:$K,4,FALSE),0)</f>
        <v>0</v>
      </c>
      <c r="R32" s="238">
        <f>VLOOKUP($A32,Calculator!$A:$K,5,FALSE)*Q32</f>
        <v>0</v>
      </c>
      <c r="S32" s="236"/>
      <c r="T32" s="237">
        <f>ROUNDUP(S32/VLOOKUP($A32,Calculator!$A:$K,4,FALSE),0)</f>
        <v>0</v>
      </c>
      <c r="U32" s="238">
        <f>VLOOKUP($A32,Calculator!$A:$K,5,FALSE)*T32</f>
        <v>0</v>
      </c>
      <c r="V32" s="236"/>
      <c r="W32" s="237">
        <f>ROUNDUP(V32/VLOOKUP($A32,Calculator!$A:$K,4,FALSE),0)</f>
        <v>0</v>
      </c>
      <c r="X32" s="238">
        <f>VLOOKUP($A32,Calculator!$A:$K,5,FALSE)*W32</f>
        <v>0</v>
      </c>
      <c r="Y32" s="236"/>
      <c r="Z32" s="237">
        <f>ROUNDUP(Y32/VLOOKUP($A32,Calculator!$A:$K,4,FALSE),0)</f>
        <v>0</v>
      </c>
      <c r="AA32" s="238">
        <f>VLOOKUP($A32,Calculator!$A:$K,5,FALSE)*Z32</f>
        <v>0</v>
      </c>
      <c r="AB32" s="236"/>
      <c r="AC32" s="237">
        <f>ROUNDUP(AB32/VLOOKUP($A32,Calculator!$A:$K,4,FALSE),0)</f>
        <v>0</v>
      </c>
      <c r="AD32" s="238">
        <f>VLOOKUP($A32,Calculator!$A:$K,5,FALSE)*AC32</f>
        <v>0</v>
      </c>
      <c r="AE32" s="236"/>
      <c r="AF32" s="237">
        <f>ROUNDUP(AE32/VLOOKUP($A32,Calculator!$A:$K,4,FALSE),0)</f>
        <v>0</v>
      </c>
      <c r="AG32" s="238">
        <f>VLOOKUP($A32,Calculator!$A:$K,5,FALSE)*AF32</f>
        <v>0</v>
      </c>
      <c r="AH32" s="236"/>
      <c r="AI32" s="237">
        <f>ROUNDUP(AH32/VLOOKUP($A32,Calculator!$A:$K,4,FALSE),0)</f>
        <v>0</v>
      </c>
      <c r="AJ32" s="239">
        <f>VLOOKUP($A32,Calculator!$A:$K,5,FALSE)*AI32</f>
        <v>0</v>
      </c>
      <c r="AK32" s="125">
        <f t="shared" si="0"/>
        <v>0</v>
      </c>
      <c r="AL32" s="125">
        <f>(SUMIF($D$18:$AJ$18,"CS",$D32:$AJ32))*Calculator!D25</f>
        <v>0</v>
      </c>
      <c r="AM32" s="126">
        <f t="shared" si="1"/>
        <v>0</v>
      </c>
      <c r="AN32" s="260">
        <f t="shared" si="2"/>
        <v>0</v>
      </c>
    </row>
    <row r="33" spans="1:40" s="1" customFormat="1" ht="19.5" customHeight="1" x14ac:dyDescent="0.35">
      <c r="A33" s="242">
        <v>471080</v>
      </c>
      <c r="B33" s="309" t="str">
        <f>VLOOKUP($A33,Calculator!$A:$K,2,FALSE)</f>
        <v>Comida Vida Beef Barbacoa Shreds</v>
      </c>
      <c r="C33" s="242">
        <f>VLOOKUP($A33,Calculator!$A:$K,3,FALSE)</f>
        <v>100156</v>
      </c>
      <c r="D33" s="236"/>
      <c r="E33" s="237">
        <f>ROUNDUP(D33/VLOOKUP($A33,Calculator!$A:$K,4,FALSE),0)</f>
        <v>0</v>
      </c>
      <c r="F33" s="238">
        <f>VLOOKUP($A33,Calculator!$A:$K,5,FALSE)*E33</f>
        <v>0</v>
      </c>
      <c r="G33" s="236"/>
      <c r="H33" s="237">
        <f>ROUNDUP(G33/VLOOKUP($A33,Calculator!$A:$K,4,FALSE),0)</f>
        <v>0</v>
      </c>
      <c r="I33" s="238">
        <f>VLOOKUP($A33,Calculator!$A:$K,5,FALSE)*H33</f>
        <v>0</v>
      </c>
      <c r="J33" s="236"/>
      <c r="K33" s="237">
        <f>ROUNDUP(J33/VLOOKUP($A33,Calculator!$A:$K,4,FALSE),0)</f>
        <v>0</v>
      </c>
      <c r="L33" s="238">
        <f>VLOOKUP($A33,Calculator!$A:$K,5,FALSE)*K33</f>
        <v>0</v>
      </c>
      <c r="M33" s="236"/>
      <c r="N33" s="237">
        <f>ROUNDUP(M33/VLOOKUP($A33,Calculator!$A:$K,4,FALSE),0)</f>
        <v>0</v>
      </c>
      <c r="O33" s="238">
        <f>VLOOKUP($A33,Calculator!$A:$K,5,FALSE)*N33</f>
        <v>0</v>
      </c>
      <c r="P33" s="236"/>
      <c r="Q33" s="237">
        <f>ROUNDUP(P33/VLOOKUP($A33,Calculator!$A:$K,4,FALSE),0)</f>
        <v>0</v>
      </c>
      <c r="R33" s="238">
        <f>VLOOKUP($A33,Calculator!$A:$K,5,FALSE)*Q33</f>
        <v>0</v>
      </c>
      <c r="S33" s="236"/>
      <c r="T33" s="237">
        <f>ROUNDUP(S33/VLOOKUP($A33,Calculator!$A:$K,4,FALSE),0)</f>
        <v>0</v>
      </c>
      <c r="U33" s="238">
        <f>VLOOKUP($A33,Calculator!$A:$K,5,FALSE)*T33</f>
        <v>0</v>
      </c>
      <c r="V33" s="236"/>
      <c r="W33" s="237">
        <f>ROUNDUP(V33/VLOOKUP($A33,Calculator!$A:$K,4,FALSE),0)</f>
        <v>0</v>
      </c>
      <c r="X33" s="238">
        <f>VLOOKUP($A33,Calculator!$A:$K,5,FALSE)*W33</f>
        <v>0</v>
      </c>
      <c r="Y33" s="236"/>
      <c r="Z33" s="237">
        <f>ROUNDUP(Y33/VLOOKUP($A33,Calculator!$A:$K,4,FALSE),0)</f>
        <v>0</v>
      </c>
      <c r="AA33" s="238">
        <f>VLOOKUP($A33,Calculator!$A:$K,5,FALSE)*Z33</f>
        <v>0</v>
      </c>
      <c r="AB33" s="236"/>
      <c r="AC33" s="237">
        <f>ROUNDUP(AB33/VLOOKUP($A33,Calculator!$A:$K,4,FALSE),0)</f>
        <v>0</v>
      </c>
      <c r="AD33" s="238">
        <f>VLOOKUP($A33,Calculator!$A:$K,5,FALSE)*AC33</f>
        <v>0</v>
      </c>
      <c r="AE33" s="236"/>
      <c r="AF33" s="237">
        <f>ROUNDUP(AE33/VLOOKUP($A33,Calculator!$A:$K,4,FALSE),0)</f>
        <v>0</v>
      </c>
      <c r="AG33" s="238">
        <f>VLOOKUP($A33,Calculator!$A:$K,5,FALSE)*AF33</f>
        <v>0</v>
      </c>
      <c r="AH33" s="236"/>
      <c r="AI33" s="237">
        <f>ROUNDUP(AH33/VLOOKUP($A33,Calculator!$A:$K,4,FALSE),0)</f>
        <v>0</v>
      </c>
      <c r="AJ33" s="239">
        <f>VLOOKUP($A33,Calculator!$A:$K,5,FALSE)*AI33</f>
        <v>0</v>
      </c>
      <c r="AK33" s="125">
        <f t="shared" si="0"/>
        <v>0</v>
      </c>
      <c r="AL33" s="125">
        <f>(SUMIF($D$18:$AJ$18,"CS",$D33:$AJ33))*Calculator!D26</f>
        <v>0</v>
      </c>
      <c r="AM33" s="126">
        <f t="shared" si="1"/>
        <v>0</v>
      </c>
      <c r="AN33" s="260">
        <f t="shared" si="2"/>
        <v>0</v>
      </c>
    </row>
    <row r="34" spans="1:40" s="78" customFormat="1" ht="19.5" customHeight="1" x14ac:dyDescent="0.35">
      <c r="A34" s="76"/>
      <c r="B34" s="76"/>
      <c r="C34" s="77" t="s">
        <v>3</v>
      </c>
      <c r="D34" s="8">
        <f t="shared" ref="D34:AM34" si="3">SUM(D19:D33)</f>
        <v>0</v>
      </c>
      <c r="E34" s="8">
        <f t="shared" si="3"/>
        <v>0</v>
      </c>
      <c r="F34" s="8">
        <f t="shared" si="3"/>
        <v>0</v>
      </c>
      <c r="G34" s="8">
        <f t="shared" si="3"/>
        <v>0</v>
      </c>
      <c r="H34" s="8">
        <f t="shared" si="3"/>
        <v>0</v>
      </c>
      <c r="I34" s="8">
        <f t="shared" si="3"/>
        <v>0</v>
      </c>
      <c r="J34" s="8">
        <f t="shared" si="3"/>
        <v>0</v>
      </c>
      <c r="K34" s="8">
        <f t="shared" si="3"/>
        <v>0</v>
      </c>
      <c r="L34" s="8">
        <f t="shared" si="3"/>
        <v>0</v>
      </c>
      <c r="M34" s="8">
        <f t="shared" si="3"/>
        <v>0</v>
      </c>
      <c r="N34" s="8">
        <f t="shared" si="3"/>
        <v>0</v>
      </c>
      <c r="O34" s="8">
        <f t="shared" si="3"/>
        <v>0</v>
      </c>
      <c r="P34" s="8">
        <f t="shared" si="3"/>
        <v>0</v>
      </c>
      <c r="Q34" s="8">
        <f t="shared" si="3"/>
        <v>0</v>
      </c>
      <c r="R34" s="8">
        <f t="shared" si="3"/>
        <v>0</v>
      </c>
      <c r="S34" s="8">
        <f t="shared" si="3"/>
        <v>0</v>
      </c>
      <c r="T34" s="8">
        <f t="shared" si="3"/>
        <v>0</v>
      </c>
      <c r="U34" s="8">
        <f t="shared" si="3"/>
        <v>0</v>
      </c>
      <c r="V34" s="8">
        <f t="shared" si="3"/>
        <v>0</v>
      </c>
      <c r="W34" s="8">
        <f t="shared" si="3"/>
        <v>0</v>
      </c>
      <c r="X34" s="8">
        <f t="shared" si="3"/>
        <v>0</v>
      </c>
      <c r="Y34" s="8">
        <f t="shared" si="3"/>
        <v>0</v>
      </c>
      <c r="Z34" s="8">
        <f t="shared" si="3"/>
        <v>0</v>
      </c>
      <c r="AA34" s="8">
        <f t="shared" si="3"/>
        <v>0</v>
      </c>
      <c r="AB34" s="8">
        <f t="shared" si="3"/>
        <v>0</v>
      </c>
      <c r="AC34" s="8">
        <f t="shared" si="3"/>
        <v>0</v>
      </c>
      <c r="AD34" s="8">
        <f t="shared" si="3"/>
        <v>0</v>
      </c>
      <c r="AE34" s="8">
        <f t="shared" si="3"/>
        <v>0</v>
      </c>
      <c r="AF34" s="8">
        <f t="shared" si="3"/>
        <v>0</v>
      </c>
      <c r="AG34" s="8">
        <f t="shared" si="3"/>
        <v>0</v>
      </c>
      <c r="AH34" s="8">
        <f t="shared" si="3"/>
        <v>0</v>
      </c>
      <c r="AI34" s="8">
        <f t="shared" si="3"/>
        <v>0</v>
      </c>
      <c r="AJ34" s="8">
        <f t="shared" si="3"/>
        <v>0</v>
      </c>
      <c r="AK34" s="8">
        <f t="shared" si="3"/>
        <v>0</v>
      </c>
      <c r="AL34" s="8">
        <f t="shared" si="3"/>
        <v>0</v>
      </c>
      <c r="AM34" s="8">
        <f t="shared" si="3"/>
        <v>0</v>
      </c>
      <c r="AN34" s="261">
        <f t="shared" ref="AN34" si="4">SUM(AN19:AN32)</f>
        <v>0</v>
      </c>
    </row>
    <row r="35" spans="1:40" ht="24" customHeight="1" x14ac:dyDescent="0.35">
      <c r="W35" s="228" t="s">
        <v>67</v>
      </c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30"/>
    </row>
    <row r="36" spans="1:40" ht="15" customHeight="1" x14ac:dyDescent="0.35">
      <c r="W36" s="327"/>
      <c r="X36" s="327"/>
      <c r="Y36" s="327"/>
      <c r="Z36" s="327"/>
      <c r="AA36" s="327"/>
      <c r="AB36" s="327"/>
      <c r="AC36" s="327"/>
      <c r="AD36" s="327"/>
      <c r="AE36" s="327"/>
      <c r="AF36" s="327"/>
      <c r="AG36" s="327"/>
      <c r="AH36" s="327"/>
    </row>
    <row r="37" spans="1:40" ht="15" customHeight="1" x14ac:dyDescent="0.35">
      <c r="A37" s="127"/>
      <c r="B37" s="320" t="s">
        <v>83</v>
      </c>
      <c r="C37" s="321"/>
      <c r="D37" s="322"/>
      <c r="E37" s="324">
        <f>SUM(AN19:AN25)</f>
        <v>0</v>
      </c>
      <c r="F37" s="324"/>
      <c r="G37" s="324"/>
      <c r="H37" s="324"/>
      <c r="J37" s="326"/>
      <c r="K37" s="326"/>
      <c r="L37" s="326"/>
      <c r="M37" s="326"/>
      <c r="N37" s="326"/>
      <c r="O37" s="326"/>
      <c r="P37" s="326"/>
      <c r="Q37" s="326"/>
      <c r="R37" s="79"/>
      <c r="S37" s="79"/>
      <c r="T37" s="79"/>
      <c r="U37" s="79"/>
      <c r="V37" s="79"/>
      <c r="W37" s="327"/>
      <c r="X37" s="327"/>
      <c r="Y37" s="327"/>
      <c r="Z37" s="327"/>
      <c r="AA37" s="327"/>
      <c r="AB37" s="327"/>
      <c r="AC37" s="327"/>
      <c r="AD37" s="327"/>
      <c r="AE37" s="327"/>
      <c r="AF37" s="327"/>
      <c r="AG37" s="327"/>
      <c r="AH37" s="327"/>
    </row>
    <row r="38" spans="1:40" x14ac:dyDescent="0.35">
      <c r="A38" s="128"/>
      <c r="B38" s="320" t="s">
        <v>64</v>
      </c>
      <c r="C38" s="321"/>
      <c r="D38" s="322"/>
      <c r="E38" s="335"/>
      <c r="F38" s="335"/>
      <c r="G38" s="335"/>
      <c r="H38" s="335"/>
      <c r="J38" s="326" t="s">
        <v>66</v>
      </c>
      <c r="K38" s="326"/>
      <c r="L38" s="326"/>
      <c r="M38" s="326"/>
      <c r="N38" s="326"/>
      <c r="O38" s="326"/>
      <c r="P38" s="326"/>
      <c r="Q38" s="326"/>
      <c r="R38" s="79"/>
      <c r="S38" s="79"/>
      <c r="T38" s="79"/>
      <c r="U38" s="79"/>
      <c r="V38" s="79"/>
      <c r="W38" s="327"/>
      <c r="X38" s="327"/>
      <c r="Y38" s="327"/>
      <c r="Z38" s="327"/>
      <c r="AA38" s="327"/>
      <c r="AB38" s="327"/>
      <c r="AC38" s="327"/>
      <c r="AD38" s="327"/>
      <c r="AE38" s="327"/>
      <c r="AF38" s="327"/>
      <c r="AG38" s="327"/>
      <c r="AH38" s="327"/>
    </row>
    <row r="39" spans="1:40" x14ac:dyDescent="0.35">
      <c r="A39" s="128"/>
      <c r="B39" s="320" t="s">
        <v>65</v>
      </c>
      <c r="C39" s="321"/>
      <c r="D39" s="322"/>
      <c r="E39" s="336">
        <f>E38-E37</f>
        <v>0</v>
      </c>
      <c r="F39" s="336"/>
      <c r="G39" s="336"/>
      <c r="H39" s="336"/>
      <c r="J39" s="142" t="s">
        <v>151</v>
      </c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327"/>
      <c r="X39" s="327"/>
      <c r="Y39" s="327"/>
      <c r="Z39" s="327"/>
      <c r="AA39" s="327"/>
      <c r="AB39" s="327"/>
      <c r="AC39" s="327"/>
      <c r="AD39" s="327"/>
      <c r="AE39" s="327"/>
      <c r="AF39" s="327"/>
      <c r="AG39" s="327"/>
      <c r="AH39" s="327"/>
    </row>
    <row r="40" spans="1:40" x14ac:dyDescent="0.35">
      <c r="A40" s="80"/>
      <c r="B40" s="80"/>
      <c r="C40" s="80"/>
      <c r="D40" s="80"/>
      <c r="E40" s="81"/>
      <c r="F40" s="81"/>
      <c r="G40" s="81"/>
      <c r="H40" s="81"/>
      <c r="W40" s="338"/>
      <c r="X40" s="339"/>
      <c r="Y40" s="339"/>
      <c r="Z40" s="339"/>
      <c r="AA40" s="339"/>
      <c r="AB40" s="339"/>
      <c r="AC40" s="339"/>
      <c r="AD40" s="339"/>
      <c r="AE40" s="339"/>
      <c r="AF40" s="339"/>
      <c r="AG40" s="339"/>
      <c r="AH40" s="340"/>
    </row>
    <row r="41" spans="1:40" x14ac:dyDescent="0.35">
      <c r="A41" s="127"/>
      <c r="B41" s="328" t="s">
        <v>84</v>
      </c>
      <c r="C41" s="329"/>
      <c r="D41" s="330"/>
      <c r="E41" s="324">
        <f>SUM(AN26:AN29)</f>
        <v>0</v>
      </c>
      <c r="F41" s="324"/>
      <c r="G41" s="324"/>
      <c r="H41" s="324"/>
      <c r="T41" s="317"/>
      <c r="U41" s="317"/>
      <c r="V41" s="331"/>
      <c r="W41" s="327"/>
      <c r="X41" s="327"/>
      <c r="Y41" s="327"/>
      <c r="Z41" s="327"/>
      <c r="AA41" s="327"/>
      <c r="AB41" s="327"/>
      <c r="AC41" s="327"/>
      <c r="AD41" s="327"/>
      <c r="AE41" s="327"/>
      <c r="AF41" s="327"/>
      <c r="AG41" s="327"/>
      <c r="AH41" s="327"/>
    </row>
    <row r="42" spans="1:40" x14ac:dyDescent="0.35">
      <c r="A42" s="128"/>
      <c r="B42" s="328" t="s">
        <v>64</v>
      </c>
      <c r="C42" s="329"/>
      <c r="D42" s="330"/>
      <c r="E42" s="335"/>
      <c r="F42" s="335"/>
      <c r="G42" s="335"/>
      <c r="H42" s="335"/>
      <c r="J42" s="326"/>
      <c r="K42" s="326"/>
      <c r="L42" s="326"/>
      <c r="M42" s="326"/>
      <c r="N42" s="326"/>
      <c r="O42" s="326"/>
      <c r="P42" s="326"/>
      <c r="Q42" s="326"/>
      <c r="R42" s="79"/>
      <c r="S42" s="79"/>
      <c r="T42" s="79"/>
      <c r="U42" s="79"/>
      <c r="V42" s="79"/>
      <c r="W42" s="327"/>
      <c r="X42" s="327"/>
      <c r="Y42" s="327"/>
      <c r="Z42" s="327"/>
      <c r="AA42" s="327"/>
      <c r="AB42" s="327"/>
      <c r="AC42" s="327"/>
      <c r="AD42" s="327"/>
      <c r="AE42" s="327"/>
      <c r="AF42" s="327"/>
      <c r="AG42" s="327"/>
      <c r="AH42" s="327"/>
    </row>
    <row r="43" spans="1:40" x14ac:dyDescent="0.35">
      <c r="A43" s="128"/>
      <c r="B43" s="328" t="s">
        <v>65</v>
      </c>
      <c r="C43" s="329"/>
      <c r="D43" s="330"/>
      <c r="E43" s="336">
        <f>E42-E41</f>
        <v>0</v>
      </c>
      <c r="F43" s="336"/>
      <c r="G43" s="336"/>
      <c r="H43" s="336"/>
      <c r="J43" s="326"/>
      <c r="K43" s="337"/>
      <c r="L43" s="337"/>
      <c r="M43" s="337"/>
      <c r="N43" s="337"/>
      <c r="O43" s="337"/>
      <c r="P43" s="337"/>
      <c r="Q43" s="337"/>
      <c r="R43" s="337"/>
      <c r="S43" s="337"/>
      <c r="T43" s="337"/>
      <c r="U43" s="337"/>
      <c r="V43" s="337"/>
      <c r="W43" s="327"/>
      <c r="X43" s="327"/>
      <c r="Y43" s="327"/>
      <c r="Z43" s="327"/>
      <c r="AA43" s="327"/>
      <c r="AB43" s="327"/>
      <c r="AC43" s="327"/>
      <c r="AD43" s="327"/>
      <c r="AE43" s="327"/>
      <c r="AF43" s="327"/>
      <c r="AG43" s="327"/>
      <c r="AH43" s="327"/>
    </row>
    <row r="44" spans="1:40" x14ac:dyDescent="0.35">
      <c r="W44" s="327"/>
      <c r="X44" s="327"/>
      <c r="Y44" s="327"/>
      <c r="Z44" s="327"/>
      <c r="AA44" s="327"/>
      <c r="AB44" s="327"/>
      <c r="AC44" s="327"/>
      <c r="AD44" s="327"/>
      <c r="AE44" s="327"/>
      <c r="AF44" s="327"/>
      <c r="AG44" s="327"/>
      <c r="AH44" s="327"/>
    </row>
    <row r="45" spans="1:40" x14ac:dyDescent="0.35">
      <c r="A45" s="127"/>
      <c r="B45" s="332" t="s">
        <v>58</v>
      </c>
      <c r="C45" s="333"/>
      <c r="D45" s="334"/>
      <c r="E45" s="324">
        <f>SUM(AN30:AN33)</f>
        <v>0</v>
      </c>
      <c r="F45" s="324"/>
      <c r="G45" s="324"/>
      <c r="H45" s="324"/>
      <c r="T45" s="317"/>
      <c r="U45" s="317"/>
      <c r="V45" s="331"/>
      <c r="W45" s="327"/>
      <c r="X45" s="327"/>
      <c r="Y45" s="327"/>
      <c r="Z45" s="327"/>
      <c r="AA45" s="327"/>
      <c r="AB45" s="327"/>
      <c r="AC45" s="327"/>
      <c r="AD45" s="327"/>
      <c r="AE45" s="327"/>
      <c r="AF45" s="327"/>
      <c r="AG45" s="327"/>
      <c r="AH45" s="327"/>
    </row>
    <row r="46" spans="1:40" x14ac:dyDescent="0.35">
      <c r="A46" s="128"/>
      <c r="B46" s="332" t="s">
        <v>64</v>
      </c>
      <c r="C46" s="333"/>
      <c r="D46" s="334"/>
      <c r="E46" s="335"/>
      <c r="F46" s="335"/>
      <c r="G46" s="335"/>
      <c r="H46" s="335"/>
      <c r="J46" s="326"/>
      <c r="K46" s="326"/>
      <c r="L46" s="326"/>
      <c r="M46" s="326"/>
      <c r="N46" s="326"/>
      <c r="O46" s="326"/>
      <c r="P46" s="326"/>
      <c r="Q46" s="326"/>
      <c r="R46" s="79"/>
      <c r="S46" s="79"/>
      <c r="T46" s="79"/>
      <c r="U46" s="79"/>
      <c r="V46" s="79"/>
      <c r="W46" s="327"/>
      <c r="X46" s="327"/>
      <c r="Y46" s="327"/>
      <c r="Z46" s="327"/>
      <c r="AA46" s="327"/>
      <c r="AB46" s="327"/>
      <c r="AC46" s="327"/>
      <c r="AD46" s="327"/>
      <c r="AE46" s="327"/>
      <c r="AF46" s="327"/>
      <c r="AG46" s="327"/>
      <c r="AH46" s="327"/>
    </row>
    <row r="47" spans="1:40" x14ac:dyDescent="0.35">
      <c r="A47" s="128"/>
      <c r="B47" s="332" t="s">
        <v>65</v>
      </c>
      <c r="C47" s="333"/>
      <c r="D47" s="334"/>
      <c r="E47" s="336">
        <f>E46-E45</f>
        <v>0</v>
      </c>
      <c r="F47" s="336"/>
      <c r="G47" s="336"/>
      <c r="H47" s="336"/>
      <c r="J47" s="326"/>
      <c r="K47" s="337"/>
      <c r="L47" s="337"/>
      <c r="M47" s="337"/>
      <c r="N47" s="337"/>
      <c r="O47" s="337"/>
      <c r="P47" s="337"/>
      <c r="Q47" s="337"/>
      <c r="R47" s="337"/>
      <c r="S47" s="337"/>
      <c r="T47" s="337"/>
      <c r="U47" s="337"/>
      <c r="V47" s="337"/>
      <c r="W47" s="327"/>
      <c r="X47" s="327"/>
      <c r="Y47" s="327"/>
      <c r="Z47" s="327"/>
      <c r="AA47" s="327"/>
      <c r="AB47" s="327"/>
      <c r="AC47" s="327"/>
      <c r="AD47" s="327"/>
      <c r="AE47" s="327"/>
      <c r="AF47" s="327"/>
      <c r="AG47" s="327"/>
      <c r="AH47" s="327"/>
    </row>
    <row r="48" spans="1:40" x14ac:dyDescent="0.35">
      <c r="A48" s="128"/>
      <c r="B48" s="80"/>
      <c r="C48" s="80"/>
      <c r="D48" s="80"/>
      <c r="E48" s="149"/>
      <c r="F48" s="149"/>
      <c r="G48" s="149"/>
      <c r="H48" s="149"/>
      <c r="J48" s="142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327"/>
      <c r="X48" s="327"/>
      <c r="Y48" s="327"/>
      <c r="Z48" s="327"/>
      <c r="AA48" s="327"/>
      <c r="AB48" s="327"/>
      <c r="AC48" s="327"/>
      <c r="AD48" s="327"/>
      <c r="AE48" s="327"/>
      <c r="AF48" s="327"/>
      <c r="AG48" s="327"/>
      <c r="AH48" s="327"/>
    </row>
    <row r="49" spans="1:64" x14ac:dyDescent="0.35">
      <c r="A49" s="128"/>
      <c r="B49" s="80"/>
      <c r="C49" s="80"/>
      <c r="D49" s="80"/>
      <c r="E49" s="149"/>
      <c r="F49" s="149"/>
      <c r="G49" s="149"/>
      <c r="H49" s="149"/>
      <c r="J49" s="142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327"/>
      <c r="X49" s="327"/>
      <c r="Y49" s="327"/>
      <c r="Z49" s="327"/>
      <c r="AA49" s="327"/>
      <c r="AB49" s="327"/>
      <c r="AC49" s="327"/>
      <c r="AD49" s="327"/>
      <c r="AE49" s="327"/>
      <c r="AF49" s="327"/>
      <c r="AG49" s="327"/>
      <c r="AH49" s="327"/>
    </row>
    <row r="50" spans="1:64" x14ac:dyDescent="0.35">
      <c r="A50" s="128"/>
      <c r="B50" s="80"/>
      <c r="C50" s="80"/>
      <c r="D50" s="80"/>
      <c r="E50" s="149"/>
      <c r="F50" s="149"/>
      <c r="G50" s="149"/>
      <c r="H50" s="149"/>
      <c r="J50" s="142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327"/>
      <c r="X50" s="327"/>
      <c r="Y50" s="327"/>
      <c r="Z50" s="327"/>
      <c r="AA50" s="327"/>
      <c r="AB50" s="327"/>
      <c r="AC50" s="327"/>
      <c r="AD50" s="327"/>
      <c r="AE50" s="327"/>
      <c r="AF50" s="327"/>
      <c r="AG50" s="327"/>
      <c r="AH50" s="327"/>
    </row>
    <row r="51" spans="1:64" s="85" customFormat="1" ht="22.5" customHeight="1" x14ac:dyDescent="0.3">
      <c r="A51" s="82"/>
      <c r="B51" s="82"/>
      <c r="C51" s="82"/>
      <c r="D51" s="82"/>
      <c r="E51" s="40" t="s">
        <v>152</v>
      </c>
      <c r="F51" s="83"/>
      <c r="H51" s="83"/>
      <c r="I51" s="83"/>
      <c r="J51" s="83"/>
      <c r="K51" s="84"/>
      <c r="L51" s="84"/>
      <c r="M51" s="83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</row>
  </sheetData>
  <sheetProtection algorithmName="SHA-512" hashValue="jM4Dy9LD5s+bZnJ/+jbsGBlK6jAXtUdqiTKM86rGR2QScPXkww6475U0CemymoUXSWXYdlognU5KZgD6AmqqYA==" saltValue="SWCh8hHgig2jhJkWIv6sgQ==" spinCount="100000" sheet="1" formatColumns="0" formatRows="0"/>
  <mergeCells count="68">
    <mergeCell ref="B46:D46"/>
    <mergeCell ref="B47:D47"/>
    <mergeCell ref="E46:H46"/>
    <mergeCell ref="J46:Q46"/>
    <mergeCell ref="W50:AH50"/>
    <mergeCell ref="W48:AH48"/>
    <mergeCell ref="W49:AH49"/>
    <mergeCell ref="W46:AH46"/>
    <mergeCell ref="E47:H47"/>
    <mergeCell ref="J47:V47"/>
    <mergeCell ref="W47:AH47"/>
    <mergeCell ref="D6:P6"/>
    <mergeCell ref="AE17:AF17"/>
    <mergeCell ref="D9:P9"/>
    <mergeCell ref="D10:P10"/>
    <mergeCell ref="D11:P11"/>
    <mergeCell ref="W9:AI9"/>
    <mergeCell ref="W10:AI10"/>
    <mergeCell ref="W11:AI11"/>
    <mergeCell ref="W13:AI13"/>
    <mergeCell ref="W6:AI6"/>
    <mergeCell ref="D12:P12"/>
    <mergeCell ref="W12:AI12"/>
    <mergeCell ref="AH17:AI17"/>
    <mergeCell ref="D7:P7"/>
    <mergeCell ref="D8:P8"/>
    <mergeCell ref="W7:AI7"/>
    <mergeCell ref="B45:D45"/>
    <mergeCell ref="D13:P13"/>
    <mergeCell ref="E42:H42"/>
    <mergeCell ref="J42:Q42"/>
    <mergeCell ref="W42:AH42"/>
    <mergeCell ref="E43:H43"/>
    <mergeCell ref="J43:V43"/>
    <mergeCell ref="W43:AH43"/>
    <mergeCell ref="W44:AH44"/>
    <mergeCell ref="S17:T17"/>
    <mergeCell ref="V17:W17"/>
    <mergeCell ref="E39:H39"/>
    <mergeCell ref="W40:AH40"/>
    <mergeCell ref="E38:H38"/>
    <mergeCell ref="W37:AH37"/>
    <mergeCell ref="E45:H45"/>
    <mergeCell ref="T45:V45"/>
    <mergeCell ref="W45:AH45"/>
    <mergeCell ref="T41:V41"/>
    <mergeCell ref="W41:AH41"/>
    <mergeCell ref="W39:AH39"/>
    <mergeCell ref="B39:D39"/>
    <mergeCell ref="B41:D41"/>
    <mergeCell ref="B42:D42"/>
    <mergeCell ref="B43:D43"/>
    <mergeCell ref="E41:H41"/>
    <mergeCell ref="W8:AI8"/>
    <mergeCell ref="B38:D38"/>
    <mergeCell ref="G17:H17"/>
    <mergeCell ref="E37:H37"/>
    <mergeCell ref="D17:E17"/>
    <mergeCell ref="B37:D37"/>
    <mergeCell ref="J37:Q37"/>
    <mergeCell ref="AB17:AC17"/>
    <mergeCell ref="J17:K17"/>
    <mergeCell ref="W38:AH38"/>
    <mergeCell ref="P17:Q17"/>
    <mergeCell ref="M17:N17"/>
    <mergeCell ref="Y17:Z17"/>
    <mergeCell ref="W36:AH36"/>
    <mergeCell ref="J38:Q38"/>
  </mergeCells>
  <conditionalFormatting sqref="E39:H39">
    <cfRule type="cellIs" dxfId="2" priority="7" operator="lessThan">
      <formula>0</formula>
    </cfRule>
  </conditionalFormatting>
  <conditionalFormatting sqref="E43:H43">
    <cfRule type="cellIs" dxfId="1" priority="6" operator="lessThan">
      <formula>0</formula>
    </cfRule>
  </conditionalFormatting>
  <conditionalFormatting sqref="E47:H50">
    <cfRule type="cellIs" dxfId="0" priority="4" operator="lessThan">
      <formula>0</formula>
    </cfRule>
  </conditionalFormatting>
  <dataValidations count="1">
    <dataValidation type="whole" allowBlank="1" showErrorMessage="1" errorTitle="Error" error="Please input numbers only " sqref="V19:V33 D19:D33 P19:P33 AE19:AE33 J19:J33 AH19:AH33 G19:G33 AB19:AB33 Y19:Y33 M19:M33 S19:S33" xr:uid="{00000000-0002-0000-0200-000000000000}">
      <formula1>0</formula1>
      <formula2>99999999</formula2>
    </dataValidation>
  </dataValidations>
  <printOptions horizontalCentered="1"/>
  <pageMargins left="0.25" right="0.25" top="0.25" bottom="0" header="0.3" footer="0.25"/>
  <pageSetup scale="37" orientation="landscape" r:id="rId1"/>
  <headerFooter>
    <oddFooter>&amp;L&amp;F&amp;R&amp;D 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2:Q851"/>
  <sheetViews>
    <sheetView showGridLines="0" zoomScale="80" zoomScaleNormal="80" workbookViewId="0">
      <selection activeCell="E5" sqref="E5:F5"/>
    </sheetView>
  </sheetViews>
  <sheetFormatPr defaultColWidth="9.08984375" defaultRowHeight="13" x14ac:dyDescent="0.3"/>
  <cols>
    <col min="1" max="1" width="17.08984375" style="9" customWidth="1"/>
    <col min="2" max="2" width="12.36328125" style="9" customWidth="1"/>
    <col min="3" max="3" width="10" style="9" customWidth="1"/>
    <col min="4" max="4" width="63.36328125" style="9" customWidth="1"/>
    <col min="5" max="5" width="11.453125" style="9" customWidth="1"/>
    <col min="6" max="6" width="12.08984375" style="9" customWidth="1"/>
    <col min="7" max="7" width="14.54296875" style="9" customWidth="1"/>
    <col min="8" max="8" width="14" style="9" customWidth="1"/>
    <col min="9" max="9" width="12.453125" style="9" customWidth="1"/>
    <col min="10" max="10" width="15.90625" style="9" customWidth="1"/>
    <col min="11" max="11" width="14.36328125" style="9" customWidth="1"/>
    <col min="12" max="12" width="4.08984375" style="9" customWidth="1"/>
    <col min="13" max="13" width="5.54296875" style="9" customWidth="1"/>
    <col min="14" max="14" width="3.90625" style="9" customWidth="1"/>
    <col min="15" max="16384" width="9.08984375" style="9"/>
  </cols>
  <sheetData>
    <row r="2" spans="1:17" ht="98.25" customHeight="1" x14ac:dyDescent="0.3">
      <c r="A2" s="171"/>
      <c r="B2" s="171"/>
      <c r="C2" s="171"/>
      <c r="D2" s="171"/>
      <c r="E2" s="171"/>
      <c r="F2" s="171"/>
      <c r="G2" s="171"/>
      <c r="H2" s="171"/>
      <c r="I2" s="171"/>
      <c r="J2" s="171"/>
    </row>
    <row r="3" spans="1:17" ht="25.5" customHeight="1" x14ac:dyDescent="0.6">
      <c r="A3" s="171"/>
      <c r="B3" s="352" t="s">
        <v>163</v>
      </c>
      <c r="C3" s="352"/>
      <c r="D3" s="352"/>
      <c r="E3" s="352"/>
      <c r="F3" s="352"/>
      <c r="G3" s="352"/>
      <c r="H3" s="352"/>
      <c r="I3" s="352"/>
      <c r="J3" s="171"/>
    </row>
    <row r="4" spans="1:17" ht="26.25" customHeight="1" x14ac:dyDescent="0.5">
      <c r="A4" s="10"/>
      <c r="B4" s="10"/>
      <c r="C4" s="353"/>
      <c r="D4" s="353"/>
      <c r="E4" s="353"/>
      <c r="F4" s="353"/>
      <c r="G4" s="353"/>
      <c r="H4" s="353"/>
      <c r="I4" s="353"/>
      <c r="J4" s="353"/>
      <c r="K4" s="11"/>
      <c r="L4" s="11"/>
      <c r="M4" s="12"/>
      <c r="N4" s="12"/>
      <c r="O4" s="12"/>
      <c r="P4" s="12"/>
      <c r="Q4" s="12"/>
    </row>
    <row r="5" spans="1:17" s="14" customFormat="1" ht="16.5" customHeight="1" x14ac:dyDescent="0.35">
      <c r="A5" s="13" t="s">
        <v>33</v>
      </c>
      <c r="B5" s="354"/>
      <c r="C5" s="354"/>
      <c r="D5" s="13" t="s">
        <v>34</v>
      </c>
      <c r="E5" s="355"/>
      <c r="F5" s="355"/>
      <c r="G5" s="13"/>
      <c r="H5" s="13" t="s">
        <v>35</v>
      </c>
      <c r="I5" s="348"/>
      <c r="J5" s="348"/>
      <c r="K5" s="12"/>
      <c r="L5" s="12"/>
      <c r="M5" s="12"/>
      <c r="N5" s="12"/>
      <c r="O5" s="12"/>
      <c r="P5" s="12"/>
      <c r="Q5" s="12"/>
    </row>
    <row r="6" spans="1:17" s="19" customFormat="1" ht="16.5" customHeight="1" x14ac:dyDescent="0.35">
      <c r="A6" s="15"/>
      <c r="B6" s="16"/>
      <c r="C6" s="16"/>
      <c r="D6" s="17"/>
      <c r="E6" s="17"/>
      <c r="F6" s="17"/>
      <c r="G6" s="17"/>
      <c r="H6" s="17"/>
      <c r="I6" s="18"/>
      <c r="J6" s="18"/>
      <c r="K6" s="17"/>
      <c r="L6" s="17"/>
      <c r="M6" s="17"/>
      <c r="N6" s="17"/>
      <c r="O6" s="17"/>
      <c r="P6" s="17"/>
      <c r="Q6" s="17"/>
    </row>
    <row r="7" spans="1:17" s="14" customFormat="1" ht="16.5" customHeight="1" x14ac:dyDescent="0.35">
      <c r="A7" s="12" t="s">
        <v>36</v>
      </c>
      <c r="B7" s="348"/>
      <c r="C7" s="348"/>
      <c r="D7" s="13" t="s">
        <v>74</v>
      </c>
      <c r="E7" s="348"/>
      <c r="F7" s="348"/>
      <c r="G7" s="349" t="s">
        <v>37</v>
      </c>
      <c r="H7" s="349"/>
      <c r="I7" s="350"/>
      <c r="J7" s="350"/>
      <c r="K7" s="12"/>
      <c r="L7" s="12"/>
      <c r="M7" s="12"/>
      <c r="N7" s="12"/>
      <c r="O7" s="12"/>
      <c r="P7" s="12"/>
      <c r="Q7" s="12"/>
    </row>
    <row r="8" spans="1:17" ht="15" customHeight="1" x14ac:dyDescent="0.35">
      <c r="A8" s="351"/>
      <c r="B8" s="351"/>
      <c r="C8" s="351"/>
      <c r="D8" s="351"/>
      <c r="E8" s="351"/>
      <c r="F8" s="351"/>
      <c r="G8" s="351"/>
      <c r="H8" s="351"/>
      <c r="I8" s="351"/>
      <c r="J8" s="351"/>
      <c r="K8" s="11"/>
      <c r="L8" s="11"/>
      <c r="M8" s="12"/>
      <c r="N8" s="12"/>
      <c r="O8" s="12"/>
      <c r="P8" s="12"/>
      <c r="Q8" s="12"/>
    </row>
    <row r="9" spans="1:17" ht="15.5" x14ac:dyDescent="0.35">
      <c r="A9" s="11"/>
      <c r="B9" s="11"/>
      <c r="C9" s="11"/>
      <c r="D9" s="34" t="s">
        <v>92</v>
      </c>
      <c r="E9" s="34"/>
      <c r="F9" s="34"/>
      <c r="G9" s="34"/>
      <c r="H9" s="140"/>
      <c r="I9" s="141"/>
      <c r="J9" s="11"/>
      <c r="K9" s="11"/>
      <c r="L9" s="11"/>
      <c r="M9" s="12"/>
      <c r="N9" s="12"/>
      <c r="O9" s="12"/>
      <c r="P9" s="12"/>
      <c r="Q9" s="12"/>
    </row>
    <row r="10" spans="1:17" ht="15.5" x14ac:dyDescent="0.35">
      <c r="A10" s="11"/>
      <c r="B10" s="11"/>
      <c r="C10" s="11"/>
      <c r="D10" s="11"/>
      <c r="E10" s="11"/>
      <c r="F10" s="364"/>
      <c r="G10" s="364"/>
      <c r="H10" s="364"/>
      <c r="I10" s="364"/>
      <c r="J10" s="364"/>
      <c r="K10" s="11"/>
      <c r="L10" s="11"/>
      <c r="M10" s="12"/>
      <c r="N10" s="12"/>
      <c r="O10" s="12"/>
      <c r="P10" s="12"/>
      <c r="Q10" s="12"/>
    </row>
    <row r="11" spans="1:17" s="23" customFormat="1" ht="16" thickBot="1" x14ac:dyDescent="0.4">
      <c r="A11" s="179"/>
      <c r="B11" s="365" t="s">
        <v>38</v>
      </c>
      <c r="C11" s="366"/>
      <c r="D11" s="366"/>
      <c r="E11" s="179"/>
      <c r="F11" s="180"/>
      <c r="G11" s="365" t="s">
        <v>39</v>
      </c>
      <c r="H11" s="365"/>
      <c r="I11" s="365"/>
      <c r="J11" s="365"/>
      <c r="K11" s="20"/>
      <c r="L11" s="20"/>
      <c r="M11" s="22"/>
      <c r="N11" s="22"/>
      <c r="O11" s="22"/>
      <c r="P11" s="22"/>
      <c r="Q11" s="22"/>
    </row>
    <row r="12" spans="1:17" ht="19.5" customHeight="1" thickBot="1" x14ac:dyDescent="0.4">
      <c r="A12" s="181" t="str">
        <f>Planner!C6</f>
        <v>RA Name:</v>
      </c>
      <c r="B12" s="345">
        <f>Planner!D6</f>
        <v>0</v>
      </c>
      <c r="C12" s="346"/>
      <c r="D12" s="347"/>
      <c r="E12" s="182"/>
      <c r="F12" s="181" t="str">
        <f>Planner!V6</f>
        <v>Warehouse:</v>
      </c>
      <c r="G12" s="345">
        <f>Planner!W6</f>
        <v>0</v>
      </c>
      <c r="H12" s="346"/>
      <c r="I12" s="346"/>
      <c r="J12" s="347"/>
      <c r="K12" s="11"/>
      <c r="L12" s="11"/>
      <c r="M12" s="12"/>
      <c r="N12" s="12"/>
      <c r="O12" s="12"/>
      <c r="P12" s="12"/>
      <c r="Q12" s="12"/>
    </row>
    <row r="13" spans="1:17" ht="19.5" customHeight="1" thickBot="1" x14ac:dyDescent="0.4">
      <c r="A13" s="181" t="str">
        <f>Planner!C7</f>
        <v>RA Number:</v>
      </c>
      <c r="B13" s="342">
        <f>Planner!D7</f>
        <v>0</v>
      </c>
      <c r="C13" s="343"/>
      <c r="D13" s="344"/>
      <c r="E13" s="182"/>
      <c r="F13" s="181"/>
      <c r="G13" s="345">
        <f>Planner!W7</f>
        <v>0</v>
      </c>
      <c r="H13" s="346"/>
      <c r="I13" s="346"/>
      <c r="J13" s="347"/>
      <c r="K13" s="11"/>
      <c r="L13" s="11"/>
      <c r="M13" s="12"/>
      <c r="N13" s="12"/>
      <c r="O13" s="12"/>
      <c r="P13" s="12"/>
      <c r="Q13" s="12"/>
    </row>
    <row r="14" spans="1:17" ht="19.5" customHeight="1" thickBot="1" x14ac:dyDescent="0.4">
      <c r="A14" s="181" t="str">
        <f>Planner!C8</f>
        <v>RA COOP :</v>
      </c>
      <c r="B14" s="183">
        <f>Planner!D8</f>
        <v>0</v>
      </c>
      <c r="C14" s="184"/>
      <c r="D14" s="185"/>
      <c r="E14" s="182"/>
      <c r="F14" s="181"/>
      <c r="G14" s="345">
        <f>Planner!W8</f>
        <v>0</v>
      </c>
      <c r="H14" s="346"/>
      <c r="I14" s="346"/>
      <c r="J14" s="347"/>
      <c r="K14" s="11"/>
      <c r="L14" s="11"/>
      <c r="M14" s="12"/>
      <c r="N14" s="12"/>
      <c r="O14" s="12"/>
      <c r="P14" s="12"/>
      <c r="Q14" s="12"/>
    </row>
    <row r="15" spans="1:17" ht="19.5" customHeight="1" thickBot="1" x14ac:dyDescent="0.4">
      <c r="A15" s="181" t="str">
        <f>Planner!C9</f>
        <v>Address:</v>
      </c>
      <c r="B15" s="342">
        <f>Planner!D9</f>
        <v>0</v>
      </c>
      <c r="C15" s="343"/>
      <c r="D15" s="344"/>
      <c r="E15" s="182"/>
      <c r="F15" s="181" t="str">
        <f>Planner!V9</f>
        <v>Address:</v>
      </c>
      <c r="G15" s="345">
        <f>Planner!W9</f>
        <v>0</v>
      </c>
      <c r="H15" s="346"/>
      <c r="I15" s="346"/>
      <c r="J15" s="347"/>
      <c r="K15" s="11"/>
      <c r="L15" s="11"/>
      <c r="N15" s="12"/>
      <c r="O15" s="12"/>
      <c r="P15" s="12"/>
      <c r="Q15" s="12"/>
    </row>
    <row r="16" spans="1:17" ht="19.5" customHeight="1" thickBot="1" x14ac:dyDescent="0.4">
      <c r="A16" s="181" t="str">
        <f>Planner!C10</f>
        <v>City/State/Zip:</v>
      </c>
      <c r="B16" s="342">
        <f>Planner!D10</f>
        <v>0</v>
      </c>
      <c r="C16" s="343"/>
      <c r="D16" s="344"/>
      <c r="E16" s="182"/>
      <c r="F16" s="181" t="str">
        <f>Planner!V10</f>
        <v>City/State/Zip:</v>
      </c>
      <c r="G16" s="345">
        <f>Planner!W10</f>
        <v>0</v>
      </c>
      <c r="H16" s="346"/>
      <c r="I16" s="346"/>
      <c r="J16" s="347"/>
      <c r="K16" s="11"/>
      <c r="L16" s="11"/>
      <c r="N16" s="12"/>
      <c r="O16" s="12"/>
      <c r="P16" s="12"/>
      <c r="Q16" s="12"/>
    </row>
    <row r="17" spans="1:17" ht="19.5" customHeight="1" thickBot="1" x14ac:dyDescent="0.4">
      <c r="A17" s="181" t="str">
        <f>Planner!C11</f>
        <v xml:space="preserve">Contact: </v>
      </c>
      <c r="B17" s="342">
        <f>Planner!D11</f>
        <v>0</v>
      </c>
      <c r="C17" s="343"/>
      <c r="D17" s="344"/>
      <c r="E17" s="182"/>
      <c r="F17" s="181" t="str">
        <f>Planner!V11</f>
        <v xml:space="preserve">Contact: </v>
      </c>
      <c r="G17" s="345">
        <f>Planner!W11</f>
        <v>0</v>
      </c>
      <c r="H17" s="346"/>
      <c r="I17" s="346"/>
      <c r="J17" s="347"/>
      <c r="K17" s="11"/>
      <c r="L17" s="11"/>
      <c r="N17" s="12"/>
      <c r="O17" s="12"/>
      <c r="P17" s="12"/>
      <c r="Q17" s="12"/>
    </row>
    <row r="18" spans="1:17" ht="19.5" customHeight="1" thickBot="1" x14ac:dyDescent="0.4">
      <c r="A18" s="181" t="str">
        <f>Planner!C12</f>
        <v>Telephone:</v>
      </c>
      <c r="B18" s="342">
        <f>Planner!D12</f>
        <v>0</v>
      </c>
      <c r="C18" s="343"/>
      <c r="D18" s="344"/>
      <c r="E18" s="182"/>
      <c r="F18" s="181" t="str">
        <f>Planner!V12</f>
        <v>Telephone:</v>
      </c>
      <c r="G18" s="345">
        <f>Planner!W12</f>
        <v>0</v>
      </c>
      <c r="H18" s="346"/>
      <c r="I18" s="346"/>
      <c r="J18" s="347"/>
      <c r="K18" s="11"/>
      <c r="L18" s="11"/>
      <c r="N18" s="12"/>
      <c r="O18" s="12"/>
      <c r="P18" s="12"/>
      <c r="Q18" s="12"/>
    </row>
    <row r="19" spans="1:17" ht="19.5" customHeight="1" x14ac:dyDescent="0.35">
      <c r="A19" s="181" t="str">
        <f>Planner!C13</f>
        <v>Email:</v>
      </c>
      <c r="B19" s="342">
        <f>Planner!D13</f>
        <v>0</v>
      </c>
      <c r="C19" s="343"/>
      <c r="D19" s="344"/>
      <c r="E19" s="182"/>
      <c r="F19" s="181" t="str">
        <f>Planner!V13</f>
        <v>Email:</v>
      </c>
      <c r="G19" s="345">
        <f>Planner!W13</f>
        <v>0</v>
      </c>
      <c r="H19" s="346"/>
      <c r="I19" s="346"/>
      <c r="J19" s="347"/>
      <c r="K19" s="11"/>
      <c r="L19" s="11"/>
      <c r="M19" s="12"/>
      <c r="N19" s="12"/>
      <c r="O19" s="12"/>
      <c r="P19" s="12"/>
      <c r="Q19" s="12"/>
    </row>
    <row r="20" spans="1:17" ht="15.5" x14ac:dyDescent="0.3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2"/>
      <c r="N20" s="12"/>
      <c r="O20" s="12"/>
      <c r="P20" s="12"/>
      <c r="Q20" s="12"/>
    </row>
    <row r="21" spans="1:17" ht="9" customHeight="1" thickBot="1" x14ac:dyDescent="0.4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11"/>
      <c r="M21" s="12"/>
      <c r="N21" s="12"/>
      <c r="O21" s="12"/>
      <c r="P21" s="12"/>
      <c r="Q21" s="12"/>
    </row>
    <row r="22" spans="1:17" ht="18" customHeight="1" x14ac:dyDescent="0.35">
      <c r="A22" s="186"/>
      <c r="B22" s="187"/>
      <c r="C22" s="188" t="s">
        <v>40</v>
      </c>
      <c r="D22" s="187"/>
      <c r="E22" s="367" t="s">
        <v>85</v>
      </c>
      <c r="F22" s="26" t="s">
        <v>30</v>
      </c>
      <c r="G22" s="27"/>
      <c r="H22" s="26"/>
      <c r="I22" s="25"/>
      <c r="J22" s="26" t="s">
        <v>88</v>
      </c>
      <c r="K22" s="28"/>
      <c r="L22" s="11"/>
      <c r="M22" s="12"/>
      <c r="N22" s="12"/>
      <c r="O22" s="12"/>
      <c r="P22" s="12"/>
      <c r="Q22" s="12"/>
    </row>
    <row r="23" spans="1:17" ht="18" customHeight="1" x14ac:dyDescent="0.35">
      <c r="A23" s="41" t="s">
        <v>42</v>
      </c>
      <c r="B23" s="42" t="s">
        <v>31</v>
      </c>
      <c r="C23" s="42" t="s">
        <v>43</v>
      </c>
      <c r="D23" s="43"/>
      <c r="E23" s="368"/>
      <c r="F23" s="42" t="s">
        <v>41</v>
      </c>
      <c r="G23" s="189" t="s">
        <v>45</v>
      </c>
      <c r="H23" s="42" t="s">
        <v>46</v>
      </c>
      <c r="I23" s="42" t="s">
        <v>45</v>
      </c>
      <c r="J23" s="42" t="s">
        <v>47</v>
      </c>
      <c r="K23" s="57" t="s">
        <v>44</v>
      </c>
      <c r="L23" s="11"/>
      <c r="M23" s="12"/>
      <c r="N23" s="12"/>
      <c r="O23" s="12"/>
      <c r="P23" s="12"/>
      <c r="Q23" s="12"/>
    </row>
    <row r="24" spans="1:17" ht="18" customHeight="1" thickBot="1" x14ac:dyDescent="0.4">
      <c r="A24" s="160" t="s">
        <v>48</v>
      </c>
      <c r="B24" s="161" t="s">
        <v>49</v>
      </c>
      <c r="C24" s="161" t="s">
        <v>86</v>
      </c>
      <c r="D24" s="161" t="s">
        <v>7</v>
      </c>
      <c r="E24" s="369"/>
      <c r="F24" s="161" t="s">
        <v>32</v>
      </c>
      <c r="G24" s="190" t="s">
        <v>40</v>
      </c>
      <c r="H24" s="161" t="s">
        <v>50</v>
      </c>
      <c r="I24" s="161" t="s">
        <v>51</v>
      </c>
      <c r="J24" s="161" t="s">
        <v>31</v>
      </c>
      <c r="K24" s="162" t="s">
        <v>87</v>
      </c>
      <c r="L24" s="11"/>
      <c r="M24" s="12"/>
      <c r="N24" s="12"/>
      <c r="O24" s="12"/>
      <c r="P24" s="12"/>
      <c r="Q24" s="12"/>
    </row>
    <row r="25" spans="1:17" ht="15.5" x14ac:dyDescent="0.35">
      <c r="A25" s="163" t="s">
        <v>52</v>
      </c>
      <c r="B25" s="164"/>
      <c r="C25" s="164"/>
      <c r="D25" s="165"/>
      <c r="E25" s="166"/>
      <c r="F25" s="191"/>
      <c r="G25" s="167"/>
      <c r="H25" s="167"/>
      <c r="I25" s="168"/>
      <c r="J25" s="166"/>
      <c r="K25" s="169"/>
      <c r="L25" s="11"/>
      <c r="M25" s="12"/>
      <c r="N25" s="12"/>
      <c r="O25" s="12"/>
      <c r="P25" s="12"/>
      <c r="Q25" s="12"/>
    </row>
    <row r="26" spans="1:17" ht="15.5" x14ac:dyDescent="0.35">
      <c r="A26" s="44">
        <v>73001</v>
      </c>
      <c r="B26" s="45">
        <v>240</v>
      </c>
      <c r="C26" s="45">
        <v>42.9</v>
      </c>
      <c r="D26" s="46" t="s">
        <v>8</v>
      </c>
      <c r="E26" s="47">
        <v>45.98</v>
      </c>
      <c r="F26" s="192">
        <v>5</v>
      </c>
      <c r="G26" s="58">
        <v>130.19999999999999</v>
      </c>
      <c r="H26" s="58">
        <f>+G26*F26</f>
        <v>651</v>
      </c>
      <c r="I26" s="59">
        <f>G26/B26</f>
        <v>0.54249999999999998</v>
      </c>
      <c r="J26" s="60">
        <f>F26*B26</f>
        <v>1200</v>
      </c>
      <c r="K26" s="61">
        <f>F26*E26</f>
        <v>229.89999999999998</v>
      </c>
      <c r="L26" s="11"/>
      <c r="M26" s="12"/>
      <c r="N26" s="12"/>
      <c r="O26" s="12"/>
      <c r="P26" s="12"/>
      <c r="Q26" s="12"/>
    </row>
    <row r="27" spans="1:17" ht="15.5" x14ac:dyDescent="0.35">
      <c r="A27" s="48"/>
      <c r="B27" s="49"/>
      <c r="C27" s="49"/>
      <c r="D27" s="50"/>
      <c r="E27" s="51"/>
      <c r="F27" s="193"/>
      <c r="G27" s="194"/>
      <c r="H27" s="62"/>
      <c r="I27" s="63"/>
      <c r="J27" s="64"/>
      <c r="K27" s="65"/>
      <c r="L27" s="11"/>
      <c r="M27" s="12"/>
      <c r="N27" s="12"/>
      <c r="O27" s="12"/>
      <c r="P27" s="12"/>
      <c r="Q27" s="12"/>
    </row>
    <row r="28" spans="1:17" ht="19.5" customHeight="1" x14ac:dyDescent="0.35">
      <c r="A28" s="52">
        <v>72001</v>
      </c>
      <c r="B28" s="53">
        <f>VLOOKUP($A28,Calculator!$A:$K,4,FALSE)</f>
        <v>176</v>
      </c>
      <c r="C28" s="170">
        <f>VLOOKUP(A28,'SEPDS - SY25-26'!$D:$M,3,FALSE)</f>
        <v>42.9</v>
      </c>
      <c r="D28" s="54" t="str">
        <f>VLOOKUP($A28,Calculator!$A:$K,2,FALSE)</f>
        <v>AFS Whole GrainTangerine Chicken</v>
      </c>
      <c r="E28" s="55">
        <f>VLOOKUP($A28,Calculator!$A:$K,5,FALSE)</f>
        <v>34.65</v>
      </c>
      <c r="F28" s="3"/>
      <c r="G28" s="4"/>
      <c r="H28" s="66">
        <f>F28*G28</f>
        <v>0</v>
      </c>
      <c r="I28" s="67">
        <f>G28/B28</f>
        <v>0</v>
      </c>
      <c r="J28" s="68">
        <f>B28*F28</f>
        <v>0</v>
      </c>
      <c r="K28" s="69">
        <f>E28*F28</f>
        <v>0</v>
      </c>
      <c r="L28" s="11"/>
      <c r="M28" s="54"/>
      <c r="N28" s="12"/>
      <c r="O28" s="12"/>
      <c r="P28" s="12"/>
      <c r="Q28" s="12"/>
    </row>
    <row r="29" spans="1:17" ht="19.5" customHeight="1" x14ac:dyDescent="0.35">
      <c r="A29" s="52">
        <v>72003</v>
      </c>
      <c r="B29" s="53">
        <f>VLOOKUP($A29,Calculator!$A:$K,4,FALSE)</f>
        <v>176</v>
      </c>
      <c r="C29" s="170">
        <f>VLOOKUP(A29,'SEPDS - SY25-26'!$D:$M,3,FALSE)</f>
        <v>42.9</v>
      </c>
      <c r="D29" s="54" t="str">
        <f>VLOOKUP($A29,Calculator!$A:$K,2,FALSE)</f>
        <v>AFS Whole Grain General Tso's Chicken</v>
      </c>
      <c r="E29" s="55">
        <f>VLOOKUP($A29,Calculator!$A:$K,5,FALSE)</f>
        <v>34.65</v>
      </c>
      <c r="F29" s="3"/>
      <c r="G29" s="4"/>
      <c r="H29" s="66">
        <f t="shared" ref="H29:H40" si="0">F29*G29</f>
        <v>0</v>
      </c>
      <c r="I29" s="67">
        <f>G29/B29</f>
        <v>0</v>
      </c>
      <c r="J29" s="68">
        <f t="shared" ref="J29:J40" si="1">B29*F29</f>
        <v>0</v>
      </c>
      <c r="K29" s="69">
        <f t="shared" ref="K29:K40" si="2">E29*F29</f>
        <v>0</v>
      </c>
      <c r="L29" s="11"/>
      <c r="M29" s="12"/>
      <c r="N29" s="12"/>
      <c r="O29" s="12"/>
      <c r="P29" s="12"/>
      <c r="Q29" s="12"/>
    </row>
    <row r="30" spans="1:17" ht="19.5" customHeight="1" x14ac:dyDescent="0.35">
      <c r="A30" s="52">
        <v>72005</v>
      </c>
      <c r="B30" s="53">
        <f>VLOOKUP($A30,Calculator!$A:$K,4,FALSE)</f>
        <v>176</v>
      </c>
      <c r="C30" s="170">
        <f>VLOOKUP(A30,'SEPDS - SY25-26'!$D:$M,3,FALSE)</f>
        <v>42.9</v>
      </c>
      <c r="D30" s="54" t="str">
        <f>VLOOKUP($A30,Calculator!$A:$K,2,FALSE)</f>
        <v>AFS Whole Grain Japanese Cherry Blossom Sweet n Sour Chicken</v>
      </c>
      <c r="E30" s="55">
        <f>VLOOKUP($A30,Calculator!$A:$K,5,FALSE)</f>
        <v>34.65</v>
      </c>
      <c r="F30" s="3"/>
      <c r="G30" s="4"/>
      <c r="H30" s="66">
        <f t="shared" si="0"/>
        <v>0</v>
      </c>
      <c r="I30" s="67">
        <f>G30/B30</f>
        <v>0</v>
      </c>
      <c r="J30" s="68">
        <f t="shared" si="1"/>
        <v>0</v>
      </c>
      <c r="K30" s="69">
        <f t="shared" si="2"/>
        <v>0</v>
      </c>
      <c r="L30" s="11"/>
      <c r="M30" s="12"/>
      <c r="N30" s="12"/>
      <c r="O30" s="12"/>
      <c r="P30" s="12"/>
      <c r="Q30" s="12"/>
    </row>
    <row r="31" spans="1:17" ht="19.5" customHeight="1" x14ac:dyDescent="0.35">
      <c r="A31" s="52">
        <v>72013</v>
      </c>
      <c r="B31" s="53">
        <f>VLOOKUP($A31,Calculator!$A:$K,4,FALSE)</f>
        <v>176</v>
      </c>
      <c r="C31" s="170">
        <f>VLOOKUP(A31,'SEPDS - SY25-26'!$D:$M,3,FALSE)</f>
        <v>42.9</v>
      </c>
      <c r="D31" s="54" t="str">
        <f>VLOOKUP($A31,Calculator!$A:$K,2,FALSE)</f>
        <v>AFS Sriracha Honey Chicken</v>
      </c>
      <c r="E31" s="55">
        <f>VLOOKUP($A31,Calculator!$A:$K,5,FALSE)</f>
        <v>34.65</v>
      </c>
      <c r="F31" s="3"/>
      <c r="G31" s="4"/>
      <c r="H31" s="66">
        <f t="shared" si="0"/>
        <v>0</v>
      </c>
      <c r="I31" s="67">
        <f t="shared" ref="I31:I40" si="3">G31/B31</f>
        <v>0</v>
      </c>
      <c r="J31" s="68">
        <f t="shared" si="1"/>
        <v>0</v>
      </c>
      <c r="K31" s="69">
        <f t="shared" si="2"/>
        <v>0</v>
      </c>
      <c r="L31" s="11"/>
      <c r="M31" s="12"/>
      <c r="N31" s="12"/>
      <c r="O31" s="12"/>
      <c r="P31" s="12"/>
      <c r="Q31" s="12"/>
    </row>
    <row r="32" spans="1:17" ht="19.5" customHeight="1" x14ac:dyDescent="0.35">
      <c r="A32" s="52">
        <v>73001</v>
      </c>
      <c r="B32" s="53">
        <f>VLOOKUP($A32,Calculator!$A:$K,4,FALSE)</f>
        <v>240</v>
      </c>
      <c r="C32" s="170">
        <f>VLOOKUP(A32,'SEPDS - SY25-26'!$D:$M,3,FALSE)</f>
        <v>42.9</v>
      </c>
      <c r="D32" s="54" t="str">
        <f>VLOOKUP($A32,Calculator!$A:$K,2,FALSE)</f>
        <v>AFS Gluten Free Teriyaki Chicken</v>
      </c>
      <c r="E32" s="55">
        <f>VLOOKUP($A32,Calculator!$A:$K,5,FALSE)</f>
        <v>45.98</v>
      </c>
      <c r="F32" s="3"/>
      <c r="G32" s="4"/>
      <c r="H32" s="66">
        <f t="shared" si="0"/>
        <v>0</v>
      </c>
      <c r="I32" s="67">
        <f t="shared" si="3"/>
        <v>0</v>
      </c>
      <c r="J32" s="68">
        <f t="shared" si="1"/>
        <v>0</v>
      </c>
      <c r="K32" s="69">
        <f t="shared" si="2"/>
        <v>0</v>
      </c>
      <c r="L32" s="11"/>
      <c r="M32" s="12"/>
      <c r="N32" s="12"/>
      <c r="O32" s="12"/>
      <c r="P32" s="12"/>
      <c r="Q32" s="12"/>
    </row>
    <row r="33" spans="1:17" ht="19.5" customHeight="1" x14ac:dyDescent="0.35">
      <c r="A33" s="52">
        <v>73002</v>
      </c>
      <c r="B33" s="53">
        <f>VLOOKUP($A33,Calculator!$A:$K,4,FALSE)</f>
        <v>240</v>
      </c>
      <c r="C33" s="170">
        <f>VLOOKUP(A33,'SEPDS - SY25-26'!$D:$M,3,FALSE)</f>
        <v>42.9</v>
      </c>
      <c r="D33" s="54" t="str">
        <f>VLOOKUP($A33,Calculator!$A:$K,2,FALSE)</f>
        <v>AFS New Orleans Cajun Chicken</v>
      </c>
      <c r="E33" s="55">
        <f>VLOOKUP($A33,Calculator!$A:$K,5,FALSE)</f>
        <v>45.98</v>
      </c>
      <c r="F33" s="3"/>
      <c r="G33" s="4"/>
      <c r="H33" s="66">
        <f t="shared" ref="H33" si="4">F33*G33</f>
        <v>0</v>
      </c>
      <c r="I33" s="67">
        <f t="shared" ref="I33" si="5">G33/B33</f>
        <v>0</v>
      </c>
      <c r="J33" s="68">
        <f t="shared" ref="J33" si="6">B33*F33</f>
        <v>0</v>
      </c>
      <c r="K33" s="69">
        <f t="shared" ref="K33" si="7">E33*F33</f>
        <v>0</v>
      </c>
      <c r="L33" s="11"/>
      <c r="M33" s="12"/>
      <c r="N33" s="12"/>
      <c r="O33" s="12"/>
      <c r="P33" s="12"/>
      <c r="Q33" s="12"/>
    </row>
    <row r="34" spans="1:17" ht="19.5" customHeight="1" x14ac:dyDescent="0.35">
      <c r="A34" s="52">
        <v>8120010</v>
      </c>
      <c r="B34" s="53">
        <f>VLOOKUP($A34,Calculator!$A:$K,4,FALSE)</f>
        <v>240</v>
      </c>
      <c r="C34" s="170">
        <f>VLOOKUP(A34,'SEPDS - SY25-26'!$D:$M,3,FALSE)</f>
        <v>43.28</v>
      </c>
      <c r="D34" s="54" t="str">
        <f>VLOOKUP($A34,Calculator!$A:$K,2,FALSE)</f>
        <v>Aahar Foods Chicken Tikka Masala</v>
      </c>
      <c r="E34" s="55">
        <f>VLOOKUP($A34,Calculator!$A:$K,5,FALSE)</f>
        <v>45.98</v>
      </c>
      <c r="F34" s="3"/>
      <c r="G34" s="4"/>
      <c r="H34" s="66">
        <f t="shared" ref="H34" si="8">F34*G34</f>
        <v>0</v>
      </c>
      <c r="I34" s="67">
        <f t="shared" ref="I34" si="9">G34/B34</f>
        <v>0</v>
      </c>
      <c r="J34" s="68">
        <f t="shared" ref="J34" si="10">B34*F34</f>
        <v>0</v>
      </c>
      <c r="K34" s="69">
        <f t="shared" ref="K34" si="11">E34*F34</f>
        <v>0</v>
      </c>
      <c r="L34" s="11"/>
      <c r="M34" s="12"/>
      <c r="N34" s="12"/>
      <c r="O34" s="12"/>
      <c r="P34" s="12"/>
      <c r="Q34" s="12"/>
    </row>
    <row r="35" spans="1:17" ht="19.5" customHeight="1" x14ac:dyDescent="0.35">
      <c r="A35" s="52">
        <v>470490</v>
      </c>
      <c r="B35" s="53">
        <f>VLOOKUP($A35,Calculator!$A:$K,4,FALSE)</f>
        <v>293</v>
      </c>
      <c r="C35" s="170">
        <f>VLOOKUP(A35,'SEPDS - SY25-26'!$D:$M,3,FALSE)</f>
        <v>37</v>
      </c>
      <c r="D35" s="54" t="str">
        <f>VLOOKUP($A35,Calculator!$A:$K,2,FALSE)</f>
        <v>Comida Vida  Seasoned Shredded Chicken</v>
      </c>
      <c r="E35" s="55">
        <f>VLOOKUP($A35,Calculator!$A:$K,5,FALSE)</f>
        <v>52.56</v>
      </c>
      <c r="F35" s="3"/>
      <c r="G35" s="4"/>
      <c r="H35" s="66">
        <f>F35*G35</f>
        <v>0</v>
      </c>
      <c r="I35" s="67">
        <f>G35/B35</f>
        <v>0</v>
      </c>
      <c r="J35" s="68">
        <f>B35*F35</f>
        <v>0</v>
      </c>
      <c r="K35" s="69">
        <f>E35*F35</f>
        <v>0</v>
      </c>
      <c r="L35" s="11"/>
      <c r="M35" s="12"/>
      <c r="N35" s="12"/>
      <c r="O35" s="12"/>
      <c r="P35" s="12"/>
      <c r="Q35" s="12"/>
    </row>
    <row r="36" spans="1:17" ht="19.5" customHeight="1" x14ac:dyDescent="0.35">
      <c r="A36" s="52">
        <v>471005</v>
      </c>
      <c r="B36" s="53">
        <f>VLOOKUP($A36,Calculator!$A:$K,4,FALSE)</f>
        <v>192</v>
      </c>
      <c r="C36" s="170">
        <f>VLOOKUP(A36,'SEPDS - SY25-26'!$D:$M,3,FALSE)</f>
        <v>30</v>
      </c>
      <c r="D36" s="54" t="str">
        <f>VLOOKUP($A36,Calculator!$A:$K,2,FALSE)</f>
        <v>Comida Vida  Shredded Chicken &amp; Cheese Tamale</v>
      </c>
      <c r="E36" s="55">
        <f>VLOOKUP($A36,Calculator!$A:$K,5,FALSE)</f>
        <v>11.92</v>
      </c>
      <c r="F36" s="3"/>
      <c r="G36" s="4"/>
      <c r="H36" s="66">
        <f t="shared" si="0"/>
        <v>0</v>
      </c>
      <c r="I36" s="67">
        <f t="shared" si="3"/>
        <v>0</v>
      </c>
      <c r="J36" s="68">
        <f t="shared" si="1"/>
        <v>0</v>
      </c>
      <c r="K36" s="69">
        <f t="shared" si="2"/>
        <v>0</v>
      </c>
      <c r="L36" s="11"/>
      <c r="M36" s="12"/>
      <c r="N36" s="12"/>
      <c r="O36" s="12"/>
      <c r="P36" s="12"/>
      <c r="Q36" s="12"/>
    </row>
    <row r="37" spans="1:17" ht="19.5" customHeight="1" x14ac:dyDescent="0.35">
      <c r="A37" s="52">
        <v>471045</v>
      </c>
      <c r="B37" s="53">
        <f>VLOOKUP($A37,Calculator!$A:$K,4,FALSE)</f>
        <v>253</v>
      </c>
      <c r="C37" s="170">
        <f>VLOOKUP(A37,'SEPDS - SY25-26'!$D:$M,3,FALSE)</f>
        <v>40.159999999999997</v>
      </c>
      <c r="D37" s="54" t="str">
        <f>VLOOKUP($A37,Calculator!$A:$K,2,FALSE)</f>
        <v>Comida Vida  Shredded Chicken Tinga</v>
      </c>
      <c r="E37" s="55">
        <f>VLOOKUP($A37,Calculator!$A:$K,5,FALSE)</f>
        <v>45.46</v>
      </c>
      <c r="F37" s="3"/>
      <c r="G37" s="4"/>
      <c r="H37" s="66">
        <f t="shared" si="0"/>
        <v>0</v>
      </c>
      <c r="I37" s="67">
        <f t="shared" si="3"/>
        <v>0</v>
      </c>
      <c r="J37" s="68">
        <f t="shared" si="1"/>
        <v>0</v>
      </c>
      <c r="K37" s="69">
        <f t="shared" si="2"/>
        <v>0</v>
      </c>
      <c r="L37" s="11"/>
      <c r="M37" s="12"/>
      <c r="N37" s="12"/>
      <c r="O37" s="12"/>
      <c r="P37" s="12"/>
      <c r="Q37" s="12"/>
    </row>
    <row r="38" spans="1:17" ht="19.5" customHeight="1" x14ac:dyDescent="0.35">
      <c r="A38" s="52">
        <v>490040</v>
      </c>
      <c r="B38" s="53">
        <f>VLOOKUP($A38,Calculator!$A:$K,4,FALSE)</f>
        <v>193</v>
      </c>
      <c r="C38" s="170">
        <f>VLOOKUP(A38,'SEPDS - SY25-26'!$D:$M,3,FALSE)</f>
        <v>40.159999999999997</v>
      </c>
      <c r="D38" s="54" t="str">
        <f>VLOOKUP($A38,Calculator!$A:$K,2,FALSE)</f>
        <v>Comida Vida Chicken Mole</v>
      </c>
      <c r="E38" s="55">
        <f>VLOOKUP($A38,Calculator!$A:$K,5,FALSE)</f>
        <v>48.4</v>
      </c>
      <c r="F38" s="3"/>
      <c r="G38" s="4"/>
      <c r="H38" s="66">
        <f t="shared" ref="H38" si="12">F38*G38</f>
        <v>0</v>
      </c>
      <c r="I38" s="67">
        <f t="shared" ref="I38" si="13">G38/B38</f>
        <v>0</v>
      </c>
      <c r="J38" s="68">
        <f t="shared" ref="J38" si="14">B38*F38</f>
        <v>0</v>
      </c>
      <c r="K38" s="69">
        <f t="shared" ref="K38" si="15">E38*F38</f>
        <v>0</v>
      </c>
      <c r="L38" s="11"/>
      <c r="M38" s="12"/>
      <c r="N38" s="12"/>
      <c r="O38" s="12"/>
      <c r="P38" s="12"/>
      <c r="Q38" s="12"/>
    </row>
    <row r="39" spans="1:17" ht="19.5" customHeight="1" x14ac:dyDescent="0.35">
      <c r="A39" s="56">
        <v>74002</v>
      </c>
      <c r="B39" s="53">
        <f>VLOOKUP($A39,Calculator!$A:$K,4,FALSE)</f>
        <v>298</v>
      </c>
      <c r="C39" s="170">
        <f>VLOOKUP(A39,'SEPDS - SY25-26'!$D:$M,3,FALSE)</f>
        <v>38</v>
      </c>
      <c r="D39" s="54" t="str">
        <f>VLOOKUP($A39,Calculator!$A:$K,2,FALSE)</f>
        <v>AFS Beef Strips</v>
      </c>
      <c r="E39" s="55">
        <f>VLOOKUP($A39,Calculator!$A:$K,5,FALSE)</f>
        <v>47.83</v>
      </c>
      <c r="F39" s="3"/>
      <c r="G39" s="4"/>
      <c r="H39" s="66">
        <f t="shared" si="0"/>
        <v>0</v>
      </c>
      <c r="I39" s="67">
        <f t="shared" si="3"/>
        <v>0</v>
      </c>
      <c r="J39" s="68">
        <f t="shared" si="1"/>
        <v>0</v>
      </c>
      <c r="K39" s="69">
        <f t="shared" si="2"/>
        <v>0</v>
      </c>
      <c r="L39" s="11"/>
      <c r="M39" s="12"/>
      <c r="N39" s="12"/>
      <c r="O39" s="12"/>
      <c r="P39" s="12"/>
      <c r="Q39" s="12"/>
    </row>
    <row r="40" spans="1:17" ht="19.5" customHeight="1" x14ac:dyDescent="0.35">
      <c r="A40" s="56">
        <v>74003</v>
      </c>
      <c r="B40" s="53">
        <f>VLOOKUP($A40,Calculator!$A:$K,4,FALSE)</f>
        <v>152</v>
      </c>
      <c r="C40" s="170">
        <f>VLOOKUP(A40,'SEPDS - SY25-26'!$D:$M,3,FALSE)</f>
        <v>40.090000000000003</v>
      </c>
      <c r="D40" s="54" t="str">
        <f>VLOOKUP($A40,Calculator!$A:$K,2,FALSE)</f>
        <v>AFS Teriyaki Beef</v>
      </c>
      <c r="E40" s="55">
        <f>VLOOKUP($A40,Calculator!$A:$K,5,FALSE)</f>
        <v>30.62</v>
      </c>
      <c r="F40" s="3"/>
      <c r="G40" s="4"/>
      <c r="H40" s="66">
        <f t="shared" si="0"/>
        <v>0</v>
      </c>
      <c r="I40" s="67">
        <f t="shared" si="3"/>
        <v>0</v>
      </c>
      <c r="J40" s="68">
        <f t="shared" si="1"/>
        <v>0</v>
      </c>
      <c r="K40" s="69">
        <f t="shared" si="2"/>
        <v>0</v>
      </c>
      <c r="L40" s="11"/>
      <c r="M40" s="12"/>
      <c r="N40" s="12"/>
      <c r="O40" s="12"/>
      <c r="P40" s="12"/>
      <c r="Q40" s="12"/>
    </row>
    <row r="41" spans="1:17" ht="19.5" customHeight="1" x14ac:dyDescent="0.35">
      <c r="A41" s="56">
        <v>470495</v>
      </c>
      <c r="B41" s="53">
        <f>VLOOKUP($A41,Calculator!$A:$K,4,FALSE)</f>
        <v>244</v>
      </c>
      <c r="C41" s="170">
        <f>VLOOKUP(A41,'SEPDS - SY25-26'!$D:$M,3,FALSE)</f>
        <v>36</v>
      </c>
      <c r="D41" s="54" t="str">
        <f>VLOOKUP($A41,Calculator!$A:$K,2,FALSE)</f>
        <v>Comida Vida Beef Shreds</v>
      </c>
      <c r="E41" s="55">
        <f>VLOOKUP($A41,Calculator!$A:$K,5,FALSE)</f>
        <v>41.72</v>
      </c>
      <c r="F41" s="3"/>
      <c r="G41" s="4"/>
      <c r="H41" s="66">
        <f>F41*G41</f>
        <v>0</v>
      </c>
      <c r="I41" s="67">
        <f>G41/B41</f>
        <v>0</v>
      </c>
      <c r="J41" s="68">
        <f>B41*F41</f>
        <v>0</v>
      </c>
      <c r="K41" s="69">
        <f>E41*F41</f>
        <v>0</v>
      </c>
      <c r="L41" s="11"/>
      <c r="M41" s="12"/>
      <c r="N41" s="12"/>
      <c r="O41" s="12"/>
      <c r="P41" s="12"/>
      <c r="Q41" s="12"/>
    </row>
    <row r="42" spans="1:17" ht="19.5" customHeight="1" thickBot="1" x14ac:dyDescent="0.4">
      <c r="A42" s="275">
        <v>471080</v>
      </c>
      <c r="B42" s="53">
        <f>VLOOKUP($A42,Calculator!$A:$K,4,FALSE)</f>
        <v>318</v>
      </c>
      <c r="C42" s="170">
        <f>VLOOKUP(A42,'SEPDS - SY25-26'!$D:$M,3,FALSE)</f>
        <v>40</v>
      </c>
      <c r="D42" s="54" t="str">
        <f>VLOOKUP($A42,Calculator!$A:$K,2,FALSE)</f>
        <v>Comida Vida Beef Barbacoa Shreds</v>
      </c>
      <c r="E42" s="55">
        <f>VLOOKUP($A42,Calculator!$A:$K,5,FALSE)</f>
        <v>45.22</v>
      </c>
      <c r="F42" s="3"/>
      <c r="G42" s="4"/>
      <c r="H42" s="66">
        <f>F42*G42</f>
        <v>0</v>
      </c>
      <c r="I42" s="67">
        <f>G42/B42</f>
        <v>0</v>
      </c>
      <c r="J42" s="68">
        <f>B42*F42</f>
        <v>0</v>
      </c>
      <c r="K42" s="69">
        <f>E42*F42</f>
        <v>0</v>
      </c>
      <c r="L42" s="11"/>
      <c r="M42" s="12"/>
      <c r="N42" s="12"/>
      <c r="O42" s="12"/>
      <c r="P42" s="12"/>
      <c r="Q42" s="12"/>
    </row>
    <row r="43" spans="1:17" ht="16" thickBot="1" x14ac:dyDescent="0.4">
      <c r="A43" s="203"/>
      <c r="B43" s="195"/>
      <c r="C43" s="195"/>
      <c r="D43" s="196"/>
      <c r="E43" s="197" t="s">
        <v>125</v>
      </c>
      <c r="F43" s="197">
        <f>SUM(F28:F42)</f>
        <v>0</v>
      </c>
      <c r="G43" s="198"/>
      <c r="H43" s="199">
        <f>SUM(H28:H42)</f>
        <v>0</v>
      </c>
      <c r="I43" s="200"/>
      <c r="J43" s="201">
        <f>SUM(J28:J42)</f>
        <v>0</v>
      </c>
      <c r="K43" s="202">
        <f>SUM(K28:K42)</f>
        <v>0</v>
      </c>
      <c r="L43" s="11"/>
      <c r="M43" s="12"/>
      <c r="N43" s="12"/>
      <c r="O43" s="12"/>
      <c r="P43" s="12"/>
      <c r="Q43" s="12"/>
    </row>
    <row r="44" spans="1:17" ht="15.5" x14ac:dyDescent="0.3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7" ht="15.5" x14ac:dyDescent="0.35">
      <c r="A45" s="29" t="s">
        <v>53</v>
      </c>
      <c r="B45" s="30" t="s">
        <v>114</v>
      </c>
      <c r="C45" s="30"/>
      <c r="D45" s="31"/>
      <c r="E45" s="12"/>
      <c r="F45" s="32" t="s">
        <v>62</v>
      </c>
      <c r="G45" s="362"/>
      <c r="H45" s="362"/>
      <c r="I45" s="362"/>
      <c r="J45" s="362"/>
      <c r="K45" s="363"/>
      <c r="L45" s="12"/>
      <c r="M45" s="12"/>
    </row>
    <row r="46" spans="1:17" ht="15.5" x14ac:dyDescent="0.35">
      <c r="A46" s="33"/>
      <c r="B46" s="34" t="s">
        <v>149</v>
      </c>
      <c r="C46" s="34"/>
      <c r="D46" s="35"/>
      <c r="E46" s="12"/>
      <c r="F46" s="356"/>
      <c r="G46" s="357"/>
      <c r="H46" s="357"/>
      <c r="I46" s="357"/>
      <c r="J46" s="357"/>
      <c r="K46" s="358"/>
      <c r="L46" s="12"/>
      <c r="M46" s="12"/>
    </row>
    <row r="47" spans="1:17" ht="15.5" x14ac:dyDescent="0.35">
      <c r="A47" s="33" t="s">
        <v>54</v>
      </c>
      <c r="B47" s="30" t="s">
        <v>114</v>
      </c>
      <c r="C47" s="34"/>
      <c r="D47" s="35"/>
      <c r="E47" s="12"/>
      <c r="F47" s="356"/>
      <c r="G47" s="357"/>
      <c r="H47" s="357"/>
      <c r="I47" s="357"/>
      <c r="J47" s="357"/>
      <c r="K47" s="358"/>
      <c r="L47" s="12"/>
      <c r="M47" s="12"/>
    </row>
    <row r="48" spans="1:17" ht="15.5" x14ac:dyDescent="0.35">
      <c r="A48" s="36"/>
      <c r="B48" s="37" t="s">
        <v>134</v>
      </c>
      <c r="C48" s="38"/>
      <c r="D48" s="39"/>
      <c r="E48" s="12"/>
      <c r="F48" s="359"/>
      <c r="G48" s="360"/>
      <c r="H48" s="360"/>
      <c r="I48" s="360"/>
      <c r="J48" s="360"/>
      <c r="K48" s="361"/>
    </row>
    <row r="49" spans="1:17" ht="15.5" x14ac:dyDescent="0.3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7" ht="15.5" x14ac:dyDescent="0.3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7" ht="15.5" x14ac:dyDescent="0.3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1:17" ht="14" x14ac:dyDescent="0.3">
      <c r="C52" s="40" t="s">
        <v>135</v>
      </c>
    </row>
    <row r="53" spans="1:17" ht="15.5" x14ac:dyDescent="0.35">
      <c r="L53" s="11"/>
      <c r="M53" s="12"/>
      <c r="N53" s="12"/>
      <c r="O53" s="12"/>
      <c r="P53" s="12"/>
      <c r="Q53" s="12"/>
    </row>
    <row r="54" spans="1:17" ht="15.5" x14ac:dyDescent="0.3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2"/>
      <c r="O54" s="12"/>
      <c r="P54" s="12"/>
      <c r="Q54" s="12"/>
    </row>
    <row r="55" spans="1:17" ht="15.5" x14ac:dyDescent="0.35">
      <c r="E55" s="11"/>
      <c r="F55" s="11"/>
      <c r="G55" s="11"/>
      <c r="H55" s="11"/>
      <c r="I55" s="11"/>
      <c r="J55" s="11"/>
      <c r="K55" s="11"/>
      <c r="L55" s="11"/>
      <c r="M55" s="12"/>
      <c r="N55" s="12"/>
      <c r="O55" s="12"/>
      <c r="P55" s="12"/>
      <c r="Q55" s="12"/>
    </row>
    <row r="56" spans="1:17" ht="15.5" x14ac:dyDescent="0.35">
      <c r="E56" s="11"/>
      <c r="F56" s="11"/>
      <c r="G56" s="11"/>
      <c r="H56" s="11"/>
      <c r="I56" s="11"/>
      <c r="J56" s="11"/>
      <c r="K56" s="11"/>
      <c r="L56" s="11"/>
      <c r="M56" s="12"/>
      <c r="N56" s="12"/>
      <c r="O56" s="12"/>
      <c r="P56" s="12"/>
      <c r="Q56" s="12"/>
    </row>
    <row r="57" spans="1:17" ht="15.5" x14ac:dyDescent="0.3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2"/>
      <c r="O57" s="12"/>
      <c r="P57" s="12"/>
      <c r="Q57" s="12"/>
    </row>
    <row r="58" spans="1:17" ht="15.5" x14ac:dyDescent="0.3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2"/>
      <c r="O58" s="12"/>
      <c r="P58" s="12"/>
      <c r="Q58" s="12"/>
    </row>
    <row r="59" spans="1:17" ht="15.5" x14ac:dyDescent="0.3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2"/>
      <c r="N59" s="12"/>
      <c r="O59" s="12"/>
      <c r="P59" s="12"/>
      <c r="Q59" s="12"/>
    </row>
    <row r="60" spans="1:17" ht="15.5" x14ac:dyDescent="0.3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2"/>
      <c r="N60" s="12"/>
      <c r="O60" s="12"/>
      <c r="P60" s="12"/>
      <c r="Q60" s="12"/>
    </row>
    <row r="61" spans="1:17" ht="15.5" x14ac:dyDescent="0.3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2"/>
      <c r="M61" s="12"/>
      <c r="N61" s="12"/>
      <c r="O61" s="12"/>
      <c r="P61" s="12"/>
      <c r="Q61" s="12"/>
    </row>
    <row r="62" spans="1:17" ht="15.5" x14ac:dyDescent="0.3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ht="15.5" x14ac:dyDescent="0.3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ht="15.5" x14ac:dyDescent="0.3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ht="15.5" x14ac:dyDescent="0.3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ht="15.5" x14ac:dyDescent="0.3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ht="15.5" x14ac:dyDescent="0.3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ht="15.5" x14ac:dyDescent="0.3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  <row r="69" spans="1:17" ht="15.5" x14ac:dyDescent="0.3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</row>
    <row r="70" spans="1:17" ht="15.5" x14ac:dyDescent="0.3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</row>
    <row r="71" spans="1:17" ht="15.5" x14ac:dyDescent="0.3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</row>
    <row r="72" spans="1:17" ht="15.5" x14ac:dyDescent="0.3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</row>
    <row r="73" spans="1:17" ht="15.5" x14ac:dyDescent="0.3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</row>
    <row r="74" spans="1:17" ht="15.5" x14ac:dyDescent="0.3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</row>
    <row r="75" spans="1:17" ht="15.5" x14ac:dyDescent="0.3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</row>
    <row r="76" spans="1:17" ht="15.5" x14ac:dyDescent="0.3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</row>
    <row r="77" spans="1:17" ht="15.5" x14ac:dyDescent="0.3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</row>
    <row r="78" spans="1:17" ht="15.5" x14ac:dyDescent="0.3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</row>
    <row r="79" spans="1:17" ht="15.5" x14ac:dyDescent="0.3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</row>
    <row r="80" spans="1:17" ht="15.5" x14ac:dyDescent="0.3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</row>
    <row r="81" spans="1:17" ht="15.5" x14ac:dyDescent="0.3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</row>
    <row r="82" spans="1:17" ht="15.5" x14ac:dyDescent="0.3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</row>
    <row r="83" spans="1:17" ht="15.5" x14ac:dyDescent="0.3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</row>
    <row r="84" spans="1:17" ht="15.5" x14ac:dyDescent="0.3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</row>
    <row r="85" spans="1:17" ht="15.5" x14ac:dyDescent="0.3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</row>
    <row r="86" spans="1:17" ht="15.5" x14ac:dyDescent="0.3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</row>
    <row r="87" spans="1:17" ht="15.5" x14ac:dyDescent="0.3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</row>
    <row r="88" spans="1:17" ht="15.5" x14ac:dyDescent="0.3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</row>
    <row r="89" spans="1:17" ht="15.5" x14ac:dyDescent="0.3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</row>
    <row r="90" spans="1:17" ht="15.5" x14ac:dyDescent="0.3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</row>
    <row r="91" spans="1:17" ht="15.5" x14ac:dyDescent="0.3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</row>
    <row r="92" spans="1:17" ht="15.5" x14ac:dyDescent="0.3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</row>
    <row r="93" spans="1:17" ht="15.5" x14ac:dyDescent="0.3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</row>
    <row r="94" spans="1:17" ht="15.5" x14ac:dyDescent="0.3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</row>
    <row r="95" spans="1:17" ht="15.5" x14ac:dyDescent="0.3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</row>
    <row r="96" spans="1:17" ht="15.5" x14ac:dyDescent="0.3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</row>
    <row r="97" spans="1:17" ht="15.5" x14ac:dyDescent="0.3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</row>
    <row r="98" spans="1:17" ht="15.5" x14ac:dyDescent="0.3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</row>
    <row r="99" spans="1:17" ht="15.5" x14ac:dyDescent="0.3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</row>
    <row r="100" spans="1:17" ht="15.5" x14ac:dyDescent="0.3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</row>
    <row r="101" spans="1:17" ht="15.5" x14ac:dyDescent="0.3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</row>
    <row r="102" spans="1:17" ht="15.5" x14ac:dyDescent="0.3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</row>
    <row r="103" spans="1:17" ht="15.5" x14ac:dyDescent="0.3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</row>
    <row r="104" spans="1:17" ht="15.5" x14ac:dyDescent="0.3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</row>
    <row r="105" spans="1:17" ht="15.5" x14ac:dyDescent="0.3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</row>
    <row r="106" spans="1:17" ht="15.5" x14ac:dyDescent="0.3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</row>
    <row r="107" spans="1:17" ht="15.5" x14ac:dyDescent="0.3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</row>
    <row r="108" spans="1:17" ht="15.5" x14ac:dyDescent="0.3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</row>
    <row r="109" spans="1:17" ht="15.5" x14ac:dyDescent="0.3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</row>
    <row r="110" spans="1:17" ht="15.5" x14ac:dyDescent="0.3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</row>
    <row r="111" spans="1:17" ht="15.5" x14ac:dyDescent="0.3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</row>
    <row r="112" spans="1:17" ht="15.5" x14ac:dyDescent="0.3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</row>
    <row r="113" spans="1:17" ht="15.5" x14ac:dyDescent="0.3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</row>
    <row r="114" spans="1:17" ht="15.5" x14ac:dyDescent="0.3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</row>
    <row r="115" spans="1:17" ht="15.5" x14ac:dyDescent="0.3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</row>
    <row r="116" spans="1:17" ht="15.5" x14ac:dyDescent="0.3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</row>
    <row r="117" spans="1:17" ht="15.5" x14ac:dyDescent="0.3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</row>
    <row r="118" spans="1:17" ht="15.5" x14ac:dyDescent="0.3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</row>
    <row r="119" spans="1:17" ht="15.5" x14ac:dyDescent="0.3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</row>
    <row r="120" spans="1:17" ht="15.5" x14ac:dyDescent="0.3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</row>
    <row r="121" spans="1:17" ht="15.5" x14ac:dyDescent="0.3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</row>
    <row r="122" spans="1:17" ht="15.5" x14ac:dyDescent="0.3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</row>
    <row r="123" spans="1:17" ht="15.5" x14ac:dyDescent="0.3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</row>
    <row r="124" spans="1:17" ht="15.5" x14ac:dyDescent="0.3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</row>
    <row r="125" spans="1:17" ht="15.5" x14ac:dyDescent="0.3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</row>
    <row r="126" spans="1:17" ht="15.5" x14ac:dyDescent="0.3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</row>
    <row r="127" spans="1:17" ht="15.5" x14ac:dyDescent="0.3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</row>
    <row r="128" spans="1:17" ht="15.5" x14ac:dyDescent="0.3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</row>
    <row r="129" spans="1:17" ht="15.5" x14ac:dyDescent="0.3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</row>
    <row r="130" spans="1:17" ht="15.5" x14ac:dyDescent="0.3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</row>
    <row r="131" spans="1:17" ht="15.5" x14ac:dyDescent="0.3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</row>
    <row r="132" spans="1:17" ht="15.5" x14ac:dyDescent="0.3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</row>
    <row r="133" spans="1:17" ht="15.5" x14ac:dyDescent="0.3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</row>
    <row r="134" spans="1:17" ht="15.5" x14ac:dyDescent="0.3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</row>
    <row r="135" spans="1:17" ht="15.5" x14ac:dyDescent="0.3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</row>
    <row r="136" spans="1:17" ht="15.5" x14ac:dyDescent="0.3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</row>
    <row r="137" spans="1:17" ht="15.5" x14ac:dyDescent="0.3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</row>
    <row r="138" spans="1:17" ht="15.5" x14ac:dyDescent="0.3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</row>
    <row r="139" spans="1:17" ht="15.5" x14ac:dyDescent="0.3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</row>
    <row r="140" spans="1:17" ht="15.5" x14ac:dyDescent="0.3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</row>
    <row r="141" spans="1:17" ht="15.5" x14ac:dyDescent="0.3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</row>
    <row r="142" spans="1:17" ht="15.5" x14ac:dyDescent="0.3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</row>
    <row r="143" spans="1:17" ht="15.5" x14ac:dyDescent="0.3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</row>
    <row r="144" spans="1:17" ht="15.5" x14ac:dyDescent="0.3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</row>
    <row r="145" spans="1:17" ht="15.5" x14ac:dyDescent="0.3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</row>
    <row r="146" spans="1:17" ht="15.5" x14ac:dyDescent="0.3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</row>
    <row r="147" spans="1:17" ht="15.5" x14ac:dyDescent="0.3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</row>
    <row r="148" spans="1:17" ht="15.5" x14ac:dyDescent="0.3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</row>
    <row r="149" spans="1:17" ht="15.5" x14ac:dyDescent="0.3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</row>
    <row r="150" spans="1:17" ht="15.5" x14ac:dyDescent="0.3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</row>
    <row r="151" spans="1:17" ht="15.5" x14ac:dyDescent="0.3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</row>
    <row r="152" spans="1:17" ht="15.5" x14ac:dyDescent="0.3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</row>
    <row r="153" spans="1:17" ht="15.5" x14ac:dyDescent="0.3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</row>
    <row r="154" spans="1:17" ht="15.5" x14ac:dyDescent="0.3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</row>
    <row r="155" spans="1:17" ht="15.5" x14ac:dyDescent="0.3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</row>
    <row r="156" spans="1:17" ht="15.5" x14ac:dyDescent="0.3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</row>
    <row r="157" spans="1:17" ht="15.5" x14ac:dyDescent="0.3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</row>
    <row r="158" spans="1:17" ht="15.5" x14ac:dyDescent="0.3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</row>
    <row r="159" spans="1:17" ht="15.5" x14ac:dyDescent="0.3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</row>
    <row r="160" spans="1:17" ht="15.5" x14ac:dyDescent="0.3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</row>
    <row r="161" spans="1:17" ht="15.5" x14ac:dyDescent="0.3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</row>
    <row r="162" spans="1:17" ht="15.5" x14ac:dyDescent="0.3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</row>
    <row r="163" spans="1:17" ht="15.5" x14ac:dyDescent="0.3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</row>
    <row r="164" spans="1:17" ht="15.5" x14ac:dyDescent="0.3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</row>
    <row r="165" spans="1:17" ht="15.5" x14ac:dyDescent="0.3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</row>
    <row r="166" spans="1:17" ht="15.5" x14ac:dyDescent="0.3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</row>
    <row r="167" spans="1:17" ht="15.5" x14ac:dyDescent="0.3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</row>
    <row r="168" spans="1:17" ht="15.5" x14ac:dyDescent="0.3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</row>
    <row r="169" spans="1:17" ht="15.5" x14ac:dyDescent="0.3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</row>
    <row r="170" spans="1:17" ht="15.5" x14ac:dyDescent="0.3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</row>
    <row r="171" spans="1:17" ht="15.5" x14ac:dyDescent="0.3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</row>
    <row r="172" spans="1:17" ht="15.5" x14ac:dyDescent="0.3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</row>
    <row r="173" spans="1:17" ht="15.5" x14ac:dyDescent="0.3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</row>
    <row r="174" spans="1:17" ht="15.5" x14ac:dyDescent="0.3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</row>
    <row r="175" spans="1:17" ht="15.5" x14ac:dyDescent="0.3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</row>
    <row r="176" spans="1:17" ht="15.5" x14ac:dyDescent="0.3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</row>
    <row r="177" spans="1:17" ht="15.5" x14ac:dyDescent="0.3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</row>
    <row r="178" spans="1:17" ht="15.5" x14ac:dyDescent="0.3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</row>
    <row r="179" spans="1:17" ht="15.5" x14ac:dyDescent="0.3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</row>
    <row r="180" spans="1:17" ht="15.5" x14ac:dyDescent="0.3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</row>
    <row r="181" spans="1:17" ht="15.5" x14ac:dyDescent="0.3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</row>
    <row r="182" spans="1:17" ht="15.5" x14ac:dyDescent="0.3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</row>
    <row r="183" spans="1:17" ht="15.5" x14ac:dyDescent="0.3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</row>
    <row r="184" spans="1:17" ht="15.5" x14ac:dyDescent="0.3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</row>
    <row r="185" spans="1:17" ht="15.5" x14ac:dyDescent="0.3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</row>
    <row r="186" spans="1:17" ht="15.5" x14ac:dyDescent="0.3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</row>
    <row r="187" spans="1:17" ht="15.5" x14ac:dyDescent="0.3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</row>
    <row r="188" spans="1:17" ht="15.5" x14ac:dyDescent="0.3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</row>
    <row r="189" spans="1:17" ht="15.5" x14ac:dyDescent="0.3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</row>
    <row r="190" spans="1:17" ht="15.5" x14ac:dyDescent="0.3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</row>
    <row r="191" spans="1:17" ht="15.5" x14ac:dyDescent="0.3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</row>
    <row r="192" spans="1:17" ht="15.5" x14ac:dyDescent="0.3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</row>
    <row r="193" spans="1:17" ht="15.5" x14ac:dyDescent="0.3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</row>
    <row r="194" spans="1:17" ht="15.5" x14ac:dyDescent="0.3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</row>
    <row r="195" spans="1:17" ht="15.5" x14ac:dyDescent="0.3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</row>
    <row r="196" spans="1:17" ht="15.5" x14ac:dyDescent="0.3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</row>
    <row r="197" spans="1:17" ht="15.5" x14ac:dyDescent="0.3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</row>
    <row r="198" spans="1:17" ht="15.5" x14ac:dyDescent="0.3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</row>
    <row r="199" spans="1:17" ht="15.5" x14ac:dyDescent="0.3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</row>
    <row r="200" spans="1:17" ht="15.5" x14ac:dyDescent="0.3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</row>
    <row r="201" spans="1:17" ht="15.5" x14ac:dyDescent="0.3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</row>
    <row r="202" spans="1:17" ht="15.5" x14ac:dyDescent="0.3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</row>
    <row r="203" spans="1:17" ht="15.5" x14ac:dyDescent="0.3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</row>
    <row r="204" spans="1:17" ht="15.5" x14ac:dyDescent="0.3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</row>
    <row r="205" spans="1:17" ht="15.5" x14ac:dyDescent="0.3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</row>
    <row r="206" spans="1:17" ht="15.5" x14ac:dyDescent="0.3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</row>
    <row r="207" spans="1:17" ht="15.5" x14ac:dyDescent="0.3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</row>
    <row r="208" spans="1:17" ht="15.5" x14ac:dyDescent="0.3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</row>
    <row r="209" spans="1:17" ht="15.5" x14ac:dyDescent="0.3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</row>
    <row r="210" spans="1:17" ht="15.5" x14ac:dyDescent="0.3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</row>
    <row r="211" spans="1:17" ht="15.5" x14ac:dyDescent="0.3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</row>
    <row r="212" spans="1:17" ht="15.5" x14ac:dyDescent="0.3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</row>
    <row r="213" spans="1:17" ht="15.5" x14ac:dyDescent="0.3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</row>
    <row r="214" spans="1:17" ht="15.5" x14ac:dyDescent="0.3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</row>
    <row r="215" spans="1:17" ht="15.5" x14ac:dyDescent="0.3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</row>
    <row r="216" spans="1:17" ht="15.5" x14ac:dyDescent="0.3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</row>
    <row r="217" spans="1:17" ht="15.5" x14ac:dyDescent="0.3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</row>
    <row r="218" spans="1:17" ht="15.5" x14ac:dyDescent="0.3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</row>
    <row r="219" spans="1:17" ht="15.5" x14ac:dyDescent="0.3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</row>
    <row r="220" spans="1:17" ht="15.5" x14ac:dyDescent="0.3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</row>
    <row r="221" spans="1:17" ht="15.5" x14ac:dyDescent="0.3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</row>
    <row r="222" spans="1:17" ht="15.5" x14ac:dyDescent="0.3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</row>
    <row r="223" spans="1:17" ht="15.5" x14ac:dyDescent="0.3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</row>
    <row r="224" spans="1:17" ht="15.5" x14ac:dyDescent="0.3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</row>
    <row r="225" spans="1:17" ht="15.5" x14ac:dyDescent="0.3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</row>
    <row r="226" spans="1:17" ht="15.5" x14ac:dyDescent="0.3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</row>
    <row r="227" spans="1:17" ht="15.5" x14ac:dyDescent="0.3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</row>
    <row r="228" spans="1:17" ht="15.5" x14ac:dyDescent="0.3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</row>
    <row r="229" spans="1:17" ht="15.5" x14ac:dyDescent="0.3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</row>
    <row r="230" spans="1:17" ht="15.5" x14ac:dyDescent="0.3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</row>
    <row r="231" spans="1:17" ht="15.5" x14ac:dyDescent="0.3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</row>
    <row r="232" spans="1:17" ht="15.5" x14ac:dyDescent="0.3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</row>
    <row r="233" spans="1:17" ht="15.5" x14ac:dyDescent="0.3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</row>
    <row r="234" spans="1:17" ht="15.5" x14ac:dyDescent="0.3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</row>
    <row r="235" spans="1:17" ht="15.5" x14ac:dyDescent="0.3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</row>
    <row r="236" spans="1:17" ht="15.5" x14ac:dyDescent="0.3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</row>
    <row r="237" spans="1:17" ht="15.5" x14ac:dyDescent="0.3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</row>
    <row r="238" spans="1:17" ht="15.5" x14ac:dyDescent="0.3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</row>
    <row r="239" spans="1:17" ht="15.5" x14ac:dyDescent="0.3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</row>
    <row r="240" spans="1:17" ht="15.5" x14ac:dyDescent="0.3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</row>
    <row r="241" spans="1:17" ht="15.5" x14ac:dyDescent="0.3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</row>
    <row r="242" spans="1:17" ht="15.5" x14ac:dyDescent="0.3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</row>
    <row r="243" spans="1:17" ht="15.5" x14ac:dyDescent="0.3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</row>
    <row r="244" spans="1:17" ht="15.5" x14ac:dyDescent="0.3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</row>
    <row r="245" spans="1:17" ht="15.5" x14ac:dyDescent="0.3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</row>
    <row r="246" spans="1:17" ht="15.5" x14ac:dyDescent="0.3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</row>
    <row r="247" spans="1:17" ht="15.5" x14ac:dyDescent="0.3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</row>
    <row r="248" spans="1:17" ht="15.5" x14ac:dyDescent="0.3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</row>
    <row r="249" spans="1:17" ht="15.5" x14ac:dyDescent="0.3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</row>
    <row r="250" spans="1:17" ht="15.5" x14ac:dyDescent="0.3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</row>
    <row r="251" spans="1:17" ht="15.5" x14ac:dyDescent="0.3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</row>
    <row r="252" spans="1:17" ht="15.5" x14ac:dyDescent="0.3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</row>
    <row r="253" spans="1:17" ht="15.5" x14ac:dyDescent="0.3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</row>
    <row r="254" spans="1:17" ht="15.5" x14ac:dyDescent="0.3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</row>
    <row r="255" spans="1:17" ht="15.5" x14ac:dyDescent="0.3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</row>
    <row r="256" spans="1:17" ht="15.5" x14ac:dyDescent="0.3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</row>
    <row r="257" spans="1:17" ht="15.5" x14ac:dyDescent="0.3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</row>
    <row r="258" spans="1:17" ht="15.5" x14ac:dyDescent="0.3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</row>
    <row r="259" spans="1:17" ht="15.5" x14ac:dyDescent="0.3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</row>
    <row r="260" spans="1:17" ht="15.5" x14ac:dyDescent="0.3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</row>
    <row r="261" spans="1:17" ht="15.5" x14ac:dyDescent="0.3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</row>
    <row r="262" spans="1:17" ht="15.5" x14ac:dyDescent="0.3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</row>
    <row r="263" spans="1:17" ht="15.5" x14ac:dyDescent="0.3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</row>
    <row r="264" spans="1:17" ht="15.5" x14ac:dyDescent="0.3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</row>
    <row r="265" spans="1:17" ht="15.5" x14ac:dyDescent="0.3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</row>
    <row r="266" spans="1:17" ht="15.5" x14ac:dyDescent="0.3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</row>
    <row r="267" spans="1:17" ht="15.5" x14ac:dyDescent="0.3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</row>
    <row r="268" spans="1:17" ht="15.5" x14ac:dyDescent="0.3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</row>
    <row r="269" spans="1:17" ht="15.5" x14ac:dyDescent="0.3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</row>
    <row r="270" spans="1:17" ht="15.5" x14ac:dyDescent="0.3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</row>
    <row r="271" spans="1:17" ht="15.5" x14ac:dyDescent="0.3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</row>
    <row r="272" spans="1:17" ht="15.5" x14ac:dyDescent="0.3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</row>
    <row r="273" spans="1:17" ht="15.5" x14ac:dyDescent="0.3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</row>
    <row r="274" spans="1:17" ht="15.5" x14ac:dyDescent="0.3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</row>
    <row r="275" spans="1:17" ht="15.5" x14ac:dyDescent="0.3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</row>
    <row r="276" spans="1:17" ht="15.5" x14ac:dyDescent="0.3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</row>
    <row r="277" spans="1:17" ht="15.5" x14ac:dyDescent="0.3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</row>
    <row r="278" spans="1:17" ht="15.5" x14ac:dyDescent="0.3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</row>
    <row r="279" spans="1:17" ht="15.5" x14ac:dyDescent="0.3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</row>
    <row r="280" spans="1:17" ht="15.5" x14ac:dyDescent="0.3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</row>
    <row r="281" spans="1:17" ht="15.5" x14ac:dyDescent="0.3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</row>
    <row r="282" spans="1:17" ht="15.5" x14ac:dyDescent="0.3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</row>
    <row r="283" spans="1:17" ht="15.5" x14ac:dyDescent="0.3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</row>
    <row r="284" spans="1:17" ht="15.5" x14ac:dyDescent="0.3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</row>
    <row r="285" spans="1:17" ht="15.5" x14ac:dyDescent="0.3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</row>
    <row r="286" spans="1:17" ht="15.5" x14ac:dyDescent="0.3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</row>
    <row r="287" spans="1:17" ht="15.5" x14ac:dyDescent="0.3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</row>
    <row r="288" spans="1:17" ht="15.5" x14ac:dyDescent="0.3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</row>
    <row r="289" spans="1:17" ht="15.5" x14ac:dyDescent="0.3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</row>
    <row r="290" spans="1:17" ht="15.5" x14ac:dyDescent="0.3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</row>
    <row r="291" spans="1:17" ht="15.5" x14ac:dyDescent="0.3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</row>
    <row r="292" spans="1:17" ht="15.5" x14ac:dyDescent="0.3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</row>
    <row r="293" spans="1:17" ht="15.5" x14ac:dyDescent="0.3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</row>
    <row r="294" spans="1:17" ht="15.5" x14ac:dyDescent="0.3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</row>
    <row r="295" spans="1:17" ht="15.5" x14ac:dyDescent="0.3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</row>
    <row r="296" spans="1:17" ht="15.5" x14ac:dyDescent="0.3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</row>
    <row r="297" spans="1:17" ht="15.5" x14ac:dyDescent="0.3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</row>
    <row r="298" spans="1:17" ht="15.5" x14ac:dyDescent="0.3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</row>
    <row r="299" spans="1:17" ht="15.5" x14ac:dyDescent="0.3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</row>
    <row r="300" spans="1:17" ht="15.5" x14ac:dyDescent="0.3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</row>
    <row r="301" spans="1:17" ht="15.5" x14ac:dyDescent="0.3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</row>
    <row r="302" spans="1:17" ht="15.5" x14ac:dyDescent="0.3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</row>
    <row r="303" spans="1:17" ht="15.5" x14ac:dyDescent="0.3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</row>
    <row r="304" spans="1:17" ht="15.5" x14ac:dyDescent="0.3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</row>
    <row r="305" spans="1:17" ht="15.5" x14ac:dyDescent="0.3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</row>
    <row r="306" spans="1:17" ht="15.5" x14ac:dyDescent="0.3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</row>
    <row r="307" spans="1:17" ht="15.5" x14ac:dyDescent="0.3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</row>
    <row r="308" spans="1:17" ht="15.5" x14ac:dyDescent="0.3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</row>
    <row r="309" spans="1:17" ht="15.5" x14ac:dyDescent="0.3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</row>
    <row r="310" spans="1:17" ht="15.5" x14ac:dyDescent="0.3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</row>
    <row r="311" spans="1:17" ht="15.5" x14ac:dyDescent="0.3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</row>
    <row r="312" spans="1:17" ht="15.5" x14ac:dyDescent="0.3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</row>
    <row r="313" spans="1:17" ht="15.5" x14ac:dyDescent="0.3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</row>
    <row r="314" spans="1:17" ht="15.5" x14ac:dyDescent="0.3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</row>
    <row r="315" spans="1:17" ht="15.5" x14ac:dyDescent="0.3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</row>
    <row r="316" spans="1:17" ht="15.5" x14ac:dyDescent="0.3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</row>
    <row r="317" spans="1:17" ht="15.5" x14ac:dyDescent="0.3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</row>
    <row r="318" spans="1:17" ht="15.5" x14ac:dyDescent="0.3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</row>
    <row r="319" spans="1:17" ht="15.5" x14ac:dyDescent="0.3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</row>
    <row r="320" spans="1:17" ht="15.5" x14ac:dyDescent="0.3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</row>
    <row r="321" spans="1:17" ht="15.5" x14ac:dyDescent="0.3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</row>
    <row r="322" spans="1:17" ht="15.5" x14ac:dyDescent="0.3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</row>
    <row r="323" spans="1:17" ht="15.5" x14ac:dyDescent="0.3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</row>
    <row r="324" spans="1:17" ht="15.5" x14ac:dyDescent="0.3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</row>
    <row r="325" spans="1:17" ht="15.5" x14ac:dyDescent="0.3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</row>
    <row r="326" spans="1:17" ht="15.5" x14ac:dyDescent="0.3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</row>
    <row r="327" spans="1:17" ht="15.5" x14ac:dyDescent="0.3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</row>
    <row r="328" spans="1:17" ht="15.5" x14ac:dyDescent="0.3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</row>
    <row r="329" spans="1:17" ht="15.5" x14ac:dyDescent="0.3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</row>
    <row r="330" spans="1:17" ht="15.5" x14ac:dyDescent="0.3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</row>
    <row r="331" spans="1:17" ht="15.5" x14ac:dyDescent="0.3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</row>
    <row r="332" spans="1:17" ht="15.5" x14ac:dyDescent="0.3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</row>
    <row r="333" spans="1:17" ht="15.5" x14ac:dyDescent="0.3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</row>
    <row r="334" spans="1:17" ht="15.5" x14ac:dyDescent="0.3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</row>
    <row r="335" spans="1:17" ht="15.5" x14ac:dyDescent="0.3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</row>
    <row r="336" spans="1:17" ht="15.5" x14ac:dyDescent="0.3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</row>
    <row r="337" spans="1:17" ht="15.5" x14ac:dyDescent="0.3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</row>
    <row r="338" spans="1:17" ht="15.5" x14ac:dyDescent="0.3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</row>
    <row r="339" spans="1:17" ht="15.5" x14ac:dyDescent="0.3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</row>
    <row r="340" spans="1:17" ht="15.5" x14ac:dyDescent="0.3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</row>
    <row r="341" spans="1:17" ht="15.5" x14ac:dyDescent="0.3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</row>
    <row r="342" spans="1:17" ht="15.5" x14ac:dyDescent="0.3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</row>
    <row r="343" spans="1:17" ht="15.5" x14ac:dyDescent="0.3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</row>
    <row r="344" spans="1:17" ht="15.5" x14ac:dyDescent="0.3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</row>
    <row r="345" spans="1:17" ht="15.5" x14ac:dyDescent="0.3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</row>
    <row r="346" spans="1:17" ht="15.5" x14ac:dyDescent="0.3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</row>
    <row r="347" spans="1:17" ht="15.5" x14ac:dyDescent="0.3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</row>
    <row r="348" spans="1:17" ht="15.5" x14ac:dyDescent="0.3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</row>
    <row r="349" spans="1:17" ht="15.5" x14ac:dyDescent="0.3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</row>
    <row r="350" spans="1:17" ht="15.5" x14ac:dyDescent="0.3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</row>
    <row r="351" spans="1:17" ht="15.5" x14ac:dyDescent="0.3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</row>
    <row r="352" spans="1:17" ht="15.5" x14ac:dyDescent="0.3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</row>
    <row r="353" spans="1:17" ht="15.5" x14ac:dyDescent="0.3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</row>
    <row r="354" spans="1:17" ht="15.5" x14ac:dyDescent="0.3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</row>
    <row r="355" spans="1:17" ht="15.5" x14ac:dyDescent="0.3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</row>
    <row r="356" spans="1:17" ht="15.5" x14ac:dyDescent="0.3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</row>
    <row r="357" spans="1:17" ht="15.5" x14ac:dyDescent="0.3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</row>
    <row r="358" spans="1:17" ht="15.5" x14ac:dyDescent="0.3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</row>
    <row r="359" spans="1:17" ht="15.5" x14ac:dyDescent="0.3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</row>
    <row r="360" spans="1:17" ht="15.5" x14ac:dyDescent="0.3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</row>
    <row r="361" spans="1:17" ht="15.5" x14ac:dyDescent="0.3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</row>
    <row r="362" spans="1:17" ht="15.5" x14ac:dyDescent="0.3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</row>
    <row r="363" spans="1:17" ht="15.5" x14ac:dyDescent="0.3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</row>
    <row r="364" spans="1:17" ht="15.5" x14ac:dyDescent="0.3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</row>
    <row r="365" spans="1:17" ht="15.5" x14ac:dyDescent="0.3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</row>
    <row r="366" spans="1:17" ht="15.5" x14ac:dyDescent="0.3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</row>
    <row r="367" spans="1:17" ht="15.5" x14ac:dyDescent="0.3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</row>
    <row r="368" spans="1:17" ht="15.5" x14ac:dyDescent="0.3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</row>
    <row r="369" spans="1:17" ht="15.5" x14ac:dyDescent="0.3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</row>
    <row r="370" spans="1:17" ht="15.5" x14ac:dyDescent="0.3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</row>
    <row r="371" spans="1:17" ht="15.5" x14ac:dyDescent="0.3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</row>
    <row r="372" spans="1:17" ht="15.5" x14ac:dyDescent="0.3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</row>
    <row r="373" spans="1:17" ht="15.5" x14ac:dyDescent="0.3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</row>
    <row r="374" spans="1:17" ht="15.5" x14ac:dyDescent="0.3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</row>
    <row r="375" spans="1:17" ht="15.5" x14ac:dyDescent="0.3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</row>
    <row r="376" spans="1:17" ht="15.5" x14ac:dyDescent="0.3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</row>
    <row r="377" spans="1:17" ht="15.5" x14ac:dyDescent="0.3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</row>
    <row r="378" spans="1:17" ht="15.5" x14ac:dyDescent="0.3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</row>
    <row r="379" spans="1:17" ht="15.5" x14ac:dyDescent="0.3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</row>
    <row r="380" spans="1:17" ht="15.5" x14ac:dyDescent="0.3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</row>
    <row r="381" spans="1:17" ht="15.5" x14ac:dyDescent="0.3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</row>
    <row r="382" spans="1:17" ht="15.5" x14ac:dyDescent="0.3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</row>
    <row r="383" spans="1:17" ht="15.5" x14ac:dyDescent="0.3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</row>
    <row r="384" spans="1:17" ht="15.5" x14ac:dyDescent="0.3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</row>
    <row r="385" spans="1:17" ht="15.5" x14ac:dyDescent="0.3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</row>
    <row r="386" spans="1:17" ht="15.5" x14ac:dyDescent="0.3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</row>
    <row r="387" spans="1:17" ht="15.5" x14ac:dyDescent="0.3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</row>
    <row r="388" spans="1:17" ht="15.5" x14ac:dyDescent="0.3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</row>
    <row r="389" spans="1:17" ht="15.5" x14ac:dyDescent="0.3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</row>
    <row r="390" spans="1:17" ht="15.5" x14ac:dyDescent="0.3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</row>
    <row r="391" spans="1:17" ht="15.5" x14ac:dyDescent="0.3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</row>
    <row r="392" spans="1:17" ht="15.5" x14ac:dyDescent="0.3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</row>
    <row r="393" spans="1:17" ht="15.5" x14ac:dyDescent="0.3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</row>
    <row r="394" spans="1:17" ht="15.5" x14ac:dyDescent="0.3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</row>
    <row r="395" spans="1:17" ht="15.5" x14ac:dyDescent="0.3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</row>
    <row r="396" spans="1:17" ht="15.5" x14ac:dyDescent="0.3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</row>
    <row r="397" spans="1:17" ht="15.5" x14ac:dyDescent="0.3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</row>
    <row r="398" spans="1:17" ht="15.5" x14ac:dyDescent="0.3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</row>
    <row r="399" spans="1:17" ht="15.5" x14ac:dyDescent="0.3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</row>
    <row r="400" spans="1:17" ht="15.5" x14ac:dyDescent="0.3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</row>
    <row r="401" spans="1:17" ht="15.5" x14ac:dyDescent="0.3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</row>
    <row r="402" spans="1:17" ht="15.5" x14ac:dyDescent="0.3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</row>
    <row r="403" spans="1:17" ht="15.5" x14ac:dyDescent="0.3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</row>
    <row r="404" spans="1:17" ht="15.5" x14ac:dyDescent="0.3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</row>
    <row r="405" spans="1:17" ht="15.5" x14ac:dyDescent="0.3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</row>
    <row r="406" spans="1:17" ht="15.5" x14ac:dyDescent="0.3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</row>
    <row r="407" spans="1:17" ht="15.5" x14ac:dyDescent="0.3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</row>
    <row r="408" spans="1:17" ht="15.5" x14ac:dyDescent="0.3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</row>
    <row r="409" spans="1:17" ht="15.5" x14ac:dyDescent="0.3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</row>
    <row r="410" spans="1:17" ht="15.5" x14ac:dyDescent="0.3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</row>
    <row r="411" spans="1:17" ht="15.5" x14ac:dyDescent="0.3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</row>
    <row r="412" spans="1:17" ht="15.5" x14ac:dyDescent="0.3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</row>
    <row r="413" spans="1:17" ht="15.5" x14ac:dyDescent="0.3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</row>
    <row r="414" spans="1:17" ht="15.5" x14ac:dyDescent="0.3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</row>
    <row r="415" spans="1:17" ht="15.5" x14ac:dyDescent="0.3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</row>
    <row r="416" spans="1:17" ht="15.5" x14ac:dyDescent="0.3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</row>
    <row r="417" spans="1:17" ht="15.5" x14ac:dyDescent="0.3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</row>
    <row r="418" spans="1:17" ht="15.5" x14ac:dyDescent="0.3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</row>
    <row r="419" spans="1:17" ht="15.5" x14ac:dyDescent="0.3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</row>
    <row r="420" spans="1:17" ht="15.5" x14ac:dyDescent="0.3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</row>
    <row r="421" spans="1:17" ht="15.5" x14ac:dyDescent="0.3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</row>
    <row r="422" spans="1:17" ht="15.5" x14ac:dyDescent="0.3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</row>
    <row r="423" spans="1:17" ht="15.5" x14ac:dyDescent="0.3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</row>
    <row r="424" spans="1:17" ht="15.5" x14ac:dyDescent="0.3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</row>
    <row r="425" spans="1:17" ht="15.5" x14ac:dyDescent="0.3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</row>
    <row r="426" spans="1:17" ht="15.5" x14ac:dyDescent="0.3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</row>
    <row r="427" spans="1:17" ht="15.5" x14ac:dyDescent="0.3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</row>
    <row r="428" spans="1:17" ht="15.5" x14ac:dyDescent="0.3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</row>
    <row r="429" spans="1:17" ht="15.5" x14ac:dyDescent="0.3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</row>
    <row r="430" spans="1:17" ht="15.5" x14ac:dyDescent="0.3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</row>
    <row r="431" spans="1:17" ht="15.5" x14ac:dyDescent="0.3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</row>
    <row r="432" spans="1:17" ht="15.5" x14ac:dyDescent="0.3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</row>
    <row r="433" spans="1:17" ht="15.5" x14ac:dyDescent="0.3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</row>
    <row r="434" spans="1:17" ht="15.5" x14ac:dyDescent="0.3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</row>
    <row r="435" spans="1:17" ht="15.5" x14ac:dyDescent="0.3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</row>
    <row r="436" spans="1:17" ht="15.5" x14ac:dyDescent="0.3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</row>
    <row r="437" spans="1:17" ht="15.5" x14ac:dyDescent="0.3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</row>
    <row r="438" spans="1:17" ht="15.5" x14ac:dyDescent="0.3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</row>
    <row r="439" spans="1:17" ht="15.5" x14ac:dyDescent="0.3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</row>
    <row r="440" spans="1:17" ht="15.5" x14ac:dyDescent="0.3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</row>
    <row r="441" spans="1:17" ht="15.5" x14ac:dyDescent="0.3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</row>
    <row r="442" spans="1:17" ht="15.5" x14ac:dyDescent="0.3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</row>
    <row r="443" spans="1:17" ht="15.5" x14ac:dyDescent="0.3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</row>
    <row r="444" spans="1:17" ht="15.5" x14ac:dyDescent="0.3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</row>
    <row r="445" spans="1:17" ht="15.5" x14ac:dyDescent="0.3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</row>
    <row r="446" spans="1:17" ht="15.5" x14ac:dyDescent="0.3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</row>
    <row r="447" spans="1:17" ht="15.5" x14ac:dyDescent="0.3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</row>
    <row r="448" spans="1:17" ht="15.5" x14ac:dyDescent="0.3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</row>
    <row r="449" spans="1:17" ht="15.5" x14ac:dyDescent="0.3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</row>
    <row r="450" spans="1:17" ht="15.5" x14ac:dyDescent="0.3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</row>
    <row r="451" spans="1:17" ht="15.5" x14ac:dyDescent="0.3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</row>
    <row r="452" spans="1:17" ht="15.5" x14ac:dyDescent="0.3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</row>
    <row r="453" spans="1:17" ht="15.5" x14ac:dyDescent="0.3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</row>
    <row r="454" spans="1:17" ht="15.5" x14ac:dyDescent="0.3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</row>
    <row r="455" spans="1:17" ht="15.5" x14ac:dyDescent="0.3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</row>
    <row r="456" spans="1:17" ht="15.5" x14ac:dyDescent="0.3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</row>
    <row r="457" spans="1:17" ht="15.5" x14ac:dyDescent="0.3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</row>
    <row r="458" spans="1:17" ht="15.5" x14ac:dyDescent="0.3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</row>
    <row r="459" spans="1:17" ht="15.5" x14ac:dyDescent="0.3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</row>
    <row r="460" spans="1:17" ht="15.5" x14ac:dyDescent="0.3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</row>
    <row r="461" spans="1:17" ht="15.5" x14ac:dyDescent="0.3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</row>
    <row r="462" spans="1:17" ht="15.5" x14ac:dyDescent="0.3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</row>
    <row r="463" spans="1:17" ht="15.5" x14ac:dyDescent="0.3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</row>
    <row r="464" spans="1:17" ht="15.5" x14ac:dyDescent="0.3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</row>
    <row r="465" spans="1:17" ht="15.5" x14ac:dyDescent="0.3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</row>
    <row r="466" spans="1:17" ht="15.5" x14ac:dyDescent="0.3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</row>
    <row r="467" spans="1:17" ht="15.5" x14ac:dyDescent="0.3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</row>
    <row r="468" spans="1:17" ht="15.5" x14ac:dyDescent="0.3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</row>
    <row r="469" spans="1:17" ht="15.5" x14ac:dyDescent="0.3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</row>
    <row r="470" spans="1:17" ht="15.5" x14ac:dyDescent="0.3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</row>
    <row r="471" spans="1:17" ht="15.5" x14ac:dyDescent="0.3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</row>
    <row r="472" spans="1:17" ht="15.5" x14ac:dyDescent="0.3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</row>
    <row r="473" spans="1:17" ht="15.5" x14ac:dyDescent="0.3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</row>
    <row r="474" spans="1:17" ht="15.5" x14ac:dyDescent="0.3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</row>
    <row r="475" spans="1:17" ht="15.5" x14ac:dyDescent="0.3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</row>
    <row r="476" spans="1:17" ht="15.5" x14ac:dyDescent="0.3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</row>
    <row r="477" spans="1:17" ht="15.5" x14ac:dyDescent="0.3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</row>
    <row r="478" spans="1:17" ht="15.5" x14ac:dyDescent="0.3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</row>
    <row r="479" spans="1:17" ht="15.5" x14ac:dyDescent="0.3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</row>
    <row r="480" spans="1:17" ht="15.5" x14ac:dyDescent="0.3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</row>
    <row r="481" spans="1:17" ht="15.5" x14ac:dyDescent="0.3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</row>
    <row r="482" spans="1:17" ht="15.5" x14ac:dyDescent="0.3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</row>
    <row r="483" spans="1:17" ht="15.5" x14ac:dyDescent="0.3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</row>
    <row r="484" spans="1:17" ht="15.5" x14ac:dyDescent="0.3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</row>
    <row r="485" spans="1:17" ht="15.5" x14ac:dyDescent="0.3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</row>
    <row r="486" spans="1:17" ht="15.5" x14ac:dyDescent="0.3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</row>
    <row r="487" spans="1:17" ht="15.5" x14ac:dyDescent="0.3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</row>
    <row r="488" spans="1:17" ht="15.5" x14ac:dyDescent="0.3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</row>
    <row r="489" spans="1:17" ht="15.5" x14ac:dyDescent="0.3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</row>
    <row r="490" spans="1:17" ht="15.5" x14ac:dyDescent="0.3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</row>
    <row r="491" spans="1:17" ht="15.5" x14ac:dyDescent="0.3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</row>
    <row r="492" spans="1:17" ht="15.5" x14ac:dyDescent="0.3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</row>
    <row r="493" spans="1:17" ht="15.5" x14ac:dyDescent="0.3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</row>
    <row r="494" spans="1:17" ht="15.5" x14ac:dyDescent="0.3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</row>
    <row r="495" spans="1:17" ht="15.5" x14ac:dyDescent="0.3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</row>
    <row r="496" spans="1:17" ht="15.5" x14ac:dyDescent="0.3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</row>
    <row r="497" spans="1:17" ht="15.5" x14ac:dyDescent="0.3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</row>
    <row r="498" spans="1:17" ht="15.5" x14ac:dyDescent="0.3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</row>
    <row r="499" spans="1:17" ht="15.5" x14ac:dyDescent="0.3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</row>
    <row r="500" spans="1:17" ht="15.5" x14ac:dyDescent="0.3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</row>
    <row r="501" spans="1:17" ht="15.5" x14ac:dyDescent="0.3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</row>
    <row r="502" spans="1:17" ht="15.5" x14ac:dyDescent="0.3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</row>
    <row r="503" spans="1:17" ht="15.5" x14ac:dyDescent="0.3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</row>
    <row r="504" spans="1:17" ht="15.5" x14ac:dyDescent="0.3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</row>
    <row r="505" spans="1:17" ht="15.5" x14ac:dyDescent="0.3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</row>
    <row r="506" spans="1:17" ht="15.5" x14ac:dyDescent="0.3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</row>
    <row r="507" spans="1:17" ht="15.5" x14ac:dyDescent="0.3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</row>
    <row r="508" spans="1:17" ht="15.5" x14ac:dyDescent="0.3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</row>
    <row r="509" spans="1:17" ht="15.5" x14ac:dyDescent="0.3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</row>
    <row r="510" spans="1:17" ht="15.5" x14ac:dyDescent="0.3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</row>
    <row r="511" spans="1:17" ht="15.5" x14ac:dyDescent="0.3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</row>
    <row r="512" spans="1:17" ht="15.5" x14ac:dyDescent="0.3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</row>
    <row r="513" spans="1:17" ht="15.5" x14ac:dyDescent="0.3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</row>
    <row r="514" spans="1:17" ht="15.5" x14ac:dyDescent="0.3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</row>
    <row r="515" spans="1:17" ht="15.5" x14ac:dyDescent="0.3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</row>
    <row r="516" spans="1:17" ht="15.5" x14ac:dyDescent="0.3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</row>
    <row r="517" spans="1:17" ht="15.5" x14ac:dyDescent="0.3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</row>
    <row r="518" spans="1:17" ht="15.5" x14ac:dyDescent="0.3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</row>
    <row r="519" spans="1:17" ht="15.5" x14ac:dyDescent="0.3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</row>
    <row r="520" spans="1:17" ht="15.5" x14ac:dyDescent="0.3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</row>
    <row r="521" spans="1:17" ht="15.5" x14ac:dyDescent="0.3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</row>
    <row r="522" spans="1:17" ht="15.5" x14ac:dyDescent="0.3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</row>
    <row r="523" spans="1:17" ht="15.5" x14ac:dyDescent="0.3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</row>
    <row r="524" spans="1:17" ht="15.5" x14ac:dyDescent="0.3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</row>
    <row r="525" spans="1:17" ht="15.5" x14ac:dyDescent="0.3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</row>
    <row r="526" spans="1:17" ht="15.5" x14ac:dyDescent="0.3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</row>
    <row r="527" spans="1:17" ht="15.5" x14ac:dyDescent="0.3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</row>
    <row r="528" spans="1:17" ht="15.5" x14ac:dyDescent="0.3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</row>
    <row r="529" spans="1:17" ht="15.5" x14ac:dyDescent="0.3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</row>
    <row r="530" spans="1:17" ht="15.5" x14ac:dyDescent="0.3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</row>
    <row r="531" spans="1:17" ht="15.5" x14ac:dyDescent="0.3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</row>
    <row r="532" spans="1:17" ht="15.5" x14ac:dyDescent="0.3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</row>
    <row r="533" spans="1:17" ht="15.5" x14ac:dyDescent="0.3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</row>
    <row r="534" spans="1:17" ht="15.5" x14ac:dyDescent="0.3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</row>
    <row r="535" spans="1:17" ht="15.5" x14ac:dyDescent="0.3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</row>
    <row r="536" spans="1:17" ht="15.5" x14ac:dyDescent="0.3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</row>
    <row r="537" spans="1:17" ht="15.5" x14ac:dyDescent="0.3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</row>
    <row r="538" spans="1:17" ht="15.5" x14ac:dyDescent="0.3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</row>
    <row r="539" spans="1:17" ht="15.5" x14ac:dyDescent="0.3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</row>
    <row r="540" spans="1:17" ht="15.5" x14ac:dyDescent="0.3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</row>
    <row r="541" spans="1:17" ht="15.5" x14ac:dyDescent="0.3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</row>
    <row r="542" spans="1:17" ht="15.5" x14ac:dyDescent="0.3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</row>
    <row r="543" spans="1:17" ht="15.5" x14ac:dyDescent="0.3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</row>
    <row r="544" spans="1:17" ht="15.5" x14ac:dyDescent="0.3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</row>
    <row r="545" spans="1:17" ht="15.5" x14ac:dyDescent="0.3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</row>
    <row r="546" spans="1:17" ht="15.5" x14ac:dyDescent="0.3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</row>
    <row r="547" spans="1:17" ht="15.5" x14ac:dyDescent="0.3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</row>
    <row r="548" spans="1:17" ht="15.5" x14ac:dyDescent="0.3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</row>
    <row r="549" spans="1:17" ht="15.5" x14ac:dyDescent="0.3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</row>
    <row r="550" spans="1:17" ht="15.5" x14ac:dyDescent="0.3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</row>
    <row r="551" spans="1:17" ht="15.5" x14ac:dyDescent="0.3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</row>
    <row r="552" spans="1:17" ht="15.5" x14ac:dyDescent="0.3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</row>
    <row r="553" spans="1:17" ht="15.5" x14ac:dyDescent="0.3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</row>
    <row r="554" spans="1:17" ht="15.5" x14ac:dyDescent="0.3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</row>
    <row r="555" spans="1:17" ht="15.5" x14ac:dyDescent="0.3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</row>
    <row r="556" spans="1:17" ht="15.5" x14ac:dyDescent="0.3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</row>
    <row r="557" spans="1:17" ht="15.5" x14ac:dyDescent="0.3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</row>
    <row r="558" spans="1:17" ht="15.5" x14ac:dyDescent="0.3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</row>
    <row r="559" spans="1:17" ht="15.5" x14ac:dyDescent="0.3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</row>
    <row r="560" spans="1:17" ht="15.5" x14ac:dyDescent="0.3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</row>
    <row r="561" spans="1:17" ht="15.5" x14ac:dyDescent="0.3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</row>
    <row r="562" spans="1:17" ht="15.5" x14ac:dyDescent="0.3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</row>
    <row r="563" spans="1:17" ht="15.5" x14ac:dyDescent="0.3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</row>
    <row r="564" spans="1:17" ht="15.5" x14ac:dyDescent="0.3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</row>
    <row r="565" spans="1:17" ht="15.5" x14ac:dyDescent="0.3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</row>
    <row r="566" spans="1:17" ht="15.5" x14ac:dyDescent="0.3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</row>
    <row r="567" spans="1:17" ht="15.5" x14ac:dyDescent="0.3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</row>
    <row r="568" spans="1:17" ht="15.5" x14ac:dyDescent="0.3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</row>
    <row r="569" spans="1:17" ht="15.5" x14ac:dyDescent="0.3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</row>
    <row r="570" spans="1:17" ht="15.5" x14ac:dyDescent="0.3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</row>
    <row r="571" spans="1:17" ht="15.5" x14ac:dyDescent="0.3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</row>
    <row r="572" spans="1:17" ht="15.5" x14ac:dyDescent="0.3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</row>
    <row r="573" spans="1:17" ht="15.5" x14ac:dyDescent="0.3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</row>
    <row r="574" spans="1:17" ht="15.5" x14ac:dyDescent="0.3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</row>
    <row r="575" spans="1:17" ht="15.5" x14ac:dyDescent="0.3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</row>
    <row r="576" spans="1:17" ht="15.5" x14ac:dyDescent="0.3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</row>
    <row r="577" spans="1:17" ht="15.5" x14ac:dyDescent="0.3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</row>
    <row r="578" spans="1:17" ht="15.5" x14ac:dyDescent="0.3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</row>
    <row r="579" spans="1:17" ht="15.5" x14ac:dyDescent="0.3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</row>
    <row r="580" spans="1:17" ht="15.5" x14ac:dyDescent="0.3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</row>
    <row r="581" spans="1:17" ht="15.5" x14ac:dyDescent="0.3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</row>
    <row r="582" spans="1:17" ht="15.5" x14ac:dyDescent="0.3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</row>
    <row r="583" spans="1:17" ht="15.5" x14ac:dyDescent="0.3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</row>
    <row r="584" spans="1:17" ht="15.5" x14ac:dyDescent="0.3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</row>
    <row r="585" spans="1:17" ht="15.5" x14ac:dyDescent="0.3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</row>
    <row r="586" spans="1:17" ht="15.5" x14ac:dyDescent="0.3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</row>
    <row r="587" spans="1:17" ht="15.5" x14ac:dyDescent="0.3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</row>
    <row r="588" spans="1:17" ht="15.5" x14ac:dyDescent="0.3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</row>
    <row r="589" spans="1:17" ht="15.5" x14ac:dyDescent="0.3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</row>
    <row r="590" spans="1:17" ht="15.5" x14ac:dyDescent="0.3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</row>
    <row r="591" spans="1:17" ht="15.5" x14ac:dyDescent="0.3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</row>
    <row r="592" spans="1:17" ht="15.5" x14ac:dyDescent="0.3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</row>
    <row r="593" spans="1:17" ht="15.5" x14ac:dyDescent="0.3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</row>
    <row r="594" spans="1:17" ht="15.5" x14ac:dyDescent="0.3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</row>
    <row r="595" spans="1:17" ht="15.5" x14ac:dyDescent="0.3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</row>
    <row r="596" spans="1:17" ht="15.5" x14ac:dyDescent="0.3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</row>
    <row r="597" spans="1:17" ht="15.5" x14ac:dyDescent="0.3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</row>
    <row r="598" spans="1:17" ht="15.5" x14ac:dyDescent="0.3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</row>
    <row r="599" spans="1:17" ht="15.5" x14ac:dyDescent="0.3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</row>
    <row r="600" spans="1:17" ht="15.5" x14ac:dyDescent="0.3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</row>
    <row r="601" spans="1:17" ht="15.5" x14ac:dyDescent="0.3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</row>
    <row r="602" spans="1:17" ht="15.5" x14ac:dyDescent="0.3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</row>
    <row r="603" spans="1:17" ht="15.5" x14ac:dyDescent="0.3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</row>
    <row r="604" spans="1:17" ht="15.5" x14ac:dyDescent="0.3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</row>
    <row r="605" spans="1:17" ht="15.5" x14ac:dyDescent="0.3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</row>
    <row r="606" spans="1:17" ht="15.5" x14ac:dyDescent="0.3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</row>
    <row r="607" spans="1:17" ht="15.5" x14ac:dyDescent="0.3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</row>
    <row r="608" spans="1:17" ht="15.5" x14ac:dyDescent="0.3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</row>
    <row r="609" spans="1:17" ht="15.5" x14ac:dyDescent="0.3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</row>
    <row r="610" spans="1:17" ht="15.5" x14ac:dyDescent="0.3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</row>
    <row r="611" spans="1:17" ht="15.5" x14ac:dyDescent="0.3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</row>
    <row r="612" spans="1:17" ht="15.5" x14ac:dyDescent="0.3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</row>
    <row r="613" spans="1:17" ht="15.5" x14ac:dyDescent="0.3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</row>
    <row r="614" spans="1:17" ht="15.5" x14ac:dyDescent="0.3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</row>
    <row r="615" spans="1:17" ht="15.5" x14ac:dyDescent="0.3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</row>
    <row r="616" spans="1:17" ht="15.5" x14ac:dyDescent="0.3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</row>
    <row r="617" spans="1:17" ht="15.5" x14ac:dyDescent="0.3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</row>
    <row r="618" spans="1:17" ht="15.5" x14ac:dyDescent="0.3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</row>
    <row r="619" spans="1:17" ht="15.5" x14ac:dyDescent="0.3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</row>
    <row r="620" spans="1:17" ht="15.5" x14ac:dyDescent="0.3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</row>
    <row r="621" spans="1:17" ht="15.5" x14ac:dyDescent="0.3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</row>
    <row r="622" spans="1:17" ht="15.5" x14ac:dyDescent="0.3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</row>
    <row r="623" spans="1:17" ht="15.5" x14ac:dyDescent="0.3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</row>
    <row r="624" spans="1:17" ht="15.5" x14ac:dyDescent="0.3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</row>
    <row r="625" spans="1:17" ht="15.5" x14ac:dyDescent="0.3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</row>
    <row r="626" spans="1:17" ht="15.5" x14ac:dyDescent="0.3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</row>
    <row r="627" spans="1:17" ht="15.5" x14ac:dyDescent="0.3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</row>
    <row r="628" spans="1:17" ht="15.5" x14ac:dyDescent="0.3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</row>
    <row r="629" spans="1:17" ht="15.5" x14ac:dyDescent="0.3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</row>
    <row r="630" spans="1:17" ht="15.5" x14ac:dyDescent="0.3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</row>
    <row r="631" spans="1:17" ht="15.5" x14ac:dyDescent="0.3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</row>
    <row r="632" spans="1:17" ht="15.5" x14ac:dyDescent="0.3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</row>
    <row r="633" spans="1:17" ht="15.5" x14ac:dyDescent="0.3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</row>
    <row r="634" spans="1:17" ht="15.5" x14ac:dyDescent="0.3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</row>
    <row r="635" spans="1:17" ht="15.5" x14ac:dyDescent="0.3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</row>
    <row r="636" spans="1:17" ht="15.5" x14ac:dyDescent="0.3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</row>
    <row r="637" spans="1:17" ht="15.5" x14ac:dyDescent="0.3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</row>
    <row r="638" spans="1:17" ht="15.5" x14ac:dyDescent="0.3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</row>
    <row r="639" spans="1:17" ht="15.5" x14ac:dyDescent="0.3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</row>
    <row r="640" spans="1:17" ht="15.5" x14ac:dyDescent="0.3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</row>
    <row r="641" spans="1:17" ht="15.5" x14ac:dyDescent="0.3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</row>
    <row r="642" spans="1:17" ht="15.5" x14ac:dyDescent="0.3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</row>
    <row r="643" spans="1:17" ht="15.5" x14ac:dyDescent="0.3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</row>
    <row r="644" spans="1:17" ht="15.5" x14ac:dyDescent="0.3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</row>
    <row r="645" spans="1:17" ht="15.5" x14ac:dyDescent="0.3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</row>
    <row r="646" spans="1:17" ht="15.5" x14ac:dyDescent="0.3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</row>
    <row r="647" spans="1:17" ht="15.5" x14ac:dyDescent="0.3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</row>
    <row r="648" spans="1:17" ht="15.5" x14ac:dyDescent="0.3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</row>
    <row r="649" spans="1:17" ht="15.5" x14ac:dyDescent="0.3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</row>
    <row r="650" spans="1:17" ht="15.5" x14ac:dyDescent="0.3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</row>
    <row r="651" spans="1:17" ht="15.5" x14ac:dyDescent="0.3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</row>
    <row r="652" spans="1:17" ht="15.5" x14ac:dyDescent="0.3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</row>
    <row r="653" spans="1:17" ht="15.5" x14ac:dyDescent="0.3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</row>
    <row r="654" spans="1:17" ht="15.5" x14ac:dyDescent="0.3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</row>
    <row r="655" spans="1:17" ht="15.5" x14ac:dyDescent="0.3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</row>
    <row r="656" spans="1:17" ht="15.5" x14ac:dyDescent="0.3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</row>
    <row r="657" spans="1:17" ht="15.5" x14ac:dyDescent="0.3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</row>
    <row r="658" spans="1:17" ht="15.5" x14ac:dyDescent="0.3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</row>
    <row r="659" spans="1:17" ht="15.5" x14ac:dyDescent="0.3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</row>
    <row r="660" spans="1:17" ht="15.5" x14ac:dyDescent="0.3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</row>
    <row r="661" spans="1:17" ht="15.5" x14ac:dyDescent="0.3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</row>
    <row r="662" spans="1:17" ht="15.5" x14ac:dyDescent="0.3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</row>
    <row r="663" spans="1:17" ht="15.5" x14ac:dyDescent="0.3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</row>
    <row r="664" spans="1:17" ht="15.5" x14ac:dyDescent="0.3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</row>
    <row r="665" spans="1:17" ht="15.5" x14ac:dyDescent="0.3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</row>
    <row r="666" spans="1:17" ht="15.5" x14ac:dyDescent="0.3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</row>
    <row r="667" spans="1:17" ht="15.5" x14ac:dyDescent="0.3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</row>
    <row r="668" spans="1:17" ht="15.5" x14ac:dyDescent="0.3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</row>
    <row r="669" spans="1:17" ht="15.5" x14ac:dyDescent="0.3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</row>
    <row r="670" spans="1:17" ht="15.5" x14ac:dyDescent="0.3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</row>
    <row r="671" spans="1:17" ht="15.5" x14ac:dyDescent="0.3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</row>
    <row r="672" spans="1:17" ht="15.5" x14ac:dyDescent="0.3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</row>
    <row r="673" spans="1:17" ht="15.5" x14ac:dyDescent="0.3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</row>
    <row r="674" spans="1:17" ht="15.5" x14ac:dyDescent="0.3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</row>
    <row r="675" spans="1:17" ht="15.5" x14ac:dyDescent="0.3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</row>
    <row r="676" spans="1:17" ht="15.5" x14ac:dyDescent="0.3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</row>
    <row r="677" spans="1:17" ht="15.5" x14ac:dyDescent="0.3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</row>
    <row r="678" spans="1:17" ht="15.5" x14ac:dyDescent="0.3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</row>
    <row r="679" spans="1:17" ht="15.5" x14ac:dyDescent="0.3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</row>
    <row r="680" spans="1:17" ht="15.5" x14ac:dyDescent="0.3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</row>
    <row r="681" spans="1:17" ht="15.5" x14ac:dyDescent="0.3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</row>
    <row r="682" spans="1:17" ht="15.5" x14ac:dyDescent="0.3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</row>
    <row r="683" spans="1:17" ht="15.5" x14ac:dyDescent="0.3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</row>
    <row r="684" spans="1:17" ht="15.5" x14ac:dyDescent="0.3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</row>
    <row r="685" spans="1:17" ht="15.5" x14ac:dyDescent="0.3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</row>
    <row r="686" spans="1:17" ht="15.5" x14ac:dyDescent="0.3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</row>
    <row r="687" spans="1:17" ht="15.5" x14ac:dyDescent="0.3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</row>
    <row r="688" spans="1:17" ht="15.5" x14ac:dyDescent="0.3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</row>
    <row r="689" spans="1:17" ht="15.5" x14ac:dyDescent="0.3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</row>
    <row r="690" spans="1:17" ht="15.5" x14ac:dyDescent="0.3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</row>
    <row r="691" spans="1:17" ht="15.5" x14ac:dyDescent="0.3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</row>
    <row r="692" spans="1:17" ht="15.5" x14ac:dyDescent="0.3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</row>
    <row r="693" spans="1:17" ht="15.5" x14ac:dyDescent="0.3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</row>
    <row r="694" spans="1:17" ht="15.5" x14ac:dyDescent="0.3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</row>
    <row r="695" spans="1:17" ht="15.5" x14ac:dyDescent="0.3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</row>
    <row r="696" spans="1:17" ht="15.5" x14ac:dyDescent="0.3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</row>
    <row r="697" spans="1:17" ht="15.5" x14ac:dyDescent="0.3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</row>
    <row r="698" spans="1:17" ht="15.5" x14ac:dyDescent="0.3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</row>
    <row r="699" spans="1:17" ht="15.5" x14ac:dyDescent="0.3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</row>
    <row r="700" spans="1:17" ht="15.5" x14ac:dyDescent="0.3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</row>
    <row r="701" spans="1:17" ht="15.5" x14ac:dyDescent="0.3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</row>
    <row r="702" spans="1:17" ht="15.5" x14ac:dyDescent="0.3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</row>
    <row r="703" spans="1:17" ht="15.5" x14ac:dyDescent="0.3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</row>
    <row r="704" spans="1:17" ht="15.5" x14ac:dyDescent="0.3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</row>
    <row r="705" spans="1:17" ht="15.5" x14ac:dyDescent="0.3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</row>
    <row r="706" spans="1:17" ht="15.5" x14ac:dyDescent="0.3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</row>
    <row r="707" spans="1:17" ht="15.5" x14ac:dyDescent="0.3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</row>
    <row r="708" spans="1:17" ht="15.5" x14ac:dyDescent="0.3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</row>
    <row r="709" spans="1:17" ht="15.5" x14ac:dyDescent="0.3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</row>
    <row r="710" spans="1:17" ht="15.5" x14ac:dyDescent="0.3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</row>
    <row r="711" spans="1:17" ht="15.5" x14ac:dyDescent="0.3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</row>
    <row r="712" spans="1:17" ht="15.5" x14ac:dyDescent="0.3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</row>
    <row r="713" spans="1:17" ht="15.5" x14ac:dyDescent="0.3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</row>
    <row r="714" spans="1:17" ht="15.5" x14ac:dyDescent="0.3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</row>
    <row r="715" spans="1:17" ht="15.5" x14ac:dyDescent="0.3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</row>
    <row r="716" spans="1:17" ht="15.5" x14ac:dyDescent="0.3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</row>
    <row r="717" spans="1:17" ht="15.5" x14ac:dyDescent="0.3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</row>
    <row r="718" spans="1:17" ht="15.5" x14ac:dyDescent="0.3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</row>
    <row r="719" spans="1:17" ht="15.5" x14ac:dyDescent="0.3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</row>
    <row r="720" spans="1:17" ht="15.5" x14ac:dyDescent="0.3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</row>
    <row r="721" spans="1:17" ht="15.5" x14ac:dyDescent="0.3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</row>
    <row r="722" spans="1:17" ht="15.5" x14ac:dyDescent="0.3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</row>
    <row r="723" spans="1:17" ht="15.5" x14ac:dyDescent="0.3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</row>
    <row r="724" spans="1:17" ht="15.5" x14ac:dyDescent="0.3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</row>
    <row r="725" spans="1:17" ht="15.5" x14ac:dyDescent="0.3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</row>
    <row r="726" spans="1:17" ht="15.5" x14ac:dyDescent="0.3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</row>
    <row r="727" spans="1:17" ht="15.5" x14ac:dyDescent="0.3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</row>
    <row r="728" spans="1:17" ht="15.5" x14ac:dyDescent="0.3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</row>
    <row r="729" spans="1:17" ht="15.5" x14ac:dyDescent="0.3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</row>
    <row r="730" spans="1:17" ht="15.5" x14ac:dyDescent="0.3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</row>
    <row r="731" spans="1:17" ht="15.5" x14ac:dyDescent="0.3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</row>
    <row r="732" spans="1:17" ht="15.5" x14ac:dyDescent="0.3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</row>
    <row r="733" spans="1:17" ht="15.5" x14ac:dyDescent="0.3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</row>
    <row r="734" spans="1:17" ht="15.5" x14ac:dyDescent="0.3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</row>
    <row r="735" spans="1:17" ht="15.5" x14ac:dyDescent="0.3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</row>
    <row r="736" spans="1:17" ht="15.5" x14ac:dyDescent="0.3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</row>
    <row r="737" spans="1:17" ht="15.5" x14ac:dyDescent="0.3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</row>
    <row r="738" spans="1:17" ht="15.5" x14ac:dyDescent="0.3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</row>
    <row r="739" spans="1:17" ht="15.5" x14ac:dyDescent="0.3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</row>
    <row r="740" spans="1:17" ht="15.5" x14ac:dyDescent="0.3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</row>
    <row r="741" spans="1:17" ht="15.5" x14ac:dyDescent="0.3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</row>
    <row r="742" spans="1:17" ht="15.5" x14ac:dyDescent="0.3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</row>
    <row r="743" spans="1:17" ht="15.5" x14ac:dyDescent="0.3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</row>
    <row r="744" spans="1:17" ht="15.5" x14ac:dyDescent="0.3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</row>
    <row r="745" spans="1:17" ht="15.5" x14ac:dyDescent="0.3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</row>
    <row r="746" spans="1:17" ht="15.5" x14ac:dyDescent="0.3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</row>
    <row r="747" spans="1:17" ht="15.5" x14ac:dyDescent="0.3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</row>
    <row r="748" spans="1:17" ht="15.5" x14ac:dyDescent="0.3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</row>
    <row r="749" spans="1:17" ht="15.5" x14ac:dyDescent="0.3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</row>
    <row r="750" spans="1:17" ht="15.5" x14ac:dyDescent="0.3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</row>
    <row r="751" spans="1:17" ht="15.5" x14ac:dyDescent="0.3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</row>
    <row r="752" spans="1:17" ht="15.5" x14ac:dyDescent="0.3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</row>
    <row r="753" spans="1:17" ht="15.5" x14ac:dyDescent="0.3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</row>
    <row r="754" spans="1:17" ht="15.5" x14ac:dyDescent="0.3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</row>
    <row r="755" spans="1:17" ht="15.5" x14ac:dyDescent="0.3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</row>
    <row r="756" spans="1:17" ht="15.5" x14ac:dyDescent="0.3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</row>
    <row r="757" spans="1:17" ht="15.5" x14ac:dyDescent="0.3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</row>
    <row r="758" spans="1:17" ht="15.5" x14ac:dyDescent="0.3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</row>
    <row r="759" spans="1:17" ht="15.5" x14ac:dyDescent="0.3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</row>
    <row r="760" spans="1:17" ht="15.5" x14ac:dyDescent="0.3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</row>
    <row r="761" spans="1:17" ht="15.5" x14ac:dyDescent="0.3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</row>
    <row r="762" spans="1:17" ht="15.5" x14ac:dyDescent="0.3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</row>
    <row r="763" spans="1:17" ht="15.5" x14ac:dyDescent="0.3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</row>
    <row r="764" spans="1:17" ht="15.5" x14ac:dyDescent="0.3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</row>
    <row r="765" spans="1:17" ht="15.5" x14ac:dyDescent="0.3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</row>
    <row r="766" spans="1:17" ht="15.5" x14ac:dyDescent="0.3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</row>
    <row r="767" spans="1:17" ht="15.5" x14ac:dyDescent="0.3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</row>
    <row r="768" spans="1:17" ht="15.5" x14ac:dyDescent="0.3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</row>
    <row r="769" spans="1:17" ht="15.5" x14ac:dyDescent="0.3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</row>
    <row r="770" spans="1:17" ht="15.5" x14ac:dyDescent="0.3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</row>
    <row r="771" spans="1:17" ht="15.5" x14ac:dyDescent="0.3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</row>
    <row r="772" spans="1:17" ht="15.5" x14ac:dyDescent="0.3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</row>
    <row r="773" spans="1:17" ht="15.5" x14ac:dyDescent="0.3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</row>
    <row r="774" spans="1:17" ht="15.5" x14ac:dyDescent="0.3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</row>
    <row r="775" spans="1:17" ht="15.5" x14ac:dyDescent="0.3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</row>
    <row r="776" spans="1:17" ht="15.5" x14ac:dyDescent="0.3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</row>
    <row r="777" spans="1:17" ht="15.5" x14ac:dyDescent="0.3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</row>
    <row r="778" spans="1:17" ht="15.5" x14ac:dyDescent="0.3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</row>
    <row r="779" spans="1:17" ht="15.5" x14ac:dyDescent="0.3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</row>
    <row r="780" spans="1:17" ht="15.5" x14ac:dyDescent="0.3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</row>
    <row r="781" spans="1:17" ht="15.5" x14ac:dyDescent="0.3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</row>
    <row r="782" spans="1:17" ht="15.5" x14ac:dyDescent="0.3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</row>
    <row r="783" spans="1:17" ht="15.5" x14ac:dyDescent="0.3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</row>
    <row r="784" spans="1:17" ht="15.5" x14ac:dyDescent="0.3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</row>
    <row r="785" spans="1:17" ht="15.5" x14ac:dyDescent="0.3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</row>
    <row r="786" spans="1:17" ht="15.5" x14ac:dyDescent="0.3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</row>
    <row r="787" spans="1:17" ht="15.5" x14ac:dyDescent="0.3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</row>
    <row r="788" spans="1:17" ht="15.5" x14ac:dyDescent="0.3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</row>
    <row r="789" spans="1:17" ht="15.5" x14ac:dyDescent="0.3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</row>
    <row r="790" spans="1:17" ht="15.5" x14ac:dyDescent="0.3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</row>
    <row r="791" spans="1:17" ht="15.5" x14ac:dyDescent="0.3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</row>
    <row r="792" spans="1:17" ht="15.5" x14ac:dyDescent="0.3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</row>
    <row r="793" spans="1:17" ht="15.5" x14ac:dyDescent="0.3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</row>
    <row r="794" spans="1:17" ht="15.5" x14ac:dyDescent="0.3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</row>
    <row r="795" spans="1:17" ht="15.5" x14ac:dyDescent="0.3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</row>
    <row r="796" spans="1:17" ht="15.5" x14ac:dyDescent="0.3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</row>
    <row r="797" spans="1:17" ht="15.5" x14ac:dyDescent="0.3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</row>
    <row r="798" spans="1:17" ht="15.5" x14ac:dyDescent="0.3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</row>
    <row r="799" spans="1:17" ht="15.5" x14ac:dyDescent="0.3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</row>
    <row r="800" spans="1:17" ht="15.5" x14ac:dyDescent="0.3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</row>
    <row r="801" spans="1:17" ht="15.5" x14ac:dyDescent="0.3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</row>
    <row r="802" spans="1:17" ht="15.5" x14ac:dyDescent="0.3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</row>
    <row r="803" spans="1:17" ht="15.5" x14ac:dyDescent="0.3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</row>
    <row r="804" spans="1:17" ht="15.5" x14ac:dyDescent="0.3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</row>
    <row r="805" spans="1:17" ht="15.5" x14ac:dyDescent="0.3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</row>
    <row r="806" spans="1:17" ht="15.5" x14ac:dyDescent="0.3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</row>
    <row r="807" spans="1:17" ht="15.5" x14ac:dyDescent="0.3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</row>
    <row r="808" spans="1:17" ht="15.5" x14ac:dyDescent="0.3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</row>
    <row r="809" spans="1:17" ht="15.5" x14ac:dyDescent="0.3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</row>
    <row r="810" spans="1:17" ht="15.5" x14ac:dyDescent="0.3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</row>
    <row r="811" spans="1:17" ht="15.5" x14ac:dyDescent="0.3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</row>
    <row r="812" spans="1:17" ht="15.5" x14ac:dyDescent="0.3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</row>
    <row r="813" spans="1:17" ht="15.5" x14ac:dyDescent="0.3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</row>
    <row r="814" spans="1:17" ht="15.5" x14ac:dyDescent="0.3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</row>
    <row r="815" spans="1:17" ht="15.5" x14ac:dyDescent="0.3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</row>
    <row r="816" spans="1:17" ht="15.5" x14ac:dyDescent="0.3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</row>
    <row r="817" spans="1:17" ht="15.5" x14ac:dyDescent="0.3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</row>
    <row r="818" spans="1:17" ht="15.5" x14ac:dyDescent="0.3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</row>
    <row r="819" spans="1:17" ht="15.5" x14ac:dyDescent="0.3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</row>
    <row r="820" spans="1:17" ht="15.5" x14ac:dyDescent="0.3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</row>
    <row r="821" spans="1:17" ht="15.5" x14ac:dyDescent="0.3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</row>
    <row r="822" spans="1:17" ht="15.5" x14ac:dyDescent="0.3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</row>
    <row r="823" spans="1:17" ht="15.5" x14ac:dyDescent="0.3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</row>
    <row r="824" spans="1:17" ht="15.5" x14ac:dyDescent="0.3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</row>
    <row r="825" spans="1:17" ht="15.5" x14ac:dyDescent="0.3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</row>
    <row r="826" spans="1:17" ht="15.5" x14ac:dyDescent="0.3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</row>
    <row r="827" spans="1:17" ht="15.5" x14ac:dyDescent="0.3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</row>
    <row r="828" spans="1:17" ht="15.5" x14ac:dyDescent="0.3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</row>
    <row r="829" spans="1:17" ht="15.5" x14ac:dyDescent="0.3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</row>
    <row r="830" spans="1:17" ht="15.5" x14ac:dyDescent="0.3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</row>
    <row r="831" spans="1:17" ht="15.5" x14ac:dyDescent="0.3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</row>
    <row r="832" spans="1:17" ht="15.5" x14ac:dyDescent="0.3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</row>
    <row r="833" spans="1:17" ht="15.5" x14ac:dyDescent="0.3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</row>
    <row r="834" spans="1:17" ht="15.5" x14ac:dyDescent="0.3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</row>
    <row r="835" spans="1:17" ht="15.5" x14ac:dyDescent="0.3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</row>
    <row r="836" spans="1:17" ht="15.5" x14ac:dyDescent="0.3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</row>
    <row r="837" spans="1:17" ht="15.5" x14ac:dyDescent="0.3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</row>
    <row r="838" spans="1:17" ht="15.5" x14ac:dyDescent="0.3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</row>
    <row r="839" spans="1:17" ht="15.5" x14ac:dyDescent="0.3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</row>
    <row r="840" spans="1:17" ht="15.5" x14ac:dyDescent="0.3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</row>
    <row r="841" spans="1:17" ht="15.5" x14ac:dyDescent="0.3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</row>
    <row r="842" spans="1:17" ht="15.5" x14ac:dyDescent="0.3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</row>
    <row r="843" spans="1:17" ht="15.5" x14ac:dyDescent="0.3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</row>
    <row r="844" spans="1:17" ht="15.5" x14ac:dyDescent="0.3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</row>
    <row r="845" spans="1:17" ht="15.5" x14ac:dyDescent="0.3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</row>
    <row r="846" spans="1:17" ht="15.5" x14ac:dyDescent="0.3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</row>
    <row r="847" spans="1:17" ht="15.5" x14ac:dyDescent="0.3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</row>
    <row r="848" spans="1:17" ht="15.5" x14ac:dyDescent="0.3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</row>
    <row r="849" spans="1:17" ht="15.5" x14ac:dyDescent="0.3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</row>
    <row r="850" spans="1:17" ht="15.5" x14ac:dyDescent="0.3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</row>
    <row r="851" spans="1:17" ht="15.5" x14ac:dyDescent="0.3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</row>
  </sheetData>
  <sheetProtection algorithmName="SHA-512" hashValue="b+EQhQR+WIQBDlKnIy9lkqrJktNuelN1i62zqGazLuWjBpcxwtiVA4/t/T4pP/YbmbNAtDD2qjCX8JFuTaGzkw==" saltValue="oX9DDzTrHKbmJnOmIUu0/Q==" spinCount="100000" sheet="1" formatColumns="0" formatRows="0"/>
  <mergeCells count="33">
    <mergeCell ref="F47:K47"/>
    <mergeCell ref="F48:K48"/>
    <mergeCell ref="G45:K45"/>
    <mergeCell ref="F10:J10"/>
    <mergeCell ref="B12:D12"/>
    <mergeCell ref="G12:J12"/>
    <mergeCell ref="B13:D13"/>
    <mergeCell ref="G13:J13"/>
    <mergeCell ref="F46:K46"/>
    <mergeCell ref="B15:D15"/>
    <mergeCell ref="G15:J15"/>
    <mergeCell ref="B16:D16"/>
    <mergeCell ref="G16:J16"/>
    <mergeCell ref="B11:D11"/>
    <mergeCell ref="G11:J11"/>
    <mergeCell ref="E22:E24"/>
    <mergeCell ref="B3:I3"/>
    <mergeCell ref="C4:J4"/>
    <mergeCell ref="B5:C5"/>
    <mergeCell ref="E5:F5"/>
    <mergeCell ref="I5:J5"/>
    <mergeCell ref="B19:D19"/>
    <mergeCell ref="G19:J19"/>
    <mergeCell ref="B7:C7"/>
    <mergeCell ref="E7:F7"/>
    <mergeCell ref="G7:H7"/>
    <mergeCell ref="I7:J7"/>
    <mergeCell ref="A8:J8"/>
    <mergeCell ref="G14:J14"/>
    <mergeCell ref="B17:D17"/>
    <mergeCell ref="G17:J17"/>
    <mergeCell ref="B18:D18"/>
    <mergeCell ref="G18:J18"/>
  </mergeCells>
  <printOptions horizontalCentered="1"/>
  <pageMargins left="0.35" right="0.39" top="0.45" bottom="0.75" header="0.3" footer="0.3"/>
  <pageSetup scale="48" orientation="portrait" r:id="rId1"/>
  <headerFooter>
    <oddFooter>&amp;R&amp;D &amp;T</oddFooter>
  </headerFooter>
  <ignoredErrors>
    <ignoredError sqref="F12:F19 A12:A19 G12:J19 B12:D1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2025-01-31T21:40:23+00:00</Remediation_x0020_Date>
  </documentManagement>
</p:properties>
</file>

<file path=customXml/itemProps1.xml><?xml version="1.0" encoding="utf-8"?>
<ds:datastoreItem xmlns:ds="http://schemas.openxmlformats.org/officeDocument/2006/customXml" ds:itemID="{B8973CEF-CD32-46D6-888D-D576AC6FBAF2}"/>
</file>

<file path=customXml/itemProps2.xml><?xml version="1.0" encoding="utf-8"?>
<ds:datastoreItem xmlns:ds="http://schemas.openxmlformats.org/officeDocument/2006/customXml" ds:itemID="{5A175215-4146-45E7-8F13-9499375B0B1D}"/>
</file>

<file path=customXml/itemProps3.xml><?xml version="1.0" encoding="utf-8"?>
<ds:datastoreItem xmlns:ds="http://schemas.openxmlformats.org/officeDocument/2006/customXml" ds:itemID="{7D14A276-6FBD-468A-ABA7-5ADC9660EE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SEPDS - SY25-26</vt:lpstr>
      <vt:lpstr>BPID</vt:lpstr>
      <vt:lpstr>Calculator</vt:lpstr>
      <vt:lpstr>Planner</vt:lpstr>
      <vt:lpstr>Purchase Order Form</vt:lpstr>
      <vt:lpstr>Calculator!Print_Area</vt:lpstr>
      <vt:lpstr>Planner!Print_Area</vt:lpstr>
      <vt:lpstr>'Purchase Order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Stafford</dc:creator>
  <cp:lastModifiedBy>CAMERON Beatrice * ODE</cp:lastModifiedBy>
  <cp:lastPrinted>2023-11-16T22:15:46Z</cp:lastPrinted>
  <dcterms:created xsi:type="dcterms:W3CDTF">2010-02-07T22:32:48Z</dcterms:created>
  <dcterms:modified xsi:type="dcterms:W3CDTF">2024-12-31T23:12:49Z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2024-12-31T23:11:58Z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8035b4c9-cf2d-4dfb-b749-b42cce04201d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