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autoCompressPictures="0"/>
  <mc:AlternateContent xmlns:mc="http://schemas.openxmlformats.org/markup-compatibility/2006">
    <mc:Choice Requires="x15">
      <x15ac:absPath xmlns:x15ac="http://schemas.microsoft.com/office/spreadsheetml/2010/11/ac" url="K:\_USDA Foods\_2. Diversion-Processing\State Processing Agreements (SPA)\_SPA Renewal\Ready to Post to Web\Commodity Calculators 24-25\"/>
    </mc:Choice>
  </mc:AlternateContent>
  <xr:revisionPtr revIDLastSave="0" documentId="8_{372A6006-505F-44DE-8C36-7E8073469FAA}" xr6:coauthVersionLast="47" xr6:coauthVersionMax="47" xr10:uidLastSave="{00000000-0000-0000-0000-000000000000}"/>
  <bookViews>
    <workbookView xWindow="28680" yWindow="-120" windowWidth="29040" windowHeight="15840" activeTab="1" xr2:uid="{00000000-000D-0000-FFFF-FFFF00000000}"/>
  </bookViews>
  <sheets>
    <sheet name="Commodity Processing Calculator" sheetId="4" r:id="rId1"/>
    <sheet name="Forecasting" sheetId="5" r:id="rId2"/>
  </sheets>
  <externalReferences>
    <externalReference r:id="rId3"/>
  </externalReferences>
  <definedNames>
    <definedName name="_xlnm.Print_Area" localSheetId="0">'Commodity Processing Calculator'!$A$1:$P$51</definedName>
    <definedName name="usdalist" localSheetId="0">[1]Sheet1!$A$6:$O$518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4" i="4" l="1"/>
  <c r="N14" i="4"/>
  <c r="Q25" i="4"/>
  <c r="M28" i="4"/>
  <c r="M27" i="4"/>
  <c r="L24" i="4"/>
  <c r="Q24" i="4" s="1"/>
  <c r="N24" i="4" s="1"/>
  <c r="L21" i="4"/>
  <c r="Q21" i="4" s="1"/>
  <c r="N21" i="4" s="1"/>
  <c r="L27" i="4"/>
  <c r="N27" i="4" s="1"/>
  <c r="O21" i="4" l="1"/>
  <c r="O27" i="4"/>
  <c r="L33" i="4"/>
  <c r="L34" i="4"/>
  <c r="L35" i="4"/>
  <c r="L32" i="4"/>
  <c r="L25" i="4"/>
  <c r="N25" i="4" s="1"/>
  <c r="L26" i="4"/>
  <c r="Q26" i="4" s="1"/>
  <c r="L28" i="4"/>
  <c r="L29" i="4"/>
  <c r="N29" i="4" s="1"/>
  <c r="P23" i="4"/>
  <c r="P31" i="4"/>
  <c r="J54" i="5"/>
  <c r="K54" i="5"/>
  <c r="L54" i="5"/>
  <c r="M54" i="5"/>
  <c r="N54" i="5"/>
  <c r="O54" i="5"/>
  <c r="P54" i="5"/>
  <c r="Q54" i="5"/>
  <c r="R54" i="5"/>
  <c r="S54" i="5"/>
  <c r="T54" i="5"/>
  <c r="U46" i="5"/>
  <c r="U47" i="5"/>
  <c r="U48" i="5"/>
  <c r="U49" i="5"/>
  <c r="U50" i="5"/>
  <c r="U51" i="5"/>
  <c r="U52" i="5"/>
  <c r="U38" i="5"/>
  <c r="U39" i="5"/>
  <c r="U40" i="5"/>
  <c r="U41" i="5"/>
  <c r="U42" i="5"/>
  <c r="U21" i="5"/>
  <c r="U22" i="5"/>
  <c r="U23" i="5"/>
  <c r="U24" i="5"/>
  <c r="U25" i="5"/>
  <c r="U26" i="5"/>
  <c r="U27" i="5"/>
  <c r="U28" i="5"/>
  <c r="U29" i="5"/>
  <c r="U30" i="5"/>
  <c r="U31" i="5"/>
  <c r="U32" i="5"/>
  <c r="U33" i="5"/>
  <c r="U34" i="5"/>
  <c r="N32" i="4" l="1"/>
  <c r="M32" i="4"/>
  <c r="M35" i="4"/>
  <c r="N35" i="4"/>
  <c r="M34" i="4"/>
  <c r="N34" i="4"/>
  <c r="M33" i="4"/>
  <c r="N33" i="4"/>
  <c r="M13" i="4"/>
  <c r="M29" i="4"/>
  <c r="O29" i="4" s="1"/>
  <c r="O28" i="4"/>
  <c r="K15" i="4" s="1"/>
  <c r="N28" i="4"/>
  <c r="I54" i="5"/>
  <c r="U37" i="5" l="1"/>
  <c r="U45" i="5"/>
  <c r="P14" i="5" s="1"/>
  <c r="U54" i="5"/>
  <c r="U20" i="5"/>
  <c r="P25" i="4" l="1"/>
  <c r="I25" i="4"/>
  <c r="I24" i="4"/>
  <c r="P24" i="4" l="1"/>
  <c r="O24" i="4"/>
  <c r="O25" i="4"/>
  <c r="I21" i="4"/>
  <c r="P21" i="4" l="1"/>
  <c r="P27" i="4" l="1"/>
  <c r="L13" i="4"/>
  <c r="L14" i="4" s="1"/>
  <c r="I27" i="4"/>
  <c r="I28" i="4"/>
  <c r="I29" i="4"/>
  <c r="I26" i="4"/>
  <c r="I32" i="4"/>
  <c r="I33" i="4"/>
  <c r="I34" i="4"/>
  <c r="I35" i="4"/>
  <c r="P28" i="4"/>
  <c r="P26" i="4"/>
  <c r="P33" i="4" l="1"/>
  <c r="O33" i="4"/>
  <c r="P35" i="4"/>
  <c r="O35" i="4"/>
  <c r="P34" i="4"/>
  <c r="O34" i="4"/>
  <c r="P32" i="4"/>
  <c r="O32" i="4"/>
  <c r="O26" i="4"/>
  <c r="J15" i="4" s="1"/>
  <c r="N26" i="4"/>
  <c r="J13" i="4"/>
  <c r="P29" i="4"/>
  <c r="O13" i="4"/>
  <c r="O14" i="4" s="1"/>
  <c r="N13" i="4"/>
  <c r="K13" i="4"/>
  <c r="K14" i="4" s="1"/>
  <c r="N15" i="4" l="1"/>
  <c r="L15" i="4"/>
  <c r="T14" i="5" l="1"/>
  <c r="L14" i="5"/>
  <c r="P11" i="5"/>
  <c r="T11" i="5"/>
  <c r="L11" i="5" l="1"/>
  <c r="O15" i="4"/>
  <c r="M15" i="4"/>
  <c r="J16" i="4" l="1"/>
</calcChain>
</file>

<file path=xl/sharedStrings.xml><?xml version="1.0" encoding="utf-8"?>
<sst xmlns="http://schemas.openxmlformats.org/spreadsheetml/2006/main" count="319" uniqueCount="172">
  <si>
    <t xml:space="preserve">Product Description </t>
  </si>
  <si>
    <t>1/2 Cup Fruit</t>
  </si>
  <si>
    <t>100220 Peaches</t>
  </si>
  <si>
    <t>100225 Pears</t>
  </si>
  <si>
    <t>100212 Mixed Fruit</t>
  </si>
  <si>
    <t>Drawdown
 Per Case</t>
  </si>
  <si>
    <t>School District:</t>
  </si>
  <si>
    <t>Address:</t>
  </si>
  <si>
    <t>Phone #:</t>
  </si>
  <si>
    <t>Fax #:</t>
  </si>
  <si>
    <t>4.5 oz</t>
  </si>
  <si>
    <t>110149 Bulk Apples</t>
  </si>
  <si>
    <t>3 oz</t>
  </si>
  <si>
    <t>100360 Garbanzo Beans</t>
  </si>
  <si>
    <t>100365 Pinto Beans</t>
  </si>
  <si>
    <t>3/4 Cup Fruit</t>
  </si>
  <si>
    <t>N/A</t>
  </si>
  <si>
    <t xml:space="preserve">Times Menued 
Per Year </t>
  </si>
  <si>
    <t>Total Entitlement Needed</t>
  </si>
  <si>
    <t>Total Pounds</t>
  </si>
  <si>
    <t>Entitlement Subtotal</t>
  </si>
  <si>
    <t xml:space="preserve"> Representative:</t>
  </si>
  <si>
    <t>Title:</t>
  </si>
  <si>
    <t>Phone:</t>
  </si>
  <si>
    <t>Email:</t>
  </si>
  <si>
    <t>Applesauce Cups</t>
  </si>
  <si>
    <t xml:space="preserve">Diced Fruit Cups </t>
  </si>
  <si>
    <t>Dipz &amp; Spreads Cups</t>
  </si>
  <si>
    <t xml:space="preserve">Bean Dipz Cups - 4.5 oz </t>
  </si>
  <si>
    <t xml:space="preserve">Bean Dipz Cups - 3 oz </t>
  </si>
  <si>
    <t>Hummus Cups - 4.5 oz</t>
  </si>
  <si>
    <t>Hummus Cups - 3 oz</t>
  </si>
  <si>
    <t>Diced Peach Fruit Cups</t>
  </si>
  <si>
    <t>Diced Pear Fruit Cups</t>
  </si>
  <si>
    <t>Pallet Count</t>
  </si>
  <si>
    <t>Item #</t>
  </si>
  <si>
    <t>USDA Food Used</t>
  </si>
  <si>
    <t>Drawdown 
Per Case</t>
  </si>
  <si>
    <t>Jul</t>
  </si>
  <si>
    <t>Aug</t>
  </si>
  <si>
    <t>Sep</t>
  </si>
  <si>
    <t>Oct</t>
  </si>
  <si>
    <t>Nov</t>
  </si>
  <si>
    <t>Dec</t>
  </si>
  <si>
    <t>Jan</t>
  </si>
  <si>
    <t>Feb</t>
  </si>
  <si>
    <t>Mar</t>
  </si>
  <si>
    <t>Apr</t>
  </si>
  <si>
    <t>A1410</t>
  </si>
  <si>
    <t>Cinnamon Unsweetened</t>
  </si>
  <si>
    <t>A1490</t>
  </si>
  <si>
    <t>Strawberry Unsweetened</t>
  </si>
  <si>
    <t>A1525</t>
  </si>
  <si>
    <t>Cherry Unsweetened</t>
  </si>
  <si>
    <t>A1555</t>
  </si>
  <si>
    <t>Peach Unsweetened</t>
  </si>
  <si>
    <t>A3500</t>
  </si>
  <si>
    <t>Plain Unsweetened</t>
  </si>
  <si>
    <t>A3700</t>
  </si>
  <si>
    <t>Strawberry Banana Unsweetened</t>
  </si>
  <si>
    <t>A3810</t>
  </si>
  <si>
    <t>Mango Peach Unsweetened</t>
  </si>
  <si>
    <t xml:space="preserve">A1500 </t>
  </si>
  <si>
    <t>Original</t>
  </si>
  <si>
    <t>A1510</t>
  </si>
  <si>
    <t>Cinnamon</t>
  </si>
  <si>
    <t>A1580</t>
  </si>
  <si>
    <t>Mixed Fruit</t>
  </si>
  <si>
    <t>A1590</t>
  </si>
  <si>
    <t>Strawberry</t>
  </si>
  <si>
    <t>A3510</t>
  </si>
  <si>
    <t>Watermelon</t>
  </si>
  <si>
    <t>A3530</t>
  </si>
  <si>
    <t>Blue Raspberry</t>
  </si>
  <si>
    <t>A3790</t>
  </si>
  <si>
    <t>Strawberry Banana</t>
  </si>
  <si>
    <t>A3800</t>
  </si>
  <si>
    <t>Birthday Cake</t>
  </si>
  <si>
    <t>A1760</t>
  </si>
  <si>
    <t>A5000</t>
  </si>
  <si>
    <t>A5050</t>
  </si>
  <si>
    <t>A5100</t>
  </si>
  <si>
    <t>A5150</t>
  </si>
  <si>
    <t>A5200</t>
  </si>
  <si>
    <t>A5250</t>
  </si>
  <si>
    <t>A5700</t>
  </si>
  <si>
    <t>A5750</t>
  </si>
  <si>
    <t>TOTAL CASES</t>
  </si>
  <si>
    <t>Servings 
Per Case</t>
  </si>
  <si>
    <t>Drawdown
 Per Pallet</t>
  </si>
  <si>
    <t>Commodity</t>
  </si>
  <si>
    <t>Total 
Pounds</t>
  </si>
  <si>
    <t>WBSCM Direct Delivery</t>
  </si>
  <si>
    <t>Pack Size</t>
  </si>
  <si>
    <t>Average Daily Participation
(ADP)</t>
  </si>
  <si>
    <t>Contact Information</t>
  </si>
  <si>
    <t xml:space="preserve">SY 24-25 Zee Zees  </t>
  </si>
  <si>
    <t>Serving
 Size</t>
  </si>
  <si>
    <t xml:space="preserve">Product 
Description </t>
  </si>
  <si>
    <t>Meal 
Contribution</t>
  </si>
  <si>
    <r>
      <t>Commodity Calculator</t>
    </r>
    <r>
      <rPr>
        <b/>
        <sz val="26"/>
        <color theme="9" tint="-0.249977111117893"/>
        <rFont val="Arial Black"/>
        <family val="2"/>
      </rPr>
      <t xml:space="preserve"> </t>
    </r>
    <r>
      <rPr>
        <sz val="26"/>
        <color theme="9" tint="-0.249977111117893"/>
        <rFont val="Arial Black"/>
        <family val="2"/>
      </rPr>
      <t xml:space="preserve"> </t>
    </r>
  </si>
  <si>
    <t xml:space="preserve">Total Entitlement Per USDA Food </t>
  </si>
  <si>
    <t>Harvest Mixed Fruit Cups
(pears, peaches &amp; grapes)</t>
  </si>
  <si>
    <t>Four Fruit Mixed Fruit Cups  
(apples, pears, pineapple &amp; peaches)</t>
  </si>
  <si>
    <t>1.5 M/MA or 3/8c VEG 
(Legume)</t>
  </si>
  <si>
    <t>1.25 M/MA or 3/8c VEG
 (Legume)</t>
  </si>
  <si>
    <t>2 M/MA or 1/2c VEG 
(Legume)</t>
  </si>
  <si>
    <r>
      <t xml:space="preserve">Total USDA Cases </t>
    </r>
    <r>
      <rPr>
        <b/>
        <i/>
        <sz val="7"/>
        <color theme="8"/>
        <rFont val="Arial Black"/>
        <family val="2"/>
      </rPr>
      <t>(Raw)</t>
    </r>
  </si>
  <si>
    <r>
      <t xml:space="preserve">Harvest Mixed Fruit Cups 
</t>
    </r>
    <r>
      <rPr>
        <b/>
        <sz val="6"/>
        <color theme="9"/>
        <rFont val="Arial"/>
        <family val="2"/>
      </rPr>
      <t>(pears, peaches &amp; grapes)</t>
    </r>
  </si>
  <si>
    <r>
      <t xml:space="preserve">Four Fruit Mixed Fruit Cups 
</t>
    </r>
    <r>
      <rPr>
        <b/>
        <sz val="6"/>
        <color theme="9"/>
        <rFont val="Arial"/>
        <family val="2"/>
      </rPr>
      <t>(apples, pears, pineapple &amp; peaches)</t>
    </r>
  </si>
  <si>
    <t>Accepted Commodities - Ship To Party: 5002629</t>
  </si>
  <si>
    <t>1.5 M/MA or 3/8c VEG
(Legume)</t>
  </si>
  <si>
    <t>1.25 M/MA or 3/8c VEG
(Legume)</t>
  </si>
  <si>
    <t>2 M/MA or 1/2c VEG
(Legume)</t>
  </si>
  <si>
    <t>110149 
Bulk Apples</t>
  </si>
  <si>
    <t>100220 
Peaches</t>
  </si>
  <si>
    <t>100225
Pears</t>
  </si>
  <si>
    <t>100212 
Mixed Fruit</t>
  </si>
  <si>
    <t>100360
Garbanzo Beans</t>
  </si>
  <si>
    <t>100365
Pinto Beans</t>
  </si>
  <si>
    <t>First &amp; Last Name:</t>
  </si>
  <si>
    <t>Special Delivery Instructions:</t>
  </si>
  <si>
    <t>National Food Group  I  46820 Magellan Drive, Suite A, Novi, MI 48377</t>
  </si>
  <si>
    <t>PLEASE COMPLETE INFORMATION BELOW:</t>
  </si>
  <si>
    <t>Drawdown</t>
  </si>
  <si>
    <t xml:space="preserve">110149 Bulk Apples </t>
  </si>
  <si>
    <t xml:space="preserve">100220 Peaches </t>
  </si>
  <si>
    <t xml:space="preserve">100225 Pears </t>
  </si>
  <si>
    <t xml:space="preserve">100212 Mixed Fruit </t>
  </si>
  <si>
    <t xml:space="preserve">100360 Garbanzo Beans </t>
  </si>
  <si>
    <t xml:space="preserve">100365 Pinto Beans </t>
  </si>
  <si>
    <r>
      <rPr>
        <sz val="10"/>
        <color theme="9" tint="-0.249977111117893"/>
        <rFont val="Arial Black"/>
        <family val="2"/>
      </rPr>
      <t xml:space="preserve">Fruit: </t>
    </r>
    <r>
      <rPr>
        <sz val="10"/>
        <color theme="9" tint="-0.249977111117893"/>
        <rFont val="Arial"/>
        <family val="2"/>
      </rPr>
      <t xml:space="preserve">Apples (110149), Peaches (100220), Pears (100225), Mixed Fruit (100212)
</t>
    </r>
    <r>
      <rPr>
        <sz val="10"/>
        <color theme="9" tint="-0.249977111117893"/>
        <rFont val="Arial Black"/>
        <family val="2"/>
      </rPr>
      <t>Beans:</t>
    </r>
    <r>
      <rPr>
        <sz val="10"/>
        <color theme="9" tint="-0.249977111117893"/>
        <rFont val="Arial"/>
        <family val="2"/>
      </rPr>
      <t xml:space="preserve">  Garbanzo Beans (100360), Pinto Beans (100365)</t>
    </r>
  </si>
  <si>
    <t>2.25 M/MA or 5/8c VEG
(Legume)</t>
  </si>
  <si>
    <t>commodityprocessing.com</t>
  </si>
  <si>
    <t>Diced Apple Fruit Cups</t>
  </si>
  <si>
    <t>Diced Apple Cinnamon Fruit Cups</t>
  </si>
  <si>
    <t>Preferred Sales Channel: (ProcessorLink)</t>
  </si>
  <si>
    <t>Diced Cinnamon Apple Fruit Cups</t>
  </si>
  <si>
    <t>NA</t>
  </si>
  <si>
    <t>Hummus Cups - Original - 3 oz</t>
  </si>
  <si>
    <t>Hummus Cups - Original - 4.5 oz</t>
  </si>
  <si>
    <t>Hummus Cups - Red Pepper - 4.5 oz</t>
  </si>
  <si>
    <t>Hummus Cups - Taco - 4.5 oz</t>
  </si>
  <si>
    <t>Bean Dip Cups - Original - 4.5 oz</t>
  </si>
  <si>
    <t>Bean Dip Cups - Originall - 3 oz</t>
  </si>
  <si>
    <t>2.25 M/MA or 5/8c VEG 
(Legume)</t>
  </si>
  <si>
    <t>May</t>
  </si>
  <si>
    <t>Jun</t>
  </si>
  <si>
    <t>Beginning Balance (lbs)</t>
  </si>
  <si>
    <t>Remaining Balance (lbs)</t>
  </si>
  <si>
    <t>Cases Needed Per Month</t>
  </si>
  <si>
    <r>
      <t>Forecasting/Ordering Schedule</t>
    </r>
    <r>
      <rPr>
        <b/>
        <sz val="26"/>
        <color theme="9" tint="-0.249977111117893"/>
        <rFont val="Arial Black"/>
        <family val="2"/>
      </rPr>
      <t xml:space="preserve"> </t>
    </r>
    <r>
      <rPr>
        <sz val="26"/>
        <color theme="9" tint="-0.249977111117893"/>
        <rFont val="Arial Black"/>
        <family val="2"/>
      </rPr>
      <t xml:space="preserve"> </t>
    </r>
  </si>
  <si>
    <t xml:space="preserve">SY 24-25 Zee Zees   </t>
  </si>
  <si>
    <t>Inside Delivery ?</t>
  </si>
  <si>
    <t xml:space="preserve">Yes or No </t>
  </si>
  <si>
    <t>Yes or No</t>
  </si>
  <si>
    <t>Do You Have A Dock?</t>
  </si>
  <si>
    <t>Delivery Hours</t>
  </si>
  <si>
    <t>Receiving Contact Number</t>
  </si>
  <si>
    <t>Hummus Cups - Taco - 3 oz</t>
  </si>
  <si>
    <t>Hummus Cups - Red Pepper - 3 oz</t>
  </si>
  <si>
    <r>
      <t xml:space="preserve">Total 
USDA 
Cases </t>
    </r>
    <r>
      <rPr>
        <i/>
        <sz val="7"/>
        <color theme="8"/>
        <rFont val="Arial Black"/>
        <family val="2"/>
      </rPr>
      <t>(Raw)</t>
    </r>
  </si>
  <si>
    <t>Total Finished Zee Zees Pallets</t>
  </si>
  <si>
    <t>USDA Pass
Through Value (Case)</t>
  </si>
  <si>
    <t xml:space="preserve">Once completed, please return a copy of this form to your National Food Group sales representative. 
Then, divert your commodities based on this worksheet by following your specific state diversion processes. </t>
  </si>
  <si>
    <r>
      <rPr>
        <sz val="12"/>
        <color theme="1"/>
        <rFont val="Arial Black"/>
        <family val="2"/>
      </rPr>
      <t>Instructions:</t>
    </r>
    <r>
      <rPr>
        <sz val="11"/>
        <color rgb="FF323232"/>
        <rFont val="Arial"/>
        <family val="2"/>
      </rPr>
      <t xml:space="preserve">
</t>
    </r>
    <r>
      <rPr>
        <sz val="9.5"/>
        <color rgb="FF323232"/>
        <rFont val="Arial"/>
        <family val="2"/>
      </rPr>
      <t>1. Enter your starting pounds per commodity to the right. When entering your pounds per
    Commodity use your diversions for next school year in your State System or WBSCM.
2. Enter the number of cases you need per month in the (RED) columns.
3. Fill out contact &amp; distributor information at the bottom.
4. Save a copy of the completed form for your records
5. E-mail the form to sales representative</t>
    </r>
  </si>
  <si>
    <r>
      <t xml:space="preserve">Note on Commodities 100220, 100225, 100212, 100360 &amp; 100365
</t>
    </r>
    <r>
      <rPr>
        <sz val="10"/>
        <color theme="8"/>
        <rFont val="Arial"/>
        <family val="2"/>
      </rPr>
      <t>These material codes are ordered in 6/10 cans rather than pounds. When entering orders into WBSCM or submitting to your local state agency, please use the total USDA Cases (Raw) - Columns K-O. Note: Bulk Apples 110149 are ordered in pounds.</t>
    </r>
  </si>
  <si>
    <r>
      <rPr>
        <sz val="12"/>
        <color theme="1"/>
        <rFont val="Arial Black"/>
        <family val="2"/>
      </rPr>
      <t>Instructions:</t>
    </r>
    <r>
      <rPr>
        <sz val="10"/>
        <color theme="9" tint="-0.249977111117893"/>
        <rFont val="Arial"/>
        <family val="2"/>
      </rPr>
      <t xml:space="preserve">
</t>
    </r>
    <r>
      <rPr>
        <b/>
        <sz val="9.5"/>
        <color theme="9" tint="-0.249977111117893"/>
        <rFont val="Arial"/>
        <family val="2"/>
      </rPr>
      <t>1.</t>
    </r>
    <r>
      <rPr>
        <sz val="9.5"/>
        <color theme="9" tint="-0.249977111117893"/>
        <rFont val="Arial"/>
        <family val="2"/>
      </rPr>
      <t xml:space="preserve"> Enter Average Daily Participation (ADP) + Times Menued Per (School) Year.</t>
    </r>
    <r>
      <rPr>
        <b/>
        <sz val="9.5"/>
        <color theme="9" tint="-0.249977111117893"/>
        <rFont val="Arial"/>
        <family val="2"/>
      </rPr>
      <t xml:space="preserve">
2.</t>
    </r>
    <r>
      <rPr>
        <sz val="9.5"/>
        <color theme="9" tint="-0.249977111117893"/>
        <rFont val="Arial"/>
        <family val="2"/>
      </rPr>
      <t xml:space="preserve"> Totals will populate in the chart for:
     a. Pounds of each USDA Food needed to divert to National Food Group.
     b. USDA Cases (raw) of each USDA Material Code needed to divert 
         to National Food Group.
     c. Pallets of finished processed product (useful info for those who take direct orders)
     d. Entitlement dollars required per USDA Material Code.</t>
    </r>
    <r>
      <rPr>
        <b/>
        <sz val="9.5"/>
        <color theme="9" tint="-0.249977111117893"/>
        <rFont val="Arial"/>
        <family val="2"/>
      </rPr>
      <t xml:space="preserve">
3. </t>
    </r>
    <r>
      <rPr>
        <sz val="9.5"/>
        <color theme="9" tint="-0.249977111117893"/>
        <rFont val="Arial"/>
        <family val="2"/>
      </rPr>
      <t>Refer to the forecasting tab for calculating finished processed cases.</t>
    </r>
    <r>
      <rPr>
        <b/>
        <sz val="9.5"/>
        <color theme="9" tint="-0.249977111117893"/>
        <rFont val="Arial"/>
        <family val="2"/>
      </rPr>
      <t xml:space="preserve">
4</t>
    </r>
    <r>
      <rPr>
        <sz val="9.5"/>
        <color theme="9" tint="-0.249977111117893"/>
        <rFont val="Arial"/>
        <family val="2"/>
      </rPr>
      <t>. Once completed, divert commodities based on this worksheet by entering your pounds   
    or USDA Cases (raw) in WBSCM or your state website.</t>
    </r>
    <r>
      <rPr>
        <b/>
        <sz val="9.5"/>
        <color theme="9" tint="-0.249977111117893"/>
        <rFont val="Arial"/>
        <family val="2"/>
      </rPr>
      <t xml:space="preserve">
5.</t>
    </r>
    <r>
      <rPr>
        <sz val="9.5"/>
        <color theme="9" tint="-0.249977111117893"/>
        <rFont val="Arial"/>
        <family val="2"/>
      </rPr>
      <t xml:space="preserve"> Please send this information to your National Food Group representative to review</t>
    </r>
    <r>
      <rPr>
        <sz val="10"/>
        <color theme="9" tint="-0.249977111117893"/>
        <rFont val="Arial"/>
        <family val="2"/>
      </rPr>
      <t>.</t>
    </r>
  </si>
  <si>
    <t>Shayna Pham</t>
  </si>
  <si>
    <t>Territory Lead</t>
  </si>
  <si>
    <t>(248) 560-2338</t>
  </si>
  <si>
    <t>spham@nationalfoodgroup.com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</si>
</sst>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8">
    <font>
      <sz val="11"/>
      <color theme="1"/>
      <name val="Calibri"/>
      <family val="2"/>
      <scheme val="minor"/>
    </font>
    <font>
      <sz val="12"/>
      <color theme="1"/>
      <name val="Calibri"/>
      <family val="2"/>
      <scheme val="minor"/>
    </font>
    <font>
      <u/>
      <sz val="10"/>
      <color indexed="12"/>
      <name val="Arial"/>
      <family val="2"/>
    </font>
    <font>
      <sz val="8"/>
      <name val="Segoe UI"/>
      <family val="2"/>
    </font>
    <font>
      <sz val="11"/>
      <color theme="1"/>
      <name val="Avenir Heavy"/>
      <family val="2"/>
    </font>
    <font>
      <sz val="8"/>
      <color theme="1"/>
      <name val="Avenir Heavy"/>
      <family val="2"/>
    </font>
    <font>
      <sz val="20"/>
      <color theme="1"/>
      <name val="Calibri"/>
      <family val="2"/>
      <scheme val="minor"/>
    </font>
    <font>
      <sz val="8"/>
      <color theme="1"/>
      <name val="Calibri"/>
      <family val="2"/>
      <scheme val="minor"/>
    </font>
    <font>
      <sz val="32"/>
      <color theme="9" tint="-0.249977111117893"/>
      <name val="Obviously Bold"/>
    </font>
    <font>
      <sz val="11"/>
      <color theme="1"/>
      <name val="Arial"/>
      <family val="2"/>
    </font>
    <font>
      <sz val="12"/>
      <color rgb="FFFFFFFF"/>
      <name val="Arial Black"/>
      <family val="2"/>
    </font>
    <font>
      <b/>
      <sz val="100"/>
      <color theme="8"/>
      <name val="Avenir Heavy"/>
      <family val="2"/>
    </font>
    <font>
      <b/>
      <sz val="34"/>
      <color theme="8"/>
      <name val="Avenir Heavy"/>
      <family val="2"/>
    </font>
    <font>
      <sz val="13"/>
      <color theme="8"/>
      <name val="Avenir LT Std 65 Medium"/>
      <family val="2"/>
    </font>
    <font>
      <sz val="14"/>
      <color theme="9" tint="-0.249977111117893"/>
      <name val="Arial Black"/>
      <family val="2"/>
    </font>
    <font>
      <sz val="10"/>
      <color theme="9" tint="-0.249977111117893"/>
      <name val="Arial"/>
      <family val="2"/>
    </font>
    <font>
      <sz val="12"/>
      <color theme="8"/>
      <name val="Arial Black"/>
      <family val="2"/>
    </font>
    <font>
      <sz val="11"/>
      <color theme="8"/>
      <name val="Calibri"/>
      <family val="2"/>
      <scheme val="minor"/>
    </font>
    <font>
      <sz val="12"/>
      <color theme="9" tint="-0.249977111117893"/>
      <name val="Arial"/>
      <family val="2"/>
    </font>
    <font>
      <sz val="10"/>
      <color theme="9" tint="-0.249977111117893"/>
      <name val="Avenir LT Std 65 Medium"/>
      <family val="2"/>
    </font>
    <font>
      <sz val="11"/>
      <color theme="9" tint="-0.249977111117893"/>
      <name val="Calibri"/>
      <family val="2"/>
      <scheme val="minor"/>
    </font>
    <font>
      <b/>
      <sz val="12"/>
      <color theme="9" tint="-0.249977111117893"/>
      <name val="Calibri"/>
      <family val="2"/>
      <scheme val="minor"/>
    </font>
    <font>
      <b/>
      <sz val="12"/>
      <color theme="9" tint="-0.249977111117893"/>
      <name val="Arial"/>
      <family val="2"/>
    </font>
    <font>
      <sz val="11"/>
      <color theme="9" tint="-0.249977111117893"/>
      <name val="Arial"/>
      <family val="2"/>
    </font>
    <font>
      <sz val="8"/>
      <color theme="9" tint="-0.249977111117893"/>
      <name val="Arial"/>
      <family val="2"/>
    </font>
    <font>
      <sz val="10"/>
      <color theme="8"/>
      <name val="Arial Black"/>
      <family val="2"/>
    </font>
    <font>
      <b/>
      <sz val="10"/>
      <color theme="8"/>
      <name val="Arial Black"/>
      <family val="2"/>
    </font>
    <font>
      <sz val="11"/>
      <color rgb="FFFFFFFF"/>
      <name val="Arial Black"/>
      <family val="2"/>
    </font>
    <font>
      <sz val="18"/>
      <color theme="8"/>
      <name val="Arial Black"/>
      <family val="2"/>
    </font>
    <font>
      <sz val="7"/>
      <color theme="9" tint="-0.249977111117893"/>
      <name val="Arial"/>
      <family val="2"/>
    </font>
    <font>
      <sz val="7"/>
      <color theme="8"/>
      <name val="Arial Black"/>
      <family val="2"/>
    </font>
    <font>
      <sz val="12"/>
      <color theme="1"/>
      <name val="Avenir Heavy"/>
      <family val="2"/>
    </font>
    <font>
      <sz val="12"/>
      <color theme="0"/>
      <name val="Avenir Heavy"/>
      <family val="2"/>
    </font>
    <font>
      <sz val="10"/>
      <color theme="9" tint="-0.249977111117893"/>
      <name val="Arial Black"/>
      <family val="2"/>
    </font>
    <font>
      <b/>
      <sz val="8"/>
      <color theme="9" tint="-0.249977111117893"/>
      <name val="Arial"/>
      <family val="2"/>
    </font>
    <font>
      <u/>
      <sz val="8"/>
      <color theme="9" tint="-0.249977111117893"/>
      <name val="Arial"/>
      <family val="2"/>
    </font>
    <font>
      <sz val="26"/>
      <color theme="9" tint="-0.249977111117893"/>
      <name val="Arial Black"/>
      <family val="2"/>
    </font>
    <font>
      <b/>
      <sz val="26"/>
      <color theme="9" tint="-0.249977111117893"/>
      <name val="Arial Black"/>
      <family val="2"/>
    </font>
    <font>
      <sz val="10"/>
      <color theme="8"/>
      <name val="Arial"/>
      <family val="2"/>
    </font>
    <font>
      <sz val="10"/>
      <color theme="8"/>
      <name val="Avenir LT Std 65 Medium"/>
      <family val="2"/>
    </font>
    <font>
      <sz val="6"/>
      <color theme="8"/>
      <name val="Arial Black"/>
      <family val="2"/>
    </font>
    <font>
      <b/>
      <sz val="7"/>
      <color theme="8"/>
      <name val="Arial Black"/>
      <family val="2"/>
    </font>
    <font>
      <sz val="9"/>
      <color theme="9" tint="-0.249977111117893"/>
      <name val="Arial"/>
      <family val="2"/>
    </font>
    <font>
      <b/>
      <i/>
      <sz val="7"/>
      <color theme="8"/>
      <name val="Arial Black"/>
      <family val="2"/>
    </font>
    <font>
      <sz val="7"/>
      <color theme="8"/>
      <name val="Calibri"/>
      <family val="2"/>
      <scheme val="minor"/>
    </font>
    <font>
      <b/>
      <sz val="7"/>
      <color theme="9"/>
      <name val="Arial"/>
      <family val="2"/>
    </font>
    <font>
      <sz val="7"/>
      <color theme="9"/>
      <name val="Arial"/>
      <family val="2"/>
    </font>
    <font>
      <sz val="7"/>
      <color theme="9"/>
      <name val="Arial Bold"/>
    </font>
    <font>
      <sz val="12"/>
      <color theme="9" tint="-0.249977111117893"/>
      <name val="Arial Black"/>
      <family val="2"/>
    </font>
    <font>
      <sz val="30"/>
      <color theme="9" tint="-0.249977111117893"/>
      <name val="Arial Black"/>
      <family val="2"/>
    </font>
    <font>
      <sz val="22"/>
      <color theme="9" tint="-0.249977111117893"/>
      <name val="Arial"/>
      <family val="2"/>
    </font>
    <font>
      <b/>
      <sz val="6"/>
      <color theme="9"/>
      <name val="Arial"/>
      <family val="2"/>
    </font>
    <font>
      <sz val="7"/>
      <color theme="9"/>
      <name val="Arial Black"/>
      <family val="2"/>
    </font>
    <font>
      <b/>
      <sz val="100"/>
      <color rgb="FF323232"/>
      <name val="Avenir Heavy"/>
      <family val="2"/>
    </font>
    <font>
      <b/>
      <sz val="18"/>
      <color rgb="FF323232"/>
      <name val="Calibri"/>
      <family val="2"/>
      <scheme val="minor"/>
    </font>
    <font>
      <sz val="11"/>
      <color rgb="FFFFFFFF"/>
      <name val="Calibri"/>
      <family val="2"/>
      <scheme val="minor"/>
    </font>
    <font>
      <sz val="11"/>
      <color rgb="FF323232"/>
      <name val="Calibri"/>
      <family val="2"/>
      <scheme val="minor"/>
    </font>
    <font>
      <sz val="7"/>
      <color rgb="FF323232"/>
      <name val="Arial Black"/>
      <family val="2"/>
    </font>
    <font>
      <sz val="7"/>
      <color rgb="FFFFFFFF"/>
      <name val="Arial Black"/>
      <family val="2"/>
    </font>
    <font>
      <sz val="7"/>
      <color rgb="FF323232"/>
      <name val="Arial"/>
      <family val="2"/>
    </font>
    <font>
      <sz val="24"/>
      <color rgb="FF323232"/>
      <name val="Avenir Medium"/>
      <family val="2"/>
    </font>
    <font>
      <b/>
      <sz val="18"/>
      <color rgb="FF323232"/>
      <name val="Avenir LT Std 65 Medium"/>
      <family val="2"/>
    </font>
    <font>
      <b/>
      <sz val="7"/>
      <color rgb="FFFFFFFF"/>
      <name val="Arial Black"/>
      <family val="2"/>
    </font>
    <font>
      <sz val="12"/>
      <color rgb="FF323232"/>
      <name val="Arial Black"/>
      <family val="2"/>
    </font>
    <font>
      <sz val="20"/>
      <color rgb="FF323232"/>
      <name val="Avenir Roman"/>
    </font>
    <font>
      <sz val="11"/>
      <color rgb="FFE53E2F"/>
      <name val="Calibri"/>
      <family val="2"/>
      <scheme val="minor"/>
    </font>
    <font>
      <sz val="8"/>
      <color rgb="FF323232"/>
      <name val="Arial"/>
      <family val="2"/>
    </font>
    <font>
      <b/>
      <sz val="8"/>
      <color theme="8"/>
      <name val="Arial Black"/>
      <family val="2"/>
    </font>
    <font>
      <sz val="7"/>
      <name val="Arial"/>
      <family val="2"/>
    </font>
    <font>
      <sz val="11"/>
      <color rgb="FF323232"/>
      <name val="Arial"/>
      <family val="2"/>
    </font>
    <font>
      <sz val="11"/>
      <color rgb="FF323232"/>
      <name val="Calibri"/>
      <family val="2"/>
    </font>
    <font>
      <i/>
      <sz val="7"/>
      <color theme="8"/>
      <name val="Arial Black"/>
      <family val="2"/>
    </font>
    <font>
      <b/>
      <sz val="9.5"/>
      <color theme="9" tint="-0.249977111117893"/>
      <name val="Arial"/>
      <family val="2"/>
    </font>
    <font>
      <sz val="9.5"/>
      <color theme="9" tint="-0.249977111117893"/>
      <name val="Arial"/>
      <family val="2"/>
    </font>
    <font>
      <sz val="9.5"/>
      <color rgb="FF323232"/>
      <name val="Arial"/>
      <family val="2"/>
    </font>
    <font>
      <sz val="6"/>
      <color theme="9" tint="-0.249977111117893"/>
      <name val="Arial Black"/>
      <family val="2"/>
    </font>
    <font>
      <sz val="6"/>
      <color theme="1" tint="0.14999847407452621"/>
      <name val="Arial"/>
      <family val="2"/>
    </font>
    <font>
      <sz val="12"/>
      <color theme="1"/>
      <name val="Arial Black"/>
      <family val="2"/>
    </font>
  </fonts>
  <fills count="37">
    <fill>
      <patternFill patternType="none"/>
    </fill>
    <fill>
      <patternFill patternType="gray125"/>
    </fill>
    <fill>
      <patternFill patternType="solid">
        <fgColor theme="8"/>
        <bgColor indexed="64"/>
      </patternFill>
    </fill>
    <fill>
      <patternFill patternType="solid">
        <fgColor theme="3" tint="0.39997558519241921"/>
        <bgColor indexed="64"/>
      </patternFill>
    </fill>
    <fill>
      <patternFill patternType="solid">
        <fgColor theme="8" tint="-4.9989318521683403E-2"/>
        <bgColor indexed="64"/>
      </patternFill>
    </fill>
    <fill>
      <patternFill patternType="solid">
        <fgColor theme="8" tint="-0.34998626667073579"/>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rgb="FF5D2A2B"/>
        <bgColor indexed="64"/>
      </patternFill>
    </fill>
    <fill>
      <patternFill patternType="solid">
        <fgColor rgb="FF5D2A2B"/>
        <bgColor rgb="FF000000"/>
      </patternFill>
    </fill>
    <fill>
      <patternFill patternType="solid">
        <fgColor theme="1" tint="0.79998168889431442"/>
        <bgColor indexed="64"/>
      </patternFill>
    </fill>
    <fill>
      <patternFill patternType="solid">
        <fgColor theme="1" tint="0.59999389629810485"/>
        <bgColor indexed="64"/>
      </patternFill>
    </fill>
    <fill>
      <patternFill patternType="solid">
        <fgColor theme="8"/>
        <bgColor rgb="FF000000"/>
      </patternFill>
    </fill>
    <fill>
      <patternFill patternType="solid">
        <fgColor theme="8" tint="-0.14999847407452621"/>
        <bgColor indexed="64"/>
      </patternFill>
    </fill>
    <fill>
      <patternFill patternType="solid">
        <fgColor theme="5"/>
        <bgColor indexed="64"/>
      </patternFill>
    </fill>
    <fill>
      <patternFill patternType="solid">
        <fgColor theme="8" tint="-0.14999847407452621"/>
        <bgColor rgb="FF000000"/>
      </patternFill>
    </fill>
    <fill>
      <patternFill patternType="solid">
        <fgColor theme="5" tint="0.79998168889431442"/>
        <bgColor indexed="64"/>
      </patternFill>
    </fill>
    <fill>
      <patternFill patternType="solid">
        <fgColor theme="0"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8" tint="-4.9989318521683403E-2"/>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rgb="FF40BFC0"/>
        <bgColor rgb="FF000000"/>
      </patternFill>
    </fill>
    <fill>
      <patternFill patternType="solid">
        <fgColor rgb="FFD9F2F2"/>
        <bgColor rgb="FF000000"/>
      </patternFill>
    </fill>
    <fill>
      <patternFill patternType="solid">
        <fgColor rgb="FFFCB714"/>
        <bgColor rgb="FF000000"/>
      </patternFill>
    </fill>
    <fill>
      <patternFill patternType="solid">
        <fgColor rgb="FFFEF0CF"/>
        <bgColor rgb="FF000000"/>
      </patternFill>
    </fill>
    <fill>
      <patternFill patternType="solid">
        <fgColor rgb="FFA6A6A6"/>
        <bgColor rgb="FF000000"/>
      </patternFill>
    </fill>
    <fill>
      <patternFill patternType="solid">
        <fgColor rgb="FFE53E2F"/>
        <bgColor rgb="FF000000"/>
      </patternFill>
    </fill>
    <fill>
      <patternFill patternType="solid">
        <fgColor rgb="FFFAD9D6"/>
        <bgColor rgb="FF000000"/>
      </patternFill>
    </fill>
    <fill>
      <patternFill patternType="solid">
        <fgColor theme="1"/>
        <bgColor rgb="FF000000"/>
      </patternFill>
    </fill>
    <fill>
      <patternFill patternType="solid">
        <fgColor theme="1" tint="0.59999389629810485"/>
        <bgColor rgb="FF000000"/>
      </patternFill>
    </fill>
    <fill>
      <patternFill patternType="solid">
        <fgColor theme="1" tint="0.39997558519241921"/>
        <bgColor rgb="FF000000"/>
      </patternFill>
    </fill>
  </fills>
  <borders count="71">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theme="8"/>
      </right>
      <top/>
      <bottom style="medium">
        <color theme="8"/>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diagonal/>
    </border>
    <border>
      <left/>
      <right style="medium">
        <color theme="8"/>
      </right>
      <top style="medium">
        <color theme="8"/>
      </top>
      <bottom/>
      <diagonal/>
    </border>
    <border>
      <left style="medium">
        <color theme="8"/>
      </left>
      <right style="medium">
        <color theme="8"/>
      </right>
      <top style="medium">
        <color theme="8"/>
      </top>
      <bottom/>
      <diagonal/>
    </border>
    <border>
      <left style="medium">
        <color theme="8"/>
      </left>
      <right/>
      <top style="medium">
        <color theme="8"/>
      </top>
      <bottom/>
      <diagonal/>
    </border>
    <border>
      <left style="medium">
        <color theme="8"/>
      </left>
      <right/>
      <top/>
      <bottom/>
      <diagonal/>
    </border>
    <border>
      <left/>
      <right/>
      <top style="medium">
        <color theme="8"/>
      </top>
      <bottom style="medium">
        <color theme="8"/>
      </bottom>
      <diagonal/>
    </border>
    <border>
      <left/>
      <right/>
      <top/>
      <bottom style="medium">
        <color theme="8"/>
      </bottom>
      <diagonal/>
    </border>
    <border>
      <left/>
      <right style="thin">
        <color theme="8"/>
      </right>
      <top/>
      <bottom style="medium">
        <color theme="8"/>
      </bottom>
      <diagonal/>
    </border>
    <border>
      <left style="thin">
        <color theme="8"/>
      </left>
      <right/>
      <top/>
      <bottom style="medium">
        <color theme="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theme="8"/>
      </right>
      <top/>
      <bottom/>
      <diagonal/>
    </border>
    <border>
      <left/>
      <right/>
      <top style="thick">
        <color theme="8"/>
      </top>
      <bottom style="medium">
        <color theme="8"/>
      </bottom>
      <diagonal/>
    </border>
    <border>
      <left/>
      <right style="thin">
        <color theme="9" tint="-0.24994659260841701"/>
      </right>
      <top/>
      <bottom style="thin">
        <color theme="8"/>
      </bottom>
      <diagonal/>
    </border>
    <border>
      <left style="thin">
        <color theme="9" tint="-0.24994659260841701"/>
      </left>
      <right style="thin">
        <color theme="9" tint="-0.24994659260841701"/>
      </right>
      <top/>
      <bottom style="thin">
        <color theme="8"/>
      </bottom>
      <diagonal/>
    </border>
    <border>
      <left/>
      <right style="thin">
        <color theme="9" tint="-0.24994659260841701"/>
      </right>
      <top style="thin">
        <color theme="8"/>
      </top>
      <bottom style="thin">
        <color theme="8"/>
      </bottom>
      <diagonal/>
    </border>
    <border>
      <left style="thin">
        <color theme="9" tint="-0.24994659260841701"/>
      </left>
      <right style="thin">
        <color theme="9" tint="-0.24994659260841701"/>
      </right>
      <top style="thin">
        <color theme="8"/>
      </top>
      <bottom style="thin">
        <color theme="8"/>
      </bottom>
      <diagonal/>
    </border>
    <border>
      <left/>
      <right style="thin">
        <color theme="9" tint="-0.24994659260841701"/>
      </right>
      <top style="thin">
        <color theme="8"/>
      </top>
      <bottom style="medium">
        <color theme="8"/>
      </bottom>
      <diagonal/>
    </border>
    <border>
      <left style="thin">
        <color theme="9" tint="-0.24994659260841701"/>
      </left>
      <right style="thin">
        <color theme="9" tint="-0.24994659260841701"/>
      </right>
      <top style="thin">
        <color theme="8"/>
      </top>
      <bottom style="medium">
        <color theme="8"/>
      </bottom>
      <diagonal/>
    </border>
    <border>
      <left style="thin">
        <color theme="8"/>
      </left>
      <right style="thin">
        <color theme="8"/>
      </right>
      <top/>
      <bottom/>
      <diagonal/>
    </border>
    <border>
      <left style="thin">
        <color theme="8"/>
      </left>
      <right/>
      <top/>
      <bottom/>
      <diagonal/>
    </border>
    <border>
      <left style="thin">
        <color theme="8"/>
      </left>
      <right style="thin">
        <color theme="8"/>
      </right>
      <top/>
      <bottom style="medium">
        <color theme="8"/>
      </bottom>
      <diagonal/>
    </border>
    <border>
      <left/>
      <right style="thin">
        <color theme="8"/>
      </right>
      <top style="medium">
        <color theme="8"/>
      </top>
      <bottom style="medium">
        <color theme="8"/>
      </bottom>
      <diagonal/>
    </border>
    <border>
      <left style="thin">
        <color theme="8"/>
      </left>
      <right style="thin">
        <color theme="8"/>
      </right>
      <top style="medium">
        <color theme="8"/>
      </top>
      <bottom style="medium">
        <color theme="8"/>
      </bottom>
      <diagonal/>
    </border>
    <border>
      <left style="thin">
        <color theme="8"/>
      </left>
      <right style="thin">
        <color theme="8"/>
      </right>
      <top style="thin">
        <color theme="8"/>
      </top>
      <bottom style="medium">
        <color theme="8"/>
      </bottom>
      <diagonal/>
    </border>
    <border>
      <left style="thin">
        <color theme="9" tint="-0.24994659260841701"/>
      </left>
      <right/>
      <top/>
      <bottom style="thin">
        <color theme="8"/>
      </bottom>
      <diagonal/>
    </border>
    <border>
      <left style="thin">
        <color theme="9" tint="-0.24994659260841701"/>
      </left>
      <right/>
      <top style="thin">
        <color theme="8"/>
      </top>
      <bottom style="thin">
        <color theme="8"/>
      </bottom>
      <diagonal/>
    </border>
    <border>
      <left style="thin">
        <color theme="9" tint="-0.24994659260841701"/>
      </left>
      <right/>
      <top style="thin">
        <color theme="8"/>
      </top>
      <bottom style="medium">
        <color theme="8"/>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tint="-0.499984740745262"/>
      </left>
      <right/>
      <top/>
      <bottom style="medium">
        <color theme="8"/>
      </bottom>
      <diagonal/>
    </border>
    <border>
      <left/>
      <right style="thin">
        <color theme="8" tint="-0.499984740745262"/>
      </right>
      <top/>
      <bottom style="medium">
        <color theme="8"/>
      </bottom>
      <diagonal/>
    </border>
    <border>
      <left style="thin">
        <color theme="8"/>
      </left>
      <right style="thin">
        <color theme="8"/>
      </right>
      <top style="medium">
        <color theme="8"/>
      </top>
      <bottom style="thin">
        <color theme="8"/>
      </bottom>
      <diagonal/>
    </border>
    <border>
      <left/>
      <right/>
      <top style="thin">
        <color theme="8"/>
      </top>
      <bottom style="thick">
        <color theme="8"/>
      </bottom>
      <diagonal/>
    </border>
    <border>
      <left style="thin">
        <color theme="8"/>
      </left>
      <right/>
      <top style="medium">
        <color theme="8"/>
      </top>
      <bottom style="medium">
        <color theme="8"/>
      </bottom>
      <diagonal/>
    </border>
    <border>
      <left/>
      <right/>
      <top/>
      <bottom style="thin">
        <color auto="1"/>
      </bottom>
      <diagonal/>
    </border>
    <border>
      <left/>
      <right/>
      <top/>
      <bottom style="thin">
        <color theme="8" tint="-0.24994659260841701"/>
      </bottom>
      <diagonal/>
    </border>
    <border>
      <left/>
      <right/>
      <top style="thin">
        <color theme="8" tint="-0.24994659260841701"/>
      </top>
      <bottom/>
      <diagonal/>
    </border>
    <border>
      <left/>
      <right style="medium">
        <color rgb="FFFFFFFF"/>
      </right>
      <top/>
      <bottom/>
      <diagonal/>
    </border>
    <border>
      <left style="medium">
        <color rgb="FFFFFFFF"/>
      </left>
      <right/>
      <top/>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diagonal/>
    </border>
    <border>
      <left/>
      <right/>
      <top/>
      <bottom style="medium">
        <color rgb="FFFFFFFF"/>
      </bottom>
      <diagonal/>
    </border>
    <border>
      <left/>
      <right/>
      <top style="medium">
        <color rgb="FFFFFFFF"/>
      </top>
      <bottom style="medium">
        <color rgb="FFFFFFFF"/>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style="thin">
        <color theme="8"/>
      </left>
      <right/>
      <top style="thin">
        <color theme="8"/>
      </top>
      <bottom/>
      <diagonal/>
    </border>
    <border>
      <left style="thin">
        <color rgb="FFFFFFFF"/>
      </left>
      <right style="thin">
        <color rgb="FFFFFFFF"/>
      </right>
      <top/>
      <bottom style="thin">
        <color rgb="FFFFFFFF"/>
      </bottom>
      <diagonal/>
    </border>
    <border>
      <left style="thin">
        <color rgb="FFFFFFFF"/>
      </left>
      <right style="thin">
        <color theme="8"/>
      </right>
      <top style="medium">
        <color theme="8"/>
      </top>
      <bottom style="thin">
        <color theme="8"/>
      </bottom>
      <diagonal/>
    </border>
    <border>
      <left style="thin">
        <color rgb="FFFFFFFF"/>
      </left>
      <right style="thin">
        <color theme="8"/>
      </right>
      <top style="thin">
        <color theme="8"/>
      </top>
      <bottom style="thin">
        <color theme="8"/>
      </bottom>
      <diagonal/>
    </border>
    <border>
      <left style="thin">
        <color rgb="FFFFFFFF"/>
      </left>
      <right style="thin">
        <color theme="8"/>
      </right>
      <top style="thin">
        <color theme="8"/>
      </top>
      <bottom/>
      <diagonal/>
    </border>
    <border>
      <left style="thin">
        <color theme="8"/>
      </left>
      <right style="thin">
        <color theme="8"/>
      </right>
      <top style="thin">
        <color theme="8"/>
      </top>
      <bottom/>
      <diagonal/>
    </border>
    <border>
      <left/>
      <right style="thin">
        <color rgb="FFFFFFFF"/>
      </right>
      <top/>
      <bottom/>
      <diagonal/>
    </border>
    <border>
      <left style="thin">
        <color rgb="FFFFFFFF"/>
      </left>
      <right/>
      <top/>
      <bottom/>
      <diagonal/>
    </border>
    <border>
      <left style="thin">
        <color rgb="FFFFFFFF"/>
      </left>
      <right style="medium">
        <color rgb="FFFFFFFF"/>
      </right>
      <top/>
      <bottom style="thin">
        <color rgb="FFFFFFFF"/>
      </bottom>
      <diagonal/>
    </border>
    <border>
      <left/>
      <right/>
      <top style="medium">
        <color rgb="FF5D2A2B"/>
      </top>
      <bottom/>
      <diagonal/>
    </border>
    <border>
      <left/>
      <right style="thick">
        <color theme="8"/>
      </right>
      <top style="medium">
        <color theme="8"/>
      </top>
      <bottom style="medium">
        <color theme="8"/>
      </bottom>
      <diagonal/>
    </border>
    <border>
      <left/>
      <right/>
      <top style="thin">
        <color indexed="64"/>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53">
    <xf numFmtId="0" fontId="0" fillId="0" borderId="0" xfId="0"/>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xf numFmtId="0" fontId="7" fillId="0" borderId="0" xfId="0" applyFont="1"/>
    <xf numFmtId="0" fontId="0" fillId="0" borderId="0" xfId="0" applyAlignment="1">
      <alignment horizontal="center"/>
    </xf>
    <xf numFmtId="0" fontId="6" fillId="0" borderId="0" xfId="0" applyFont="1" applyAlignment="1">
      <alignment horizontal="center"/>
    </xf>
    <xf numFmtId="0" fontId="11" fillId="2" borderId="0" xfId="0" applyFont="1" applyFill="1" applyAlignment="1">
      <alignment vertical="center"/>
    </xf>
    <xf numFmtId="0" fontId="0" fillId="2" borderId="0" xfId="0" applyFill="1"/>
    <xf numFmtId="0" fontId="17" fillId="2" borderId="0" xfId="0" applyFont="1" applyFill="1"/>
    <xf numFmtId="0" fontId="17" fillId="2" borderId="0" xfId="0" applyFont="1" applyFill="1" applyAlignment="1">
      <alignment horizontal="center"/>
    </xf>
    <xf numFmtId="0" fontId="17" fillId="2" borderId="0" xfId="0" applyFont="1" applyFill="1" applyAlignment="1">
      <alignment horizontal="center" vertical="center"/>
    </xf>
    <xf numFmtId="0" fontId="20" fillId="2" borderId="0" xfId="0" applyFont="1" applyFill="1"/>
    <xf numFmtId="39" fontId="21" fillId="2" borderId="0" xfId="0" applyNumberFormat="1" applyFont="1" applyFill="1" applyAlignment="1">
      <alignment horizontal="center" vertical="center"/>
    </xf>
    <xf numFmtId="39" fontId="22" fillId="2" borderId="0" xfId="0" applyNumberFormat="1" applyFont="1" applyFill="1" applyAlignment="1">
      <alignment horizontal="center" vertical="center"/>
    </xf>
    <xf numFmtId="0" fontId="23" fillId="2" borderId="0" xfId="0" applyFont="1" applyFill="1" applyAlignment="1">
      <alignment vertical="center"/>
    </xf>
    <xf numFmtId="4" fontId="23" fillId="2" borderId="0" xfId="0" applyNumberFormat="1" applyFont="1" applyFill="1" applyAlignment="1">
      <alignment horizontal="center"/>
    </xf>
    <xf numFmtId="0" fontId="20" fillId="0" borderId="0" xfId="0" applyFont="1"/>
    <xf numFmtId="0" fontId="23" fillId="0" borderId="0" xfId="0" applyFont="1" applyAlignment="1">
      <alignment vertical="center"/>
    </xf>
    <xf numFmtId="0" fontId="9" fillId="0" borderId="0" xfId="0" applyFont="1"/>
    <xf numFmtId="4" fontId="15" fillId="4" borderId="0" xfId="0" applyNumberFormat="1" applyFont="1" applyFill="1" applyAlignment="1">
      <alignment horizontal="left" vertical="center" indent="1"/>
    </xf>
    <xf numFmtId="0" fontId="0" fillId="2" borderId="0" xfId="0" applyFill="1" applyAlignment="1">
      <alignment horizontal="center"/>
    </xf>
    <xf numFmtId="0" fontId="8" fillId="2" borderId="0" xfId="0" applyFont="1" applyFill="1" applyAlignment="1">
      <alignment vertical="center"/>
    </xf>
    <xf numFmtId="0" fontId="28" fillId="2" borderId="0" xfId="0" applyFont="1" applyFill="1"/>
    <xf numFmtId="0" fontId="19" fillId="2" borderId="0" xfId="0" applyFont="1" applyFill="1" applyAlignment="1">
      <alignment vertical="top" wrapText="1"/>
    </xf>
    <xf numFmtId="0" fontId="0" fillId="2" borderId="0" xfId="0" applyFill="1" applyAlignment="1">
      <alignment horizontal="center" vertical="center"/>
    </xf>
    <xf numFmtId="0" fontId="13" fillId="0" borderId="0" xfId="0" applyFont="1" applyAlignment="1">
      <alignment vertical="top" wrapTex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xf numFmtId="0" fontId="7" fillId="2" borderId="0" xfId="0" applyFont="1" applyFill="1"/>
    <xf numFmtId="0" fontId="31" fillId="0" borderId="2" xfId="0" applyFont="1" applyBorder="1" applyAlignment="1">
      <alignment vertical="center"/>
    </xf>
    <xf numFmtId="0" fontId="1" fillId="2" borderId="0" xfId="0" applyFont="1" applyFill="1"/>
    <xf numFmtId="0" fontId="1" fillId="0" borderId="0" xfId="0" applyFont="1"/>
    <xf numFmtId="0" fontId="32" fillId="3" borderId="3" xfId="0" applyFont="1" applyFill="1" applyBorder="1" applyAlignment="1">
      <alignment vertical="center"/>
    </xf>
    <xf numFmtId="0" fontId="0" fillId="0" borderId="0" xfId="0" applyAlignment="1">
      <alignment horizontal="left" indent="1"/>
    </xf>
    <xf numFmtId="0" fontId="0" fillId="0" borderId="19" xfId="0" applyBorder="1"/>
    <xf numFmtId="0" fontId="0" fillId="0" borderId="20" xfId="0" applyBorder="1"/>
    <xf numFmtId="0" fontId="0" fillId="0" borderId="21" xfId="0" applyBorder="1"/>
    <xf numFmtId="0" fontId="36" fillId="2" borderId="0" xfId="0" applyFont="1" applyFill="1" applyAlignment="1">
      <alignment horizontal="left" vertical="center" wrapText="1" indent="1"/>
    </xf>
    <xf numFmtId="0" fontId="27" fillId="15" borderId="0" xfId="0" applyFont="1" applyFill="1" applyAlignment="1">
      <alignment vertical="center" wrapText="1"/>
    </xf>
    <xf numFmtId="0" fontId="50" fillId="2" borderId="0" xfId="0" applyFont="1" applyFill="1" applyAlignment="1">
      <alignment vertical="center"/>
    </xf>
    <xf numFmtId="0" fontId="35" fillId="4" borderId="0" xfId="1" applyFont="1" applyFill="1" applyBorder="1" applyAlignment="1" applyProtection="1">
      <alignment horizontal="left" vertical="center" indent="1"/>
    </xf>
    <xf numFmtId="2" fontId="47" fillId="14" borderId="40" xfId="0" applyNumberFormat="1" applyFont="1" applyFill="1" applyBorder="1" applyAlignment="1" applyProtection="1">
      <alignment horizontal="center" vertical="center"/>
      <protection hidden="1"/>
    </xf>
    <xf numFmtId="3" fontId="47" fillId="13" borderId="40" xfId="0" applyNumberFormat="1" applyFont="1" applyFill="1" applyBorder="1" applyAlignment="1" applyProtection="1">
      <alignment horizontal="center" vertical="center"/>
      <protection hidden="1"/>
    </xf>
    <xf numFmtId="0" fontId="0" fillId="2" borderId="0" xfId="0" applyFill="1" applyAlignment="1">
      <alignment horizontal="left" indent="1"/>
    </xf>
    <xf numFmtId="4" fontId="24" fillId="2" borderId="46" xfId="0" applyNumberFormat="1" applyFont="1" applyFill="1" applyBorder="1" applyAlignment="1">
      <alignment horizontal="center"/>
    </xf>
    <xf numFmtId="0" fontId="23" fillId="0" borderId="47" xfId="0" applyFont="1" applyBorder="1" applyAlignment="1">
      <alignment vertical="center"/>
    </xf>
    <xf numFmtId="2" fontId="18" fillId="0" borderId="48" xfId="0" applyNumberFormat="1" applyFont="1" applyBorder="1" applyAlignment="1">
      <alignment vertical="center"/>
    </xf>
    <xf numFmtId="0" fontId="53" fillId="24" borderId="0" xfId="0" applyFont="1" applyFill="1" applyAlignment="1">
      <alignment vertical="center"/>
    </xf>
    <xf numFmtId="0" fontId="54" fillId="24" borderId="0" xfId="0" applyFont="1" applyFill="1" applyAlignment="1">
      <alignment vertical="center"/>
    </xf>
    <xf numFmtId="0" fontId="55" fillId="24" borderId="0" xfId="0" applyFont="1" applyFill="1" applyAlignment="1">
      <alignment horizontal="center"/>
    </xf>
    <xf numFmtId="0" fontId="60" fillId="24" borderId="0" xfId="0" applyFont="1" applyFill="1" applyAlignment="1">
      <alignment vertical="center"/>
    </xf>
    <xf numFmtId="0" fontId="61" fillId="24" borderId="0" xfId="0" applyFont="1" applyFill="1" applyAlignment="1">
      <alignment vertical="center"/>
    </xf>
    <xf numFmtId="3" fontId="59" fillId="33" borderId="52" xfId="0" applyNumberFormat="1" applyFont="1" applyFill="1" applyBorder="1" applyAlignment="1" applyProtection="1">
      <alignment horizontal="center" vertical="center"/>
      <protection locked="0"/>
    </xf>
    <xf numFmtId="3" fontId="59" fillId="33" borderId="51" xfId="0" applyNumberFormat="1" applyFont="1" applyFill="1" applyBorder="1" applyAlignment="1" applyProtection="1">
      <alignment horizontal="center" vertical="center"/>
      <protection locked="0"/>
    </xf>
    <xf numFmtId="0" fontId="59" fillId="24" borderId="0" xfId="0" applyFont="1" applyFill="1" applyAlignment="1">
      <alignment horizontal="center" vertical="center"/>
    </xf>
    <xf numFmtId="0" fontId="59" fillId="24" borderId="0" xfId="0" applyFont="1" applyFill="1" applyAlignment="1">
      <alignment vertical="center"/>
    </xf>
    <xf numFmtId="0" fontId="59" fillId="24" borderId="0" xfId="0" applyFont="1" applyFill="1" applyAlignment="1">
      <alignment horizontal="center" vertical="center" wrapText="1"/>
    </xf>
    <xf numFmtId="2" fontId="59" fillId="24" borderId="0" xfId="0" applyNumberFormat="1" applyFont="1" applyFill="1" applyAlignment="1">
      <alignment horizontal="center" vertical="center"/>
    </xf>
    <xf numFmtId="3" fontId="59" fillId="24" borderId="0" xfId="0" applyNumberFormat="1" applyFont="1" applyFill="1" applyAlignment="1" applyProtection="1">
      <alignment horizontal="center" vertical="center"/>
      <protection locked="0"/>
    </xf>
    <xf numFmtId="0" fontId="59" fillId="24" borderId="0" xfId="0" applyFont="1" applyFill="1" applyAlignment="1">
      <alignment vertical="center" wrapText="1"/>
    </xf>
    <xf numFmtId="0" fontId="64" fillId="24" borderId="0" xfId="0" applyFont="1" applyFill="1" applyAlignment="1">
      <alignment horizontal="center" vertical="center"/>
    </xf>
    <xf numFmtId="0" fontId="65" fillId="24" borderId="0" xfId="0" applyFont="1" applyFill="1"/>
    <xf numFmtId="3" fontId="66" fillId="35" borderId="53" xfId="0" applyNumberFormat="1" applyFont="1" applyFill="1" applyBorder="1" applyAlignment="1">
      <alignment horizontal="center" vertical="center"/>
    </xf>
    <xf numFmtId="0" fontId="63" fillId="26" borderId="0" xfId="0" applyFont="1" applyFill="1" applyAlignment="1">
      <alignment horizontal="left" vertical="center" indent="1"/>
    </xf>
    <xf numFmtId="3" fontId="59" fillId="33" borderId="56" xfId="0" applyNumberFormat="1" applyFont="1" applyFill="1" applyBorder="1" applyAlignment="1" applyProtection="1">
      <alignment horizontal="center" vertical="center"/>
      <protection locked="0"/>
    </xf>
    <xf numFmtId="3" fontId="59" fillId="33" borderId="57" xfId="0" applyNumberFormat="1" applyFont="1" applyFill="1" applyBorder="1" applyAlignment="1" applyProtection="1">
      <alignment horizontal="center" vertical="center"/>
      <protection locked="0"/>
    </xf>
    <xf numFmtId="3" fontId="59" fillId="33" borderId="58" xfId="0" applyNumberFormat="1" applyFont="1" applyFill="1" applyBorder="1" applyAlignment="1" applyProtection="1">
      <alignment horizontal="center" vertical="center"/>
      <protection locked="0"/>
    </xf>
    <xf numFmtId="3" fontId="59" fillId="33" borderId="59" xfId="0" applyNumberFormat="1" applyFont="1" applyFill="1" applyBorder="1" applyAlignment="1" applyProtection="1">
      <alignment horizontal="center" vertical="center"/>
      <protection locked="0"/>
    </xf>
    <xf numFmtId="3" fontId="59" fillId="33" borderId="60" xfId="0" applyNumberFormat="1" applyFont="1" applyFill="1" applyBorder="1" applyAlignment="1" applyProtection="1">
      <alignment horizontal="center" vertical="center"/>
      <protection locked="0"/>
    </xf>
    <xf numFmtId="3" fontId="59" fillId="33" borderId="61" xfId="0" applyNumberFormat="1" applyFont="1" applyFill="1" applyBorder="1" applyAlignment="1" applyProtection="1">
      <alignment horizontal="center" vertical="center"/>
      <protection locked="0"/>
    </xf>
    <xf numFmtId="3" fontId="59" fillId="33" borderId="62" xfId="0" applyNumberFormat="1" applyFont="1" applyFill="1" applyBorder="1" applyAlignment="1" applyProtection="1">
      <alignment horizontal="center" vertical="center"/>
      <protection locked="0"/>
    </xf>
    <xf numFmtId="3" fontId="59" fillId="33" borderId="43" xfId="0" applyNumberFormat="1" applyFont="1" applyFill="1" applyBorder="1" applyAlignment="1" applyProtection="1">
      <alignment horizontal="center" vertical="center"/>
      <protection locked="0"/>
    </xf>
    <xf numFmtId="3" fontId="59" fillId="33" borderId="39" xfId="0" applyNumberFormat="1" applyFont="1" applyFill="1" applyBorder="1" applyAlignment="1" applyProtection="1">
      <alignment horizontal="center" vertical="center"/>
      <protection locked="0"/>
    </xf>
    <xf numFmtId="3" fontId="59" fillId="33" borderId="63" xfId="0" applyNumberFormat="1" applyFont="1" applyFill="1" applyBorder="1" applyAlignment="1" applyProtection="1">
      <alignment horizontal="center" vertical="center"/>
      <protection locked="0"/>
    </xf>
    <xf numFmtId="0" fontId="9" fillId="2" borderId="0" xfId="0" applyFont="1" applyFill="1"/>
    <xf numFmtId="0" fontId="13" fillId="2" borderId="0" xfId="0" applyFont="1" applyFill="1" applyAlignment="1">
      <alignment vertical="top" wrapText="1"/>
    </xf>
    <xf numFmtId="0" fontId="4" fillId="2" borderId="0" xfId="0" applyFont="1" applyFill="1" applyAlignment="1">
      <alignment vertical="center"/>
    </xf>
    <xf numFmtId="4" fontId="24" fillId="2" borderId="0" xfId="0" applyNumberFormat="1" applyFont="1" applyFill="1" applyAlignment="1">
      <alignment horizontal="center"/>
    </xf>
    <xf numFmtId="4" fontId="24" fillId="2" borderId="69" xfId="0" applyNumberFormat="1" applyFont="1" applyFill="1" applyBorder="1" applyAlignment="1">
      <alignment horizontal="center"/>
    </xf>
    <xf numFmtId="4" fontId="24" fillId="2" borderId="70" xfId="0" applyNumberFormat="1" applyFont="1" applyFill="1" applyBorder="1" applyAlignment="1">
      <alignment horizontal="center"/>
    </xf>
    <xf numFmtId="3" fontId="47" fillId="13" borderId="40" xfId="0" applyNumberFormat="1" applyFont="1" applyFill="1" applyBorder="1" applyAlignment="1" applyProtection="1">
      <alignment horizontal="center" vertical="center"/>
      <protection locked="0" hidden="1"/>
    </xf>
    <xf numFmtId="0" fontId="75" fillId="16" borderId="7" xfId="1" applyFont="1" applyFill="1" applyBorder="1" applyAlignment="1" applyProtection="1">
      <alignment horizontal="right" vertical="center" wrapText="1" indent="1"/>
    </xf>
    <xf numFmtId="0" fontId="75" fillId="16" borderId="9" xfId="1" applyFont="1" applyFill="1" applyBorder="1" applyAlignment="1" applyProtection="1">
      <alignment horizontal="right" vertical="center" wrapText="1" indent="1"/>
    </xf>
    <xf numFmtId="0" fontId="75" fillId="16" borderId="5" xfId="0" applyFont="1" applyFill="1" applyBorder="1" applyAlignment="1">
      <alignment horizontal="right" vertical="center" wrapText="1" indent="1"/>
    </xf>
    <xf numFmtId="0" fontId="75" fillId="16" borderId="8" xfId="0" applyFont="1" applyFill="1" applyBorder="1" applyAlignment="1">
      <alignment horizontal="right" vertical="center" wrapText="1" indent="1"/>
    </xf>
    <xf numFmtId="0" fontId="52" fillId="18" borderId="22" xfId="0" applyFont="1" applyFill="1" applyBorder="1" applyAlignment="1">
      <alignment horizontal="center" vertical="center" wrapText="1"/>
    </xf>
    <xf numFmtId="0" fontId="52" fillId="18" borderId="30" xfId="0" applyFont="1" applyFill="1" applyBorder="1" applyAlignment="1">
      <alignment horizontal="center" vertical="center" wrapText="1"/>
    </xf>
    <xf numFmtId="0" fontId="52" fillId="18" borderId="43" xfId="0" applyFont="1" applyFill="1" applyBorder="1" applyAlignment="1">
      <alignment horizontal="center" vertical="center" wrapText="1"/>
    </xf>
    <xf numFmtId="4" fontId="45" fillId="14" borderId="39" xfId="0" applyNumberFormat="1" applyFont="1" applyFill="1" applyBorder="1" applyAlignment="1">
      <alignment horizontal="center" vertical="center"/>
    </xf>
    <xf numFmtId="4" fontId="46" fillId="13" borderId="39" xfId="0" applyNumberFormat="1" applyFont="1" applyFill="1" applyBorder="1" applyAlignment="1">
      <alignment horizontal="center" vertical="center"/>
    </xf>
    <xf numFmtId="3" fontId="46" fillId="13" borderId="39" xfId="0" applyNumberFormat="1" applyFont="1" applyFill="1" applyBorder="1" applyAlignment="1">
      <alignment horizontal="center" vertical="center"/>
    </xf>
    <xf numFmtId="3" fontId="45" fillId="14" borderId="39" xfId="0" applyNumberFormat="1" applyFont="1" applyFill="1" applyBorder="1" applyAlignment="1">
      <alignment horizontal="center" vertical="center"/>
    </xf>
    <xf numFmtId="164" fontId="46" fillId="20" borderId="35" xfId="0" applyNumberFormat="1" applyFont="1" applyFill="1" applyBorder="1" applyAlignment="1">
      <alignment horizontal="center" vertical="center"/>
    </xf>
    <xf numFmtId="0" fontId="40" fillId="5" borderId="32" xfId="0" applyFont="1" applyFill="1" applyBorder="1" applyAlignment="1">
      <alignment horizontal="center" vertical="center" wrapText="1"/>
    </xf>
    <xf numFmtId="0" fontId="45" fillId="4" borderId="40" xfId="0" applyFont="1" applyFill="1" applyBorder="1" applyAlignment="1">
      <alignment horizontal="left" vertical="center" indent="1"/>
    </xf>
    <xf numFmtId="0" fontId="46" fillId="4" borderId="40" xfId="0" applyFont="1" applyFill="1" applyBorder="1" applyAlignment="1">
      <alignment horizontal="center" vertical="center"/>
    </xf>
    <xf numFmtId="164" fontId="46" fillId="4" borderId="40" xfId="0" applyNumberFormat="1" applyFont="1" applyFill="1" applyBorder="1" applyAlignment="1">
      <alignment horizontal="center" vertical="center"/>
    </xf>
    <xf numFmtId="0" fontId="45" fillId="4" borderId="39" xfId="0" applyFont="1" applyFill="1" applyBorder="1" applyAlignment="1">
      <alignment horizontal="left" vertical="center" indent="1"/>
    </xf>
    <xf numFmtId="0" fontId="46" fillId="4" borderId="39" xfId="0" applyFont="1" applyFill="1" applyBorder="1" applyAlignment="1">
      <alignment horizontal="center" vertical="center"/>
    </xf>
    <xf numFmtId="164" fontId="46" fillId="4" borderId="39" xfId="0" applyNumberFormat="1" applyFont="1" applyFill="1" applyBorder="1" applyAlignment="1">
      <alignment horizontal="center" vertical="center"/>
    </xf>
    <xf numFmtId="0" fontId="45" fillId="4" borderId="39" xfId="0" applyFont="1" applyFill="1" applyBorder="1" applyAlignment="1">
      <alignment horizontal="left" vertical="center" wrapText="1" indent="1"/>
    </xf>
    <xf numFmtId="0" fontId="46" fillId="4" borderId="40" xfId="0" applyFont="1" applyFill="1" applyBorder="1" applyAlignment="1">
      <alignment horizontal="center" vertical="center" wrapText="1"/>
    </xf>
    <xf numFmtId="0" fontId="46" fillId="4" borderId="39" xfId="0" applyFont="1" applyFill="1" applyBorder="1" applyAlignment="1">
      <alignment horizontal="center" vertical="center" wrapText="1"/>
    </xf>
    <xf numFmtId="4" fontId="47" fillId="22" borderId="40" xfId="0" applyNumberFormat="1" applyFont="1" applyFill="1" applyBorder="1" applyAlignment="1">
      <alignment horizontal="center" vertical="center"/>
    </xf>
    <xf numFmtId="164" fontId="47" fillId="20" borderId="40" xfId="0" applyNumberFormat="1" applyFont="1" applyFill="1" applyBorder="1" applyAlignment="1">
      <alignment horizontal="center" vertical="center"/>
    </xf>
    <xf numFmtId="4" fontId="47" fillId="22" borderId="39" xfId="0" applyNumberFormat="1" applyFont="1" applyFill="1" applyBorder="1" applyAlignment="1">
      <alignment horizontal="center" vertical="center"/>
    </xf>
    <xf numFmtId="164" fontId="47" fillId="20" borderId="39" xfId="0" applyNumberFormat="1" applyFont="1" applyFill="1" applyBorder="1" applyAlignment="1">
      <alignment horizontal="center" vertical="center"/>
    </xf>
    <xf numFmtId="4" fontId="59" fillId="28" borderId="52" xfId="0" applyNumberFormat="1" applyFont="1" applyFill="1" applyBorder="1" applyAlignment="1">
      <alignment horizontal="center" vertical="center" wrapText="1"/>
    </xf>
    <xf numFmtId="4" fontId="59" fillId="30" borderId="52" xfId="0" applyNumberFormat="1" applyFont="1" applyFill="1" applyBorder="1" applyAlignment="1">
      <alignment horizontal="center" vertical="center" wrapText="1"/>
    </xf>
    <xf numFmtId="2" fontId="59" fillId="30" borderId="52" xfId="0" applyNumberFormat="1" applyFont="1" applyFill="1" applyBorder="1" applyAlignment="1">
      <alignment horizontal="center" vertical="center" wrapText="1"/>
    </xf>
    <xf numFmtId="2" fontId="59" fillId="30" borderId="52" xfId="0" applyNumberFormat="1" applyFont="1" applyFill="1" applyBorder="1" applyAlignment="1">
      <alignment horizontal="center" vertical="center"/>
    </xf>
    <xf numFmtId="4" fontId="59" fillId="28" borderId="66" xfId="0" applyNumberFormat="1" applyFont="1" applyFill="1" applyBorder="1" applyAlignment="1">
      <alignment horizontal="center" vertical="center" wrapText="1"/>
    </xf>
    <xf numFmtId="4" fontId="59" fillId="28" borderId="51" xfId="0" applyNumberFormat="1" applyFont="1" applyFill="1" applyBorder="1" applyAlignment="1">
      <alignment horizontal="center" vertical="center" wrapText="1"/>
    </xf>
    <xf numFmtId="2" fontId="59" fillId="30" borderId="66" xfId="0" applyNumberFormat="1" applyFont="1" applyFill="1" applyBorder="1" applyAlignment="1">
      <alignment horizontal="center" vertical="center"/>
    </xf>
    <xf numFmtId="2" fontId="59" fillId="30" borderId="66" xfId="0" applyNumberFormat="1" applyFont="1" applyFill="1" applyBorder="1" applyAlignment="1">
      <alignment horizontal="center" vertical="center" wrapText="1"/>
    </xf>
    <xf numFmtId="2" fontId="59" fillId="30" borderId="51" xfId="0" applyNumberFormat="1" applyFont="1" applyFill="1" applyBorder="1" applyAlignment="1">
      <alignment horizontal="center" vertical="center"/>
    </xf>
    <xf numFmtId="0" fontId="40" fillId="5" borderId="53" xfId="0" applyFont="1" applyFill="1" applyBorder="1" applyAlignment="1">
      <alignment horizontal="center" vertical="center" wrapText="1"/>
    </xf>
    <xf numFmtId="0" fontId="68" fillId="25" borderId="52" xfId="0" applyFont="1" applyFill="1" applyBorder="1" applyAlignment="1">
      <alignment horizontal="center" vertical="center"/>
    </xf>
    <xf numFmtId="0" fontId="59" fillId="25" borderId="52" xfId="0" applyFont="1" applyFill="1" applyBorder="1" applyAlignment="1">
      <alignment vertical="center"/>
    </xf>
    <xf numFmtId="0" fontId="59" fillId="25" borderId="52" xfId="0" applyFont="1" applyFill="1" applyBorder="1" applyAlignment="1">
      <alignment horizontal="center" vertical="center" wrapText="1"/>
    </xf>
    <xf numFmtId="2" fontId="59" fillId="25" borderId="52" xfId="0" applyNumberFormat="1" applyFont="1" applyFill="1" applyBorder="1" applyAlignment="1">
      <alignment horizontal="center" vertical="center"/>
    </xf>
    <xf numFmtId="0" fontId="59" fillId="25" borderId="52" xfId="0" applyFont="1" applyFill="1" applyBorder="1" applyAlignment="1">
      <alignment horizontal="center" vertical="center"/>
    </xf>
    <xf numFmtId="0" fontId="59" fillId="25" borderId="52" xfId="0" applyFont="1" applyFill="1" applyBorder="1" applyAlignment="1">
      <alignment vertical="center" wrapText="1"/>
    </xf>
    <xf numFmtId="0" fontId="59" fillId="25" borderId="52" xfId="0" applyFont="1" applyFill="1" applyBorder="1" applyAlignment="1">
      <alignment horizontal="center" wrapText="1"/>
    </xf>
    <xf numFmtId="4" fontId="46" fillId="4" borderId="40" xfId="0" applyNumberFormat="1" applyFont="1" applyFill="1" applyBorder="1" applyAlignment="1">
      <alignment horizontal="center" vertical="center"/>
    </xf>
    <xf numFmtId="4" fontId="46" fillId="4" borderId="39" xfId="0" applyNumberFormat="1" applyFont="1" applyFill="1" applyBorder="1" applyAlignment="1">
      <alignment horizontal="center" vertical="center"/>
    </xf>
    <xf numFmtId="3" fontId="47" fillId="8" borderId="40" xfId="0" applyNumberFormat="1" applyFont="1" applyFill="1" applyBorder="1" applyAlignment="1" applyProtection="1">
      <alignment horizontal="center" vertical="center"/>
      <protection locked="0"/>
    </xf>
    <xf numFmtId="3" fontId="47" fillId="8" borderId="39" xfId="0" applyNumberFormat="1" applyFont="1" applyFill="1" applyBorder="1" applyAlignment="1" applyProtection="1">
      <alignment horizontal="center" vertical="center"/>
      <protection locked="0"/>
    </xf>
    <xf numFmtId="3" fontId="47" fillId="14" borderId="39" xfId="0" applyNumberFormat="1" applyFont="1" applyFill="1" applyBorder="1" applyAlignment="1" applyProtection="1">
      <alignment horizontal="center" vertical="center"/>
      <protection hidden="1"/>
    </xf>
    <xf numFmtId="3" fontId="47" fillId="14" borderId="40" xfId="0" applyNumberFormat="1" applyFont="1" applyFill="1" applyBorder="1" applyAlignment="1">
      <alignment horizontal="center" vertical="center"/>
    </xf>
    <xf numFmtId="0" fontId="16" fillId="9" borderId="0" xfId="0" applyFont="1" applyFill="1" applyAlignment="1">
      <alignment horizontal="center" vertical="center" wrapText="1"/>
    </xf>
    <xf numFmtId="0" fontId="42" fillId="2" borderId="0" xfId="0" applyFont="1" applyFill="1" applyAlignment="1">
      <alignment horizontal="center" vertical="center"/>
    </xf>
    <xf numFmtId="0" fontId="15" fillId="4" borderId="0" xfId="0" applyFont="1" applyFill="1" applyAlignment="1">
      <alignment horizontal="center" vertical="center" wrapText="1"/>
    </xf>
    <xf numFmtId="0" fontId="16" fillId="2" borderId="10" xfId="0" applyFont="1" applyFill="1" applyBorder="1" applyAlignment="1">
      <alignment horizontal="center" vertical="center"/>
    </xf>
    <xf numFmtId="0" fontId="76" fillId="23" borderId="13" xfId="0" applyFont="1" applyFill="1" applyBorder="1" applyAlignment="1" applyProtection="1">
      <alignment horizontal="center" vertical="center" wrapText="1"/>
      <protection locked="0"/>
    </xf>
    <xf numFmtId="0" fontId="76" fillId="23" borderId="10" xfId="0" applyFont="1" applyFill="1" applyBorder="1" applyAlignment="1" applyProtection="1">
      <alignment horizontal="center" vertical="center" wrapText="1"/>
      <protection locked="0"/>
    </xf>
    <xf numFmtId="0" fontId="76" fillId="23" borderId="14" xfId="0" applyFont="1" applyFill="1" applyBorder="1" applyAlignment="1" applyProtection="1">
      <alignment horizontal="center" vertical="center" wrapText="1"/>
      <protection locked="0"/>
    </xf>
    <xf numFmtId="0" fontId="76" fillId="23" borderId="0" xfId="0" applyFont="1" applyFill="1" applyAlignment="1" applyProtection="1">
      <alignment horizontal="center" vertical="center" wrapText="1"/>
      <protection locked="0"/>
    </xf>
    <xf numFmtId="0" fontId="75" fillId="16" borderId="10" xfId="0" applyFont="1" applyFill="1" applyBorder="1" applyAlignment="1">
      <alignment horizontal="right" vertical="center" wrapText="1" indent="1"/>
    </xf>
    <xf numFmtId="0" fontId="75" fillId="16" borderId="0" xfId="0" applyFont="1" applyFill="1" applyAlignment="1">
      <alignment horizontal="right" vertical="center" wrapText="1" indent="1"/>
    </xf>
    <xf numFmtId="0" fontId="75" fillId="16" borderId="12" xfId="0" applyFont="1" applyFill="1" applyBorder="1" applyAlignment="1">
      <alignment horizontal="right" vertical="center" wrapText="1" indent="1"/>
    </xf>
    <xf numFmtId="0" fontId="75" fillId="16" borderId="5" xfId="0" applyFont="1" applyFill="1" applyBorder="1" applyAlignment="1">
      <alignment horizontal="right" vertical="center" wrapText="1" indent="1"/>
    </xf>
    <xf numFmtId="0" fontId="76" fillId="23" borderId="6" xfId="0" applyFont="1" applyFill="1" applyBorder="1" applyAlignment="1" applyProtection="1">
      <alignment horizontal="center" vertical="center" wrapText="1"/>
      <protection locked="0"/>
    </xf>
    <xf numFmtId="0" fontId="76" fillId="23" borderId="16" xfId="0" applyFont="1" applyFill="1" applyBorder="1" applyAlignment="1" applyProtection="1">
      <alignment horizontal="center" vertical="center" wrapText="1"/>
      <protection locked="0"/>
    </xf>
    <xf numFmtId="0" fontId="33" fillId="2" borderId="0" xfId="0" applyFont="1" applyFill="1" applyAlignment="1">
      <alignment horizontal="center"/>
    </xf>
    <xf numFmtId="0" fontId="30" fillId="9" borderId="30" xfId="0" applyFont="1" applyFill="1" applyBorder="1" applyAlignment="1">
      <alignment horizontal="center" vertical="center" wrapText="1"/>
    </xf>
    <xf numFmtId="0" fontId="30" fillId="9" borderId="32" xfId="0" applyFont="1" applyFill="1" applyBorder="1" applyAlignment="1">
      <alignment horizontal="center" vertical="center" wrapText="1"/>
    </xf>
    <xf numFmtId="0" fontId="76" fillId="23" borderId="9" xfId="0" applyFont="1" applyFill="1" applyBorder="1" applyAlignment="1" applyProtection="1">
      <alignment horizontal="center" vertical="center" wrapText="1"/>
      <protection locked="0"/>
    </xf>
    <xf numFmtId="0" fontId="76" fillId="23" borderId="15" xfId="0" applyFont="1" applyFill="1" applyBorder="1" applyAlignment="1" applyProtection="1">
      <alignment horizontal="center" vertical="center" wrapText="1"/>
      <protection locked="0"/>
    </xf>
    <xf numFmtId="0" fontId="30" fillId="5" borderId="31" xfId="0" applyFont="1" applyFill="1" applyBorder="1" applyAlignment="1">
      <alignment horizontal="center" vertical="center"/>
    </xf>
    <xf numFmtId="0" fontId="30" fillId="5" borderId="22" xfId="0" applyFont="1" applyFill="1" applyBorder="1" applyAlignment="1">
      <alignment horizontal="center" vertical="center"/>
    </xf>
    <xf numFmtId="0" fontId="30" fillId="5" borderId="30" xfId="0" applyFont="1" applyFill="1" applyBorder="1" applyAlignment="1">
      <alignment horizontal="center" vertical="center" wrapText="1"/>
    </xf>
    <xf numFmtId="0" fontId="30" fillId="5" borderId="32" xfId="0" applyFont="1" applyFill="1" applyBorder="1" applyAlignment="1">
      <alignment horizontal="center" vertical="center" wrapText="1"/>
    </xf>
    <xf numFmtId="0" fontId="16" fillId="11" borderId="0" xfId="0" applyFont="1" applyFill="1" applyAlignment="1">
      <alignment horizontal="center" vertical="center"/>
    </xf>
    <xf numFmtId="0" fontId="49" fillId="2" borderId="0" xfId="0" applyFont="1" applyFill="1" applyAlignment="1">
      <alignment horizontal="left" vertical="center" indent="1"/>
    </xf>
    <xf numFmtId="0" fontId="35" fillId="4" borderId="13" xfId="1" applyFont="1" applyFill="1" applyBorder="1" applyAlignment="1" applyProtection="1">
      <alignment horizontal="left" vertical="center" indent="1"/>
      <protection locked="0"/>
    </xf>
    <xf numFmtId="0" fontId="35" fillId="4" borderId="10" xfId="1" applyFont="1" applyFill="1" applyBorder="1" applyAlignment="1" applyProtection="1">
      <alignment horizontal="left" vertical="center" indent="1"/>
      <protection locked="0"/>
    </xf>
    <xf numFmtId="4" fontId="41" fillId="9" borderId="26" xfId="0" applyNumberFormat="1" applyFont="1" applyFill="1" applyBorder="1" applyAlignment="1">
      <alignment horizontal="right" vertical="center" wrapText="1" indent="1"/>
    </xf>
    <xf numFmtId="4" fontId="41" fillId="9" borderId="27" xfId="0" applyNumberFormat="1" applyFont="1" applyFill="1" applyBorder="1" applyAlignment="1">
      <alignment horizontal="right" vertical="center" wrapText="1" indent="1"/>
    </xf>
    <xf numFmtId="4" fontId="41" fillId="9" borderId="37" xfId="0" applyNumberFormat="1" applyFont="1" applyFill="1" applyBorder="1" applyAlignment="1">
      <alignment horizontal="right" vertical="center" wrapText="1" indent="1"/>
    </xf>
    <xf numFmtId="4" fontId="30" fillId="10" borderId="28" xfId="0" applyNumberFormat="1" applyFont="1" applyFill="1" applyBorder="1" applyAlignment="1">
      <alignment horizontal="right" vertical="center" wrapText="1" indent="1"/>
    </xf>
    <xf numFmtId="4" fontId="30" fillId="10" borderId="29" xfId="0" applyNumberFormat="1" applyFont="1" applyFill="1" applyBorder="1" applyAlignment="1">
      <alignment horizontal="right" vertical="center" wrapText="1" indent="1"/>
    </xf>
    <xf numFmtId="4" fontId="30" fillId="10" borderId="38" xfId="0" applyNumberFormat="1" applyFont="1" applyFill="1" applyBorder="1" applyAlignment="1">
      <alignment horizontal="right" vertical="center" wrapText="1" indent="1"/>
    </xf>
    <xf numFmtId="0" fontId="12" fillId="2" borderId="0" xfId="0" applyFont="1" applyFill="1" applyAlignment="1">
      <alignment horizontal="center" vertical="center"/>
    </xf>
    <xf numFmtId="0" fontId="24" fillId="4" borderId="9" xfId="0" applyFont="1" applyFill="1" applyBorder="1" applyAlignment="1" applyProtection="1">
      <alignment horizontal="left" vertical="center" wrapText="1" indent="1"/>
      <protection locked="0"/>
    </xf>
    <xf numFmtId="0" fontId="24" fillId="4" borderId="15" xfId="0" applyFont="1" applyFill="1" applyBorder="1" applyAlignment="1" applyProtection="1">
      <alignment horizontal="left" vertical="center" wrapText="1" indent="1"/>
      <protection locked="0"/>
    </xf>
    <xf numFmtId="0" fontId="36" fillId="2" borderId="0" xfId="0" applyFont="1" applyFill="1" applyAlignment="1">
      <alignment horizontal="left" vertical="center" wrapText="1" indent="1"/>
    </xf>
    <xf numFmtId="0" fontId="34" fillId="4" borderId="16" xfId="0" applyFont="1" applyFill="1" applyBorder="1" applyAlignment="1">
      <alignment horizontal="right" vertical="center" wrapText="1" indent="1"/>
    </xf>
    <xf numFmtId="0" fontId="34" fillId="4" borderId="4" xfId="0" applyFont="1" applyFill="1" applyBorder="1" applyAlignment="1">
      <alignment horizontal="right" vertical="center" wrapText="1" indent="1"/>
    </xf>
    <xf numFmtId="0" fontId="34" fillId="4" borderId="15" xfId="0" applyFont="1" applyFill="1" applyBorder="1" applyAlignment="1">
      <alignment horizontal="right" vertical="center" wrapText="1" indent="1"/>
    </xf>
    <xf numFmtId="0" fontId="34" fillId="4" borderId="7" xfId="0" applyFont="1" applyFill="1" applyBorder="1" applyAlignment="1">
      <alignment horizontal="right" vertical="center" wrapText="1" indent="1"/>
    </xf>
    <xf numFmtId="0" fontId="34" fillId="4" borderId="15" xfId="0" applyFont="1" applyFill="1" applyBorder="1" applyAlignment="1">
      <alignment horizontal="right" vertical="center" indent="1"/>
    </xf>
    <xf numFmtId="0" fontId="34" fillId="4" borderId="7" xfId="0" applyFont="1" applyFill="1" applyBorder="1" applyAlignment="1">
      <alignment horizontal="right" vertical="center" indent="1"/>
    </xf>
    <xf numFmtId="0" fontId="34" fillId="4" borderId="10" xfId="0" applyFont="1" applyFill="1" applyBorder="1" applyAlignment="1">
      <alignment horizontal="right" vertical="center" indent="1"/>
    </xf>
    <xf numFmtId="0" fontId="34" fillId="4" borderId="11" xfId="0" applyFont="1" applyFill="1" applyBorder="1" applyAlignment="1">
      <alignment horizontal="right" vertical="center" indent="1"/>
    </xf>
    <xf numFmtId="0" fontId="14" fillId="4" borderId="6" xfId="0" applyFont="1" applyFill="1" applyBorder="1" applyAlignment="1" applyProtection="1">
      <alignment horizontal="left" vertical="center" wrapText="1" indent="1"/>
      <protection locked="0"/>
    </xf>
    <xf numFmtId="0" fontId="14" fillId="4" borderId="16" xfId="0" applyFont="1" applyFill="1" applyBorder="1" applyAlignment="1" applyProtection="1">
      <alignment horizontal="left" vertical="center" wrapText="1" indent="1"/>
      <protection locked="0"/>
    </xf>
    <xf numFmtId="0" fontId="24" fillId="4" borderId="9" xfId="0" applyFont="1" applyFill="1" applyBorder="1" applyAlignment="1" applyProtection="1">
      <alignment horizontal="left" vertical="center" indent="1"/>
      <protection locked="0"/>
    </xf>
    <xf numFmtId="0" fontId="24" fillId="4" borderId="15" xfId="0" applyFont="1" applyFill="1" applyBorder="1" applyAlignment="1" applyProtection="1">
      <alignment horizontal="left" vertical="center" indent="1"/>
      <protection locked="0"/>
    </xf>
    <xf numFmtId="0" fontId="19" fillId="4" borderId="0" xfId="0" applyFont="1" applyFill="1" applyAlignment="1">
      <alignment horizontal="left" vertical="top" wrapText="1" indent="1"/>
    </xf>
    <xf numFmtId="0" fontId="26" fillId="6" borderId="41" xfId="0" applyFont="1" applyFill="1" applyBorder="1" applyAlignment="1">
      <alignment horizontal="center" vertical="center"/>
    </xf>
    <xf numFmtId="0" fontId="26" fillId="6" borderId="16" xfId="0" applyFont="1" applyFill="1" applyBorder="1" applyAlignment="1">
      <alignment horizontal="center" vertical="center"/>
    </xf>
    <xf numFmtId="0" fontId="26" fillId="6" borderId="42" xfId="0" applyFont="1" applyFill="1" applyBorder="1" applyAlignment="1">
      <alignment horizontal="center" vertical="center"/>
    </xf>
    <xf numFmtId="0" fontId="48" fillId="16" borderId="23" xfId="0" applyFont="1" applyFill="1" applyBorder="1" applyAlignment="1">
      <alignment horizontal="left" vertical="center" indent="1"/>
    </xf>
    <xf numFmtId="0" fontId="48" fillId="16" borderId="9" xfId="0" applyFont="1" applyFill="1" applyBorder="1" applyAlignment="1">
      <alignment horizontal="left" vertical="center" indent="1"/>
    </xf>
    <xf numFmtId="0" fontId="48" fillId="16" borderId="15" xfId="0" applyFont="1" applyFill="1" applyBorder="1" applyAlignment="1">
      <alignment horizontal="left" vertical="center" indent="1"/>
    </xf>
    <xf numFmtId="0" fontId="29" fillId="0" borderId="44" xfId="0" applyFont="1" applyBorder="1" applyAlignment="1">
      <alignment horizontal="center" vertical="center"/>
    </xf>
    <xf numFmtId="0" fontId="29" fillId="0" borderId="44" xfId="0" applyFont="1" applyBorder="1" applyAlignment="1">
      <alignment horizontal="center" vertical="center" wrapText="1"/>
    </xf>
    <xf numFmtId="0" fontId="16" fillId="11" borderId="10" xfId="0" applyFont="1" applyFill="1" applyBorder="1" applyAlignment="1">
      <alignment horizontal="center" vertical="center"/>
    </xf>
    <xf numFmtId="0" fontId="30" fillId="21" borderId="30" xfId="0" applyFont="1" applyFill="1" applyBorder="1" applyAlignment="1">
      <alignment horizontal="center" vertical="center" wrapText="1"/>
    </xf>
    <xf numFmtId="0" fontId="30" fillId="21" borderId="32" xfId="0" applyFont="1" applyFill="1" applyBorder="1" applyAlignment="1">
      <alignment horizontal="center" vertical="center" wrapText="1"/>
    </xf>
    <xf numFmtId="164" fontId="34" fillId="19" borderId="45" xfId="0" applyNumberFormat="1" applyFont="1" applyFill="1" applyBorder="1" applyAlignment="1">
      <alignment horizontal="center" vertical="center"/>
    </xf>
    <xf numFmtId="164" fontId="34" fillId="19" borderId="15" xfId="0" applyNumberFormat="1" applyFont="1" applyFill="1" applyBorder="1" applyAlignment="1">
      <alignment horizontal="center" vertical="center"/>
    </xf>
    <xf numFmtId="164" fontId="34" fillId="19" borderId="33" xfId="0" applyNumberFormat="1" applyFont="1" applyFill="1" applyBorder="1" applyAlignment="1">
      <alignment horizontal="center" vertical="center"/>
    </xf>
    <xf numFmtId="4" fontId="41" fillId="9" borderId="24" xfId="0" applyNumberFormat="1" applyFont="1" applyFill="1" applyBorder="1" applyAlignment="1">
      <alignment horizontal="right" vertical="center" wrapText="1" indent="1"/>
    </xf>
    <xf numFmtId="4" fontId="41" fillId="9" borderId="25" xfId="0" applyNumberFormat="1" applyFont="1" applyFill="1" applyBorder="1" applyAlignment="1">
      <alignment horizontal="right" vertical="center" wrapText="1" indent="1"/>
    </xf>
    <xf numFmtId="4" fontId="41" fillId="9" borderId="36" xfId="0" applyNumberFormat="1" applyFont="1" applyFill="1" applyBorder="1" applyAlignment="1">
      <alignment horizontal="right" vertical="center" wrapText="1" indent="1"/>
    </xf>
    <xf numFmtId="164" fontId="41" fillId="17" borderId="33" xfId="0" applyNumberFormat="1" applyFont="1" applyFill="1" applyBorder="1" applyAlignment="1">
      <alignment horizontal="right" vertical="center" indent="1"/>
    </xf>
    <xf numFmtId="164" fontId="41" fillId="17" borderId="34" xfId="0" applyNumberFormat="1" applyFont="1" applyFill="1" applyBorder="1" applyAlignment="1">
      <alignment horizontal="right" vertical="center" indent="1"/>
    </xf>
    <xf numFmtId="0" fontId="10" fillId="12" borderId="0" xfId="0" applyFont="1" applyFill="1" applyAlignment="1">
      <alignment horizontal="center" vertical="center"/>
    </xf>
    <xf numFmtId="0" fontId="25" fillId="11" borderId="0" xfId="0" applyFont="1" applyFill="1" applyAlignment="1">
      <alignment horizontal="left" vertical="center" wrapText="1" indent="1"/>
    </xf>
    <xf numFmtId="0" fontId="39" fillId="11" borderId="0" xfId="0" applyFont="1" applyFill="1" applyAlignment="1">
      <alignment horizontal="left" vertical="center" wrapText="1" indent="1"/>
    </xf>
    <xf numFmtId="0" fontId="30" fillId="10" borderId="31"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7" borderId="30" xfId="0" applyFont="1" applyFill="1" applyBorder="1" applyAlignment="1">
      <alignment horizontal="center" vertical="center" wrapText="1"/>
    </xf>
    <xf numFmtId="0" fontId="30" fillId="7" borderId="32" xfId="0" applyFont="1" applyFill="1" applyBorder="1" applyAlignment="1">
      <alignment horizontal="center" vertical="center" wrapText="1"/>
    </xf>
    <xf numFmtId="0" fontId="30" fillId="5" borderId="30" xfId="0" applyFont="1" applyFill="1" applyBorder="1" applyAlignment="1">
      <alignment horizontal="center" vertical="center"/>
    </xf>
    <xf numFmtId="0" fontId="30" fillId="5" borderId="22"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75" fillId="16" borderId="6" xfId="0" applyFont="1" applyFill="1" applyBorder="1" applyAlignment="1">
      <alignment horizontal="right" vertical="center" wrapText="1" indent="1"/>
    </xf>
    <xf numFmtId="0" fontId="75" fillId="16" borderId="16" xfId="0" applyFont="1" applyFill="1" applyBorder="1" applyAlignment="1">
      <alignment horizontal="right" vertical="center" wrapText="1" indent="1"/>
    </xf>
    <xf numFmtId="0" fontId="75" fillId="16" borderId="9" xfId="0" applyFont="1" applyFill="1" applyBorder="1" applyAlignment="1">
      <alignment horizontal="right" vertical="center" wrapText="1" indent="1"/>
    </xf>
    <xf numFmtId="0" fontId="75" fillId="16" borderId="15" xfId="0" applyFont="1" applyFill="1" applyBorder="1" applyAlignment="1">
      <alignment horizontal="right" vertical="center" wrapText="1" indent="1"/>
    </xf>
    <xf numFmtId="0" fontId="75" fillId="16" borderId="13" xfId="0" applyFont="1" applyFill="1" applyBorder="1" applyAlignment="1">
      <alignment horizontal="right" vertical="center" wrapText="1" indent="1"/>
    </xf>
    <xf numFmtId="0" fontId="75" fillId="16" borderId="9" xfId="1" applyFont="1" applyFill="1" applyBorder="1" applyAlignment="1" applyProtection="1">
      <alignment horizontal="right" vertical="center" wrapText="1" indent="1"/>
    </xf>
    <xf numFmtId="0" fontId="75" fillId="16" borderId="15" xfId="1" applyFont="1" applyFill="1" applyBorder="1" applyAlignment="1" applyProtection="1">
      <alignment horizontal="right" vertical="center" wrapText="1" indent="1"/>
    </xf>
    <xf numFmtId="0" fontId="75" fillId="16" borderId="7" xfId="1" applyFont="1" applyFill="1" applyBorder="1" applyAlignment="1" applyProtection="1">
      <alignment horizontal="right" vertical="center" wrapText="1" indent="1"/>
    </xf>
    <xf numFmtId="0" fontId="75" fillId="16" borderId="15" xfId="1" applyFont="1" applyFill="1" applyBorder="1" applyAlignment="1" applyProtection="1">
      <alignment horizontal="center" vertical="center" wrapText="1"/>
    </xf>
    <xf numFmtId="0" fontId="75" fillId="16" borderId="7" xfId="1" applyFont="1" applyFill="1" applyBorder="1" applyAlignment="1" applyProtection="1">
      <alignment horizontal="center" vertical="center" wrapText="1"/>
    </xf>
    <xf numFmtId="0" fontId="75" fillId="4" borderId="9" xfId="1" applyFont="1" applyFill="1" applyBorder="1" applyAlignment="1" applyProtection="1">
      <alignment horizontal="center" vertical="center" wrapText="1"/>
    </xf>
    <xf numFmtId="0" fontId="75" fillId="4" borderId="15" xfId="1" applyFont="1" applyFill="1" applyBorder="1" applyAlignment="1" applyProtection="1">
      <alignment horizontal="center" vertical="center" wrapText="1"/>
    </xf>
    <xf numFmtId="0" fontId="75" fillId="4" borderId="68" xfId="1" applyFont="1" applyFill="1" applyBorder="1" applyAlignment="1" applyProtection="1">
      <alignment horizontal="center" vertical="center" wrapText="1"/>
    </xf>
    <xf numFmtId="0" fontId="57" fillId="26" borderId="0" xfId="0" applyFont="1" applyFill="1" applyAlignment="1">
      <alignment horizontal="center" vertical="center"/>
    </xf>
    <xf numFmtId="0" fontId="57" fillId="26" borderId="49" xfId="0" applyFont="1" applyFill="1" applyBorder="1" applyAlignment="1">
      <alignment horizontal="center" vertical="center"/>
    </xf>
    <xf numFmtId="0" fontId="58" fillId="27" borderId="0" xfId="0" applyFont="1" applyFill="1" applyAlignment="1">
      <alignment horizontal="center" vertical="center"/>
    </xf>
    <xf numFmtId="0" fontId="58" fillId="27" borderId="64" xfId="0" applyFont="1" applyFill="1" applyBorder="1" applyAlignment="1">
      <alignment horizontal="center" vertical="center"/>
    </xf>
    <xf numFmtId="164" fontId="10" fillId="34" borderId="50" xfId="0" applyNumberFormat="1" applyFont="1" applyFill="1" applyBorder="1" applyAlignment="1">
      <alignment horizontal="right" vertical="center" indent="1"/>
    </xf>
    <xf numFmtId="164" fontId="10" fillId="34" borderId="0" xfId="0" applyNumberFormat="1" applyFont="1" applyFill="1" applyAlignment="1">
      <alignment horizontal="right" vertical="center" indent="1"/>
    </xf>
    <xf numFmtId="164" fontId="10" fillId="34" borderId="49" xfId="0" applyNumberFormat="1" applyFont="1" applyFill="1" applyBorder="1" applyAlignment="1">
      <alignment horizontal="right" vertical="center" indent="1"/>
    </xf>
    <xf numFmtId="0" fontId="70" fillId="25" borderId="0" xfId="0" applyFont="1" applyFill="1" applyAlignment="1">
      <alignment horizontal="left" vertical="top" wrapText="1" indent="1"/>
    </xf>
    <xf numFmtId="0" fontId="56" fillId="25" borderId="0" xfId="0" applyFont="1" applyFill="1" applyAlignment="1">
      <alignment horizontal="left" vertical="top" indent="1"/>
    </xf>
    <xf numFmtId="0" fontId="58" fillId="29" borderId="0" xfId="0" applyFont="1" applyFill="1" applyAlignment="1">
      <alignment horizontal="center" vertical="center"/>
    </xf>
    <xf numFmtId="0" fontId="58" fillId="29" borderId="64" xfId="0" applyFont="1" applyFill="1" applyBorder="1" applyAlignment="1">
      <alignment horizontal="center" vertical="center"/>
    </xf>
    <xf numFmtId="0" fontId="57" fillId="26" borderId="50" xfId="0" applyFont="1" applyFill="1" applyBorder="1" applyAlignment="1">
      <alignment horizontal="center" vertical="center"/>
    </xf>
    <xf numFmtId="0" fontId="58" fillId="27" borderId="65" xfId="0" applyFont="1" applyFill="1" applyBorder="1" applyAlignment="1">
      <alignment horizontal="center" vertical="center"/>
    </xf>
    <xf numFmtId="0" fontId="58" fillId="29" borderId="65" xfId="0" applyFont="1" applyFill="1" applyBorder="1" applyAlignment="1">
      <alignment horizontal="center" vertical="center"/>
    </xf>
    <xf numFmtId="0" fontId="63" fillId="26" borderId="55" xfId="0" applyFont="1" applyFill="1" applyBorder="1" applyAlignment="1">
      <alignment horizontal="left" vertical="center" indent="1"/>
    </xf>
    <xf numFmtId="0" fontId="16" fillId="11" borderId="67" xfId="0" applyFont="1" applyFill="1" applyBorder="1" applyAlignment="1">
      <alignment horizontal="center" vertical="center"/>
    </xf>
    <xf numFmtId="0" fontId="62" fillId="32" borderId="53" xfId="0" applyFont="1" applyFill="1" applyBorder="1" applyAlignment="1">
      <alignment horizontal="center" vertical="center" wrapText="1"/>
    </xf>
    <xf numFmtId="0" fontId="30" fillId="5" borderId="53" xfId="0" applyFont="1" applyFill="1" applyBorder="1" applyAlignment="1">
      <alignment horizontal="center" vertical="center" wrapText="1"/>
    </xf>
    <xf numFmtId="0" fontId="62" fillId="32" borderId="50" xfId="0" applyFont="1" applyFill="1" applyBorder="1" applyAlignment="1">
      <alignment horizontal="center" vertical="center" wrapText="1"/>
    </xf>
    <xf numFmtId="0" fontId="67" fillId="36" borderId="0" xfId="0" applyFont="1" applyFill="1" applyAlignment="1">
      <alignment horizontal="center" vertical="center"/>
    </xf>
    <xf numFmtId="0" fontId="63" fillId="26" borderId="54" xfId="0" applyFont="1" applyFill="1" applyBorder="1" applyAlignment="1">
      <alignment horizontal="left" vertical="center" indent="1"/>
    </xf>
    <xf numFmtId="0" fontId="58" fillId="31" borderId="49" xfId="0" applyFont="1" applyFill="1" applyBorder="1" applyAlignment="1">
      <alignment horizontal="center" vertical="center" wrapText="1"/>
    </xf>
    <xf numFmtId="0" fontId="58" fillId="31" borderId="53" xfId="0" applyFont="1" applyFill="1" applyBorder="1" applyAlignment="1">
      <alignment horizontal="center" vertical="center" wrapText="1"/>
    </xf>
    <xf numFmtId="0" fontId="30" fillId="5" borderId="53" xfId="0" applyFont="1" applyFill="1" applyBorder="1" applyAlignment="1">
      <alignment horizontal="center" vertical="center"/>
    </xf>
    <xf numFmtId="0" fontId="44" fillId="5" borderId="53"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5D7C8"/>
      <color rgb="FFF9F1EE"/>
      <color rgb="FFF6EAE2"/>
      <color rgb="FF5D2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57150</xdr:colOff>
      <xdr:row>17</xdr:row>
      <xdr:rowOff>66675</xdr:rowOff>
    </xdr:from>
    <xdr:ext cx="133350" cy="187615"/>
    <xdr:sp macro="" textlink="">
      <xdr:nvSpPr>
        <xdr:cNvPr id="3" name="TextBox 2">
          <a:extLst>
            <a:ext uri="{FF2B5EF4-FFF2-40B4-BE49-F238E27FC236}">
              <a16:creationId xmlns:a16="http://schemas.microsoft.com/office/drawing/2014/main" id="{67ADE266-DA66-C377-15BD-B3ECD22D9C91}"/>
            </a:ext>
          </a:extLst>
        </xdr:cNvPr>
        <xdr:cNvSpPr txBox="1"/>
      </xdr:nvSpPr>
      <xdr:spPr>
        <a:xfrm>
          <a:off x="10001250" y="44672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14</xdr:col>
      <xdr:colOff>57150</xdr:colOff>
      <xdr:row>17</xdr:row>
      <xdr:rowOff>28575</xdr:rowOff>
    </xdr:from>
    <xdr:ext cx="133350" cy="187615"/>
    <xdr:sp macro="" textlink="">
      <xdr:nvSpPr>
        <xdr:cNvPr id="8" name="TextBox 7">
          <a:extLst>
            <a:ext uri="{FF2B5EF4-FFF2-40B4-BE49-F238E27FC236}">
              <a16:creationId xmlns:a16="http://schemas.microsoft.com/office/drawing/2014/main" id="{0EEA98A9-7FEA-5FB4-F796-BFF6E991E1FE}"/>
            </a:ext>
          </a:extLst>
        </xdr:cNvPr>
        <xdr:cNvSpPr txBox="1"/>
      </xdr:nvSpPr>
      <xdr:spPr>
        <a:xfrm>
          <a:off x="13830300" y="44291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6</xdr:col>
      <xdr:colOff>38100</xdr:colOff>
      <xdr:row>14</xdr:row>
      <xdr:rowOff>28575</xdr:rowOff>
    </xdr:from>
    <xdr:ext cx="247650" cy="187615"/>
    <xdr:sp macro="" textlink="">
      <xdr:nvSpPr>
        <xdr:cNvPr id="11" name="TextBox 10">
          <a:extLst>
            <a:ext uri="{FF2B5EF4-FFF2-40B4-BE49-F238E27FC236}">
              <a16:creationId xmlns:a16="http://schemas.microsoft.com/office/drawing/2014/main" id="{6496B67D-E6E3-8AD5-B4B1-C1B252B103E8}"/>
            </a:ext>
          </a:extLst>
        </xdr:cNvPr>
        <xdr:cNvSpPr txBox="1"/>
      </xdr:nvSpPr>
      <xdr:spPr>
        <a:xfrm>
          <a:off x="4381500" y="28098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0</xdr:col>
      <xdr:colOff>657225</xdr:colOff>
      <xdr:row>54</xdr:row>
      <xdr:rowOff>0</xdr:rowOff>
    </xdr:from>
    <xdr:ext cx="133350" cy="187615"/>
    <xdr:sp macro="" textlink="">
      <xdr:nvSpPr>
        <xdr:cNvPr id="12" name="TextBox 11">
          <a:extLst>
            <a:ext uri="{FF2B5EF4-FFF2-40B4-BE49-F238E27FC236}">
              <a16:creationId xmlns:a16="http://schemas.microsoft.com/office/drawing/2014/main" id="{8E00F46C-E2C6-2CFC-C31D-8DB87CC4BD89}"/>
            </a:ext>
          </a:extLst>
        </xdr:cNvPr>
        <xdr:cNvSpPr txBox="1"/>
      </xdr:nvSpPr>
      <xdr:spPr>
        <a:xfrm>
          <a:off x="657225" y="173450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2</xdr:col>
      <xdr:colOff>28575</xdr:colOff>
      <xdr:row>54</xdr:row>
      <xdr:rowOff>0</xdr:rowOff>
    </xdr:from>
    <xdr:ext cx="133350" cy="187615"/>
    <xdr:sp macro="" textlink="">
      <xdr:nvSpPr>
        <xdr:cNvPr id="14" name="TextBox 13">
          <a:extLst>
            <a:ext uri="{FF2B5EF4-FFF2-40B4-BE49-F238E27FC236}">
              <a16:creationId xmlns:a16="http://schemas.microsoft.com/office/drawing/2014/main" id="{5174B1B2-ABBB-673D-34C0-4ACC873B5EB8}"/>
            </a:ext>
          </a:extLst>
        </xdr:cNvPr>
        <xdr:cNvSpPr txBox="1"/>
      </xdr:nvSpPr>
      <xdr:spPr>
        <a:xfrm>
          <a:off x="6581775" y="139636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657225</xdr:colOff>
      <xdr:row>36</xdr:row>
      <xdr:rowOff>38100</xdr:rowOff>
    </xdr:from>
    <xdr:ext cx="133350" cy="187615"/>
    <xdr:sp macro="" textlink="">
      <xdr:nvSpPr>
        <xdr:cNvPr id="4" name="TextBox 3">
          <a:extLst>
            <a:ext uri="{FF2B5EF4-FFF2-40B4-BE49-F238E27FC236}">
              <a16:creationId xmlns:a16="http://schemas.microsoft.com/office/drawing/2014/main" id="{82C1F180-DB5E-F740-9B68-BB7B2D22F94F}"/>
            </a:ext>
          </a:extLst>
        </xdr:cNvPr>
        <xdr:cNvSpPr txBox="1"/>
      </xdr:nvSpPr>
      <xdr:spPr>
        <a:xfrm>
          <a:off x="657225" y="148844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28575</xdr:colOff>
      <xdr:row>38</xdr:row>
      <xdr:rowOff>19050</xdr:rowOff>
    </xdr:from>
    <xdr:ext cx="133350" cy="187615"/>
    <xdr:sp macro="" textlink="">
      <xdr:nvSpPr>
        <xdr:cNvPr id="5" name="TextBox 4">
          <a:extLst>
            <a:ext uri="{FF2B5EF4-FFF2-40B4-BE49-F238E27FC236}">
              <a16:creationId xmlns:a16="http://schemas.microsoft.com/office/drawing/2014/main" id="{C151BEE8-AC33-E842-A992-DFE6C2BB898F}"/>
            </a:ext>
          </a:extLst>
        </xdr:cNvPr>
        <xdr:cNvSpPr txBox="1"/>
      </xdr:nvSpPr>
      <xdr:spPr>
        <a:xfrm>
          <a:off x="28575" y="105600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0</xdr:col>
      <xdr:colOff>193399</xdr:colOff>
      <xdr:row>0</xdr:row>
      <xdr:rowOff>276223</xdr:rowOff>
    </xdr:from>
    <xdr:to>
      <xdr:col>2</xdr:col>
      <xdr:colOff>817228</xdr:colOff>
      <xdr:row>4</xdr:row>
      <xdr:rowOff>123058</xdr:rowOff>
    </xdr:to>
    <xdr:pic>
      <xdr:nvPicPr>
        <xdr:cNvPr id="7" name="Picture 6">
          <a:extLst>
            <a:ext uri="{FF2B5EF4-FFF2-40B4-BE49-F238E27FC236}">
              <a16:creationId xmlns:a16="http://schemas.microsoft.com/office/drawing/2014/main" id="{C5455C93-A356-8648-BFA2-868449236D04}"/>
            </a:ext>
          </a:extLst>
        </xdr:cNvPr>
        <xdr:cNvPicPr>
          <a:picLocks noChangeAspect="1"/>
        </xdr:cNvPicPr>
      </xdr:nvPicPr>
      <xdr:blipFill>
        <a:blip xmlns:r="http://schemas.openxmlformats.org/officeDocument/2006/relationships" r:embed="rId1"/>
        <a:stretch>
          <a:fillRect/>
        </a:stretch>
      </xdr:blipFill>
      <xdr:spPr>
        <a:xfrm>
          <a:off x="193399" y="276223"/>
          <a:ext cx="4077647" cy="1287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53</xdr:row>
      <xdr:rowOff>0</xdr:rowOff>
    </xdr:from>
    <xdr:ext cx="133350" cy="187615"/>
    <xdr:sp macro="" textlink="">
      <xdr:nvSpPr>
        <xdr:cNvPr id="3" name="TextBox 2">
          <a:extLst>
            <a:ext uri="{FF2B5EF4-FFF2-40B4-BE49-F238E27FC236}">
              <a16:creationId xmlns:a16="http://schemas.microsoft.com/office/drawing/2014/main" id="{899DAAF6-BFCB-4330-856F-6E72160F4BB4}"/>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53</xdr:row>
      <xdr:rowOff>0</xdr:rowOff>
    </xdr:from>
    <xdr:ext cx="133350" cy="187615"/>
    <xdr:sp macro="" textlink="">
      <xdr:nvSpPr>
        <xdr:cNvPr id="5" name="TextBox 4">
          <a:extLst>
            <a:ext uri="{FF2B5EF4-FFF2-40B4-BE49-F238E27FC236}">
              <a16:creationId xmlns:a16="http://schemas.microsoft.com/office/drawing/2014/main" id="{D8E73988-AB4D-41AC-B136-802922C174C8}"/>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2" name="TextBox 1">
          <a:extLst>
            <a:ext uri="{FF2B5EF4-FFF2-40B4-BE49-F238E27FC236}">
              <a16:creationId xmlns:a16="http://schemas.microsoft.com/office/drawing/2014/main" id="{2C4B0A87-9360-184D-B440-A031EAA1233B}"/>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4" name="TextBox 3">
          <a:extLst>
            <a:ext uri="{FF2B5EF4-FFF2-40B4-BE49-F238E27FC236}">
              <a16:creationId xmlns:a16="http://schemas.microsoft.com/office/drawing/2014/main" id="{3D6FF504-97F4-BF48-8AF2-3F39974BB9E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6" name="TextBox 5">
          <a:extLst>
            <a:ext uri="{FF2B5EF4-FFF2-40B4-BE49-F238E27FC236}">
              <a16:creationId xmlns:a16="http://schemas.microsoft.com/office/drawing/2014/main" id="{B96CAE66-4B5C-1247-AED5-A437D61F7C1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51</xdr:row>
      <xdr:rowOff>0</xdr:rowOff>
    </xdr:from>
    <xdr:ext cx="133350" cy="187615"/>
    <xdr:sp macro="" textlink="">
      <xdr:nvSpPr>
        <xdr:cNvPr id="7" name="TextBox 6">
          <a:extLst>
            <a:ext uri="{FF2B5EF4-FFF2-40B4-BE49-F238E27FC236}">
              <a16:creationId xmlns:a16="http://schemas.microsoft.com/office/drawing/2014/main" id="{4AE95F10-AFD9-1041-92AD-7D6C65DADAF6}"/>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4</xdr:col>
      <xdr:colOff>25400</xdr:colOff>
      <xdr:row>53</xdr:row>
      <xdr:rowOff>0</xdr:rowOff>
    </xdr:from>
    <xdr:to>
      <xdr:col>4</xdr:col>
      <xdr:colOff>158750</xdr:colOff>
      <xdr:row>53</xdr:row>
      <xdr:rowOff>187615</xdr:rowOff>
    </xdr:to>
    <xdr:sp macro="" textlink="">
      <xdr:nvSpPr>
        <xdr:cNvPr id="8" name="TextBox 2">
          <a:extLst>
            <a:ext uri="{FF2B5EF4-FFF2-40B4-BE49-F238E27FC236}">
              <a16:creationId xmlns:a16="http://schemas.microsoft.com/office/drawing/2014/main" id="{C7BECAC2-569A-964F-BC11-42DA3F417C3E}"/>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4</xdr:col>
      <xdr:colOff>25400</xdr:colOff>
      <xdr:row>53</xdr:row>
      <xdr:rowOff>0</xdr:rowOff>
    </xdr:from>
    <xdr:to>
      <xdr:col>4</xdr:col>
      <xdr:colOff>158750</xdr:colOff>
      <xdr:row>53</xdr:row>
      <xdr:rowOff>187615</xdr:rowOff>
    </xdr:to>
    <xdr:sp macro="" textlink="">
      <xdr:nvSpPr>
        <xdr:cNvPr id="9" name="TextBox 4">
          <a:extLst>
            <a:ext uri="{FF2B5EF4-FFF2-40B4-BE49-F238E27FC236}">
              <a16:creationId xmlns:a16="http://schemas.microsoft.com/office/drawing/2014/main" id="{2328016C-1A5A-2F4A-9156-B90C775B2F4A}"/>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0</xdr:col>
      <xdr:colOff>187817</xdr:colOff>
      <xdr:row>0</xdr:row>
      <xdr:rowOff>268311</xdr:rowOff>
    </xdr:from>
    <xdr:to>
      <xdr:col>4</xdr:col>
      <xdr:colOff>163166</xdr:colOff>
      <xdr:row>4</xdr:row>
      <xdr:rowOff>73666</xdr:rowOff>
    </xdr:to>
    <xdr:pic>
      <xdr:nvPicPr>
        <xdr:cNvPr id="11" name="Picture 10">
          <a:extLst>
            <a:ext uri="{FF2B5EF4-FFF2-40B4-BE49-F238E27FC236}">
              <a16:creationId xmlns:a16="http://schemas.microsoft.com/office/drawing/2014/main" id="{ABDE4C6A-1A18-5A44-AD01-D6468441EA12}"/>
            </a:ext>
          </a:extLst>
        </xdr:cNvPr>
        <xdr:cNvPicPr>
          <a:picLocks noChangeAspect="1"/>
        </xdr:cNvPicPr>
      </xdr:nvPicPr>
      <xdr:blipFill>
        <a:blip xmlns:r="http://schemas.openxmlformats.org/officeDocument/2006/relationships" r:embed="rId1"/>
        <a:stretch>
          <a:fillRect/>
        </a:stretch>
      </xdr:blipFill>
      <xdr:spPr>
        <a:xfrm>
          <a:off x="187817" y="268311"/>
          <a:ext cx="4102849" cy="1265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NPA%20FORMS\usda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zeezees">
  <a:themeElements>
    <a:clrScheme name="Custom 2">
      <a:dk1>
        <a:srgbClr val="E53E2F"/>
      </a:dk1>
      <a:lt1>
        <a:srgbClr val="40BFC0"/>
      </a:lt1>
      <a:dk2>
        <a:srgbClr val="9E58A3"/>
      </a:dk2>
      <a:lt2>
        <a:srgbClr val="D5812F"/>
      </a:lt2>
      <a:accent1>
        <a:srgbClr val="FCB714"/>
      </a:accent1>
      <a:accent2>
        <a:srgbClr val="A3CE39"/>
      </a:accent2>
      <a:accent3>
        <a:srgbClr val="00A2AF"/>
      </a:accent3>
      <a:accent4>
        <a:srgbClr val="45B3E1"/>
      </a:accent4>
      <a:accent5>
        <a:srgbClr val="FFFFFF"/>
      </a:accent5>
      <a:accent6>
        <a:srgbClr val="434343"/>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zeezees" id="{5D343967-1DD4-5147-AFBB-1CCFEC4AC1A1}" vid="{7E97A8BF-AF45-4142-9E65-C7C396933A47}"/>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essorlink.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rocessorli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2"/>
  <sheetViews>
    <sheetView zoomScaleNormal="100" zoomScalePageLayoutView="50" workbookViewId="0">
      <selection activeCell="I6" sqref="I6:P6"/>
    </sheetView>
  </sheetViews>
  <sheetFormatPr defaultColWidth="8.7109375" defaultRowHeight="15"/>
  <cols>
    <col min="1" max="1" width="25.7109375" customWidth="1"/>
    <col min="2" max="2" width="18.140625" style="2" customWidth="1"/>
    <col min="3" max="3" width="15.140625" style="9" customWidth="1"/>
    <col min="4" max="5" width="7.7109375" style="2" customWidth="1"/>
    <col min="6" max="8" width="7.7109375" style="9" customWidth="1"/>
    <col min="9" max="9" width="7.7109375" customWidth="1"/>
    <col min="10" max="14" width="10.7109375" style="9" customWidth="1"/>
    <col min="15" max="15" width="10.7109375" customWidth="1"/>
    <col min="16" max="16" width="5.7109375" style="9" hidden="1" customWidth="1"/>
    <col min="17" max="17" width="12.28515625" hidden="1" customWidth="1"/>
    <col min="18" max="18" width="8.7109375" hidden="1" customWidth="1"/>
  </cols>
  <sheetData>
    <row r="1" spans="1:19" ht="25.15" customHeight="1">
      <c r="A1" s="13"/>
      <c r="B1" s="15"/>
      <c r="C1" s="14"/>
      <c r="D1" s="15"/>
      <c r="E1" s="15"/>
      <c r="F1" s="14"/>
      <c r="G1" s="14"/>
      <c r="H1" s="14"/>
      <c r="I1" s="13"/>
      <c r="J1" s="14"/>
      <c r="K1" s="14"/>
      <c r="L1" s="14"/>
      <c r="M1" s="14"/>
      <c r="N1" s="14"/>
      <c r="O1" s="13"/>
      <c r="Q1" s="12"/>
      <c r="R1" s="12"/>
      <c r="S1" s="12"/>
    </row>
    <row r="2" spans="1:19" ht="28.15" customHeight="1">
      <c r="A2" s="13"/>
      <c r="B2" s="15"/>
      <c r="C2" s="14"/>
      <c r="D2" s="15"/>
      <c r="E2" s="15"/>
      <c r="F2" s="14"/>
      <c r="G2" s="159" t="s">
        <v>95</v>
      </c>
      <c r="H2" s="159"/>
      <c r="I2" s="159"/>
      <c r="J2" s="159"/>
      <c r="K2" s="159"/>
      <c r="L2" s="159"/>
      <c r="M2" s="159"/>
      <c r="N2" s="159"/>
      <c r="O2" s="159"/>
      <c r="Q2" s="12"/>
      <c r="R2" s="12"/>
      <c r="S2" s="12"/>
    </row>
    <row r="3" spans="1:19" ht="30" customHeight="1" thickBot="1">
      <c r="A3" s="26"/>
      <c r="B3" s="26"/>
      <c r="C3" s="26"/>
      <c r="D3" s="26"/>
      <c r="E3" s="26"/>
      <c r="F3" s="26"/>
      <c r="G3" s="173" t="s">
        <v>21</v>
      </c>
      <c r="H3" s="174"/>
      <c r="I3" s="181" t="s">
        <v>168</v>
      </c>
      <c r="J3" s="182"/>
      <c r="K3" s="182"/>
      <c r="L3" s="182"/>
      <c r="M3" s="182"/>
      <c r="N3" s="182"/>
      <c r="O3" s="182"/>
      <c r="P3" s="182"/>
      <c r="Q3" s="12"/>
      <c r="R3" s="12"/>
      <c r="S3" s="12"/>
    </row>
    <row r="4" spans="1:19" ht="30" customHeight="1" thickBot="1">
      <c r="A4" s="26"/>
      <c r="B4" s="26"/>
      <c r="C4" s="26"/>
      <c r="D4" s="26"/>
      <c r="E4" s="26"/>
      <c r="F4" s="26"/>
      <c r="G4" s="175" t="s">
        <v>22</v>
      </c>
      <c r="H4" s="176"/>
      <c r="I4" s="170" t="s">
        <v>169</v>
      </c>
      <c r="J4" s="171"/>
      <c r="K4" s="171"/>
      <c r="L4" s="171"/>
      <c r="M4" s="171"/>
      <c r="N4" s="171"/>
      <c r="O4" s="171"/>
      <c r="P4" s="171"/>
      <c r="Q4" s="12"/>
      <c r="R4" s="12"/>
      <c r="S4" s="12"/>
    </row>
    <row r="5" spans="1:19" ht="30" customHeight="1" thickBot="1">
      <c r="A5" s="160" t="s">
        <v>96</v>
      </c>
      <c r="B5" s="160"/>
      <c r="C5" s="160"/>
      <c r="D5" s="160"/>
      <c r="E5" s="160"/>
      <c r="F5" s="45"/>
      <c r="G5" s="177" t="s">
        <v>23</v>
      </c>
      <c r="H5" s="178"/>
      <c r="I5" s="183" t="s">
        <v>170</v>
      </c>
      <c r="J5" s="184"/>
      <c r="K5" s="184"/>
      <c r="L5" s="184"/>
      <c r="M5" s="184"/>
      <c r="N5" s="184"/>
      <c r="O5" s="184"/>
      <c r="P5" s="184"/>
      <c r="Q5" s="12"/>
      <c r="R5" s="12"/>
      <c r="S5" s="12"/>
    </row>
    <row r="6" spans="1:19" ht="30" customHeight="1" thickBot="1">
      <c r="A6" s="172" t="s">
        <v>100</v>
      </c>
      <c r="B6" s="172"/>
      <c r="C6" s="172"/>
      <c r="D6" s="172"/>
      <c r="E6" s="172"/>
      <c r="F6" s="172"/>
      <c r="G6" s="179" t="s">
        <v>24</v>
      </c>
      <c r="H6" s="180"/>
      <c r="I6" s="161" t="s">
        <v>171</v>
      </c>
      <c r="J6" s="162"/>
      <c r="K6" s="162"/>
      <c r="L6" s="162"/>
      <c r="M6" s="162"/>
      <c r="N6" s="162"/>
      <c r="O6" s="162"/>
      <c r="P6" s="162"/>
      <c r="Q6" s="12"/>
      <c r="R6" s="12"/>
      <c r="S6" s="12"/>
    </row>
    <row r="7" spans="1:19" ht="28.15" customHeight="1">
      <c r="A7" s="43"/>
      <c r="B7" s="43"/>
      <c r="C7" s="43"/>
      <c r="D7" s="43"/>
      <c r="E7" s="43"/>
      <c r="F7" s="43"/>
      <c r="G7" s="194" t="s">
        <v>110</v>
      </c>
      <c r="H7" s="194"/>
      <c r="I7" s="194"/>
      <c r="J7" s="194"/>
      <c r="K7" s="194"/>
      <c r="L7" s="194"/>
      <c r="M7" s="194"/>
      <c r="N7" s="194"/>
      <c r="O7" s="194"/>
      <c r="P7" s="46"/>
      <c r="Q7" s="12"/>
      <c r="R7" s="12"/>
      <c r="S7" s="12"/>
    </row>
    <row r="8" spans="1:19" ht="19.899999999999999" customHeight="1">
      <c r="A8" s="185" t="s">
        <v>167</v>
      </c>
      <c r="B8" s="185"/>
      <c r="C8" s="185"/>
      <c r="D8" s="185"/>
      <c r="E8" s="185"/>
      <c r="F8" s="27"/>
      <c r="G8" s="138" t="s">
        <v>131</v>
      </c>
      <c r="H8" s="138"/>
      <c r="I8" s="138"/>
      <c r="J8" s="138"/>
      <c r="K8" s="138"/>
      <c r="L8" s="138"/>
      <c r="M8" s="138"/>
      <c r="N8" s="138"/>
      <c r="O8" s="138"/>
      <c r="P8" s="24"/>
      <c r="Q8" s="12"/>
      <c r="R8" s="12"/>
      <c r="S8" s="12"/>
    </row>
    <row r="9" spans="1:19" ht="19.899999999999999" customHeight="1" thickBot="1">
      <c r="A9" s="185"/>
      <c r="B9" s="185"/>
      <c r="C9" s="185"/>
      <c r="D9" s="185"/>
      <c r="E9" s="185"/>
      <c r="F9" s="27"/>
      <c r="G9" s="138"/>
      <c r="H9" s="138"/>
      <c r="I9" s="138"/>
      <c r="J9" s="138"/>
      <c r="K9" s="138"/>
      <c r="L9" s="138"/>
      <c r="M9" s="138"/>
      <c r="N9" s="138"/>
      <c r="O9" s="138"/>
      <c r="P9" s="24"/>
      <c r="Q9" s="12"/>
      <c r="R9" s="12"/>
      <c r="S9" s="12"/>
    </row>
    <row r="10" spans="1:19" ht="40.9" customHeight="1">
      <c r="A10" s="185"/>
      <c r="B10" s="185"/>
      <c r="C10" s="185"/>
      <c r="D10" s="185"/>
      <c r="E10" s="185"/>
      <c r="F10" s="11"/>
      <c r="G10" s="139"/>
      <c r="H10" s="139"/>
      <c r="I10" s="139"/>
      <c r="J10" s="139"/>
      <c r="K10" s="139"/>
      <c r="L10" s="139"/>
      <c r="M10" s="139"/>
      <c r="N10" s="139"/>
      <c r="O10" s="139"/>
      <c r="P10"/>
      <c r="Q10" s="12"/>
      <c r="R10" s="12"/>
      <c r="S10" s="12"/>
    </row>
    <row r="11" spans="1:19" ht="25.15" customHeight="1" thickBot="1">
      <c r="A11" s="185"/>
      <c r="B11" s="185"/>
      <c r="C11" s="185"/>
      <c r="D11" s="185"/>
      <c r="E11" s="185"/>
      <c r="F11" s="11"/>
      <c r="G11" s="169"/>
      <c r="H11" s="169"/>
      <c r="I11" s="169"/>
      <c r="J11" s="44"/>
      <c r="K11" s="186" t="s">
        <v>92</v>
      </c>
      <c r="L11" s="187"/>
      <c r="M11" s="187"/>
      <c r="N11" s="187"/>
      <c r="O11" s="188"/>
      <c r="P11"/>
      <c r="Q11" s="12"/>
      <c r="R11" s="12"/>
      <c r="S11" s="12"/>
    </row>
    <row r="12" spans="1:19" ht="40.9" customHeight="1">
      <c r="A12" s="185"/>
      <c r="B12" s="185"/>
      <c r="C12" s="185"/>
      <c r="D12" s="185"/>
      <c r="E12" s="185"/>
      <c r="F12" s="28"/>
      <c r="G12" s="169"/>
      <c r="H12" s="169"/>
      <c r="I12" s="169"/>
      <c r="J12" s="91" t="s">
        <v>114</v>
      </c>
      <c r="K12" s="92" t="s">
        <v>115</v>
      </c>
      <c r="L12" s="92" t="s">
        <v>116</v>
      </c>
      <c r="M12" s="92" t="s">
        <v>117</v>
      </c>
      <c r="N12" s="92" t="s">
        <v>118</v>
      </c>
      <c r="O12" s="93" t="s">
        <v>119</v>
      </c>
      <c r="P12"/>
      <c r="Q12" s="12"/>
      <c r="R12" s="12"/>
      <c r="S12" s="12"/>
    </row>
    <row r="13" spans="1:19" s="1" customFormat="1" ht="25.15" customHeight="1">
      <c r="A13" s="185"/>
      <c r="B13" s="185"/>
      <c r="C13" s="185"/>
      <c r="D13" s="185"/>
      <c r="E13" s="185"/>
      <c r="F13" s="28"/>
      <c r="G13" s="200" t="s">
        <v>19</v>
      </c>
      <c r="H13" s="201"/>
      <c r="I13" s="202"/>
      <c r="J13" s="94">
        <f>SUM(L21:L21,L24,L25,L26)</f>
        <v>0</v>
      </c>
      <c r="K13" s="95">
        <f xml:space="preserve"> SUM(L28)</f>
        <v>0</v>
      </c>
      <c r="L13" s="95">
        <f xml:space="preserve"> SUM(L27)</f>
        <v>0</v>
      </c>
      <c r="M13" s="95">
        <f xml:space="preserve"> SUM(L29)</f>
        <v>0</v>
      </c>
      <c r="N13" s="95">
        <f>SUM(L32:L33)</f>
        <v>0</v>
      </c>
      <c r="O13" s="95">
        <f>SUM(L34:L35)</f>
        <v>0</v>
      </c>
      <c r="Q13" s="31"/>
      <c r="R13" s="31"/>
      <c r="S13" s="31"/>
    </row>
    <row r="14" spans="1:19" s="2" customFormat="1" ht="25.15" customHeight="1">
      <c r="A14" s="185"/>
      <c r="B14" s="185"/>
      <c r="C14" s="185"/>
      <c r="D14" s="185"/>
      <c r="E14" s="185"/>
      <c r="F14" s="28"/>
      <c r="G14" s="163" t="s">
        <v>107</v>
      </c>
      <c r="H14" s="164"/>
      <c r="I14" s="165"/>
      <c r="J14" s="96" t="s">
        <v>16</v>
      </c>
      <c r="K14" s="97">
        <f>ROUNDUP(K13/39.75,0.1)</f>
        <v>0</v>
      </c>
      <c r="L14" s="97">
        <f>ROUNDUP(L13/39.5,0.1)</f>
        <v>0</v>
      </c>
      <c r="M14" s="97">
        <f>ROUNDUP(M13/39.75,0.1)</f>
        <v>0</v>
      </c>
      <c r="N14" s="97">
        <f>ROUNDUP(N13/40.5,0.1)</f>
        <v>0</v>
      </c>
      <c r="O14" s="97">
        <f>ROUNDUP(O13/40.5,0.1)</f>
        <v>0</v>
      </c>
      <c r="Q14" s="29"/>
      <c r="R14" s="29"/>
      <c r="S14" s="29"/>
    </row>
    <row r="15" spans="1:19" s="2" customFormat="1" ht="25.15" customHeight="1" thickBot="1">
      <c r="A15" s="206" t="s">
        <v>166</v>
      </c>
      <c r="B15" s="207"/>
      <c r="C15" s="207"/>
      <c r="D15" s="207"/>
      <c r="E15" s="207"/>
      <c r="F15" s="28"/>
      <c r="G15" s="166" t="s">
        <v>101</v>
      </c>
      <c r="H15" s="167"/>
      <c r="I15" s="168"/>
      <c r="J15" s="98">
        <f>SUM(O21:O21,O24, O25,O26)</f>
        <v>0</v>
      </c>
      <c r="K15" s="98">
        <f xml:space="preserve"> SUM(O28)</f>
        <v>0</v>
      </c>
      <c r="L15" s="98">
        <f xml:space="preserve"> SUM(O27)</f>
        <v>0</v>
      </c>
      <c r="M15" s="98">
        <f xml:space="preserve"> SUM(O29)</f>
        <v>0</v>
      </c>
      <c r="N15" s="98">
        <f>SUM(O32:O33)</f>
        <v>0</v>
      </c>
      <c r="O15" s="98">
        <f>SUM(O34:O35)</f>
        <v>0</v>
      </c>
      <c r="Q15" s="29"/>
      <c r="R15" s="29"/>
      <c r="S15" s="29"/>
    </row>
    <row r="16" spans="1:19" s="2" customFormat="1" ht="49.15" customHeight="1" thickBot="1">
      <c r="A16" s="207"/>
      <c r="B16" s="207"/>
      <c r="C16" s="207"/>
      <c r="D16" s="207"/>
      <c r="E16" s="207"/>
      <c r="F16" s="28"/>
      <c r="G16" s="203" t="s">
        <v>18</v>
      </c>
      <c r="H16" s="204"/>
      <c r="I16" s="204"/>
      <c r="J16" s="197">
        <f>SUM(J15:O15)</f>
        <v>0</v>
      </c>
      <c r="K16" s="198"/>
      <c r="L16" s="198"/>
      <c r="M16" s="198"/>
      <c r="N16" s="198"/>
      <c r="O16" s="199"/>
      <c r="Q16" s="29"/>
      <c r="R16" s="29"/>
      <c r="S16" s="29"/>
    </row>
    <row r="17" spans="1:33" s="2" customFormat="1" ht="31.9" customHeight="1">
      <c r="A17" s="29"/>
      <c r="B17" s="29"/>
      <c r="C17" s="29"/>
      <c r="D17" s="29"/>
      <c r="E17" s="29"/>
      <c r="F17" s="29"/>
      <c r="G17" s="29"/>
      <c r="H17" s="29"/>
      <c r="I17" s="29"/>
      <c r="J17" s="29"/>
      <c r="K17" s="29"/>
      <c r="L17" s="29"/>
      <c r="M17" s="29"/>
      <c r="N17" s="29"/>
      <c r="O17" s="29"/>
      <c r="Q17" s="29"/>
      <c r="R17" s="29"/>
      <c r="S17" s="29"/>
    </row>
    <row r="18" spans="1:33" s="2" customFormat="1" ht="25.15" customHeight="1" thickBot="1">
      <c r="A18" s="213" t="s">
        <v>98</v>
      </c>
      <c r="B18" s="157" t="s">
        <v>90</v>
      </c>
      <c r="C18" s="157" t="s">
        <v>99</v>
      </c>
      <c r="D18" s="155" t="s">
        <v>93</v>
      </c>
      <c r="E18" s="156"/>
      <c r="F18" s="157" t="s">
        <v>34</v>
      </c>
      <c r="G18" s="157" t="s">
        <v>163</v>
      </c>
      <c r="H18" s="212" t="s">
        <v>124</v>
      </c>
      <c r="I18" s="212"/>
      <c r="J18" s="210" t="s">
        <v>94</v>
      </c>
      <c r="K18" s="210" t="s">
        <v>17</v>
      </c>
      <c r="L18" s="151" t="s">
        <v>91</v>
      </c>
      <c r="M18" s="151" t="s">
        <v>161</v>
      </c>
      <c r="N18" s="195" t="s">
        <v>162</v>
      </c>
      <c r="O18" s="208" t="s">
        <v>20</v>
      </c>
      <c r="Q18" s="29"/>
      <c r="R18" s="81"/>
      <c r="S18" s="81"/>
      <c r="T18" s="30"/>
      <c r="U18" s="30"/>
      <c r="V18" s="30"/>
      <c r="W18" s="30"/>
      <c r="X18" s="30"/>
      <c r="Y18" s="30"/>
      <c r="AA18" s="30"/>
      <c r="AB18" s="30"/>
      <c r="AC18" s="30"/>
      <c r="AD18" s="30"/>
      <c r="AE18" s="30"/>
      <c r="AF18" s="30"/>
      <c r="AG18" s="30"/>
    </row>
    <row r="19" spans="1:33" ht="34.9" customHeight="1" thickBot="1">
      <c r="A19" s="214"/>
      <c r="B19" s="158"/>
      <c r="C19" s="158"/>
      <c r="D19" s="99" t="s">
        <v>88</v>
      </c>
      <c r="E19" s="99" t="s">
        <v>97</v>
      </c>
      <c r="F19" s="158"/>
      <c r="G19" s="158"/>
      <c r="H19" s="99" t="s">
        <v>5</v>
      </c>
      <c r="I19" s="99" t="s">
        <v>89</v>
      </c>
      <c r="J19" s="211"/>
      <c r="K19" s="211"/>
      <c r="L19" s="152"/>
      <c r="M19" s="152"/>
      <c r="N19" s="196"/>
      <c r="O19" s="209"/>
      <c r="P19" s="3"/>
      <c r="Q19" s="12"/>
      <c r="R19" s="12"/>
      <c r="S19" s="12"/>
    </row>
    <row r="20" spans="1:33" s="37" customFormat="1" ht="30" customHeight="1" thickBot="1">
      <c r="A20" s="190" t="s">
        <v>25</v>
      </c>
      <c r="B20" s="191"/>
      <c r="C20" s="191"/>
      <c r="D20" s="191"/>
      <c r="E20" s="191"/>
      <c r="F20" s="191"/>
      <c r="G20" s="191"/>
      <c r="H20" s="191"/>
      <c r="I20" s="191"/>
      <c r="J20" s="191"/>
      <c r="K20" s="191"/>
      <c r="L20" s="191"/>
      <c r="M20" s="191"/>
      <c r="N20" s="191"/>
      <c r="O20" s="191"/>
      <c r="P20" s="38"/>
      <c r="Q20" s="36"/>
      <c r="R20" s="36"/>
      <c r="S20" s="36"/>
    </row>
    <row r="21" spans="1:33" s="6" customFormat="1" ht="25.15" customHeight="1">
      <c r="A21" s="100" t="s">
        <v>25</v>
      </c>
      <c r="B21" s="101" t="s">
        <v>11</v>
      </c>
      <c r="C21" s="101" t="s">
        <v>1</v>
      </c>
      <c r="D21" s="101">
        <v>96</v>
      </c>
      <c r="E21" s="101" t="s">
        <v>10</v>
      </c>
      <c r="F21" s="101">
        <v>56</v>
      </c>
      <c r="G21" s="102">
        <v>3.32</v>
      </c>
      <c r="H21" s="130">
        <v>10</v>
      </c>
      <c r="I21" s="130">
        <f>H21*F21</f>
        <v>560</v>
      </c>
      <c r="J21" s="132"/>
      <c r="K21" s="132"/>
      <c r="L21" s="47">
        <f>(J21*K21/D21)*H21</f>
        <v>0</v>
      </c>
      <c r="M21" s="86" t="s">
        <v>138</v>
      </c>
      <c r="N21" s="109">
        <f>Q21/F21</f>
        <v>0</v>
      </c>
      <c r="O21" s="110">
        <f>(G21/H21)*L21</f>
        <v>0</v>
      </c>
      <c r="P21" s="4">
        <f>Q21*H21</f>
        <v>0</v>
      </c>
      <c r="Q21" s="32">
        <f>ROUNDUP(L21/H21,0)</f>
        <v>0</v>
      </c>
      <c r="R21" s="32"/>
      <c r="S21" s="82"/>
    </row>
    <row r="22" spans="1:33" s="6" customFormat="1" ht="10.15" customHeight="1" thickBot="1">
      <c r="A22" s="192"/>
      <c r="B22" s="192"/>
      <c r="C22" s="192"/>
      <c r="D22" s="192"/>
      <c r="E22" s="192"/>
      <c r="F22" s="192"/>
      <c r="G22" s="192"/>
      <c r="H22" s="192"/>
      <c r="I22" s="192"/>
      <c r="J22" s="192"/>
      <c r="K22" s="192"/>
      <c r="L22" s="192"/>
      <c r="M22" s="192"/>
      <c r="N22" s="192"/>
      <c r="O22" s="192"/>
      <c r="P22" s="4"/>
      <c r="Q22" s="32"/>
      <c r="R22" s="32"/>
      <c r="S22" s="82"/>
    </row>
    <row r="23" spans="1:33" s="37" customFormat="1" ht="30" customHeight="1" thickTop="1" thickBot="1">
      <c r="A23" s="189" t="s">
        <v>26</v>
      </c>
      <c r="B23" s="189"/>
      <c r="C23" s="189"/>
      <c r="D23" s="189"/>
      <c r="E23" s="189"/>
      <c r="F23" s="189"/>
      <c r="G23" s="189"/>
      <c r="H23" s="189"/>
      <c r="I23" s="189"/>
      <c r="J23" s="189"/>
      <c r="K23" s="189"/>
      <c r="L23" s="189"/>
      <c r="M23" s="189"/>
      <c r="N23" s="189"/>
      <c r="O23" s="189"/>
      <c r="P23" s="35">
        <f t="shared" ref="P23:P29" si="0">M23*H23</f>
        <v>0</v>
      </c>
      <c r="Q23" s="36"/>
      <c r="R23" s="36"/>
      <c r="S23" s="36"/>
    </row>
    <row r="24" spans="1:33" s="37" customFormat="1" ht="30" customHeight="1">
      <c r="A24" s="100" t="s">
        <v>134</v>
      </c>
      <c r="B24" s="101" t="s">
        <v>11</v>
      </c>
      <c r="C24" s="101" t="s">
        <v>1</v>
      </c>
      <c r="D24" s="101">
        <v>72</v>
      </c>
      <c r="E24" s="101" t="s">
        <v>10</v>
      </c>
      <c r="F24" s="101">
        <v>80</v>
      </c>
      <c r="G24" s="102">
        <v>3.32</v>
      </c>
      <c r="H24" s="130">
        <v>10</v>
      </c>
      <c r="I24" s="130">
        <f t="shared" ref="I24:I29" si="1">H24*F24</f>
        <v>800</v>
      </c>
      <c r="J24" s="132"/>
      <c r="K24" s="132"/>
      <c r="L24" s="134">
        <f>(J24*K24/D24)*H24</f>
        <v>0</v>
      </c>
      <c r="M24" s="48" t="s">
        <v>138</v>
      </c>
      <c r="N24" s="109">
        <f>Q24/F24</f>
        <v>0</v>
      </c>
      <c r="O24" s="110">
        <f>Q24*G24</f>
        <v>0</v>
      </c>
      <c r="P24" s="4">
        <f>Q24*H24</f>
        <v>0</v>
      </c>
      <c r="Q24" s="36">
        <f>ROUNDUP(L24/H24,0)</f>
        <v>0</v>
      </c>
      <c r="R24" s="36"/>
      <c r="S24" s="36"/>
    </row>
    <row r="25" spans="1:33" s="37" customFormat="1" ht="30" customHeight="1">
      <c r="A25" s="103" t="s">
        <v>135</v>
      </c>
      <c r="B25" s="104" t="s">
        <v>11</v>
      </c>
      <c r="C25" s="104" t="s">
        <v>1</v>
      </c>
      <c r="D25" s="104">
        <v>72</v>
      </c>
      <c r="E25" s="104" t="s">
        <v>10</v>
      </c>
      <c r="F25" s="104">
        <v>80</v>
      </c>
      <c r="G25" s="105">
        <v>3.32</v>
      </c>
      <c r="H25" s="131">
        <v>10</v>
      </c>
      <c r="I25" s="131">
        <f t="shared" si="1"/>
        <v>800</v>
      </c>
      <c r="J25" s="133"/>
      <c r="K25" s="133"/>
      <c r="L25" s="134">
        <f t="shared" ref="L25:L29" si="2">(J25*K25/D25)*H25</f>
        <v>0</v>
      </c>
      <c r="M25" s="48" t="s">
        <v>138</v>
      </c>
      <c r="N25" s="109">
        <f>Q25/F25</f>
        <v>0</v>
      </c>
      <c r="O25" s="112">
        <f>Q25*G25</f>
        <v>0</v>
      </c>
      <c r="P25" s="4">
        <f>Q25*H25</f>
        <v>0</v>
      </c>
      <c r="Q25" s="36">
        <f>ROUNDUP(L25/H25,0)</f>
        <v>0</v>
      </c>
      <c r="R25" s="36"/>
      <c r="S25" s="36"/>
    </row>
    <row r="26" spans="1:33" s="37" customFormat="1" ht="22.9" customHeight="1">
      <c r="A26" s="106" t="s">
        <v>109</v>
      </c>
      <c r="B26" s="104" t="s">
        <v>11</v>
      </c>
      <c r="C26" s="104" t="s">
        <v>15</v>
      </c>
      <c r="D26" s="104">
        <v>72</v>
      </c>
      <c r="E26" s="104" t="s">
        <v>10</v>
      </c>
      <c r="F26" s="104">
        <v>80</v>
      </c>
      <c r="G26" s="105">
        <v>3.91</v>
      </c>
      <c r="H26" s="131">
        <v>11.77</v>
      </c>
      <c r="I26" s="131">
        <f>H26*F26</f>
        <v>941.59999999999991</v>
      </c>
      <c r="J26" s="133"/>
      <c r="K26" s="133"/>
      <c r="L26" s="134">
        <f t="shared" si="2"/>
        <v>0</v>
      </c>
      <c r="M26" s="48" t="s">
        <v>138</v>
      </c>
      <c r="N26" s="109">
        <f>Q26/F26</f>
        <v>0</v>
      </c>
      <c r="O26" s="112">
        <f>Q26*G26</f>
        <v>0</v>
      </c>
      <c r="P26" s="4">
        <f>Q26*H26</f>
        <v>0</v>
      </c>
      <c r="Q26" s="36">
        <f>ROUNDUP(L26/H26,0)</f>
        <v>0</v>
      </c>
      <c r="R26" s="34"/>
      <c r="S26" s="36"/>
    </row>
    <row r="27" spans="1:33" s="6" customFormat="1" ht="25.15" customHeight="1">
      <c r="A27" s="100" t="s">
        <v>33</v>
      </c>
      <c r="B27" s="101" t="s">
        <v>3</v>
      </c>
      <c r="C27" s="101" t="s">
        <v>1</v>
      </c>
      <c r="D27" s="101">
        <v>72</v>
      </c>
      <c r="E27" s="101" t="s">
        <v>10</v>
      </c>
      <c r="F27" s="101">
        <v>80</v>
      </c>
      <c r="G27" s="102">
        <v>22.26</v>
      </c>
      <c r="H27" s="130">
        <v>20.25</v>
      </c>
      <c r="I27" s="130">
        <f t="shared" si="1"/>
        <v>1620</v>
      </c>
      <c r="J27" s="132"/>
      <c r="K27" s="132"/>
      <c r="L27" s="134">
        <f>(J27*K27/D27)*H27</f>
        <v>0</v>
      </c>
      <c r="M27" s="135">
        <f>ROUNDUP(L27/39.5, 0)</f>
        <v>0</v>
      </c>
      <c r="N27" s="109">
        <f>(L27/H27)/80</f>
        <v>0</v>
      </c>
      <c r="O27" s="110">
        <f>((G27/H27)*39.5)*M27</f>
        <v>0</v>
      </c>
      <c r="P27" s="4">
        <f>M27*H27</f>
        <v>0</v>
      </c>
      <c r="Q27" s="32"/>
      <c r="R27" s="32"/>
      <c r="S27" s="32"/>
      <c r="T27" s="5"/>
      <c r="U27" s="5"/>
    </row>
    <row r="28" spans="1:33" s="7" customFormat="1" ht="25.15" customHeight="1">
      <c r="A28" s="103" t="s">
        <v>32</v>
      </c>
      <c r="B28" s="104" t="s">
        <v>2</v>
      </c>
      <c r="C28" s="104" t="s">
        <v>1</v>
      </c>
      <c r="D28" s="104">
        <v>72</v>
      </c>
      <c r="E28" s="104" t="s">
        <v>10</v>
      </c>
      <c r="F28" s="104">
        <v>80</v>
      </c>
      <c r="G28" s="105">
        <v>21.68</v>
      </c>
      <c r="H28" s="131">
        <v>20.25</v>
      </c>
      <c r="I28" s="131">
        <f t="shared" si="1"/>
        <v>1620</v>
      </c>
      <c r="J28" s="133"/>
      <c r="K28" s="133"/>
      <c r="L28" s="134">
        <f t="shared" si="2"/>
        <v>0</v>
      </c>
      <c r="M28" s="135">
        <f>ROUNDUP(L28/39.75, 0)</f>
        <v>0</v>
      </c>
      <c r="N28" s="109">
        <f t="shared" ref="N28" si="3">(L28/H28)/80</f>
        <v>0</v>
      </c>
      <c r="O28" s="110">
        <f>((G28/H28)*39.75)*M28</f>
        <v>0</v>
      </c>
      <c r="P28" s="4">
        <f t="shared" si="0"/>
        <v>0</v>
      </c>
      <c r="Q28" s="34"/>
      <c r="R28" s="34"/>
      <c r="S28" s="34"/>
      <c r="T28" s="8"/>
      <c r="U28" s="8"/>
    </row>
    <row r="29" spans="1:33" s="7" customFormat="1" ht="25.15" customHeight="1">
      <c r="A29" s="106" t="s">
        <v>108</v>
      </c>
      <c r="B29" s="104" t="s">
        <v>4</v>
      </c>
      <c r="C29" s="104" t="s">
        <v>1</v>
      </c>
      <c r="D29" s="104">
        <v>72</v>
      </c>
      <c r="E29" s="104" t="s">
        <v>10</v>
      </c>
      <c r="F29" s="104">
        <v>80</v>
      </c>
      <c r="G29" s="105">
        <v>21.89</v>
      </c>
      <c r="H29" s="131">
        <v>20.25</v>
      </c>
      <c r="I29" s="131">
        <f t="shared" si="1"/>
        <v>1620</v>
      </c>
      <c r="J29" s="133"/>
      <c r="K29" s="133"/>
      <c r="L29" s="134">
        <f t="shared" si="2"/>
        <v>0</v>
      </c>
      <c r="M29" s="135">
        <f>ROUNDUP(L29/39.75, 0)</f>
        <v>0</v>
      </c>
      <c r="N29" s="109">
        <f>(L29/H29)/80</f>
        <v>0</v>
      </c>
      <c r="O29" s="110">
        <f>((G29/H29)*39.75)*M29</f>
        <v>0</v>
      </c>
      <c r="P29" s="4">
        <f t="shared" si="0"/>
        <v>0</v>
      </c>
      <c r="Q29" s="34"/>
      <c r="R29" s="34"/>
      <c r="S29" s="34"/>
      <c r="T29" s="8"/>
      <c r="U29" s="8"/>
    </row>
    <row r="30" spans="1:33" s="7" customFormat="1" ht="10.15" customHeight="1" thickBot="1">
      <c r="A30" s="193"/>
      <c r="B30" s="193"/>
      <c r="C30" s="193"/>
      <c r="D30" s="193"/>
      <c r="E30" s="193"/>
      <c r="F30" s="193"/>
      <c r="G30" s="193"/>
      <c r="H30" s="193"/>
      <c r="I30" s="193"/>
      <c r="J30" s="193"/>
      <c r="K30" s="193"/>
      <c r="L30" s="193"/>
      <c r="M30" s="193"/>
      <c r="N30" s="193"/>
      <c r="O30" s="193"/>
      <c r="P30" s="4"/>
      <c r="Q30" s="34"/>
      <c r="R30" s="34"/>
      <c r="S30" s="34"/>
      <c r="T30" s="8"/>
      <c r="U30" s="8"/>
    </row>
    <row r="31" spans="1:33" s="37" customFormat="1" ht="30" customHeight="1" thickTop="1" thickBot="1">
      <c r="A31" s="189" t="s">
        <v>27</v>
      </c>
      <c r="B31" s="189"/>
      <c r="C31" s="189"/>
      <c r="D31" s="189"/>
      <c r="E31" s="189"/>
      <c r="F31" s="189"/>
      <c r="G31" s="189"/>
      <c r="H31" s="189"/>
      <c r="I31" s="189"/>
      <c r="J31" s="189"/>
      <c r="K31" s="189"/>
      <c r="L31" s="189"/>
      <c r="M31" s="189"/>
      <c r="N31" s="189"/>
      <c r="O31" s="189"/>
      <c r="P31" s="35">
        <f>M31*H31</f>
        <v>0</v>
      </c>
      <c r="Q31" s="36"/>
      <c r="R31" s="36"/>
      <c r="S31" s="36"/>
    </row>
    <row r="32" spans="1:33" s="7" customFormat="1" ht="27" customHeight="1">
      <c r="A32" s="100" t="s">
        <v>31</v>
      </c>
      <c r="B32" s="101" t="s">
        <v>13</v>
      </c>
      <c r="C32" s="107" t="s">
        <v>111</v>
      </c>
      <c r="D32" s="101">
        <v>120</v>
      </c>
      <c r="E32" s="101" t="s">
        <v>12</v>
      </c>
      <c r="F32" s="101">
        <v>64</v>
      </c>
      <c r="G32" s="102">
        <v>10.45</v>
      </c>
      <c r="H32" s="130">
        <v>19.899999999999999</v>
      </c>
      <c r="I32" s="130">
        <f>H32*F32</f>
        <v>1273.5999999999999</v>
      </c>
      <c r="J32" s="132"/>
      <c r="K32" s="132"/>
      <c r="L32" s="48">
        <f t="shared" ref="L32:L35" si="4">(J32*K32/D32)*H32</f>
        <v>0</v>
      </c>
      <c r="M32" s="135">
        <f>ROUNDUP(L32/40.5, 0)</f>
        <v>0</v>
      </c>
      <c r="N32" s="109">
        <f>(L32/H32)/64</f>
        <v>0</v>
      </c>
      <c r="O32" s="110">
        <f>((G32/H32)*40.5)*M32</f>
        <v>0</v>
      </c>
      <c r="P32" s="4">
        <f>M32*H32</f>
        <v>0</v>
      </c>
      <c r="Q32" s="34"/>
      <c r="R32" s="34"/>
      <c r="S32" s="34"/>
      <c r="T32" s="8"/>
      <c r="U32" s="8"/>
    </row>
    <row r="33" spans="1:30" s="7" customFormat="1" ht="27" customHeight="1">
      <c r="A33" s="103" t="s">
        <v>30</v>
      </c>
      <c r="B33" s="104" t="s">
        <v>13</v>
      </c>
      <c r="C33" s="108" t="s">
        <v>132</v>
      </c>
      <c r="D33" s="104">
        <v>96</v>
      </c>
      <c r="E33" s="104" t="s">
        <v>10</v>
      </c>
      <c r="F33" s="104">
        <v>56</v>
      </c>
      <c r="G33" s="105">
        <v>12.55</v>
      </c>
      <c r="H33" s="131">
        <v>23.89</v>
      </c>
      <c r="I33" s="131">
        <f>H33*F33</f>
        <v>1337.8400000000001</v>
      </c>
      <c r="J33" s="133"/>
      <c r="K33" s="133"/>
      <c r="L33" s="48">
        <f t="shared" si="4"/>
        <v>0</v>
      </c>
      <c r="M33" s="135">
        <f t="shared" ref="M33:M35" si="5">ROUNDUP(L33/40.5, 0)</f>
        <v>0</v>
      </c>
      <c r="N33" s="111">
        <f>(L33/H33)/56</f>
        <v>0</v>
      </c>
      <c r="O33" s="110">
        <f t="shared" ref="O33:O35" si="6">((G33/H33)*40.5)*M33</f>
        <v>0</v>
      </c>
      <c r="P33" s="4">
        <f>M33*H33</f>
        <v>0</v>
      </c>
      <c r="Q33" s="34"/>
      <c r="R33" s="34"/>
      <c r="S33" s="34"/>
      <c r="T33" s="8"/>
      <c r="U33" s="8"/>
    </row>
    <row r="34" spans="1:30" s="7" customFormat="1" ht="27" customHeight="1">
      <c r="A34" s="103" t="s">
        <v>29</v>
      </c>
      <c r="B34" s="104" t="s">
        <v>14</v>
      </c>
      <c r="C34" s="108" t="s">
        <v>112</v>
      </c>
      <c r="D34" s="104">
        <v>120</v>
      </c>
      <c r="E34" s="104" t="s">
        <v>12</v>
      </c>
      <c r="F34" s="104">
        <v>64</v>
      </c>
      <c r="G34" s="105">
        <v>11.68</v>
      </c>
      <c r="H34" s="131">
        <v>21.9</v>
      </c>
      <c r="I34" s="131">
        <f>H34*F34</f>
        <v>1401.6</v>
      </c>
      <c r="J34" s="133"/>
      <c r="K34" s="133"/>
      <c r="L34" s="48">
        <f t="shared" si="4"/>
        <v>0</v>
      </c>
      <c r="M34" s="135">
        <f t="shared" si="5"/>
        <v>0</v>
      </c>
      <c r="N34" s="111">
        <f>(L34/H34)/64</f>
        <v>0</v>
      </c>
      <c r="O34" s="110">
        <f t="shared" si="6"/>
        <v>0</v>
      </c>
      <c r="P34" s="4">
        <f>M34*H34</f>
        <v>0</v>
      </c>
      <c r="Q34" s="34"/>
      <c r="R34" s="34"/>
      <c r="S34" s="34"/>
      <c r="T34" s="8"/>
      <c r="U34" s="8"/>
    </row>
    <row r="35" spans="1:30" s="7" customFormat="1" ht="27" customHeight="1">
      <c r="A35" s="103" t="s">
        <v>28</v>
      </c>
      <c r="B35" s="104" t="s">
        <v>14</v>
      </c>
      <c r="C35" s="108" t="s">
        <v>113</v>
      </c>
      <c r="D35" s="104">
        <v>96</v>
      </c>
      <c r="E35" s="104" t="s">
        <v>10</v>
      </c>
      <c r="F35" s="104">
        <v>56</v>
      </c>
      <c r="G35" s="105">
        <v>14.02</v>
      </c>
      <c r="H35" s="131">
        <v>26.28</v>
      </c>
      <c r="I35" s="131">
        <f>H35*F35</f>
        <v>1471.68</v>
      </c>
      <c r="J35" s="133"/>
      <c r="K35" s="133"/>
      <c r="L35" s="48">
        <f t="shared" si="4"/>
        <v>0</v>
      </c>
      <c r="M35" s="135">
        <f t="shared" si="5"/>
        <v>0</v>
      </c>
      <c r="N35" s="111">
        <f>(L35/H35)/56</f>
        <v>0</v>
      </c>
      <c r="O35" s="110">
        <f t="shared" si="6"/>
        <v>0</v>
      </c>
      <c r="P35" s="4">
        <f>M35*H35</f>
        <v>0</v>
      </c>
      <c r="Q35" s="34"/>
      <c r="R35" s="34"/>
      <c r="S35" s="34"/>
      <c r="T35" s="8"/>
      <c r="U35" s="8"/>
    </row>
    <row r="36" spans="1:30" s="7" customFormat="1" ht="22.15" customHeight="1">
      <c r="A36" s="33"/>
      <c r="B36" s="33"/>
      <c r="C36" s="33"/>
      <c r="D36" s="33"/>
      <c r="E36" s="33"/>
      <c r="F36" s="33"/>
      <c r="G36" s="33"/>
      <c r="H36" s="33"/>
      <c r="I36" s="33"/>
      <c r="J36" s="33"/>
      <c r="K36" s="33"/>
      <c r="L36" s="33"/>
      <c r="M36" s="33"/>
      <c r="N36" s="33"/>
      <c r="O36" s="33"/>
      <c r="P36" s="10"/>
      <c r="Q36" s="33"/>
      <c r="R36" s="80"/>
      <c r="S36" s="80"/>
      <c r="T36" s="23"/>
      <c r="U36" s="23"/>
      <c r="V36" s="23"/>
      <c r="W36" s="23"/>
      <c r="X36" s="23"/>
      <c r="Y36" s="23"/>
      <c r="Z36" s="23"/>
      <c r="AA36" s="23"/>
      <c r="AB36" s="23"/>
      <c r="AC36" s="23"/>
      <c r="AD36" s="23"/>
    </row>
    <row r="37" spans="1:30" s="7" customFormat="1" ht="45.4" customHeight="1">
      <c r="A37" s="136" t="s">
        <v>164</v>
      </c>
      <c r="B37" s="136"/>
      <c r="C37" s="136"/>
      <c r="D37" s="136"/>
      <c r="E37" s="136"/>
      <c r="F37" s="136"/>
      <c r="G37" s="136"/>
      <c r="H37" s="136"/>
      <c r="I37" s="136"/>
      <c r="J37" s="136"/>
      <c r="K37" s="136"/>
      <c r="L37" s="136"/>
      <c r="M37" s="136"/>
      <c r="N37" s="136"/>
      <c r="O37" s="136"/>
      <c r="P37" s="10"/>
      <c r="Q37" s="33"/>
      <c r="R37" s="80"/>
      <c r="S37" s="80"/>
      <c r="T37" s="23"/>
      <c r="U37" s="23"/>
      <c r="V37" s="23"/>
      <c r="W37" s="23"/>
      <c r="X37" s="23"/>
      <c r="Y37" s="23"/>
      <c r="Z37" s="23"/>
      <c r="AA37" s="23"/>
      <c r="AB37" s="23"/>
      <c r="AC37" s="23"/>
      <c r="AD37" s="23"/>
    </row>
    <row r="38" spans="1:30" s="7" customFormat="1" ht="22.15" customHeight="1">
      <c r="A38" s="33"/>
      <c r="B38" s="33"/>
      <c r="C38" s="33"/>
      <c r="D38" s="33"/>
      <c r="E38" s="33"/>
      <c r="F38" s="33"/>
      <c r="G38" s="33"/>
      <c r="H38" s="33"/>
      <c r="I38" s="33"/>
      <c r="J38" s="33"/>
      <c r="K38" s="33"/>
      <c r="L38" s="33"/>
      <c r="M38" s="33"/>
      <c r="N38" s="33"/>
      <c r="O38" s="33"/>
      <c r="P38" s="10"/>
      <c r="Q38" s="33"/>
      <c r="R38" s="80"/>
      <c r="S38" s="80"/>
      <c r="T38" s="23"/>
      <c r="U38" s="23"/>
      <c r="V38" s="23"/>
      <c r="W38" s="23"/>
      <c r="X38" s="23"/>
      <c r="Y38" s="23"/>
      <c r="Z38" s="23"/>
      <c r="AA38" s="23"/>
      <c r="AB38" s="23"/>
      <c r="AC38" s="23"/>
      <c r="AD38" s="23"/>
    </row>
    <row r="39" spans="1:30" s="7" customFormat="1" ht="28.15" customHeight="1">
      <c r="A39" s="205" t="s">
        <v>123</v>
      </c>
      <c r="B39" s="205"/>
      <c r="C39" s="205"/>
      <c r="D39" s="205"/>
      <c r="E39" s="205"/>
      <c r="F39" s="205"/>
      <c r="G39" s="205"/>
      <c r="H39" s="205"/>
      <c r="I39" s="205"/>
      <c r="J39" s="205"/>
      <c r="K39" s="205"/>
      <c r="L39" s="205"/>
      <c r="M39" s="205"/>
      <c r="N39" s="205"/>
      <c r="O39" s="205"/>
      <c r="P39"/>
      <c r="Q39" s="12"/>
      <c r="R39" s="80"/>
      <c r="S39" s="80"/>
      <c r="T39" s="23"/>
      <c r="U39" s="23"/>
      <c r="V39" s="23"/>
      <c r="W39" s="23"/>
      <c r="X39" s="23"/>
      <c r="Y39" s="23"/>
      <c r="Z39" s="23"/>
      <c r="AA39" s="23"/>
      <c r="AB39" s="23"/>
      <c r="AC39" s="23"/>
      <c r="AD39" s="23"/>
    </row>
    <row r="40" spans="1:30" s="7" customFormat="1" ht="25.15" customHeight="1" thickBot="1">
      <c r="A40" s="89" t="s">
        <v>120</v>
      </c>
      <c r="B40" s="148"/>
      <c r="C40" s="149"/>
      <c r="D40" s="149"/>
      <c r="E40" s="149"/>
      <c r="F40" s="149"/>
      <c r="G40" s="149"/>
      <c r="H40" s="149"/>
      <c r="I40" s="149"/>
      <c r="J40" s="149"/>
      <c r="K40" s="149"/>
      <c r="L40" s="149"/>
      <c r="M40" s="149"/>
      <c r="N40" s="149"/>
      <c r="O40" s="149"/>
      <c r="Q40" s="33"/>
      <c r="R40" s="33"/>
      <c r="S40" s="33"/>
    </row>
    <row r="41" spans="1:30" ht="25.15" customHeight="1" thickBot="1">
      <c r="A41" s="90" t="s">
        <v>6</v>
      </c>
      <c r="B41" s="153"/>
      <c r="C41" s="154"/>
      <c r="D41" s="154"/>
      <c r="E41" s="154"/>
      <c r="F41" s="154"/>
      <c r="G41" s="154"/>
      <c r="H41" s="154"/>
      <c r="I41" s="154"/>
      <c r="J41" s="154"/>
      <c r="K41" s="154"/>
      <c r="L41" s="154"/>
      <c r="M41" s="154"/>
      <c r="N41" s="154"/>
      <c r="O41" s="154"/>
      <c r="P41"/>
      <c r="Q41" s="12"/>
      <c r="R41" s="12"/>
      <c r="S41" s="12"/>
    </row>
    <row r="42" spans="1:30" ht="25.15" customHeight="1">
      <c r="A42" s="146" t="s">
        <v>7</v>
      </c>
      <c r="B42" s="140"/>
      <c r="C42" s="141"/>
      <c r="D42" s="141"/>
      <c r="E42" s="141"/>
      <c r="F42" s="141"/>
      <c r="G42" s="141"/>
      <c r="H42" s="141"/>
      <c r="I42" s="141"/>
      <c r="J42" s="141"/>
      <c r="K42" s="141"/>
      <c r="L42" s="141"/>
      <c r="M42" s="141"/>
      <c r="N42" s="141"/>
      <c r="O42" s="141"/>
      <c r="P42"/>
      <c r="Q42" s="12"/>
      <c r="R42" s="12"/>
      <c r="S42" s="12"/>
    </row>
    <row r="43" spans="1:30" ht="25.15" customHeight="1" thickBot="1">
      <c r="A43" s="147"/>
      <c r="B43" s="148"/>
      <c r="C43" s="149"/>
      <c r="D43" s="149"/>
      <c r="E43" s="149"/>
      <c r="F43" s="149"/>
      <c r="G43" s="149"/>
      <c r="H43" s="149"/>
      <c r="I43" s="149"/>
      <c r="J43" s="149"/>
      <c r="K43" s="149"/>
      <c r="L43" s="149"/>
      <c r="M43" s="149"/>
      <c r="N43" s="149"/>
      <c r="O43" s="149"/>
      <c r="P43"/>
      <c r="Q43" s="12"/>
      <c r="R43" s="12"/>
      <c r="S43" s="12"/>
    </row>
    <row r="44" spans="1:30" ht="25.15" customHeight="1" thickBot="1">
      <c r="A44" s="90" t="s">
        <v>8</v>
      </c>
      <c r="B44" s="153"/>
      <c r="C44" s="154"/>
      <c r="D44" s="154"/>
      <c r="E44" s="154"/>
      <c r="F44" s="154"/>
      <c r="G44" s="154"/>
      <c r="H44" s="154"/>
      <c r="I44" s="154"/>
      <c r="J44" s="154"/>
      <c r="K44" s="154"/>
      <c r="L44" s="154"/>
      <c r="M44" s="154"/>
      <c r="N44" s="154"/>
      <c r="O44" s="154"/>
      <c r="P44"/>
      <c r="Q44" s="12"/>
      <c r="R44" s="12"/>
      <c r="S44" s="12"/>
    </row>
    <row r="45" spans="1:30" ht="25.15" customHeight="1" thickBot="1">
      <c r="A45" s="90" t="s">
        <v>9</v>
      </c>
      <c r="B45" s="153"/>
      <c r="C45" s="154"/>
      <c r="D45" s="154"/>
      <c r="E45" s="154"/>
      <c r="F45" s="154"/>
      <c r="G45" s="154"/>
      <c r="H45" s="154"/>
      <c r="I45" s="154"/>
      <c r="J45" s="154"/>
      <c r="K45" s="154"/>
      <c r="L45" s="154"/>
      <c r="M45" s="154"/>
      <c r="N45" s="154"/>
      <c r="O45" s="154"/>
      <c r="P45"/>
      <c r="Q45" s="12"/>
      <c r="R45" s="12"/>
      <c r="S45" s="12"/>
    </row>
    <row r="46" spans="1:30" ht="25.15" customHeight="1" thickBot="1">
      <c r="A46" s="88" t="s">
        <v>136</v>
      </c>
      <c r="B46" s="153"/>
      <c r="C46" s="154"/>
      <c r="D46" s="154"/>
      <c r="E46" s="154"/>
      <c r="F46" s="154"/>
      <c r="G46" s="154"/>
      <c r="H46" s="154"/>
      <c r="I46" s="154"/>
      <c r="J46" s="154"/>
      <c r="K46" s="154"/>
      <c r="L46" s="154"/>
      <c r="M46" s="154"/>
      <c r="N46" s="154"/>
      <c r="O46" s="154"/>
      <c r="P46"/>
      <c r="Q46" s="12"/>
      <c r="R46" s="12"/>
      <c r="S46" s="12"/>
    </row>
    <row r="47" spans="1:30" ht="25.15" customHeight="1">
      <c r="A47" s="144" t="s">
        <v>121</v>
      </c>
      <c r="B47" s="140"/>
      <c r="C47" s="141"/>
      <c r="D47" s="141"/>
      <c r="E47" s="141"/>
      <c r="F47" s="141"/>
      <c r="G47" s="141"/>
      <c r="H47" s="141"/>
      <c r="I47" s="141"/>
      <c r="J47" s="141"/>
      <c r="K47" s="141"/>
      <c r="L47" s="141"/>
      <c r="M47" s="141"/>
      <c r="N47" s="141"/>
      <c r="O47" s="141"/>
      <c r="P47"/>
      <c r="Q47" s="12"/>
      <c r="R47" s="12"/>
      <c r="S47" s="12"/>
    </row>
    <row r="48" spans="1:30" ht="25.15" customHeight="1">
      <c r="A48" s="145"/>
      <c r="B48" s="142"/>
      <c r="C48" s="143"/>
      <c r="D48" s="143"/>
      <c r="E48" s="143"/>
      <c r="F48" s="143"/>
      <c r="G48" s="143"/>
      <c r="H48" s="143"/>
      <c r="I48" s="143"/>
      <c r="J48" s="143"/>
      <c r="K48" s="143"/>
      <c r="L48" s="143"/>
      <c r="M48" s="143"/>
      <c r="N48" s="143"/>
      <c r="O48" s="143"/>
      <c r="P48"/>
      <c r="Q48" s="12"/>
      <c r="R48" s="12"/>
      <c r="S48" s="12"/>
    </row>
    <row r="49" spans="1:19" ht="30" customHeight="1">
      <c r="A49" s="150" t="s">
        <v>122</v>
      </c>
      <c r="B49" s="150"/>
      <c r="C49" s="150"/>
      <c r="D49" s="150"/>
      <c r="E49" s="150"/>
      <c r="F49" s="150"/>
      <c r="G49" s="150"/>
      <c r="H49" s="150"/>
      <c r="I49" s="150"/>
      <c r="J49" s="150"/>
      <c r="K49" s="150"/>
      <c r="L49" s="150"/>
      <c r="M49" s="150"/>
      <c r="N49" s="150"/>
      <c r="O49" s="150"/>
      <c r="P49"/>
      <c r="Q49" s="12"/>
      <c r="R49" s="12"/>
      <c r="S49" s="12"/>
    </row>
    <row r="50" spans="1:19" ht="23.65" customHeight="1">
      <c r="A50" s="137" t="s">
        <v>133</v>
      </c>
      <c r="B50" s="137"/>
      <c r="C50" s="137"/>
      <c r="D50" s="137"/>
      <c r="E50" s="137"/>
      <c r="F50" s="137"/>
      <c r="G50" s="137"/>
      <c r="H50" s="137"/>
      <c r="I50" s="137"/>
      <c r="J50" s="137"/>
      <c r="K50" s="137"/>
      <c r="L50" s="137"/>
      <c r="M50" s="137"/>
      <c r="N50" s="137"/>
      <c r="O50" s="137"/>
      <c r="Q50" s="12"/>
      <c r="R50" s="12"/>
      <c r="S50" s="12"/>
    </row>
    <row r="51" spans="1:19" s="1" customFormat="1" ht="30" customHeight="1">
      <c r="A51" s="31"/>
      <c r="B51" s="31"/>
      <c r="C51" s="31"/>
      <c r="D51" s="31"/>
      <c r="E51" s="31"/>
      <c r="F51" s="31"/>
      <c r="G51" s="31"/>
      <c r="H51" s="31"/>
      <c r="I51" s="31"/>
      <c r="J51" s="31"/>
      <c r="K51" s="31"/>
      <c r="L51" s="31"/>
      <c r="M51" s="31"/>
      <c r="N51" s="31"/>
      <c r="O51" s="31"/>
      <c r="P51" s="2"/>
      <c r="Q51" s="31"/>
      <c r="R51" s="31"/>
      <c r="S51" s="31"/>
    </row>
    <row r="52" spans="1:19" ht="30" customHeight="1">
      <c r="A52" s="12"/>
      <c r="B52" s="12"/>
      <c r="C52" s="12"/>
      <c r="D52" s="12"/>
      <c r="E52" s="12"/>
      <c r="F52" s="12"/>
      <c r="G52" s="12"/>
      <c r="H52" s="12"/>
      <c r="I52" s="12"/>
      <c r="J52" s="12"/>
      <c r="K52" s="12"/>
      <c r="L52" s="12"/>
      <c r="M52" s="12"/>
      <c r="N52" s="12"/>
      <c r="O52" s="12"/>
      <c r="P52" s="25"/>
      <c r="Q52" s="12"/>
      <c r="R52" s="12"/>
      <c r="S52" s="12"/>
    </row>
    <row r="53" spans="1:19" s="7" customFormat="1" ht="30" customHeight="1">
      <c r="A53"/>
      <c r="B53"/>
      <c r="C53"/>
      <c r="D53"/>
      <c r="E53"/>
      <c r="F53"/>
      <c r="G53"/>
      <c r="H53"/>
      <c r="I53"/>
      <c r="J53"/>
      <c r="K53"/>
      <c r="L53"/>
      <c r="M53"/>
      <c r="N53"/>
      <c r="O53"/>
      <c r="P53" s="10"/>
      <c r="Q53" s="33"/>
    </row>
    <row r="54" spans="1:19" s="7" customFormat="1" ht="30" customHeight="1">
      <c r="A54"/>
      <c r="B54"/>
      <c r="C54"/>
      <c r="D54"/>
      <c r="E54"/>
      <c r="F54"/>
      <c r="G54"/>
      <c r="H54"/>
      <c r="I54"/>
      <c r="J54"/>
      <c r="K54"/>
      <c r="L54"/>
      <c r="M54"/>
      <c r="N54"/>
      <c r="O54"/>
      <c r="P54"/>
      <c r="Q54" s="12"/>
      <c r="R54"/>
      <c r="S54"/>
    </row>
    <row r="55" spans="1:19">
      <c r="B55" s="9"/>
      <c r="D55" s="9"/>
      <c r="E55" s="9"/>
      <c r="Q55" s="12"/>
    </row>
    <row r="56" spans="1:19">
      <c r="B56" s="9"/>
      <c r="D56" s="9"/>
      <c r="E56" s="9"/>
      <c r="Q56" s="12"/>
    </row>
    <row r="57" spans="1:19">
      <c r="Q57" s="12"/>
    </row>
    <row r="58" spans="1:19">
      <c r="Q58" s="12"/>
    </row>
    <row r="59" spans="1:19">
      <c r="Q59" s="12"/>
    </row>
    <row r="60" spans="1:19">
      <c r="Q60" s="12"/>
    </row>
    <row r="61" spans="1:19">
      <c r="Q61" s="12"/>
    </row>
    <row r="62" spans="1:19">
      <c r="Q62" s="12"/>
    </row>
    <row r="71" spans="13:16">
      <c r="M71"/>
      <c r="N71"/>
    </row>
    <row r="72" spans="13:16">
      <c r="M72"/>
      <c r="N72"/>
    </row>
    <row r="73" spans="13:16">
      <c r="M73"/>
      <c r="N73"/>
      <c r="P73"/>
    </row>
    <row r="74" spans="13:16">
      <c r="M74"/>
      <c r="N74"/>
      <c r="P74"/>
    </row>
    <row r="75" spans="13:16">
      <c r="P75"/>
    </row>
    <row r="76" spans="13:16">
      <c r="P76"/>
    </row>
    <row r="82" ht="15" customHeight="1"/>
  </sheetData>
  <sheetProtection algorithmName="SHA-512" hashValue="t+t3vZdsR2evg75mJITjVAQpTL+CcIMVYrQ3rXAGcR1s2wQoehLqnBWi9/kPj1a+YGdVJd0uzGaGu2Fga+ymtw==" saltValue="hBajh/6MMwbBLproRBTfBQ==" spinCount="100000" sheet="1" objects="1" scenarios="1"/>
  <mergeCells count="54">
    <mergeCell ref="G7:O7"/>
    <mergeCell ref="B40:O40"/>
    <mergeCell ref="N18:N19"/>
    <mergeCell ref="J16:O16"/>
    <mergeCell ref="G13:I13"/>
    <mergeCell ref="G16:I16"/>
    <mergeCell ref="A39:O39"/>
    <mergeCell ref="A15:E16"/>
    <mergeCell ref="O18:O19"/>
    <mergeCell ref="J18:J19"/>
    <mergeCell ref="K18:K19"/>
    <mergeCell ref="H18:I18"/>
    <mergeCell ref="C18:C19"/>
    <mergeCell ref="B18:B19"/>
    <mergeCell ref="A18:A19"/>
    <mergeCell ref="F18:F19"/>
    <mergeCell ref="A31:O31"/>
    <mergeCell ref="A23:O23"/>
    <mergeCell ref="M18:M19"/>
    <mergeCell ref="A20:O20"/>
    <mergeCell ref="A22:O22"/>
    <mergeCell ref="A30:O30"/>
    <mergeCell ref="G2:O2"/>
    <mergeCell ref="A5:E5"/>
    <mergeCell ref="I6:P6"/>
    <mergeCell ref="G14:I14"/>
    <mergeCell ref="G15:I15"/>
    <mergeCell ref="G11:I12"/>
    <mergeCell ref="I4:P4"/>
    <mergeCell ref="A6:F6"/>
    <mergeCell ref="G3:H3"/>
    <mergeCell ref="G4:H4"/>
    <mergeCell ref="G5:H5"/>
    <mergeCell ref="G6:H6"/>
    <mergeCell ref="I3:P3"/>
    <mergeCell ref="I5:P5"/>
    <mergeCell ref="A8:E14"/>
    <mergeCell ref="K11:O11"/>
    <mergeCell ref="A37:O37"/>
    <mergeCell ref="A50:O50"/>
    <mergeCell ref="G8:O9"/>
    <mergeCell ref="G10:O10"/>
    <mergeCell ref="B47:O48"/>
    <mergeCell ref="A47:A48"/>
    <mergeCell ref="A42:A43"/>
    <mergeCell ref="B42:O43"/>
    <mergeCell ref="A49:O49"/>
    <mergeCell ref="L18:L19"/>
    <mergeCell ref="B44:O44"/>
    <mergeCell ref="B45:O45"/>
    <mergeCell ref="B46:O46"/>
    <mergeCell ref="B41:O41"/>
    <mergeCell ref="D18:E18"/>
    <mergeCell ref="G18:G19"/>
  </mergeCells>
  <phoneticPr fontId="3" type="noConversion"/>
  <hyperlinks>
    <hyperlink ref="A46" r:id="rId1" display="Preferef Sales Channel: (ProcessorLink)" xr:uid="{1B0D5864-AE89-1646-9AAB-8C26C60D39C9}"/>
  </hyperlinks>
  <printOptions horizontalCentered="1"/>
  <pageMargins left="0.25" right="0.2" top="0.5" bottom="0.25" header="0.3" footer="0.3"/>
  <pageSetup scale="57" fitToHeight="0" orientation="portrait" r:id="rId2"/>
  <ignoredErrors>
    <ignoredError sqref="L14 N33"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5DF9-6E49-094A-B333-2A294C79201B}">
  <dimension ref="A1:GQ69"/>
  <sheetViews>
    <sheetView tabSelected="1" zoomScaleNormal="100" workbookViewId="0">
      <selection activeCell="X12" sqref="X12"/>
    </sheetView>
  </sheetViews>
  <sheetFormatPr defaultColWidth="10.7109375" defaultRowHeight="15"/>
  <cols>
    <col min="1" max="1" width="6.7109375" customWidth="1"/>
    <col min="2" max="2" width="22.42578125" customWidth="1"/>
    <col min="3" max="3" width="16.42578125" customWidth="1"/>
    <col min="4" max="4" width="8.42578125" customWidth="1"/>
    <col min="5" max="5" width="16.42578125" style="9" customWidth="1"/>
    <col min="6" max="8" width="7.140625" style="9" customWidth="1"/>
    <col min="9" max="20" width="6.28515625" customWidth="1"/>
    <col min="21" max="21" width="11.140625" hidden="1" customWidth="1"/>
  </cols>
  <sheetData>
    <row r="1" spans="1:199" ht="25.15" customHeight="1">
      <c r="A1" s="13"/>
      <c r="B1" s="15"/>
      <c r="C1" s="14"/>
      <c r="D1" s="15"/>
      <c r="E1" s="15"/>
      <c r="F1" s="14"/>
      <c r="G1" s="14"/>
      <c r="H1" s="14"/>
      <c r="I1" s="13"/>
      <c r="J1" s="14"/>
      <c r="K1" s="14"/>
      <c r="L1" s="14"/>
      <c r="M1" s="14"/>
      <c r="N1" s="14"/>
      <c r="O1" s="13"/>
      <c r="P1" s="9"/>
      <c r="U1" s="16"/>
      <c r="V1" s="12"/>
      <c r="W1" s="12"/>
      <c r="Y1" s="53"/>
      <c r="Z1" s="53"/>
      <c r="AA1" s="54"/>
      <c r="AB1" s="54"/>
      <c r="AC1" s="55"/>
      <c r="AD1" s="55"/>
      <c r="AE1" s="55"/>
      <c r="AF1" s="55"/>
      <c r="AG1" s="54"/>
      <c r="AH1" s="54"/>
      <c r="AI1" s="54"/>
      <c r="AJ1" s="54"/>
      <c r="AK1" s="54"/>
      <c r="AL1" s="54"/>
      <c r="AM1" s="54"/>
      <c r="AN1" s="54"/>
      <c r="AO1" s="54"/>
      <c r="AP1" s="54"/>
    </row>
    <row r="2" spans="1:199" s="21" customFormat="1" ht="30" customHeight="1">
      <c r="A2" s="13"/>
      <c r="B2" s="15"/>
      <c r="C2" s="14"/>
      <c r="D2" s="15"/>
      <c r="E2" s="15"/>
      <c r="F2" s="14"/>
      <c r="G2" s="159" t="s">
        <v>95</v>
      </c>
      <c r="H2" s="159"/>
      <c r="I2" s="159"/>
      <c r="J2" s="159"/>
      <c r="K2" s="159"/>
      <c r="L2" s="159"/>
      <c r="M2" s="159"/>
      <c r="N2" s="159"/>
      <c r="O2" s="159"/>
      <c r="P2" s="159"/>
      <c r="Q2" s="159"/>
      <c r="R2" s="159"/>
      <c r="S2" s="159"/>
      <c r="T2" s="159"/>
      <c r="U2" s="22"/>
      <c r="V2" s="16"/>
      <c r="W2" s="16"/>
    </row>
    <row r="3" spans="1:199" s="21" customFormat="1" ht="30" customHeight="1" thickBot="1">
      <c r="A3" s="26"/>
      <c r="B3" s="26"/>
      <c r="C3" s="26"/>
      <c r="D3" s="26"/>
      <c r="E3" s="26"/>
      <c r="F3" s="26"/>
      <c r="G3" s="173" t="s">
        <v>21</v>
      </c>
      <c r="H3" s="174"/>
      <c r="I3" s="181" t="s">
        <v>168</v>
      </c>
      <c r="J3" s="182"/>
      <c r="K3" s="182"/>
      <c r="L3" s="182"/>
      <c r="M3" s="182"/>
      <c r="N3" s="182"/>
      <c r="O3" s="182"/>
      <c r="P3" s="182"/>
      <c r="Q3" s="182"/>
      <c r="R3" s="182"/>
      <c r="S3" s="182"/>
      <c r="T3" s="182"/>
      <c r="U3" s="51"/>
      <c r="V3" s="16"/>
      <c r="W3" s="16"/>
    </row>
    <row r="4" spans="1:199" s="21" customFormat="1" ht="30" customHeight="1" thickBot="1">
      <c r="A4" s="26"/>
      <c r="B4" s="26"/>
      <c r="C4" s="26"/>
      <c r="D4" s="26"/>
      <c r="E4" s="26"/>
      <c r="F4" s="26"/>
      <c r="G4" s="175" t="s">
        <v>22</v>
      </c>
      <c r="H4" s="176"/>
      <c r="I4" s="170" t="s">
        <v>169</v>
      </c>
      <c r="J4" s="171"/>
      <c r="K4" s="171"/>
      <c r="L4" s="171"/>
      <c r="M4" s="171"/>
      <c r="N4" s="171"/>
      <c r="O4" s="171"/>
      <c r="P4" s="171"/>
      <c r="Q4" s="171"/>
      <c r="R4" s="171"/>
      <c r="S4" s="171"/>
      <c r="T4" s="171"/>
      <c r="U4" s="52"/>
      <c r="V4" s="16"/>
      <c r="W4" s="16"/>
    </row>
    <row r="5" spans="1:199" s="21" customFormat="1" ht="30" customHeight="1" thickBot="1">
      <c r="A5" s="160" t="s">
        <v>152</v>
      </c>
      <c r="B5" s="160"/>
      <c r="C5" s="160"/>
      <c r="D5" s="160"/>
      <c r="E5" s="160"/>
      <c r="F5" s="45"/>
      <c r="G5" s="177" t="s">
        <v>23</v>
      </c>
      <c r="H5" s="178"/>
      <c r="I5" s="183" t="s">
        <v>170</v>
      </c>
      <c r="J5" s="184"/>
      <c r="K5" s="184"/>
      <c r="L5" s="184"/>
      <c r="M5" s="184"/>
      <c r="N5" s="184"/>
      <c r="O5" s="184"/>
      <c r="P5" s="184"/>
      <c r="Q5" s="184"/>
      <c r="R5" s="184"/>
      <c r="S5" s="184"/>
      <c r="T5" s="184"/>
      <c r="U5" s="22"/>
      <c r="V5" s="16"/>
      <c r="W5" s="16"/>
    </row>
    <row r="6" spans="1:199" s="21" customFormat="1" ht="30" customHeight="1" thickBot="1">
      <c r="A6" s="172" t="s">
        <v>151</v>
      </c>
      <c r="B6" s="172"/>
      <c r="C6" s="172"/>
      <c r="D6" s="172"/>
      <c r="E6" s="172"/>
      <c r="F6" s="172"/>
      <c r="G6" s="179" t="s">
        <v>24</v>
      </c>
      <c r="H6" s="180"/>
      <c r="I6" s="161" t="s">
        <v>171</v>
      </c>
      <c r="J6" s="162"/>
      <c r="K6" s="162"/>
      <c r="L6" s="162"/>
      <c r="M6" s="162"/>
      <c r="N6" s="162"/>
      <c r="O6" s="162"/>
      <c r="P6" s="162"/>
      <c r="Q6" s="162"/>
      <c r="R6" s="162"/>
      <c r="S6" s="162"/>
      <c r="T6" s="162"/>
      <c r="U6" s="51"/>
      <c r="V6" s="16"/>
      <c r="W6" s="16"/>
    </row>
    <row r="7" spans="1:199" s="21" customFormat="1" ht="30" customHeight="1">
      <c r="A7" s="43"/>
      <c r="B7" s="43"/>
      <c r="C7" s="43"/>
      <c r="D7" s="43"/>
      <c r="E7" s="43"/>
      <c r="F7" s="43"/>
      <c r="G7" s="243" t="s">
        <v>110</v>
      </c>
      <c r="H7" s="243"/>
      <c r="I7" s="243"/>
      <c r="J7" s="243"/>
      <c r="K7" s="243"/>
      <c r="L7" s="243"/>
      <c r="M7" s="243"/>
      <c r="N7" s="243"/>
      <c r="O7" s="243"/>
      <c r="P7" s="243"/>
      <c r="Q7" s="243"/>
      <c r="R7" s="243"/>
      <c r="S7" s="243"/>
      <c r="T7" s="243"/>
      <c r="U7" s="52"/>
      <c r="V7" s="16"/>
      <c r="W7" s="16"/>
    </row>
    <row r="8" spans="1:199" ht="15.75">
      <c r="A8" s="12"/>
      <c r="B8" s="12"/>
      <c r="C8" s="12"/>
      <c r="D8" s="12"/>
      <c r="E8" s="25"/>
      <c r="F8" s="25"/>
      <c r="G8" s="25"/>
      <c r="H8" s="25"/>
      <c r="I8" s="12"/>
      <c r="J8" s="12"/>
      <c r="K8" s="12"/>
      <c r="L8" s="12"/>
      <c r="M8" s="12"/>
      <c r="N8" s="12"/>
      <c r="O8" s="12"/>
      <c r="P8" s="12"/>
      <c r="Q8" s="12"/>
      <c r="R8" s="12"/>
      <c r="S8" s="12"/>
      <c r="T8" s="12"/>
      <c r="U8" s="17"/>
      <c r="V8" s="12"/>
      <c r="W8" s="12"/>
    </row>
    <row r="9" spans="1:199" ht="19.899999999999999" customHeight="1">
      <c r="A9" s="235" t="s">
        <v>165</v>
      </c>
      <c r="B9" s="236"/>
      <c r="C9" s="236"/>
      <c r="D9" s="236"/>
      <c r="E9" s="236"/>
      <c r="F9" s="236"/>
      <c r="G9" s="236"/>
      <c r="H9" s="14"/>
      <c r="I9" s="228" t="s">
        <v>125</v>
      </c>
      <c r="J9" s="228"/>
      <c r="K9" s="228"/>
      <c r="L9" s="229"/>
      <c r="M9" s="239" t="s">
        <v>126</v>
      </c>
      <c r="N9" s="228"/>
      <c r="O9" s="228"/>
      <c r="P9" s="229"/>
      <c r="Q9" s="228" t="s">
        <v>127</v>
      </c>
      <c r="R9" s="228"/>
      <c r="S9" s="228"/>
      <c r="T9" s="229"/>
      <c r="U9" s="17"/>
      <c r="V9" s="12"/>
      <c r="W9" s="12"/>
    </row>
    <row r="10" spans="1:199" ht="25.15" customHeight="1">
      <c r="A10" s="236"/>
      <c r="B10" s="236"/>
      <c r="C10" s="236"/>
      <c r="D10" s="236"/>
      <c r="E10" s="236"/>
      <c r="F10" s="236"/>
      <c r="G10" s="236"/>
      <c r="H10" s="14"/>
      <c r="I10" s="230" t="s">
        <v>148</v>
      </c>
      <c r="J10" s="230"/>
      <c r="K10" s="231"/>
      <c r="L10" s="113">
        <v>0</v>
      </c>
      <c r="M10" s="240" t="s">
        <v>148</v>
      </c>
      <c r="N10" s="230"/>
      <c r="O10" s="231"/>
      <c r="P10" s="113">
        <v>0</v>
      </c>
      <c r="Q10" s="230" t="s">
        <v>148</v>
      </c>
      <c r="R10" s="230"/>
      <c r="S10" s="231"/>
      <c r="T10" s="113">
        <v>0</v>
      </c>
      <c r="U10" s="18"/>
      <c r="V10" s="12"/>
      <c r="W10" s="12"/>
    </row>
    <row r="11" spans="1:199" ht="25.15" customHeight="1">
      <c r="A11" s="236"/>
      <c r="B11" s="236"/>
      <c r="C11" s="236"/>
      <c r="D11" s="236"/>
      <c r="E11" s="236"/>
      <c r="F11" s="236"/>
      <c r="G11" s="236"/>
      <c r="H11" s="14"/>
      <c r="I11" s="237" t="s">
        <v>149</v>
      </c>
      <c r="J11" s="237"/>
      <c r="K11" s="238"/>
      <c r="L11" s="114">
        <f>SUM(L10)-U20-U21-U22-U23-U24-U25-U26-U27-U28-U29-U30-U31-U32-U33-U34-U37-U38-U39</f>
        <v>0</v>
      </c>
      <c r="M11" s="241" t="s">
        <v>149</v>
      </c>
      <c r="N11" s="237"/>
      <c r="O11" s="238"/>
      <c r="P11" s="115">
        <f>SUM(P10)-U41</f>
        <v>0</v>
      </c>
      <c r="Q11" s="237" t="s">
        <v>149</v>
      </c>
      <c r="R11" s="237"/>
      <c r="S11" s="238"/>
      <c r="T11" s="116">
        <f>SUM(T10)-U40</f>
        <v>0</v>
      </c>
      <c r="U11" s="19"/>
      <c r="V11" s="12"/>
      <c r="W11" s="12"/>
    </row>
    <row r="12" spans="1:199" ht="30" customHeight="1">
      <c r="A12" s="236"/>
      <c r="B12" s="236"/>
      <c r="C12" s="236"/>
      <c r="D12" s="236"/>
      <c r="E12" s="236"/>
      <c r="F12" s="236"/>
      <c r="G12" s="236"/>
      <c r="H12" s="14"/>
      <c r="I12" s="228" t="s">
        <v>128</v>
      </c>
      <c r="J12" s="228"/>
      <c r="K12" s="228"/>
      <c r="L12" s="229"/>
      <c r="M12" s="239" t="s">
        <v>129</v>
      </c>
      <c r="N12" s="228"/>
      <c r="O12" s="228"/>
      <c r="P12" s="229"/>
      <c r="Q12" s="228" t="s">
        <v>130</v>
      </c>
      <c r="R12" s="228"/>
      <c r="S12" s="228"/>
      <c r="T12" s="229"/>
      <c r="U12" s="20"/>
      <c r="V12" s="12"/>
      <c r="W12" s="12"/>
    </row>
    <row r="13" spans="1:199" s="40" customFormat="1" ht="25.15" customHeight="1">
      <c r="A13" s="236"/>
      <c r="B13" s="236"/>
      <c r="C13" s="236"/>
      <c r="D13" s="236"/>
      <c r="E13" s="236"/>
      <c r="F13" s="236"/>
      <c r="G13" s="236"/>
      <c r="H13" s="14"/>
      <c r="I13" s="230" t="s">
        <v>148</v>
      </c>
      <c r="J13" s="230"/>
      <c r="K13" s="231"/>
      <c r="L13" s="117">
        <v>0</v>
      </c>
      <c r="M13" s="230" t="s">
        <v>148</v>
      </c>
      <c r="N13" s="230"/>
      <c r="O13" s="231"/>
      <c r="P13" s="117">
        <v>0</v>
      </c>
      <c r="Q13" s="230" t="s">
        <v>148</v>
      </c>
      <c r="R13" s="230"/>
      <c r="S13" s="231"/>
      <c r="T13" s="118">
        <v>0</v>
      </c>
      <c r="U13"/>
      <c r="V13" s="12"/>
      <c r="W13" s="12"/>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row>
    <row r="14" spans="1:199" s="41" customFormat="1" ht="25.15" customHeight="1">
      <c r="A14" s="236"/>
      <c r="B14" s="236"/>
      <c r="C14" s="236"/>
      <c r="D14" s="236"/>
      <c r="E14" s="236"/>
      <c r="F14" s="236"/>
      <c r="G14" s="236"/>
      <c r="H14" s="14"/>
      <c r="I14" s="237" t="s">
        <v>149</v>
      </c>
      <c r="J14" s="237"/>
      <c r="K14" s="238"/>
      <c r="L14" s="119">
        <f>SUM(L13)-U42</f>
        <v>0</v>
      </c>
      <c r="M14" s="237" t="s">
        <v>149</v>
      </c>
      <c r="N14" s="237"/>
      <c r="O14" s="238"/>
      <c r="P14" s="120">
        <f>SUM(P13)-U45-U46-U47-U48-U49-U50</f>
        <v>0</v>
      </c>
      <c r="Q14" s="237" t="s">
        <v>149</v>
      </c>
      <c r="R14" s="237"/>
      <c r="S14" s="238"/>
      <c r="T14" s="121">
        <f>SUM(T13)-U51-U52</f>
        <v>0</v>
      </c>
      <c r="U14"/>
      <c r="V14" s="12"/>
      <c r="W14" s="12"/>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row>
    <row r="15" spans="1:199" s="41" customFormat="1" ht="25.15" customHeight="1">
      <c r="A15" s="56"/>
      <c r="B15" s="57"/>
      <c r="C15" s="57"/>
      <c r="D15" s="57"/>
      <c r="E15" s="57"/>
      <c r="F15" s="57"/>
      <c r="G15" s="57"/>
      <c r="H15" s="57"/>
      <c r="I15" s="57"/>
      <c r="J15" s="57"/>
      <c r="K15" s="57"/>
      <c r="L15" s="57"/>
      <c r="M15" s="57"/>
      <c r="N15" s="57"/>
      <c r="O15" s="57"/>
      <c r="P15" s="57"/>
      <c r="Q15" s="57"/>
      <c r="R15" s="57"/>
      <c r="S15" s="57"/>
      <c r="T15" s="57"/>
      <c r="U15"/>
      <c r="V15" s="12"/>
      <c r="W15" s="12"/>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row>
    <row r="16" spans="1:199" s="41" customFormat="1" ht="25.15" customHeight="1">
      <c r="A16" s="56"/>
      <c r="B16" s="57"/>
      <c r="C16" s="57"/>
      <c r="D16" s="57"/>
      <c r="E16" s="57"/>
      <c r="F16" s="57"/>
      <c r="G16" s="57"/>
      <c r="H16" s="57"/>
      <c r="I16" s="247" t="s">
        <v>150</v>
      </c>
      <c r="J16" s="247"/>
      <c r="K16" s="247"/>
      <c r="L16" s="247"/>
      <c r="M16" s="247"/>
      <c r="N16" s="247"/>
      <c r="O16" s="247"/>
      <c r="P16" s="247"/>
      <c r="Q16" s="247"/>
      <c r="R16" s="247"/>
      <c r="S16" s="247"/>
      <c r="T16" s="247"/>
      <c r="U16"/>
      <c r="V16" s="12"/>
      <c r="W16" s="12"/>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row>
    <row r="17" spans="1:199" s="41" customFormat="1" ht="25.15" customHeight="1">
      <c r="A17" s="249" t="s">
        <v>35</v>
      </c>
      <c r="B17" s="250" t="s">
        <v>0</v>
      </c>
      <c r="C17" s="250" t="s">
        <v>36</v>
      </c>
      <c r="D17" s="250" t="s">
        <v>37</v>
      </c>
      <c r="E17" s="250" t="s">
        <v>99</v>
      </c>
      <c r="F17" s="251" t="s">
        <v>93</v>
      </c>
      <c r="G17" s="252"/>
      <c r="H17" s="245" t="s">
        <v>34</v>
      </c>
      <c r="I17" s="244" t="s">
        <v>38</v>
      </c>
      <c r="J17" s="244" t="s">
        <v>39</v>
      </c>
      <c r="K17" s="244" t="s">
        <v>40</v>
      </c>
      <c r="L17" s="244" t="s">
        <v>41</v>
      </c>
      <c r="M17" s="244" t="s">
        <v>42</v>
      </c>
      <c r="N17" s="244" t="s">
        <v>43</v>
      </c>
      <c r="O17" s="244" t="s">
        <v>44</v>
      </c>
      <c r="P17" s="244" t="s">
        <v>45</v>
      </c>
      <c r="Q17" s="244" t="s">
        <v>46</v>
      </c>
      <c r="R17" s="244" t="s">
        <v>47</v>
      </c>
      <c r="S17" s="244" t="s">
        <v>146</v>
      </c>
      <c r="T17" s="246" t="s">
        <v>147</v>
      </c>
      <c r="U17"/>
      <c r="V17" s="12"/>
      <c r="W17" s="12"/>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row>
    <row r="18" spans="1:199" s="41" customFormat="1" ht="25.15" customHeight="1">
      <c r="A18" s="249"/>
      <c r="B18" s="250"/>
      <c r="C18" s="250"/>
      <c r="D18" s="250"/>
      <c r="E18" s="250"/>
      <c r="F18" s="122" t="s">
        <v>88</v>
      </c>
      <c r="G18" s="122" t="s">
        <v>97</v>
      </c>
      <c r="H18" s="245"/>
      <c r="I18" s="244"/>
      <c r="J18" s="244"/>
      <c r="K18" s="244"/>
      <c r="L18" s="244"/>
      <c r="M18" s="244"/>
      <c r="N18" s="244"/>
      <c r="O18" s="244"/>
      <c r="P18" s="244"/>
      <c r="Q18" s="244"/>
      <c r="R18" s="244"/>
      <c r="S18" s="244"/>
      <c r="T18" s="246"/>
      <c r="U18"/>
      <c r="V18" s="12"/>
      <c r="W18" s="12"/>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row>
    <row r="19" spans="1:199" s="41" customFormat="1" ht="25.15" customHeight="1" thickBot="1">
      <c r="A19" s="248" t="s">
        <v>25</v>
      </c>
      <c r="B19" s="248"/>
      <c r="C19" s="248"/>
      <c r="D19" s="248"/>
      <c r="E19" s="248"/>
      <c r="F19" s="248"/>
      <c r="G19" s="248"/>
      <c r="H19" s="248"/>
      <c r="I19" s="248"/>
      <c r="J19" s="248"/>
      <c r="K19" s="248"/>
      <c r="L19" s="248"/>
      <c r="M19" s="248"/>
      <c r="N19" s="248"/>
      <c r="O19" s="248"/>
      <c r="P19" s="248"/>
      <c r="Q19" s="248"/>
      <c r="R19" s="248"/>
      <c r="S19" s="69"/>
      <c r="T19" s="69"/>
      <c r="U19"/>
      <c r="V19" s="12"/>
      <c r="W19" s="12"/>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row>
    <row r="20" spans="1:199" s="41" customFormat="1" ht="25.15" customHeight="1">
      <c r="A20" s="123" t="s">
        <v>48</v>
      </c>
      <c r="B20" s="124" t="s">
        <v>49</v>
      </c>
      <c r="C20" s="125" t="s">
        <v>11</v>
      </c>
      <c r="D20" s="126">
        <v>10</v>
      </c>
      <c r="E20" s="127" t="s">
        <v>1</v>
      </c>
      <c r="F20" s="101">
        <v>96</v>
      </c>
      <c r="G20" s="101" t="s">
        <v>10</v>
      </c>
      <c r="H20" s="101">
        <v>56</v>
      </c>
      <c r="I20" s="58"/>
      <c r="J20" s="58"/>
      <c r="K20" s="58"/>
      <c r="L20" s="58"/>
      <c r="M20" s="58"/>
      <c r="N20" s="58"/>
      <c r="O20" s="58"/>
      <c r="P20" s="58"/>
      <c r="Q20" s="58"/>
      <c r="R20" s="73"/>
      <c r="S20" s="74"/>
      <c r="T20" s="70"/>
      <c r="U20" s="84">
        <f>SUM(I20:T20)*D20</f>
        <v>0</v>
      </c>
      <c r="V20" s="12"/>
      <c r="W20" s="12"/>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row>
    <row r="21" spans="1:199" s="41" customFormat="1" ht="25.15" customHeight="1">
      <c r="A21" s="123" t="s">
        <v>50</v>
      </c>
      <c r="B21" s="124" t="s">
        <v>51</v>
      </c>
      <c r="C21" s="125" t="s">
        <v>11</v>
      </c>
      <c r="D21" s="126">
        <v>10</v>
      </c>
      <c r="E21" s="127" t="s">
        <v>1</v>
      </c>
      <c r="F21" s="101">
        <v>96</v>
      </c>
      <c r="G21" s="101" t="s">
        <v>10</v>
      </c>
      <c r="H21" s="101">
        <v>56</v>
      </c>
      <c r="I21" s="58"/>
      <c r="J21" s="58"/>
      <c r="K21" s="58"/>
      <c r="L21" s="58"/>
      <c r="M21" s="58"/>
      <c r="N21" s="58"/>
      <c r="O21" s="58"/>
      <c r="P21" s="58"/>
      <c r="Q21" s="58"/>
      <c r="R21" s="73"/>
      <c r="S21" s="75"/>
      <c r="T21" s="71"/>
      <c r="U21" s="50">
        <f t="shared" ref="U21:U34" si="0">SUM(I21:T21)*D21</f>
        <v>0</v>
      </c>
      <c r="V21" s="12"/>
      <c r="W21" s="12"/>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row>
    <row r="22" spans="1:199" s="41" customFormat="1" ht="25.15" customHeight="1">
      <c r="A22" s="123" t="s">
        <v>52</v>
      </c>
      <c r="B22" s="124" t="s">
        <v>53</v>
      </c>
      <c r="C22" s="125" t="s">
        <v>11</v>
      </c>
      <c r="D22" s="126">
        <v>10</v>
      </c>
      <c r="E22" s="127" t="s">
        <v>1</v>
      </c>
      <c r="F22" s="101">
        <v>96</v>
      </c>
      <c r="G22" s="101" t="s">
        <v>10</v>
      </c>
      <c r="H22" s="101">
        <v>56</v>
      </c>
      <c r="I22" s="58"/>
      <c r="J22" s="58"/>
      <c r="K22" s="58"/>
      <c r="L22" s="58"/>
      <c r="M22" s="58"/>
      <c r="N22" s="58"/>
      <c r="O22" s="58"/>
      <c r="P22" s="58"/>
      <c r="Q22" s="58"/>
      <c r="R22" s="73"/>
      <c r="S22" s="75"/>
      <c r="T22" s="71"/>
      <c r="U22" s="50">
        <f t="shared" si="0"/>
        <v>0</v>
      </c>
      <c r="V22" s="12"/>
      <c r="W22" s="1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row>
    <row r="23" spans="1:199" s="41" customFormat="1" ht="25.15" customHeight="1">
      <c r="A23" s="123" t="s">
        <v>54</v>
      </c>
      <c r="B23" s="124" t="s">
        <v>55</v>
      </c>
      <c r="C23" s="125" t="s">
        <v>11</v>
      </c>
      <c r="D23" s="126">
        <v>10</v>
      </c>
      <c r="E23" s="127" t="s">
        <v>1</v>
      </c>
      <c r="F23" s="101">
        <v>96</v>
      </c>
      <c r="G23" s="101" t="s">
        <v>10</v>
      </c>
      <c r="H23" s="101">
        <v>56</v>
      </c>
      <c r="I23" s="58"/>
      <c r="J23" s="58"/>
      <c r="K23" s="58"/>
      <c r="L23" s="58"/>
      <c r="M23" s="58"/>
      <c r="N23" s="58"/>
      <c r="O23" s="58"/>
      <c r="P23" s="58"/>
      <c r="Q23" s="58"/>
      <c r="R23" s="73"/>
      <c r="S23" s="75"/>
      <c r="T23" s="71"/>
      <c r="U23" s="50">
        <f t="shared" si="0"/>
        <v>0</v>
      </c>
      <c r="V23" s="12"/>
      <c r="W23" s="12"/>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row>
    <row r="24" spans="1:199" s="41" customFormat="1" ht="25.15" customHeight="1">
      <c r="A24" s="123" t="s">
        <v>56</v>
      </c>
      <c r="B24" s="124" t="s">
        <v>57</v>
      </c>
      <c r="C24" s="125" t="s">
        <v>11</v>
      </c>
      <c r="D24" s="126">
        <v>10</v>
      </c>
      <c r="E24" s="127" t="s">
        <v>1</v>
      </c>
      <c r="F24" s="101">
        <v>96</v>
      </c>
      <c r="G24" s="101" t="s">
        <v>10</v>
      </c>
      <c r="H24" s="101">
        <v>56</v>
      </c>
      <c r="I24" s="58"/>
      <c r="J24" s="58"/>
      <c r="K24" s="58"/>
      <c r="L24" s="58"/>
      <c r="M24" s="58"/>
      <c r="N24" s="58"/>
      <c r="O24" s="58"/>
      <c r="P24" s="58"/>
      <c r="Q24" s="58"/>
      <c r="R24" s="73"/>
      <c r="S24" s="75"/>
      <c r="T24" s="71"/>
      <c r="U24" s="50">
        <f t="shared" si="0"/>
        <v>0</v>
      </c>
      <c r="V24" s="12"/>
      <c r="W24" s="12"/>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row>
    <row r="25" spans="1:199" s="41" customFormat="1" ht="25.15" customHeight="1">
      <c r="A25" s="123" t="s">
        <v>58</v>
      </c>
      <c r="B25" s="124" t="s">
        <v>59</v>
      </c>
      <c r="C25" s="125" t="s">
        <v>11</v>
      </c>
      <c r="D25" s="126">
        <v>10</v>
      </c>
      <c r="E25" s="127" t="s">
        <v>1</v>
      </c>
      <c r="F25" s="101">
        <v>96</v>
      </c>
      <c r="G25" s="101" t="s">
        <v>10</v>
      </c>
      <c r="H25" s="101">
        <v>56</v>
      </c>
      <c r="I25" s="58"/>
      <c r="J25" s="58"/>
      <c r="K25" s="58"/>
      <c r="L25" s="58"/>
      <c r="M25" s="58"/>
      <c r="N25" s="58"/>
      <c r="O25" s="58"/>
      <c r="P25" s="58"/>
      <c r="Q25" s="58"/>
      <c r="R25" s="73"/>
      <c r="S25" s="75"/>
      <c r="T25" s="71"/>
      <c r="U25" s="50">
        <f t="shared" si="0"/>
        <v>0</v>
      </c>
      <c r="V25" s="12"/>
      <c r="W25" s="12"/>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row>
    <row r="26" spans="1:199" s="41" customFormat="1" ht="25.15" customHeight="1">
      <c r="A26" s="123" t="s">
        <v>60</v>
      </c>
      <c r="B26" s="124" t="s">
        <v>61</v>
      </c>
      <c r="C26" s="125" t="s">
        <v>11</v>
      </c>
      <c r="D26" s="126">
        <v>10</v>
      </c>
      <c r="E26" s="127" t="s">
        <v>1</v>
      </c>
      <c r="F26" s="101">
        <v>96</v>
      </c>
      <c r="G26" s="101" t="s">
        <v>10</v>
      </c>
      <c r="H26" s="101">
        <v>56</v>
      </c>
      <c r="I26" s="58"/>
      <c r="J26" s="58"/>
      <c r="K26" s="58"/>
      <c r="L26" s="58"/>
      <c r="M26" s="58"/>
      <c r="N26" s="58"/>
      <c r="O26" s="58"/>
      <c r="P26" s="58"/>
      <c r="Q26" s="58"/>
      <c r="R26" s="73"/>
      <c r="S26" s="75"/>
      <c r="T26" s="71"/>
      <c r="U26" s="50">
        <f t="shared" si="0"/>
        <v>0</v>
      </c>
      <c r="V26" s="12"/>
      <c r="W26" s="12"/>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row>
    <row r="27" spans="1:199" s="42" customFormat="1" ht="25.15" customHeight="1">
      <c r="A27" s="123" t="s">
        <v>62</v>
      </c>
      <c r="B27" s="124" t="s">
        <v>63</v>
      </c>
      <c r="C27" s="125" t="s">
        <v>11</v>
      </c>
      <c r="D27" s="126">
        <v>10</v>
      </c>
      <c r="E27" s="127" t="s">
        <v>1</v>
      </c>
      <c r="F27" s="101">
        <v>96</v>
      </c>
      <c r="G27" s="101" t="s">
        <v>10</v>
      </c>
      <c r="H27" s="101">
        <v>56</v>
      </c>
      <c r="I27" s="58"/>
      <c r="J27" s="58"/>
      <c r="K27" s="58"/>
      <c r="L27" s="58"/>
      <c r="M27" s="58"/>
      <c r="N27" s="58"/>
      <c r="O27" s="58"/>
      <c r="P27" s="58"/>
      <c r="Q27" s="58"/>
      <c r="R27" s="73"/>
      <c r="S27" s="75"/>
      <c r="T27" s="71"/>
      <c r="U27" s="50">
        <f t="shared" si="0"/>
        <v>0</v>
      </c>
      <c r="V27" s="12"/>
      <c r="W27" s="12"/>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row>
    <row r="28" spans="1:199" ht="25.15" customHeight="1">
      <c r="A28" s="123" t="s">
        <v>64</v>
      </c>
      <c r="B28" s="124" t="s">
        <v>65</v>
      </c>
      <c r="C28" s="125" t="s">
        <v>11</v>
      </c>
      <c r="D28" s="126">
        <v>10</v>
      </c>
      <c r="E28" s="127" t="s">
        <v>1</v>
      </c>
      <c r="F28" s="101">
        <v>96</v>
      </c>
      <c r="G28" s="101" t="s">
        <v>10</v>
      </c>
      <c r="H28" s="101">
        <v>56</v>
      </c>
      <c r="I28" s="58"/>
      <c r="J28" s="58"/>
      <c r="K28" s="58"/>
      <c r="L28" s="58"/>
      <c r="M28" s="58"/>
      <c r="N28" s="58"/>
      <c r="O28" s="58"/>
      <c r="P28" s="58"/>
      <c r="Q28" s="58"/>
      <c r="R28" s="73"/>
      <c r="S28" s="75"/>
      <c r="T28" s="71"/>
      <c r="U28" s="50">
        <f t="shared" si="0"/>
        <v>0</v>
      </c>
      <c r="V28" s="12"/>
      <c r="W28" s="12"/>
    </row>
    <row r="29" spans="1:199" s="39" customFormat="1" ht="25.15" customHeight="1">
      <c r="A29" s="123" t="s">
        <v>66</v>
      </c>
      <c r="B29" s="124" t="s">
        <v>67</v>
      </c>
      <c r="C29" s="125" t="s">
        <v>11</v>
      </c>
      <c r="D29" s="126">
        <v>10</v>
      </c>
      <c r="E29" s="127" t="s">
        <v>1</v>
      </c>
      <c r="F29" s="101">
        <v>96</v>
      </c>
      <c r="G29" s="101" t="s">
        <v>10</v>
      </c>
      <c r="H29" s="101">
        <v>56</v>
      </c>
      <c r="I29" s="58"/>
      <c r="J29" s="58"/>
      <c r="K29" s="58"/>
      <c r="L29" s="58"/>
      <c r="M29" s="58"/>
      <c r="N29" s="58"/>
      <c r="O29" s="58"/>
      <c r="P29" s="58"/>
      <c r="Q29" s="58"/>
      <c r="R29" s="73"/>
      <c r="S29" s="75"/>
      <c r="T29" s="71"/>
      <c r="U29" s="50">
        <f t="shared" si="0"/>
        <v>0</v>
      </c>
      <c r="V29" s="49"/>
      <c r="W29" s="49"/>
    </row>
    <row r="30" spans="1:199" s="39" customFormat="1" ht="25.15" customHeight="1">
      <c r="A30" s="123" t="s">
        <v>68</v>
      </c>
      <c r="B30" s="124" t="s">
        <v>69</v>
      </c>
      <c r="C30" s="125" t="s">
        <v>11</v>
      </c>
      <c r="D30" s="126">
        <v>10</v>
      </c>
      <c r="E30" s="127" t="s">
        <v>1</v>
      </c>
      <c r="F30" s="101">
        <v>96</v>
      </c>
      <c r="G30" s="101" t="s">
        <v>10</v>
      </c>
      <c r="H30" s="101">
        <v>56</v>
      </c>
      <c r="I30" s="58"/>
      <c r="J30" s="58"/>
      <c r="K30" s="58"/>
      <c r="L30" s="58"/>
      <c r="M30" s="58"/>
      <c r="N30" s="58"/>
      <c r="O30" s="58"/>
      <c r="P30" s="58"/>
      <c r="Q30" s="58"/>
      <c r="R30" s="73"/>
      <c r="S30" s="75"/>
      <c r="T30" s="71"/>
      <c r="U30" s="50">
        <f t="shared" si="0"/>
        <v>0</v>
      </c>
      <c r="V30" s="12"/>
      <c r="W30" s="12"/>
    </row>
    <row r="31" spans="1:199" s="39" customFormat="1" ht="25.15" customHeight="1">
      <c r="A31" s="123" t="s">
        <v>70</v>
      </c>
      <c r="B31" s="124" t="s">
        <v>71</v>
      </c>
      <c r="C31" s="125" t="s">
        <v>11</v>
      </c>
      <c r="D31" s="126">
        <v>10</v>
      </c>
      <c r="E31" s="127" t="s">
        <v>1</v>
      </c>
      <c r="F31" s="101">
        <v>96</v>
      </c>
      <c r="G31" s="101" t="s">
        <v>10</v>
      </c>
      <c r="H31" s="101">
        <v>56</v>
      </c>
      <c r="I31" s="58"/>
      <c r="J31" s="58"/>
      <c r="K31" s="58"/>
      <c r="L31" s="58"/>
      <c r="M31" s="58"/>
      <c r="N31" s="58"/>
      <c r="O31" s="58"/>
      <c r="P31" s="58"/>
      <c r="Q31" s="58"/>
      <c r="R31" s="73"/>
      <c r="S31" s="75"/>
      <c r="T31" s="71"/>
      <c r="U31" s="50">
        <f t="shared" si="0"/>
        <v>0</v>
      </c>
      <c r="V31" s="12"/>
      <c r="W31" s="12"/>
    </row>
    <row r="32" spans="1:199" s="39" customFormat="1" ht="25.15" customHeight="1">
      <c r="A32" s="123" t="s">
        <v>72</v>
      </c>
      <c r="B32" s="124" t="s">
        <v>73</v>
      </c>
      <c r="C32" s="125" t="s">
        <v>11</v>
      </c>
      <c r="D32" s="126">
        <v>10</v>
      </c>
      <c r="E32" s="127" t="s">
        <v>1</v>
      </c>
      <c r="F32" s="101">
        <v>96</v>
      </c>
      <c r="G32" s="101" t="s">
        <v>10</v>
      </c>
      <c r="H32" s="101">
        <v>56</v>
      </c>
      <c r="I32" s="58"/>
      <c r="J32" s="58"/>
      <c r="K32" s="58"/>
      <c r="L32" s="58"/>
      <c r="M32" s="58"/>
      <c r="N32" s="58"/>
      <c r="O32" s="58"/>
      <c r="P32" s="58"/>
      <c r="Q32" s="58"/>
      <c r="R32" s="73"/>
      <c r="S32" s="75"/>
      <c r="T32" s="71"/>
      <c r="U32" s="50">
        <f t="shared" si="0"/>
        <v>0</v>
      </c>
      <c r="V32" s="12"/>
      <c r="W32" s="12"/>
    </row>
    <row r="33" spans="1:23" ht="25.15" customHeight="1">
      <c r="A33" s="123" t="s">
        <v>74</v>
      </c>
      <c r="B33" s="124" t="s">
        <v>75</v>
      </c>
      <c r="C33" s="125" t="s">
        <v>11</v>
      </c>
      <c r="D33" s="126">
        <v>10</v>
      </c>
      <c r="E33" s="127" t="s">
        <v>1</v>
      </c>
      <c r="F33" s="101">
        <v>96</v>
      </c>
      <c r="G33" s="101" t="s">
        <v>10</v>
      </c>
      <c r="H33" s="101">
        <v>56</v>
      </c>
      <c r="I33" s="58"/>
      <c r="J33" s="58"/>
      <c r="K33" s="58"/>
      <c r="L33" s="58"/>
      <c r="M33" s="58"/>
      <c r="N33" s="58"/>
      <c r="O33" s="58"/>
      <c r="P33" s="58"/>
      <c r="Q33" s="58"/>
      <c r="R33" s="73"/>
      <c r="S33" s="75"/>
      <c r="T33" s="71"/>
      <c r="U33" s="50">
        <f t="shared" si="0"/>
        <v>0</v>
      </c>
      <c r="V33" s="12"/>
      <c r="W33" s="12"/>
    </row>
    <row r="34" spans="1:23" ht="25.15" customHeight="1">
      <c r="A34" s="123" t="s">
        <v>76</v>
      </c>
      <c r="B34" s="124" t="s">
        <v>77</v>
      </c>
      <c r="C34" s="125" t="s">
        <v>11</v>
      </c>
      <c r="D34" s="126">
        <v>10</v>
      </c>
      <c r="E34" s="127" t="s">
        <v>1</v>
      </c>
      <c r="F34" s="101">
        <v>96</v>
      </c>
      <c r="G34" s="101" t="s">
        <v>10</v>
      </c>
      <c r="H34" s="101">
        <v>56</v>
      </c>
      <c r="I34" s="58"/>
      <c r="J34" s="58"/>
      <c r="K34" s="58"/>
      <c r="L34" s="58"/>
      <c r="M34" s="58"/>
      <c r="N34" s="58"/>
      <c r="O34" s="58"/>
      <c r="P34" s="58"/>
      <c r="Q34" s="58"/>
      <c r="R34" s="73"/>
      <c r="S34" s="76"/>
      <c r="T34" s="72"/>
      <c r="U34" s="50">
        <f t="shared" si="0"/>
        <v>0</v>
      </c>
      <c r="V34" s="12"/>
      <c r="W34" s="12"/>
    </row>
    <row r="35" spans="1:23" ht="10.15" customHeight="1" thickBot="1">
      <c r="A35" s="60"/>
      <c r="B35" s="61"/>
      <c r="C35" s="62"/>
      <c r="D35" s="63"/>
      <c r="E35" s="60"/>
      <c r="F35" s="60"/>
      <c r="G35" s="60"/>
      <c r="H35" s="60"/>
      <c r="I35" s="64"/>
      <c r="J35" s="64"/>
      <c r="K35" s="64"/>
      <c r="L35" s="64"/>
      <c r="M35" s="64"/>
      <c r="N35" s="64"/>
      <c r="O35" s="64"/>
      <c r="P35" s="64"/>
      <c r="Q35" s="64"/>
      <c r="R35" s="64"/>
      <c r="S35" s="64"/>
      <c r="T35" s="64"/>
      <c r="U35" s="83"/>
      <c r="V35" s="12"/>
      <c r="W35" s="12"/>
    </row>
    <row r="36" spans="1:23" ht="25.15" customHeight="1" thickBot="1">
      <c r="A36" s="242" t="s">
        <v>26</v>
      </c>
      <c r="B36" s="242"/>
      <c r="C36" s="242"/>
      <c r="D36" s="242"/>
      <c r="E36" s="242"/>
      <c r="F36" s="242"/>
      <c r="G36" s="242"/>
      <c r="H36" s="242"/>
      <c r="I36" s="242"/>
      <c r="J36" s="242"/>
      <c r="K36" s="242"/>
      <c r="L36" s="242"/>
      <c r="M36" s="242"/>
      <c r="N36" s="242"/>
      <c r="O36" s="242"/>
      <c r="P36" s="242"/>
      <c r="Q36" s="242"/>
      <c r="R36" s="242"/>
      <c r="S36" s="69"/>
      <c r="T36" s="69"/>
      <c r="U36" s="83"/>
      <c r="V36" s="12"/>
      <c r="W36" s="12"/>
    </row>
    <row r="37" spans="1:23" ht="30" customHeight="1">
      <c r="A37" s="127">
        <v>1700</v>
      </c>
      <c r="B37" s="124" t="s">
        <v>134</v>
      </c>
      <c r="C37" s="125" t="s">
        <v>11</v>
      </c>
      <c r="D37" s="126">
        <v>10</v>
      </c>
      <c r="E37" s="127" t="s">
        <v>1</v>
      </c>
      <c r="F37" s="101">
        <v>72</v>
      </c>
      <c r="G37" s="101" t="s">
        <v>10</v>
      </c>
      <c r="H37" s="101">
        <v>80</v>
      </c>
      <c r="I37" s="58"/>
      <c r="J37" s="58"/>
      <c r="K37" s="58"/>
      <c r="L37" s="58"/>
      <c r="M37" s="58"/>
      <c r="N37" s="58"/>
      <c r="O37" s="58"/>
      <c r="P37" s="58"/>
      <c r="Q37" s="58"/>
      <c r="R37" s="59"/>
      <c r="S37" s="77"/>
      <c r="T37" s="70"/>
      <c r="U37" s="84">
        <f>SUM(I37:T37)*D37</f>
        <v>0</v>
      </c>
      <c r="V37" s="12"/>
      <c r="W37" s="12"/>
    </row>
    <row r="38" spans="1:23" ht="25.15" customHeight="1">
      <c r="A38" s="127">
        <v>1750</v>
      </c>
      <c r="B38" s="124" t="s">
        <v>137</v>
      </c>
      <c r="C38" s="125" t="s">
        <v>11</v>
      </c>
      <c r="D38" s="126">
        <v>10</v>
      </c>
      <c r="E38" s="127" t="s">
        <v>1</v>
      </c>
      <c r="F38" s="104">
        <v>72</v>
      </c>
      <c r="G38" s="104" t="s">
        <v>10</v>
      </c>
      <c r="H38" s="104">
        <v>80</v>
      </c>
      <c r="I38" s="58"/>
      <c r="J38" s="58"/>
      <c r="K38" s="58"/>
      <c r="L38" s="58"/>
      <c r="M38" s="58"/>
      <c r="N38" s="58"/>
      <c r="O38" s="58"/>
      <c r="P38" s="58"/>
      <c r="Q38" s="58"/>
      <c r="R38" s="59"/>
      <c r="S38" s="78"/>
      <c r="T38" s="71"/>
      <c r="U38" s="84">
        <f t="shared" ref="U38:U42" si="1">SUM(I38:T38)*D38</f>
        <v>0</v>
      </c>
      <c r="V38" s="12"/>
      <c r="W38" s="12"/>
    </row>
    <row r="39" spans="1:23" ht="25.15" customHeight="1">
      <c r="A39" s="127" t="s">
        <v>78</v>
      </c>
      <c r="B39" s="128" t="s">
        <v>103</v>
      </c>
      <c r="C39" s="125" t="s">
        <v>11</v>
      </c>
      <c r="D39" s="126">
        <v>11.77</v>
      </c>
      <c r="E39" s="127" t="s">
        <v>15</v>
      </c>
      <c r="F39" s="104">
        <v>72</v>
      </c>
      <c r="G39" s="104" t="s">
        <v>10</v>
      </c>
      <c r="H39" s="104">
        <v>80</v>
      </c>
      <c r="I39" s="58"/>
      <c r="J39" s="58"/>
      <c r="K39" s="58"/>
      <c r="L39" s="58"/>
      <c r="M39" s="58"/>
      <c r="N39" s="58"/>
      <c r="O39" s="58"/>
      <c r="P39" s="58"/>
      <c r="Q39" s="58"/>
      <c r="R39" s="59"/>
      <c r="S39" s="78"/>
      <c r="T39" s="71"/>
      <c r="U39" s="84">
        <f t="shared" si="1"/>
        <v>0</v>
      </c>
      <c r="V39" s="12"/>
      <c r="W39" s="12"/>
    </row>
    <row r="40" spans="1:23" ht="25.15" customHeight="1">
      <c r="A40" s="127">
        <v>1780</v>
      </c>
      <c r="B40" s="124" t="s">
        <v>33</v>
      </c>
      <c r="C40" s="125" t="s">
        <v>3</v>
      </c>
      <c r="D40" s="126">
        <v>20.25</v>
      </c>
      <c r="E40" s="127" t="s">
        <v>1</v>
      </c>
      <c r="F40" s="101">
        <v>72</v>
      </c>
      <c r="G40" s="101" t="s">
        <v>10</v>
      </c>
      <c r="H40" s="101">
        <v>80</v>
      </c>
      <c r="I40" s="58"/>
      <c r="J40" s="58"/>
      <c r="K40" s="58"/>
      <c r="L40" s="58"/>
      <c r="M40" s="58"/>
      <c r="N40" s="58"/>
      <c r="O40" s="58"/>
      <c r="P40" s="58"/>
      <c r="Q40" s="58"/>
      <c r="R40" s="59"/>
      <c r="S40" s="78"/>
      <c r="T40" s="71"/>
      <c r="U40" s="84">
        <f t="shared" si="1"/>
        <v>0</v>
      </c>
      <c r="V40" s="12"/>
      <c r="W40" s="12"/>
    </row>
    <row r="41" spans="1:23" ht="25.15" customHeight="1">
      <c r="A41" s="127">
        <v>1740</v>
      </c>
      <c r="B41" s="124" t="s">
        <v>32</v>
      </c>
      <c r="C41" s="125" t="s">
        <v>2</v>
      </c>
      <c r="D41" s="126">
        <v>20.25</v>
      </c>
      <c r="E41" s="127" t="s">
        <v>1</v>
      </c>
      <c r="F41" s="104">
        <v>72</v>
      </c>
      <c r="G41" s="104" t="s">
        <v>10</v>
      </c>
      <c r="H41" s="104">
        <v>80</v>
      </c>
      <c r="I41" s="58"/>
      <c r="J41" s="58"/>
      <c r="K41" s="58"/>
      <c r="L41" s="58"/>
      <c r="M41" s="58"/>
      <c r="N41" s="58"/>
      <c r="O41" s="58"/>
      <c r="P41" s="58"/>
      <c r="Q41" s="58"/>
      <c r="R41" s="59"/>
      <c r="S41" s="78"/>
      <c r="T41" s="71"/>
      <c r="U41" s="84">
        <f t="shared" si="1"/>
        <v>0</v>
      </c>
      <c r="V41" s="12"/>
      <c r="W41" s="12"/>
    </row>
    <row r="42" spans="1:23" ht="25.15" customHeight="1">
      <c r="A42" s="127">
        <v>1765</v>
      </c>
      <c r="B42" s="128" t="s">
        <v>102</v>
      </c>
      <c r="C42" s="125" t="s">
        <v>4</v>
      </c>
      <c r="D42" s="126">
        <v>20.25</v>
      </c>
      <c r="E42" s="127" t="s">
        <v>1</v>
      </c>
      <c r="F42" s="104">
        <v>72</v>
      </c>
      <c r="G42" s="104" t="s">
        <v>10</v>
      </c>
      <c r="H42" s="104">
        <v>80</v>
      </c>
      <c r="I42" s="58"/>
      <c r="J42" s="58"/>
      <c r="K42" s="58"/>
      <c r="L42" s="58"/>
      <c r="M42" s="58"/>
      <c r="N42" s="58"/>
      <c r="O42" s="58"/>
      <c r="P42" s="58"/>
      <c r="Q42" s="58"/>
      <c r="R42" s="59"/>
      <c r="S42" s="79"/>
      <c r="T42" s="72"/>
      <c r="U42" s="84">
        <f t="shared" si="1"/>
        <v>0</v>
      </c>
      <c r="V42" s="12"/>
      <c r="W42" s="12"/>
    </row>
    <row r="43" spans="1:23" ht="10.15" customHeight="1" thickBot="1">
      <c r="A43" s="60"/>
      <c r="B43" s="65"/>
      <c r="C43" s="62"/>
      <c r="D43" s="63"/>
      <c r="E43" s="60"/>
      <c r="F43" s="60"/>
      <c r="G43" s="60"/>
      <c r="H43" s="60"/>
      <c r="I43" s="64"/>
      <c r="J43" s="64"/>
      <c r="K43" s="64"/>
      <c r="L43" s="64"/>
      <c r="M43" s="64"/>
      <c r="N43" s="64"/>
      <c r="O43" s="64"/>
      <c r="P43" s="64"/>
      <c r="Q43" s="64"/>
      <c r="R43" s="64"/>
      <c r="S43" s="64"/>
      <c r="T43" s="64"/>
      <c r="U43" s="85"/>
      <c r="V43" s="12"/>
      <c r="W43" s="12"/>
    </row>
    <row r="44" spans="1:23" ht="25.15" customHeight="1" thickBot="1">
      <c r="A44" s="242" t="s">
        <v>27</v>
      </c>
      <c r="B44" s="242"/>
      <c r="C44" s="242"/>
      <c r="D44" s="242"/>
      <c r="E44" s="242"/>
      <c r="F44" s="242"/>
      <c r="G44" s="242"/>
      <c r="H44" s="242"/>
      <c r="I44" s="242"/>
      <c r="J44" s="242"/>
      <c r="K44" s="242"/>
      <c r="L44" s="242"/>
      <c r="M44" s="242"/>
      <c r="N44" s="242"/>
      <c r="O44" s="242"/>
      <c r="P44" s="242"/>
      <c r="Q44" s="242"/>
      <c r="R44" s="242"/>
      <c r="S44" s="69"/>
      <c r="T44" s="69"/>
      <c r="U44" s="50"/>
      <c r="V44" s="12"/>
      <c r="W44" s="12"/>
    </row>
    <row r="45" spans="1:23" ht="25.15" customHeight="1">
      <c r="A45" s="127" t="s">
        <v>79</v>
      </c>
      <c r="B45" s="124" t="s">
        <v>139</v>
      </c>
      <c r="C45" s="125" t="s">
        <v>13</v>
      </c>
      <c r="D45" s="126">
        <v>19.899999999999999</v>
      </c>
      <c r="E45" s="125" t="s">
        <v>104</v>
      </c>
      <c r="F45" s="101">
        <v>120</v>
      </c>
      <c r="G45" s="101" t="s">
        <v>12</v>
      </c>
      <c r="H45" s="101">
        <v>64</v>
      </c>
      <c r="I45" s="58"/>
      <c r="J45" s="58"/>
      <c r="K45" s="58"/>
      <c r="L45" s="58"/>
      <c r="M45" s="58"/>
      <c r="N45" s="58"/>
      <c r="O45" s="58"/>
      <c r="P45" s="58"/>
      <c r="Q45" s="58"/>
      <c r="R45" s="59"/>
      <c r="S45" s="77"/>
      <c r="T45" s="70"/>
      <c r="U45" s="50">
        <f>SUM(I45:T45)*D45</f>
        <v>0</v>
      </c>
      <c r="V45" s="12"/>
      <c r="W45" s="12"/>
    </row>
    <row r="46" spans="1:23" ht="25.15" customHeight="1">
      <c r="A46" s="127" t="s">
        <v>81</v>
      </c>
      <c r="B46" s="124" t="s">
        <v>160</v>
      </c>
      <c r="C46" s="125" t="s">
        <v>13</v>
      </c>
      <c r="D46" s="126">
        <v>19.899999999999999</v>
      </c>
      <c r="E46" s="125" t="s">
        <v>104</v>
      </c>
      <c r="F46" s="101">
        <v>120</v>
      </c>
      <c r="G46" s="101" t="s">
        <v>12</v>
      </c>
      <c r="H46" s="101">
        <v>64</v>
      </c>
      <c r="I46" s="58"/>
      <c r="J46" s="58"/>
      <c r="K46" s="58"/>
      <c r="L46" s="58"/>
      <c r="M46" s="58"/>
      <c r="N46" s="58"/>
      <c r="O46" s="58"/>
      <c r="P46" s="58"/>
      <c r="Q46" s="58"/>
      <c r="R46" s="59"/>
      <c r="S46" s="78"/>
      <c r="T46" s="71"/>
      <c r="U46" s="50">
        <f t="shared" ref="U46:U52" si="2">SUM(I46:T46)*D46</f>
        <v>0</v>
      </c>
      <c r="V46" s="12"/>
      <c r="W46" s="12"/>
    </row>
    <row r="47" spans="1:23" ht="25.15" customHeight="1">
      <c r="A47" s="127" t="s">
        <v>83</v>
      </c>
      <c r="B47" s="124" t="s">
        <v>159</v>
      </c>
      <c r="C47" s="125" t="s">
        <v>13</v>
      </c>
      <c r="D47" s="126">
        <v>19.899999999999999</v>
      </c>
      <c r="E47" s="129" t="s">
        <v>104</v>
      </c>
      <c r="F47" s="101">
        <v>120</v>
      </c>
      <c r="G47" s="101" t="s">
        <v>12</v>
      </c>
      <c r="H47" s="101">
        <v>64</v>
      </c>
      <c r="I47" s="58"/>
      <c r="J47" s="58"/>
      <c r="K47" s="58"/>
      <c r="L47" s="58"/>
      <c r="M47" s="58"/>
      <c r="N47" s="58"/>
      <c r="O47" s="58"/>
      <c r="P47" s="58"/>
      <c r="Q47" s="58"/>
      <c r="R47" s="59"/>
      <c r="S47" s="78"/>
      <c r="T47" s="71"/>
      <c r="U47" s="50">
        <f t="shared" si="2"/>
        <v>0</v>
      </c>
      <c r="V47" s="12"/>
      <c r="W47" s="12"/>
    </row>
    <row r="48" spans="1:23" ht="25.15" customHeight="1">
      <c r="A48" s="127" t="s">
        <v>80</v>
      </c>
      <c r="B48" s="124" t="s">
        <v>140</v>
      </c>
      <c r="C48" s="125" t="s">
        <v>13</v>
      </c>
      <c r="D48" s="126">
        <v>23.89</v>
      </c>
      <c r="E48" s="125" t="s">
        <v>132</v>
      </c>
      <c r="F48" s="104">
        <v>96</v>
      </c>
      <c r="G48" s="104" t="s">
        <v>10</v>
      </c>
      <c r="H48" s="104">
        <v>56</v>
      </c>
      <c r="I48" s="58"/>
      <c r="J48" s="58"/>
      <c r="K48" s="58"/>
      <c r="L48" s="58"/>
      <c r="M48" s="58"/>
      <c r="N48" s="58"/>
      <c r="O48" s="58"/>
      <c r="P48" s="58"/>
      <c r="Q48" s="58"/>
      <c r="R48" s="59"/>
      <c r="S48" s="78"/>
      <c r="T48" s="71"/>
      <c r="U48" s="50">
        <f t="shared" si="2"/>
        <v>0</v>
      </c>
      <c r="V48" s="12"/>
      <c r="W48" s="12"/>
    </row>
    <row r="49" spans="1:30" ht="25.15" customHeight="1">
      <c r="A49" s="127" t="s">
        <v>82</v>
      </c>
      <c r="B49" s="124" t="s">
        <v>141</v>
      </c>
      <c r="C49" s="125" t="s">
        <v>13</v>
      </c>
      <c r="D49" s="126">
        <v>23.89</v>
      </c>
      <c r="E49" s="129" t="s">
        <v>145</v>
      </c>
      <c r="F49" s="104">
        <v>96</v>
      </c>
      <c r="G49" s="104" t="s">
        <v>10</v>
      </c>
      <c r="H49" s="104">
        <v>56</v>
      </c>
      <c r="I49" s="58"/>
      <c r="J49" s="58"/>
      <c r="K49" s="58"/>
      <c r="L49" s="58"/>
      <c r="M49" s="58"/>
      <c r="N49" s="58"/>
      <c r="O49" s="58"/>
      <c r="P49" s="58"/>
      <c r="Q49" s="58"/>
      <c r="R49" s="59"/>
      <c r="S49" s="78"/>
      <c r="T49" s="71"/>
      <c r="U49" s="50">
        <f t="shared" si="2"/>
        <v>0</v>
      </c>
      <c r="V49" s="12"/>
      <c r="W49" s="12"/>
    </row>
    <row r="50" spans="1:30" ht="25.15" customHeight="1">
      <c r="A50" s="127" t="s">
        <v>84</v>
      </c>
      <c r="B50" s="124" t="s">
        <v>142</v>
      </c>
      <c r="C50" s="125" t="s">
        <v>13</v>
      </c>
      <c r="D50" s="126">
        <v>23.89</v>
      </c>
      <c r="E50" s="125" t="s">
        <v>145</v>
      </c>
      <c r="F50" s="104">
        <v>96</v>
      </c>
      <c r="G50" s="104" t="s">
        <v>10</v>
      </c>
      <c r="H50" s="104">
        <v>56</v>
      </c>
      <c r="I50" s="58"/>
      <c r="J50" s="58"/>
      <c r="K50" s="58"/>
      <c r="L50" s="58"/>
      <c r="M50" s="58"/>
      <c r="N50" s="58"/>
      <c r="O50" s="58"/>
      <c r="P50" s="58"/>
      <c r="Q50" s="58"/>
      <c r="R50" s="59"/>
      <c r="S50" s="78"/>
      <c r="T50" s="71"/>
      <c r="U50" s="50">
        <f t="shared" si="2"/>
        <v>0</v>
      </c>
      <c r="V50" s="12"/>
      <c r="W50" s="12"/>
    </row>
    <row r="51" spans="1:30" ht="25.15" customHeight="1">
      <c r="A51" s="127" t="s">
        <v>85</v>
      </c>
      <c r="B51" s="124" t="s">
        <v>144</v>
      </c>
      <c r="C51" s="125" t="s">
        <v>14</v>
      </c>
      <c r="D51" s="126">
        <v>21.9</v>
      </c>
      <c r="E51" s="129" t="s">
        <v>105</v>
      </c>
      <c r="F51" s="101">
        <v>120</v>
      </c>
      <c r="G51" s="101" t="s">
        <v>12</v>
      </c>
      <c r="H51" s="101">
        <v>64</v>
      </c>
      <c r="I51" s="58"/>
      <c r="J51" s="58"/>
      <c r="K51" s="58"/>
      <c r="L51" s="58"/>
      <c r="M51" s="58"/>
      <c r="N51" s="58"/>
      <c r="O51" s="58"/>
      <c r="P51" s="58"/>
      <c r="Q51" s="58"/>
      <c r="R51" s="59"/>
      <c r="S51" s="78"/>
      <c r="T51" s="71"/>
      <c r="U51" s="50">
        <f t="shared" si="2"/>
        <v>0</v>
      </c>
      <c r="V51" s="12"/>
      <c r="W51" s="12"/>
    </row>
    <row r="52" spans="1:30" ht="25.15" customHeight="1">
      <c r="A52" s="127" t="s">
        <v>86</v>
      </c>
      <c r="B52" s="124" t="s">
        <v>143</v>
      </c>
      <c r="C52" s="125" t="s">
        <v>14</v>
      </c>
      <c r="D52" s="126">
        <v>26.28</v>
      </c>
      <c r="E52" s="129" t="s">
        <v>106</v>
      </c>
      <c r="F52" s="104">
        <v>96</v>
      </c>
      <c r="G52" s="104" t="s">
        <v>10</v>
      </c>
      <c r="H52" s="104">
        <v>56</v>
      </c>
      <c r="I52" s="58"/>
      <c r="J52" s="58"/>
      <c r="K52" s="58"/>
      <c r="L52" s="58"/>
      <c r="M52" s="58"/>
      <c r="N52" s="58"/>
      <c r="O52" s="58"/>
      <c r="P52" s="58"/>
      <c r="Q52" s="58"/>
      <c r="R52" s="59"/>
      <c r="S52" s="79"/>
      <c r="T52" s="72"/>
      <c r="U52" s="50">
        <f t="shared" si="2"/>
        <v>0</v>
      </c>
      <c r="V52" s="12"/>
      <c r="W52" s="12"/>
    </row>
    <row r="53" spans="1:30" ht="10.15" customHeight="1">
      <c r="A53" s="66"/>
      <c r="B53" s="66"/>
      <c r="C53" s="66"/>
      <c r="D53" s="66"/>
      <c r="E53" s="67"/>
      <c r="F53" s="67"/>
      <c r="G53" s="67"/>
      <c r="H53" s="67"/>
      <c r="I53" s="66"/>
      <c r="J53" s="66"/>
      <c r="K53" s="66"/>
      <c r="L53" s="66"/>
      <c r="M53" s="66"/>
      <c r="N53" s="66"/>
      <c r="O53" s="66"/>
      <c r="P53" s="66"/>
      <c r="Q53" s="66"/>
      <c r="R53" s="66"/>
      <c r="S53" s="66"/>
      <c r="T53" s="66"/>
      <c r="U53" s="85"/>
      <c r="V53" s="12"/>
      <c r="W53" s="12"/>
    </row>
    <row r="54" spans="1:30" ht="19.5">
      <c r="A54" s="232" t="s">
        <v>87</v>
      </c>
      <c r="B54" s="233"/>
      <c r="C54" s="233"/>
      <c r="D54" s="233"/>
      <c r="E54" s="233"/>
      <c r="F54" s="233"/>
      <c r="G54" s="233"/>
      <c r="H54" s="234"/>
      <c r="I54" s="68">
        <f>SUM(I20:I34,I37:I42,I45:I52)</f>
        <v>0</v>
      </c>
      <c r="J54" s="68">
        <f t="shared" ref="J54:T54" si="3">SUM(J20:J34,J37:J42,J45:J52)</f>
        <v>0</v>
      </c>
      <c r="K54" s="68">
        <f t="shared" si="3"/>
        <v>0</v>
      </c>
      <c r="L54" s="68">
        <f t="shared" si="3"/>
        <v>0</v>
      </c>
      <c r="M54" s="68">
        <f t="shared" si="3"/>
        <v>0</v>
      </c>
      <c r="N54" s="68">
        <f t="shared" si="3"/>
        <v>0</v>
      </c>
      <c r="O54" s="68">
        <f t="shared" si="3"/>
        <v>0</v>
      </c>
      <c r="P54" s="68">
        <f t="shared" si="3"/>
        <v>0</v>
      </c>
      <c r="Q54" s="68">
        <f t="shared" si="3"/>
        <v>0</v>
      </c>
      <c r="R54" s="68">
        <f t="shared" si="3"/>
        <v>0</v>
      </c>
      <c r="S54" s="68">
        <f t="shared" si="3"/>
        <v>0</v>
      </c>
      <c r="T54" s="68">
        <f t="shared" si="3"/>
        <v>0</v>
      </c>
      <c r="U54" s="50">
        <f>SUM(I54:T54)*D54</f>
        <v>0</v>
      </c>
      <c r="V54" s="12"/>
      <c r="W54" s="12"/>
    </row>
    <row r="55" spans="1:30">
      <c r="A55" s="12"/>
      <c r="B55" s="12"/>
      <c r="C55" s="12"/>
      <c r="D55" s="12"/>
      <c r="E55" s="25"/>
      <c r="F55" s="25"/>
      <c r="G55" s="25"/>
      <c r="H55" s="25"/>
      <c r="I55" s="12"/>
      <c r="J55" s="12"/>
      <c r="K55" s="12"/>
      <c r="L55" s="12"/>
      <c r="M55" s="12"/>
      <c r="N55" s="12"/>
      <c r="O55" s="12"/>
      <c r="P55" s="12"/>
      <c r="Q55" s="12"/>
      <c r="R55" s="12"/>
      <c r="S55" s="12"/>
      <c r="T55" s="12"/>
      <c r="V55" s="12"/>
      <c r="W55" s="12"/>
    </row>
    <row r="56" spans="1:30">
      <c r="A56" s="12"/>
      <c r="B56" s="12"/>
      <c r="C56" s="12"/>
      <c r="D56" s="12"/>
      <c r="E56" s="25"/>
      <c r="F56" s="25"/>
      <c r="G56" s="25"/>
      <c r="H56" s="25"/>
      <c r="I56" s="12"/>
      <c r="J56" s="12"/>
      <c r="K56" s="12"/>
      <c r="L56" s="12"/>
      <c r="M56" s="12"/>
      <c r="N56" s="12"/>
      <c r="O56" s="12"/>
      <c r="P56" s="12"/>
      <c r="Q56" s="12"/>
      <c r="R56" s="12"/>
      <c r="S56" s="12"/>
      <c r="T56" s="12"/>
      <c r="V56" s="12"/>
      <c r="W56" s="12"/>
    </row>
    <row r="57" spans="1:30" s="7" customFormat="1" ht="28.15" customHeight="1">
      <c r="A57" s="205" t="s">
        <v>123</v>
      </c>
      <c r="B57" s="205"/>
      <c r="C57" s="205"/>
      <c r="D57" s="205"/>
      <c r="E57" s="205"/>
      <c r="F57" s="205"/>
      <c r="G57" s="205"/>
      <c r="H57" s="205"/>
      <c r="I57" s="205"/>
      <c r="J57" s="205"/>
      <c r="K57" s="205"/>
      <c r="L57" s="205"/>
      <c r="M57" s="205"/>
      <c r="N57" s="205"/>
      <c r="O57" s="205"/>
      <c r="P57" s="205"/>
      <c r="Q57" s="205"/>
      <c r="R57" s="205"/>
      <c r="S57" s="205"/>
      <c r="T57" s="205"/>
      <c r="U57" s="23"/>
      <c r="V57" s="80"/>
      <c r="W57" s="80"/>
      <c r="X57" s="23"/>
      <c r="Y57" s="23"/>
      <c r="Z57" s="23"/>
      <c r="AA57" s="23"/>
      <c r="AB57" s="23"/>
      <c r="AC57" s="23"/>
      <c r="AD57" s="23"/>
    </row>
    <row r="58" spans="1:30" s="7" customFormat="1" ht="25.15" customHeight="1" thickBot="1">
      <c r="A58" s="215" t="s">
        <v>120</v>
      </c>
      <c r="B58" s="216"/>
      <c r="C58" s="148"/>
      <c r="D58" s="149"/>
      <c r="E58" s="149"/>
      <c r="F58" s="149"/>
      <c r="G58" s="149"/>
      <c r="H58" s="149"/>
      <c r="I58" s="149"/>
      <c r="J58" s="149"/>
      <c r="K58" s="149"/>
      <c r="L58" s="149"/>
      <c r="M58" s="149"/>
      <c r="N58" s="149"/>
      <c r="O58" s="149"/>
      <c r="P58" s="149"/>
      <c r="Q58" s="149"/>
      <c r="R58" s="149"/>
      <c r="S58" s="149"/>
      <c r="T58" s="149"/>
      <c r="V58" s="33"/>
      <c r="W58" s="33"/>
    </row>
    <row r="59" spans="1:30" ht="25.15" customHeight="1" thickBot="1">
      <c r="A59" s="217" t="s">
        <v>6</v>
      </c>
      <c r="B59" s="218"/>
      <c r="C59" s="153"/>
      <c r="D59" s="154"/>
      <c r="E59" s="154"/>
      <c r="F59" s="154"/>
      <c r="G59" s="154"/>
      <c r="H59" s="154"/>
      <c r="I59" s="154"/>
      <c r="J59" s="154"/>
      <c r="K59" s="154"/>
      <c r="L59" s="154"/>
      <c r="M59" s="154"/>
      <c r="N59" s="154"/>
      <c r="O59" s="154"/>
      <c r="P59" s="154"/>
      <c r="Q59" s="154"/>
      <c r="R59" s="154"/>
      <c r="S59" s="154"/>
      <c r="T59" s="154"/>
      <c r="V59" s="12"/>
      <c r="W59" s="12"/>
    </row>
    <row r="60" spans="1:30" ht="25.15" customHeight="1" thickBot="1">
      <c r="A60" s="219" t="s">
        <v>7</v>
      </c>
      <c r="B60" s="144"/>
      <c r="C60" s="153"/>
      <c r="D60" s="154"/>
      <c r="E60" s="154"/>
      <c r="F60" s="154"/>
      <c r="G60" s="154"/>
      <c r="H60" s="154"/>
      <c r="I60" s="154"/>
      <c r="J60" s="154"/>
      <c r="K60" s="154"/>
      <c r="L60" s="154"/>
      <c r="M60" s="154"/>
      <c r="N60" s="154"/>
      <c r="O60" s="154"/>
      <c r="P60" s="154"/>
      <c r="Q60" s="154"/>
      <c r="R60" s="154"/>
      <c r="S60" s="154"/>
      <c r="T60" s="154"/>
      <c r="V60" s="12"/>
      <c r="W60" s="12"/>
    </row>
    <row r="61" spans="1:30" ht="25.15" customHeight="1" thickBot="1">
      <c r="A61" s="215"/>
      <c r="B61" s="216"/>
      <c r="C61" s="153"/>
      <c r="D61" s="154"/>
      <c r="E61" s="154"/>
      <c r="F61" s="154"/>
      <c r="G61" s="154"/>
      <c r="H61" s="154"/>
      <c r="I61" s="154"/>
      <c r="J61" s="154"/>
      <c r="K61" s="154"/>
      <c r="L61" s="154"/>
      <c r="M61" s="154"/>
      <c r="N61" s="154"/>
      <c r="O61" s="154"/>
      <c r="P61" s="154"/>
      <c r="Q61" s="154"/>
      <c r="R61" s="154"/>
      <c r="S61" s="154"/>
      <c r="T61" s="154"/>
      <c r="V61" s="12"/>
      <c r="W61" s="12"/>
    </row>
    <row r="62" spans="1:30" ht="25.15" customHeight="1" thickBot="1">
      <c r="A62" s="217" t="s">
        <v>8</v>
      </c>
      <c r="B62" s="218"/>
      <c r="C62" s="153"/>
      <c r="D62" s="154"/>
      <c r="E62" s="154"/>
      <c r="F62" s="154"/>
      <c r="G62" s="154"/>
      <c r="H62" s="154"/>
      <c r="I62" s="154"/>
      <c r="J62" s="154"/>
      <c r="K62" s="154"/>
      <c r="L62" s="154"/>
      <c r="M62" s="154"/>
      <c r="N62" s="154"/>
      <c r="O62" s="154"/>
      <c r="P62" s="154"/>
      <c r="Q62" s="154"/>
      <c r="R62" s="154"/>
      <c r="S62" s="154"/>
      <c r="T62" s="154"/>
      <c r="V62" s="12"/>
      <c r="W62" s="12"/>
    </row>
    <row r="63" spans="1:30" ht="25.15" customHeight="1" thickBot="1">
      <c r="A63" s="217" t="s">
        <v>9</v>
      </c>
      <c r="B63" s="218"/>
      <c r="C63" s="153"/>
      <c r="D63" s="154"/>
      <c r="E63" s="154"/>
      <c r="F63" s="154"/>
      <c r="G63" s="154"/>
      <c r="H63" s="154"/>
      <c r="I63" s="154"/>
      <c r="J63" s="154"/>
      <c r="K63" s="154"/>
      <c r="L63" s="154"/>
      <c r="M63" s="154"/>
      <c r="N63" s="154"/>
      <c r="O63" s="154"/>
      <c r="P63" s="154"/>
      <c r="Q63" s="154"/>
      <c r="R63" s="154"/>
      <c r="S63" s="154"/>
      <c r="T63" s="154"/>
      <c r="V63" s="12"/>
      <c r="W63" s="12"/>
    </row>
    <row r="64" spans="1:30" ht="25.15" customHeight="1" thickBot="1">
      <c r="A64" s="220" t="s">
        <v>136</v>
      </c>
      <c r="B64" s="221"/>
      <c r="C64" s="153"/>
      <c r="D64" s="154"/>
      <c r="E64" s="154"/>
      <c r="F64" s="154"/>
      <c r="G64" s="154"/>
      <c r="H64" s="154"/>
      <c r="I64" s="154"/>
      <c r="J64" s="154"/>
      <c r="K64" s="154"/>
      <c r="L64" s="154"/>
      <c r="M64" s="154"/>
      <c r="N64" s="154"/>
      <c r="O64" s="154"/>
      <c r="P64" s="154"/>
      <c r="Q64" s="154"/>
      <c r="R64" s="154"/>
      <c r="S64" s="154"/>
      <c r="T64" s="154"/>
      <c r="V64" s="12"/>
      <c r="W64" s="12"/>
    </row>
    <row r="65" spans="1:23" ht="25.15" customHeight="1" thickBot="1">
      <c r="A65" s="221" t="s">
        <v>153</v>
      </c>
      <c r="B65" s="222"/>
      <c r="C65" s="225" t="s">
        <v>154</v>
      </c>
      <c r="D65" s="227"/>
      <c r="E65" s="87" t="s">
        <v>156</v>
      </c>
      <c r="F65" s="225" t="s">
        <v>155</v>
      </c>
      <c r="G65" s="226"/>
      <c r="H65" s="227"/>
      <c r="I65" s="223" t="s">
        <v>157</v>
      </c>
      <c r="J65" s="224"/>
      <c r="K65" s="225"/>
      <c r="L65" s="226"/>
      <c r="M65" s="226"/>
      <c r="N65" s="227"/>
      <c r="O65" s="223" t="s">
        <v>158</v>
      </c>
      <c r="P65" s="223"/>
      <c r="Q65" s="224"/>
      <c r="R65" s="225"/>
      <c r="S65" s="226"/>
      <c r="T65" s="226"/>
      <c r="V65" s="12"/>
      <c r="W65" s="12"/>
    </row>
    <row r="66" spans="1:23" ht="19.899999999999999" customHeight="1" thickBot="1">
      <c r="A66" s="144" t="s">
        <v>121</v>
      </c>
      <c r="B66" s="144"/>
      <c r="C66" s="153"/>
      <c r="D66" s="154"/>
      <c r="E66" s="154"/>
      <c r="F66" s="154"/>
      <c r="G66" s="154"/>
      <c r="H66" s="154"/>
      <c r="I66" s="154"/>
      <c r="J66" s="154"/>
      <c r="K66" s="154"/>
      <c r="L66" s="154"/>
      <c r="M66" s="154"/>
      <c r="N66" s="154"/>
      <c r="O66" s="154"/>
      <c r="P66" s="154"/>
      <c r="Q66" s="154"/>
      <c r="R66" s="154"/>
      <c r="S66" s="154"/>
      <c r="T66" s="154"/>
      <c r="V66" s="12"/>
      <c r="W66" s="12"/>
    </row>
    <row r="67" spans="1:23" ht="19.899999999999999" customHeight="1">
      <c r="A67" s="145"/>
      <c r="B67" s="145"/>
      <c r="C67" s="140"/>
      <c r="D67" s="141"/>
      <c r="E67" s="141"/>
      <c r="F67" s="141"/>
      <c r="G67" s="141"/>
      <c r="H67" s="141"/>
      <c r="I67" s="141"/>
      <c r="J67" s="141"/>
      <c r="K67" s="141"/>
      <c r="L67" s="141"/>
      <c r="M67" s="141"/>
      <c r="N67" s="141"/>
      <c r="O67" s="141"/>
      <c r="P67" s="141"/>
      <c r="Q67" s="141"/>
      <c r="R67" s="141"/>
      <c r="S67" s="141"/>
      <c r="T67" s="141"/>
      <c r="V67" s="12"/>
      <c r="W67" s="12"/>
    </row>
    <row r="68" spans="1:23" ht="30" customHeight="1">
      <c r="A68" s="150" t="s">
        <v>122</v>
      </c>
      <c r="B68" s="150"/>
      <c r="C68" s="150"/>
      <c r="D68" s="150"/>
      <c r="E68" s="150"/>
      <c r="F68" s="150"/>
      <c r="G68" s="150"/>
      <c r="H68" s="150"/>
      <c r="I68" s="150"/>
      <c r="J68" s="150"/>
      <c r="K68" s="150"/>
      <c r="L68" s="150"/>
      <c r="M68" s="150"/>
      <c r="N68" s="150"/>
      <c r="O68" s="150"/>
      <c r="P68" s="12"/>
      <c r="Q68" s="12"/>
      <c r="R68" s="12"/>
      <c r="S68" s="12"/>
      <c r="T68" s="12"/>
      <c r="V68" s="12"/>
      <c r="W68" s="12"/>
    </row>
    <row r="69" spans="1:23" ht="23.65" customHeight="1">
      <c r="A69" s="137" t="s">
        <v>133</v>
      </c>
      <c r="B69" s="137"/>
      <c r="C69" s="137"/>
      <c r="D69" s="137"/>
      <c r="E69" s="137"/>
      <c r="F69" s="137"/>
      <c r="G69" s="137"/>
      <c r="H69" s="137"/>
      <c r="I69" s="137"/>
      <c r="J69" s="137"/>
      <c r="K69" s="137"/>
      <c r="L69" s="137"/>
      <c r="M69" s="137"/>
      <c r="N69" s="137"/>
      <c r="O69" s="137"/>
      <c r="P69" s="25"/>
      <c r="Q69" s="12"/>
      <c r="R69" s="12"/>
      <c r="S69" s="12"/>
      <c r="T69" s="12"/>
      <c r="V69" s="12"/>
      <c r="W69" s="12"/>
    </row>
  </sheetData>
  <mergeCells count="79">
    <mergeCell ref="Q17:Q18"/>
    <mergeCell ref="R17:R18"/>
    <mergeCell ref="A19:R19"/>
    <mergeCell ref="K17:K18"/>
    <mergeCell ref="L17:L18"/>
    <mergeCell ref="M17:M18"/>
    <mergeCell ref="N17:N18"/>
    <mergeCell ref="A17:A18"/>
    <mergeCell ref="B17:B18"/>
    <mergeCell ref="C17:C18"/>
    <mergeCell ref="D17:D18"/>
    <mergeCell ref="I17:I18"/>
    <mergeCell ref="E17:E18"/>
    <mergeCell ref="F17:G17"/>
    <mergeCell ref="G7:T7"/>
    <mergeCell ref="O17:O18"/>
    <mergeCell ref="P17:P18"/>
    <mergeCell ref="J17:J18"/>
    <mergeCell ref="H17:H18"/>
    <mergeCell ref="Q11:S11"/>
    <mergeCell ref="Q13:S13"/>
    <mergeCell ref="S17:S18"/>
    <mergeCell ref="T17:T18"/>
    <mergeCell ref="I16:T16"/>
    <mergeCell ref="Q14:S14"/>
    <mergeCell ref="I9:L9"/>
    <mergeCell ref="I12:L12"/>
    <mergeCell ref="I10:K10"/>
    <mergeCell ref="I11:K11"/>
    <mergeCell ref="Q9:T9"/>
    <mergeCell ref="A5:E5"/>
    <mergeCell ref="G5:H5"/>
    <mergeCell ref="I5:T5"/>
    <mergeCell ref="A6:F6"/>
    <mergeCell ref="G6:H6"/>
    <mergeCell ref="I6:T6"/>
    <mergeCell ref="G2:T2"/>
    <mergeCell ref="G3:H3"/>
    <mergeCell ref="I3:T3"/>
    <mergeCell ref="G4:H4"/>
    <mergeCell ref="I4:T4"/>
    <mergeCell ref="Q12:T12"/>
    <mergeCell ref="Q10:S10"/>
    <mergeCell ref="C63:T63"/>
    <mergeCell ref="C64:T64"/>
    <mergeCell ref="A54:H54"/>
    <mergeCell ref="A9:G14"/>
    <mergeCell ref="I13:K13"/>
    <mergeCell ref="I14:K14"/>
    <mergeCell ref="M9:P9"/>
    <mergeCell ref="M10:O10"/>
    <mergeCell ref="M11:O11"/>
    <mergeCell ref="M12:P12"/>
    <mergeCell ref="M13:O13"/>
    <mergeCell ref="M14:O14"/>
    <mergeCell ref="A36:R36"/>
    <mergeCell ref="A44:R44"/>
    <mergeCell ref="I65:J65"/>
    <mergeCell ref="O65:Q65"/>
    <mergeCell ref="R65:T65"/>
    <mergeCell ref="C65:D65"/>
    <mergeCell ref="F65:H65"/>
    <mergeCell ref="K65:N65"/>
    <mergeCell ref="A68:O68"/>
    <mergeCell ref="A69:O69"/>
    <mergeCell ref="A57:T57"/>
    <mergeCell ref="A58:B58"/>
    <mergeCell ref="A59:B59"/>
    <mergeCell ref="A60:B61"/>
    <mergeCell ref="A62:B62"/>
    <mergeCell ref="A63:B63"/>
    <mergeCell ref="A64:B64"/>
    <mergeCell ref="C58:T58"/>
    <mergeCell ref="C59:T59"/>
    <mergeCell ref="C60:T61"/>
    <mergeCell ref="C62:T62"/>
    <mergeCell ref="C66:T67"/>
    <mergeCell ref="A66:B67"/>
    <mergeCell ref="A65:B65"/>
  </mergeCells>
  <hyperlinks>
    <hyperlink ref="A64" r:id="rId1" display="Preferef Sales Channel: (ProcessorLink)" xr:uid="{0E74FF16-65F4-884F-B0E9-7E4CC11ECE27}"/>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2024-01-29T16:27:15+00:00</Remediation_x0020_Date>
  </documentManagement>
</p:properties>
</file>

<file path=customXml/itemProps1.xml><?xml version="1.0" encoding="utf-8"?>
<ds:datastoreItem xmlns:ds="http://schemas.openxmlformats.org/officeDocument/2006/customXml" ds:itemID="{0B89817C-E86E-452A-A549-1F409B3096D6}"/>
</file>

<file path=customXml/itemProps2.xml><?xml version="1.0" encoding="utf-8"?>
<ds:datastoreItem xmlns:ds="http://schemas.openxmlformats.org/officeDocument/2006/customXml" ds:itemID="{C4EC75DE-4099-4567-B4E7-ABB879CFB81A}"/>
</file>

<file path=customXml/itemProps3.xml><?xml version="1.0" encoding="utf-8"?>
<ds:datastoreItem xmlns:ds="http://schemas.openxmlformats.org/officeDocument/2006/customXml" ds:itemID="{BC73E555-90EC-4E9A-9C83-75FB56056C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Commodity Processing Calculator</vt:lpstr>
      <vt:lpstr>Forecasting</vt:lpstr>
      <vt:lpstr>'Commodity Processing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Commodity Calculator</dc:title>
  <dc:creator>Julie Wojciechowski;Julie Livingston</dc:creator>
  <cp:keywords>Commodity Calculator</cp:keywords>
  <cp:lastModifiedBy>CAMERON Beatrice * ODE</cp:lastModifiedBy>
  <cp:lastPrinted>2023-11-28T20:02:32Z</cp:lastPrinted>
  <dcterms:created xsi:type="dcterms:W3CDTF">2010-11-12T13:10:14Z</dcterms:created>
  <dcterms:modified xsi:type="dcterms:W3CDTF">2024-01-02T17:51:55Z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2024-01-02T17:51:32Z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599b367c-86f0-4895-9ad4-fe231e72d07a</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