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Commodity Calculators 23-24\"/>
    </mc:Choice>
  </mc:AlternateContent>
  <bookViews>
    <workbookView xWindow="0" yWindow="0" windowWidth="28800" windowHeight="11010"/>
  </bookViews>
  <sheets>
    <sheet name="Contact information" sheetId="5" r:id="rId1"/>
    <sheet name="Servings to Lbs" sheetId="1" r:id="rId2"/>
    <sheet name="Lbs to Servings" sheetId="2" r:id="rId3"/>
    <sheet name="Order For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" i="3" l="1"/>
  <c r="O13" i="3"/>
  <c r="O14" i="3"/>
  <c r="P14" i="3" s="1"/>
  <c r="C15" i="3"/>
  <c r="C23" i="1"/>
  <c r="C22" i="1"/>
  <c r="C22" i="2"/>
  <c r="C21" i="2"/>
  <c r="K18" i="2"/>
  <c r="Q18" i="2" s="1"/>
  <c r="K17" i="2"/>
  <c r="P15" i="2"/>
  <c r="P16" i="2"/>
  <c r="P17" i="2"/>
  <c r="P18" i="2"/>
  <c r="S19" i="1"/>
  <c r="T18" i="1"/>
  <c r="U18" i="1" s="1"/>
  <c r="T19" i="1"/>
  <c r="U19" i="1" s="1"/>
  <c r="S18" i="1"/>
  <c r="K19" i="1"/>
  <c r="O19" i="1" s="1"/>
  <c r="K18" i="1"/>
  <c r="O18" i="1" s="1"/>
  <c r="N15" i="3"/>
  <c r="M15" i="3"/>
  <c r="L15" i="3"/>
  <c r="K15" i="3"/>
  <c r="J15" i="3"/>
  <c r="I15" i="3"/>
  <c r="H15" i="3"/>
  <c r="G15" i="3"/>
  <c r="F15" i="3"/>
  <c r="E15" i="3"/>
  <c r="D15" i="3"/>
  <c r="O11" i="3"/>
  <c r="P11" i="3" s="1"/>
  <c r="O10" i="3"/>
  <c r="P10" i="3" s="1"/>
  <c r="O9" i="3"/>
  <c r="P9" i="3" s="1"/>
  <c r="O8" i="3"/>
  <c r="P8" i="3" s="1"/>
  <c r="O7" i="3"/>
  <c r="P7" i="3" s="1"/>
  <c r="O6" i="3"/>
  <c r="P6" i="3" s="1"/>
  <c r="O5" i="3"/>
  <c r="P5" i="3" s="1"/>
  <c r="O4" i="3"/>
  <c r="P4" i="3" s="1"/>
  <c r="O21" i="2"/>
  <c r="P19" i="2"/>
  <c r="K19" i="2"/>
  <c r="O19" i="2" s="1"/>
  <c r="K16" i="2"/>
  <c r="K15" i="2"/>
  <c r="O15" i="2" s="1"/>
  <c r="P14" i="2"/>
  <c r="K14" i="2"/>
  <c r="O14" i="2" s="1"/>
  <c r="P13" i="2"/>
  <c r="K13" i="2"/>
  <c r="P12" i="2"/>
  <c r="K12" i="2"/>
  <c r="O12" i="2" s="1"/>
  <c r="P11" i="2"/>
  <c r="K11" i="2"/>
  <c r="O11" i="2" s="1"/>
  <c r="P10" i="2"/>
  <c r="K10" i="2"/>
  <c r="O10" i="2" s="1"/>
  <c r="P9" i="2"/>
  <c r="K9" i="2"/>
  <c r="O9" i="2" s="1"/>
  <c r="T20" i="1"/>
  <c r="K20" i="1"/>
  <c r="O20" i="1" s="1"/>
  <c r="S20" i="1" s="1"/>
  <c r="T17" i="1"/>
  <c r="K17" i="1"/>
  <c r="O17" i="1" s="1"/>
  <c r="T16" i="1"/>
  <c r="K16" i="1"/>
  <c r="O16" i="1" s="1"/>
  <c r="T15" i="1"/>
  <c r="K15" i="1"/>
  <c r="O15" i="1" s="1"/>
  <c r="S15" i="1" s="1"/>
  <c r="T14" i="1"/>
  <c r="K14" i="1"/>
  <c r="O14" i="1" s="1"/>
  <c r="T13" i="1"/>
  <c r="K13" i="1"/>
  <c r="O13" i="1" s="1"/>
  <c r="S13" i="1" s="1"/>
  <c r="T12" i="1"/>
  <c r="K12" i="1"/>
  <c r="O12" i="1" s="1"/>
  <c r="T11" i="1"/>
  <c r="K11" i="1"/>
  <c r="O11" i="1" s="1"/>
  <c r="S11" i="1" s="1"/>
  <c r="T10" i="1"/>
  <c r="K10" i="1"/>
  <c r="O10" i="1" s="1"/>
  <c r="S10" i="1" s="1"/>
  <c r="Q17" i="2" l="1"/>
  <c r="F21" i="2"/>
  <c r="O18" i="2"/>
  <c r="O17" i="2"/>
  <c r="F22" i="2"/>
  <c r="Q15" i="2"/>
  <c r="Q14" i="2"/>
  <c r="Q10" i="2"/>
  <c r="Q11" i="2"/>
  <c r="Q16" i="2"/>
  <c r="Q13" i="2"/>
  <c r="Q9" i="2"/>
  <c r="Q12" i="2"/>
  <c r="Q19" i="2"/>
  <c r="O15" i="3"/>
  <c r="U11" i="1"/>
  <c r="U13" i="1"/>
  <c r="U15" i="1"/>
  <c r="U20" i="1"/>
  <c r="S12" i="1"/>
  <c r="U12" i="1"/>
  <c r="S14" i="1"/>
  <c r="S22" i="1" s="1"/>
  <c r="U14" i="1"/>
  <c r="U16" i="1"/>
  <c r="S16" i="1"/>
  <c r="S17" i="1"/>
  <c r="U17" i="1"/>
  <c r="U10" i="1"/>
  <c r="P15" i="3"/>
  <c r="O13" i="2"/>
  <c r="O16" i="2"/>
  <c r="E21" i="2" l="1"/>
  <c r="E22" i="2"/>
  <c r="E23" i="1"/>
  <c r="E22" i="1"/>
  <c r="F22" i="1" l="1"/>
  <c r="F23" i="1"/>
</calcChain>
</file>

<file path=xl/sharedStrings.xml><?xml version="1.0" encoding="utf-8"?>
<sst xmlns="http://schemas.openxmlformats.org/spreadsheetml/2006/main" count="323" uniqueCount="109">
  <si>
    <t>100103 (A522) BULK PACK LARGE CHICKEN</t>
  </si>
  <si>
    <t>Code</t>
  </si>
  <si>
    <t>Description</t>
  </si>
  <si>
    <t>Serving Size</t>
  </si>
  <si>
    <t>Cs. Wt.</t>
  </si>
  <si>
    <t>Meat Equiv</t>
  </si>
  <si>
    <t>Grain Serving</t>
  </si>
  <si>
    <t>Servings needed per menu placement</t>
  </si>
  <si>
    <t>Times on menu / year</t>
  </si>
  <si>
    <t>Total Servings needed per year</t>
  </si>
  <si>
    <t>Servings per CASE</t>
  </si>
  <si>
    <t xml:space="preserve">Total Finished Cases </t>
  </si>
  <si>
    <t>Lbs. of DF per case</t>
  </si>
  <si>
    <t>Total Donated Food # Needed</t>
  </si>
  <si>
    <t>Donated Food Value per case</t>
  </si>
  <si>
    <t>Estimated Entitlement $ Used</t>
  </si>
  <si>
    <t>2 oz</t>
  </si>
  <si>
    <t>X</t>
  </si>
  <si>
    <t>=</t>
  </si>
  <si>
    <t>÷</t>
  </si>
  <si>
    <t>5x.608oz = 3.04 oz</t>
  </si>
  <si>
    <t>3.05 oz</t>
  </si>
  <si>
    <t>10x.43 oz = 4.30 oz</t>
  </si>
  <si>
    <t>4 oz</t>
  </si>
  <si>
    <t>Broker:</t>
  </si>
  <si>
    <t xml:space="preserve"> </t>
  </si>
  <si>
    <t>School District:</t>
  </si>
  <si>
    <t>Contact:</t>
  </si>
  <si>
    <t>Address:</t>
  </si>
  <si>
    <t>Email:</t>
  </si>
  <si>
    <t>City/State Zip:</t>
  </si>
  <si>
    <t>Phone:</t>
  </si>
  <si>
    <t>Distributor:</t>
  </si>
  <si>
    <t>Fax:</t>
  </si>
  <si>
    <t>Signature:</t>
  </si>
  <si>
    <t>Meat Type</t>
  </si>
  <si>
    <t>NP</t>
  </si>
  <si>
    <t>White</t>
  </si>
  <si>
    <t>Dark</t>
  </si>
  <si>
    <t>YEARLY ALLOCATION DELIVERY REQUEST / PLANNER</t>
  </si>
  <si>
    <t>Ship To:</t>
  </si>
  <si>
    <t>Billing Address:</t>
  </si>
  <si>
    <t>FS Director:</t>
  </si>
  <si>
    <t>City, State, Zip:</t>
  </si>
  <si>
    <t>e-mail:</t>
  </si>
  <si>
    <t>Date:</t>
  </si>
  <si>
    <t>Delivery Purchase order required:</t>
  </si>
  <si>
    <t>Yes / No</t>
  </si>
  <si>
    <t>Total White Meat Lbs - 100103</t>
  </si>
  <si>
    <t>Total Dark Meat Lbs - 100103</t>
  </si>
  <si>
    <t>$$</t>
  </si>
  <si>
    <t>.</t>
  </si>
  <si>
    <t>Instructions:</t>
  </si>
  <si>
    <t>1. Enter servings needed per menu placement in column G</t>
  </si>
  <si>
    <t>2. Enter times on menu / year</t>
  </si>
  <si>
    <t>3. Review columns K, O, S and U for Lbs and Entitlemnt dollars needed</t>
  </si>
  <si>
    <t>4. Email completed form to broker rep</t>
  </si>
  <si>
    <t>Please return to Broker</t>
  </si>
  <si>
    <t>Servings Returned</t>
  </si>
  <si>
    <t>Total Lbs of diverted Chicken</t>
  </si>
  <si>
    <t>1. Enter Total lbs of diverted chicken in column G</t>
  </si>
  <si>
    <t>Sold To:</t>
  </si>
  <si>
    <t>School:</t>
  </si>
  <si>
    <t>City, St, Zip:</t>
  </si>
  <si>
    <t>E-Mail:</t>
  </si>
  <si>
    <t>RA  #:</t>
  </si>
  <si>
    <t>PO Number:</t>
  </si>
  <si>
    <t>Requested Delivery Date to Warehouse/Distributor:</t>
  </si>
  <si>
    <t>Total CS / Ship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</si>
  <si>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</si>
  <si>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</si>
  <si>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</si>
  <si>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</si>
  <si>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</si>
  <si>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</si>
  <si>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</si>
  <si>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</si>
  <si>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</si>
  <si>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</si>
  <si>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</si>
  <si>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</si>
  <si>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Please enter total Cases needed for each shipping period below</t>
  </si>
  <si>
    <t>Please divert large bird lbs to 5002937 Sumter</t>
  </si>
  <si>
    <t>Shipped Lbs</t>
  </si>
  <si>
    <t>Total Cases</t>
  </si>
  <si>
    <t>Rows 21 &amp; 22 will show total 100103 lbs required</t>
  </si>
  <si>
    <t>3x1.02oz = 3.06 oz</t>
  </si>
  <si>
    <t xml:space="preserve">CN Homestyle WG Breaded Chicken Strips </t>
  </si>
  <si>
    <t>60% Goal</t>
  </si>
  <si>
    <t>40% Goal</t>
  </si>
  <si>
    <t>*Please be sure to be at 60% white and 40% dark meat lbs.</t>
  </si>
  <si>
    <t>3. Email completed form to broker rep</t>
  </si>
  <si>
    <t>Rows 22 &amp; 23 will show total 100103 lbs required</t>
  </si>
  <si>
    <t>2.47 oz</t>
  </si>
  <si>
    <t xml:space="preserve"> 4.75 oz</t>
  </si>
  <si>
    <t>FC WG BREADED CHICKEN DARK MEAT CHUNKS</t>
  </si>
  <si>
    <t>FC B/S WG BREADED CHICKEN BREAST STRIPS</t>
  </si>
  <si>
    <t>4.50 oz</t>
  </si>
  <si>
    <t>4. oz</t>
  </si>
  <si>
    <t>CN SY WHLGRN HOME BRD NUG 6/5# FC</t>
  </si>
  <si>
    <t>CN SY WHLGRN HOME BRD PAT 6/5# FC</t>
  </si>
  <si>
    <t>GK CN WHLGRN BRD PPCRN SMCKR 6/5# FC</t>
  </si>
  <si>
    <t>PIERCE MAR 1/2"X1/2" DIC WHT/DRK 6/5# FC</t>
  </si>
  <si>
    <t>CN PIERCE FAJ WHT/DRK  STRIP 6/5# GM FC</t>
  </si>
  <si>
    <t>PIERCE WHLGRN BRD B/S BRST 6/5# FC</t>
  </si>
  <si>
    <t>PIERCE WHLGRN BRD BRST CHNK 6/5# FC</t>
  </si>
  <si>
    <t>CN WHLGRN BRD DRK MT PCORN SMCKR 6/5# FC</t>
  </si>
  <si>
    <t>2. Review columns K, O and Q for Finished cases, servings and entitlement dollars used</t>
  </si>
  <si>
    <t>PILGRIM'S PRIDE CORPORATION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</si>
</sst>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Font="1"/>
    <xf numFmtId="0" fontId="0" fillId="0" borderId="4" xfId="0" applyFont="1" applyBorder="1"/>
    <xf numFmtId="0" fontId="8" fillId="4" borderId="4" xfId="0" applyFont="1" applyFill="1" applyBorder="1"/>
    <xf numFmtId="0" fontId="8" fillId="4" borderId="4" xfId="0" applyFont="1" applyFill="1" applyBorder="1" applyAlignment="1">
      <alignment horizontal="left"/>
    </xf>
    <xf numFmtId="0" fontId="0" fillId="0" borderId="5" xfId="0" applyFont="1" applyBorder="1"/>
    <xf numFmtId="0" fontId="8" fillId="4" borderId="5" xfId="0" applyFont="1" applyFill="1" applyBorder="1" applyAlignment="1">
      <alignment horizontal="left"/>
    </xf>
    <xf numFmtId="0" fontId="8" fillId="4" borderId="5" xfId="0" applyFont="1" applyFill="1" applyBorder="1"/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8" fillId="0" borderId="6" xfId="0" applyFont="1" applyBorder="1" applyAlignment="1"/>
    <xf numFmtId="0" fontId="8" fillId="0" borderId="6" xfId="0" applyFont="1" applyBorder="1" applyAlignment="1">
      <alignment wrapText="1"/>
    </xf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8" fillId="4" borderId="9" xfId="0" applyFont="1" applyFill="1" applyBorder="1"/>
    <xf numFmtId="0" fontId="0" fillId="0" borderId="13" xfId="0" applyFont="1" applyBorder="1"/>
    <xf numFmtId="0" fontId="0" fillId="0" borderId="14" xfId="0" applyFont="1" applyBorder="1"/>
    <xf numFmtId="0" fontId="8" fillId="0" borderId="9" xfId="0" applyFont="1" applyBorder="1" applyAlignment="1"/>
    <xf numFmtId="0" fontId="8" fillId="0" borderId="11" xfId="0" applyFont="1" applyBorder="1" applyAlignment="1"/>
    <xf numFmtId="0" fontId="8" fillId="0" borderId="16" xfId="0" applyFont="1" applyBorder="1" applyAlignment="1"/>
    <xf numFmtId="0" fontId="0" fillId="0" borderId="11" xfId="0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/>
    <xf numFmtId="0" fontId="3" fillId="5" borderId="8" xfId="0" applyFont="1" applyFill="1" applyBorder="1"/>
    <xf numFmtId="0" fontId="11" fillId="5" borderId="7" xfId="0" applyFont="1" applyFill="1" applyBorder="1"/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/>
    </xf>
    <xf numFmtId="44" fontId="11" fillId="6" borderId="0" xfId="1" applyFont="1" applyFill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8" xfId="0" applyFont="1" applyFill="1" applyBorder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6" xfId="0" applyFont="1" applyFill="1" applyBorder="1" applyAlignment="1"/>
    <xf numFmtId="0" fontId="13" fillId="3" borderId="6" xfId="0" applyFont="1" applyFill="1" applyBorder="1"/>
    <xf numFmtId="0" fontId="13" fillId="3" borderId="16" xfId="0" applyFont="1" applyFill="1" applyBorder="1"/>
    <xf numFmtId="0" fontId="13" fillId="3" borderId="10" xfId="0" applyFont="1" applyFill="1" applyBorder="1" applyAlignment="1"/>
    <xf numFmtId="0" fontId="13" fillId="0" borderId="10" xfId="0" applyFont="1" applyBorder="1" applyAlignment="1"/>
    <xf numFmtId="0" fontId="13" fillId="3" borderId="12" xfId="0" applyFont="1" applyFill="1" applyBorder="1" applyAlignment="1"/>
    <xf numFmtId="0" fontId="5" fillId="0" borderId="0" xfId="0" applyFont="1" applyAlignment="1">
      <alignment vertical="center"/>
    </xf>
    <xf numFmtId="0" fontId="2" fillId="7" borderId="0" xfId="0" applyFont="1" applyFill="1" applyAlignment="1">
      <alignment horizontal="left" wrapText="1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44" fontId="2" fillId="7" borderId="0" xfId="1" applyFont="1" applyFill="1" applyAlignment="1">
      <alignment horizont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0" borderId="0" xfId="0" applyFont="1" applyFill="1"/>
    <xf numFmtId="0" fontId="11" fillId="6" borderId="0" xfId="0" applyFont="1" applyFill="1"/>
    <xf numFmtId="44" fontId="2" fillId="2" borderId="1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0" fillId="3" borderId="0" xfId="0" applyFill="1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0" fontId="8" fillId="0" borderId="0" xfId="2" applyFont="1" applyBorder="1" applyAlignment="1" applyProtection="1">
      <alignment horizontal="center" vertical="center"/>
      <protection locked="0"/>
    </xf>
    <xf numFmtId="0" fontId="8" fillId="0" borderId="0" xfId="2" quotePrefix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9" fontId="17" fillId="0" borderId="0" xfId="0" applyNumberFormat="1" applyFont="1" applyBorder="1" applyAlignment="1">
      <alignment horizontal="center" vertical="center"/>
    </xf>
    <xf numFmtId="0" fontId="6" fillId="0" borderId="0" xfId="2" applyBorder="1" applyAlignment="1" applyProtection="1">
      <alignment vertical="center"/>
      <protection locked="0"/>
    </xf>
    <xf numFmtId="0" fontId="18" fillId="0" borderId="0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9" fillId="6" borderId="0" xfId="0" applyFont="1" applyFill="1" applyAlignment="1">
      <alignment horizontal="left" vertical="center"/>
    </xf>
    <xf numFmtId="0" fontId="19" fillId="6" borderId="0" xfId="0" applyFont="1" applyFill="1" applyAlignment="1">
      <alignment vertical="center" wrapText="1"/>
    </xf>
    <xf numFmtId="0" fontId="19" fillId="6" borderId="0" xfId="0" applyFont="1" applyFill="1" applyAlignment="1">
      <alignment horizontal="center" vertical="center"/>
    </xf>
    <xf numFmtId="164" fontId="19" fillId="6" borderId="0" xfId="1" applyNumberFormat="1" applyFont="1" applyFill="1" applyAlignment="1">
      <alignment horizontal="center" vertical="center"/>
    </xf>
    <xf numFmtId="44" fontId="19" fillId="6" borderId="0" xfId="1" applyFont="1" applyFill="1" applyAlignment="1">
      <alignment horizontal="center" vertical="center"/>
    </xf>
    <xf numFmtId="0" fontId="7" fillId="7" borderId="0" xfId="0" applyFont="1" applyFill="1" applyAlignment="1">
      <alignment horizontal="left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center" wrapText="1"/>
    </xf>
    <xf numFmtId="44" fontId="7" fillId="7" borderId="0" xfId="1" applyFont="1" applyFill="1" applyAlignment="1">
      <alignment horizontal="center" wrapText="1"/>
    </xf>
    <xf numFmtId="0" fontId="20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0" fontId="22" fillId="0" borderId="0" xfId="2" quotePrefix="1" applyFont="1" applyBorder="1" applyAlignment="1">
      <alignment horizontal="center" vertical="center"/>
    </xf>
    <xf numFmtId="0" fontId="22" fillId="0" borderId="0" xfId="2" applyFont="1" applyBorder="1" applyAlignment="1" applyProtection="1">
      <alignment horizontal="center" vertical="center"/>
      <protection locked="0"/>
    </xf>
    <xf numFmtId="0" fontId="22" fillId="0" borderId="0" xfId="2" applyFont="1" applyBorder="1" applyAlignment="1">
      <alignment horizontal="center" vertical="center"/>
    </xf>
    <xf numFmtId="9" fontId="21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4" fontId="23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4" fontId="23" fillId="0" borderId="0" xfId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6" borderId="0" xfId="0" applyFont="1" applyFill="1" applyAlignment="1">
      <alignment horizontal="center" vertical="center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.140625" style="27" customWidth="1"/>
    <col min="2" max="2" width="47.5703125" style="27" bestFit="1" customWidth="1"/>
    <col min="3" max="3" width="36.5703125" style="27" customWidth="1"/>
    <col min="4" max="4" width="11.85546875" style="27" bestFit="1" customWidth="1"/>
    <col min="5" max="5" width="19.85546875" style="27" customWidth="1"/>
    <col min="6" max="16384" width="9.140625" style="27"/>
  </cols>
  <sheetData>
    <row r="1" spans="2:10" ht="5.25" customHeight="1" thickBot="1" x14ac:dyDescent="0.3"/>
    <row r="2" spans="2:10" x14ac:dyDescent="0.25">
      <c r="B2" s="52" t="s">
        <v>57</v>
      </c>
      <c r="C2" s="53"/>
    </row>
    <row r="3" spans="2:10" x14ac:dyDescent="0.25">
      <c r="B3" s="34" t="s">
        <v>24</v>
      </c>
      <c r="C3" s="65"/>
    </row>
    <row r="4" spans="2:10" x14ac:dyDescent="0.25">
      <c r="B4" s="34" t="s">
        <v>27</v>
      </c>
      <c r="C4" s="65"/>
    </row>
    <row r="5" spans="2:10" x14ac:dyDescent="0.25">
      <c r="B5" s="34" t="s">
        <v>29</v>
      </c>
      <c r="C5" s="65"/>
    </row>
    <row r="6" spans="2:10" x14ac:dyDescent="0.25">
      <c r="B6" s="34" t="s">
        <v>31</v>
      </c>
      <c r="C6" s="65"/>
    </row>
    <row r="7" spans="2:10" ht="15.75" thickBot="1" x14ac:dyDescent="0.3">
      <c r="B7" s="35" t="s">
        <v>33</v>
      </c>
      <c r="C7" s="66"/>
    </row>
    <row r="8" spans="2:10" ht="15.75" thickBot="1" x14ac:dyDescent="0.3">
      <c r="B8" s="14"/>
      <c r="C8" s="15"/>
    </row>
    <row r="9" spans="2:10" x14ac:dyDescent="0.25">
      <c r="B9" s="54" t="s">
        <v>26</v>
      </c>
      <c r="C9" s="67"/>
    </row>
    <row r="10" spans="2:10" x14ac:dyDescent="0.25">
      <c r="B10" s="38" t="s">
        <v>28</v>
      </c>
      <c r="C10" s="68"/>
    </row>
    <row r="11" spans="2:10" x14ac:dyDescent="0.25">
      <c r="B11" s="38" t="s">
        <v>30</v>
      </c>
      <c r="C11" s="68"/>
    </row>
    <row r="12" spans="2:10" x14ac:dyDescent="0.25">
      <c r="B12" s="38" t="s">
        <v>32</v>
      </c>
      <c r="C12" s="68"/>
    </row>
    <row r="13" spans="2:10" ht="15.75" thickBot="1" x14ac:dyDescent="0.3">
      <c r="B13" s="39" t="s">
        <v>34</v>
      </c>
      <c r="C13" s="69"/>
    </row>
    <row r="14" spans="2:10" ht="15.75" thickBot="1" x14ac:dyDescent="0.3">
      <c r="B14" s="14"/>
      <c r="C14" s="15"/>
    </row>
    <row r="15" spans="2:10" x14ac:dyDescent="0.25">
      <c r="B15" s="59" t="s">
        <v>40</v>
      </c>
      <c r="C15" s="70"/>
      <c r="D15" s="31"/>
      <c r="E15" s="28"/>
      <c r="F15" s="28"/>
      <c r="G15" s="28"/>
      <c r="H15" s="28"/>
      <c r="I15" s="28"/>
      <c r="J15" s="28"/>
    </row>
    <row r="16" spans="2:10" x14ac:dyDescent="0.25">
      <c r="B16" s="40" t="s">
        <v>27</v>
      </c>
      <c r="C16" s="71"/>
      <c r="D16" s="32"/>
      <c r="E16" s="30"/>
      <c r="F16" s="30"/>
      <c r="G16" s="30"/>
      <c r="H16" s="30"/>
      <c r="I16" s="30"/>
      <c r="J16" s="30"/>
    </row>
    <row r="17" spans="2:10" x14ac:dyDescent="0.25">
      <c r="B17" s="40" t="s">
        <v>64</v>
      </c>
      <c r="C17" s="71"/>
      <c r="D17" s="32"/>
      <c r="E17" s="30"/>
      <c r="F17" s="30"/>
      <c r="G17" s="30"/>
      <c r="H17" s="30"/>
      <c r="I17" s="30"/>
      <c r="J17" s="30"/>
    </row>
    <row r="18" spans="2:10" x14ac:dyDescent="0.25">
      <c r="B18" s="40" t="s">
        <v>28</v>
      </c>
      <c r="C18" s="71"/>
      <c r="D18" s="33"/>
      <c r="E18" s="30" t="s">
        <v>25</v>
      </c>
      <c r="F18" s="30" t="s">
        <v>25</v>
      </c>
      <c r="G18" s="30"/>
      <c r="H18" s="30"/>
      <c r="I18" s="30"/>
      <c r="J18" s="30"/>
    </row>
    <row r="19" spans="2:10" x14ac:dyDescent="0.25">
      <c r="B19" s="40" t="s">
        <v>43</v>
      </c>
      <c r="C19" s="71"/>
      <c r="D19" s="33"/>
      <c r="E19" s="30"/>
      <c r="F19" s="30"/>
      <c r="G19" s="30"/>
      <c r="H19" s="30"/>
      <c r="I19" s="30"/>
      <c r="J19" s="30"/>
    </row>
    <row r="20" spans="2:10" x14ac:dyDescent="0.25">
      <c r="B20" s="40" t="s">
        <v>31</v>
      </c>
      <c r="C20" s="72"/>
      <c r="D20" s="32"/>
      <c r="E20" s="30"/>
      <c r="F20" s="30"/>
      <c r="G20" s="30"/>
      <c r="H20" s="29"/>
    </row>
    <row r="21" spans="2:10" x14ac:dyDescent="0.25">
      <c r="B21" s="40" t="s">
        <v>46</v>
      </c>
      <c r="C21" s="73" t="s">
        <v>47</v>
      </c>
      <c r="D21" s="32"/>
      <c r="E21" s="30"/>
      <c r="F21" s="30"/>
      <c r="G21" s="30"/>
      <c r="H21" s="29"/>
    </row>
    <row r="22" spans="2:10" ht="15.75" thickBot="1" x14ac:dyDescent="0.3">
      <c r="B22" s="46" t="s">
        <v>67</v>
      </c>
      <c r="C22" s="74"/>
      <c r="D22" s="33"/>
      <c r="E22" s="29"/>
      <c r="F22" s="29"/>
      <c r="G22" s="29"/>
      <c r="H22" s="29"/>
    </row>
    <row r="23" spans="2:10" ht="15.75" thickBot="1" x14ac:dyDescent="0.3">
      <c r="B23" s="41"/>
      <c r="C23" s="41"/>
      <c r="D23" s="42"/>
      <c r="E23" s="42"/>
      <c r="F23" s="28"/>
      <c r="G23" s="28"/>
      <c r="H23" s="28"/>
    </row>
    <row r="24" spans="2:10" x14ac:dyDescent="0.25">
      <c r="B24" s="55" t="s">
        <v>61</v>
      </c>
      <c r="C24" s="56"/>
      <c r="D24" s="57"/>
      <c r="E24" s="58"/>
    </row>
    <row r="25" spans="2:10" x14ac:dyDescent="0.25">
      <c r="B25" s="43" t="s">
        <v>62</v>
      </c>
      <c r="C25" s="75"/>
      <c r="D25" s="37" t="s">
        <v>65</v>
      </c>
      <c r="E25" s="78"/>
    </row>
    <row r="26" spans="2:10" x14ac:dyDescent="0.25">
      <c r="B26" s="43" t="s">
        <v>41</v>
      </c>
      <c r="C26" s="76"/>
      <c r="D26" s="36"/>
      <c r="E26" s="79"/>
    </row>
    <row r="27" spans="2:10" x14ac:dyDescent="0.25">
      <c r="B27" s="43" t="s">
        <v>63</v>
      </c>
      <c r="C27" s="76"/>
      <c r="D27" s="36"/>
      <c r="E27" s="79"/>
    </row>
    <row r="28" spans="2:10" x14ac:dyDescent="0.25">
      <c r="B28" s="43" t="s">
        <v>31</v>
      </c>
      <c r="C28" s="75"/>
      <c r="D28" s="36" t="s">
        <v>66</v>
      </c>
      <c r="E28" s="78"/>
    </row>
    <row r="29" spans="2:10" x14ac:dyDescent="0.25">
      <c r="B29" s="43" t="s">
        <v>42</v>
      </c>
      <c r="C29" s="76"/>
      <c r="D29" s="36"/>
      <c r="E29" s="79"/>
    </row>
    <row r="30" spans="2:10" x14ac:dyDescent="0.25">
      <c r="B30" s="43" t="s">
        <v>44</v>
      </c>
      <c r="C30" s="76"/>
      <c r="D30" s="36"/>
      <c r="E30" s="79"/>
    </row>
    <row r="31" spans="2:10" ht="15.75" thickBot="1" x14ac:dyDescent="0.3">
      <c r="B31" s="44" t="s">
        <v>34</v>
      </c>
      <c r="C31" s="77"/>
      <c r="D31" s="45" t="s">
        <v>45</v>
      </c>
      <c r="E31" s="80"/>
    </row>
  </sheetData>
  <protectedRanges>
    <protectedRange sqref="D22 B16:B22" name="Range4"/>
    <protectedRange sqref="D28 B25:B31" name="Range3"/>
  </protectedRanges>
  <pageMargins left="0.7" right="0.7" top="0.75" bottom="0.75" header="0.3" footer="0.3"/>
  <pageSetup orientation="portrait" horizontalDpi="4294967293" verticalDpi="0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zoomScale="90" zoomScaleNormal="90" workbookViewId="0">
      <pane ySplit="9" topLeftCell="A10" activePane="bottomLeft" state="frozen"/>
      <selection pane="bottomLeft" activeCell="A9" sqref="A9"/>
    </sheetView>
  </sheetViews>
  <sheetFormatPr defaultColWidth="9.140625" defaultRowHeight="15" x14ac:dyDescent="0.25"/>
  <cols>
    <col min="1" max="1" width="9.140625" style="5"/>
    <col min="2" max="2" width="40.85546875" style="6" customWidth="1"/>
    <col min="3" max="3" width="24.5703125" style="7" customWidth="1"/>
    <col min="4" max="4" width="9.140625" style="7"/>
    <col min="5" max="5" width="13.42578125" style="7" customWidth="1"/>
    <col min="6" max="6" width="8" style="7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2" style="7" customWidth="1"/>
    <col min="17" max="17" width="9.140625" style="7"/>
    <col min="18" max="18" width="2" style="7" customWidth="1"/>
    <col min="19" max="19" width="9.140625" style="7"/>
    <col min="20" max="20" width="11" style="8" customWidth="1"/>
    <col min="21" max="21" width="16.7109375" style="8" customWidth="1"/>
    <col min="22" max="22" width="9.140625" style="7"/>
    <col min="23" max="23" width="8.5703125" style="9" bestFit="1" customWidth="1"/>
    <col min="24" max="16384" width="9.140625" style="9"/>
  </cols>
  <sheetData>
    <row r="1" spans="1:22" ht="15.75" x14ac:dyDescent="0.25">
      <c r="A1" s="113"/>
      <c r="B1" s="23" t="s">
        <v>52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  <c r="U1" s="115"/>
      <c r="V1" s="114"/>
    </row>
    <row r="2" spans="1:22" ht="15.75" x14ac:dyDescent="0.25">
      <c r="A2" s="113"/>
      <c r="B2" s="81" t="s">
        <v>53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5"/>
      <c r="U2" s="115"/>
      <c r="V2" s="114"/>
    </row>
    <row r="3" spans="1:22" ht="15.75" x14ac:dyDescent="0.25">
      <c r="A3" s="113"/>
      <c r="B3" s="81" t="s">
        <v>54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  <c r="U3" s="115"/>
      <c r="V3" s="114"/>
    </row>
    <row r="4" spans="1:22" ht="15.75" x14ac:dyDescent="0.25">
      <c r="A4" s="113"/>
      <c r="B4" s="81" t="s">
        <v>55</v>
      </c>
      <c r="C4" s="81"/>
      <c r="D4" s="81"/>
      <c r="E4" s="81"/>
      <c r="F4" s="114"/>
      <c r="G4" s="81" t="s">
        <v>92</v>
      </c>
      <c r="H4" s="81"/>
      <c r="I4" s="81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5"/>
      <c r="U4" s="115"/>
      <c r="V4" s="114"/>
    </row>
    <row r="5" spans="1:22" ht="15.75" x14ac:dyDescent="0.25">
      <c r="A5" s="113"/>
      <c r="B5" s="81" t="s">
        <v>56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5"/>
      <c r="U5" s="115"/>
      <c r="V5" s="114"/>
    </row>
    <row r="6" spans="1:22" ht="15.75" x14ac:dyDescent="0.25">
      <c r="A6" s="113"/>
      <c r="B6" s="155" t="s">
        <v>90</v>
      </c>
      <c r="C6" s="155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5"/>
      <c r="U6" s="115"/>
      <c r="V6" s="114"/>
    </row>
    <row r="7" spans="1:22" ht="15.75" x14ac:dyDescent="0.25">
      <c r="A7" s="113"/>
      <c r="B7" s="116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115"/>
      <c r="V7" s="114"/>
    </row>
    <row r="8" spans="1:22" s="4" customFormat="1" ht="15" customHeight="1" x14ac:dyDescent="0.25">
      <c r="A8" s="117"/>
      <c r="B8" s="118" t="s">
        <v>0</v>
      </c>
      <c r="C8" s="156" t="s">
        <v>82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19"/>
      <c r="S8" s="119"/>
      <c r="T8" s="120">
        <v>1.2945</v>
      </c>
      <c r="U8" s="121"/>
      <c r="V8" s="119"/>
    </row>
    <row r="9" spans="1:22" s="1" customFormat="1" ht="78.75" x14ac:dyDescent="0.25">
      <c r="A9" s="122" t="s">
        <v>1</v>
      </c>
      <c r="B9" s="123" t="s">
        <v>2</v>
      </c>
      <c r="C9" s="124" t="s">
        <v>3</v>
      </c>
      <c r="D9" s="124" t="s">
        <v>4</v>
      </c>
      <c r="E9" s="124" t="s">
        <v>5</v>
      </c>
      <c r="F9" s="124" t="s">
        <v>6</v>
      </c>
      <c r="G9" s="124" t="s">
        <v>7</v>
      </c>
      <c r="H9" s="124"/>
      <c r="I9" s="124" t="s">
        <v>8</v>
      </c>
      <c r="J9" s="124"/>
      <c r="K9" s="124" t="s">
        <v>9</v>
      </c>
      <c r="L9" s="124"/>
      <c r="M9" s="124" t="s">
        <v>10</v>
      </c>
      <c r="N9" s="124"/>
      <c r="O9" s="124" t="s">
        <v>11</v>
      </c>
      <c r="P9" s="124"/>
      <c r="Q9" s="124" t="s">
        <v>12</v>
      </c>
      <c r="R9" s="124"/>
      <c r="S9" s="124" t="s">
        <v>13</v>
      </c>
      <c r="T9" s="125" t="s">
        <v>14</v>
      </c>
      <c r="U9" s="125" t="s">
        <v>15</v>
      </c>
      <c r="V9" s="124" t="s">
        <v>35</v>
      </c>
    </row>
    <row r="10" spans="1:22" ht="22.5" customHeight="1" x14ac:dyDescent="0.25">
      <c r="A10" s="126">
        <v>615300</v>
      </c>
      <c r="B10" s="127" t="s">
        <v>99</v>
      </c>
      <c r="C10" s="114" t="s">
        <v>20</v>
      </c>
      <c r="D10" s="114">
        <v>30</v>
      </c>
      <c r="E10" s="114" t="s">
        <v>16</v>
      </c>
      <c r="F10" s="114">
        <v>1</v>
      </c>
      <c r="G10" s="128"/>
      <c r="H10" s="114" t="s">
        <v>17</v>
      </c>
      <c r="I10" s="128"/>
      <c r="J10" s="114" t="s">
        <v>18</v>
      </c>
      <c r="K10" s="129">
        <f>I10*G10</f>
        <v>0</v>
      </c>
      <c r="L10" s="114" t="s">
        <v>19</v>
      </c>
      <c r="M10" s="114">
        <v>156</v>
      </c>
      <c r="N10" s="114" t="s">
        <v>18</v>
      </c>
      <c r="O10" s="129">
        <f t="shared" ref="O10:O20" si="0">K10/M10</f>
        <v>0</v>
      </c>
      <c r="P10" s="114" t="s">
        <v>17</v>
      </c>
      <c r="Q10" s="130">
        <v>18.079999999999998</v>
      </c>
      <c r="R10" s="114" t="s">
        <v>18</v>
      </c>
      <c r="S10" s="129">
        <f t="shared" ref="S10:S20" si="1">O10*Q10</f>
        <v>0</v>
      </c>
      <c r="T10" s="115">
        <f t="shared" ref="T10:T15" si="2">ROUND(ROUND(Q10*0.6,2)*$T$8,2)+ROUND(ROUND(Q10*0.4,2)*$T$8,2)</f>
        <v>23.41</v>
      </c>
      <c r="U10" s="131">
        <f t="shared" ref="U10:U20" si="3">SUM(T10*O10)</f>
        <v>0</v>
      </c>
      <c r="V10" s="114" t="s">
        <v>36</v>
      </c>
    </row>
    <row r="11" spans="1:22" s="93" customFormat="1" ht="22.5" customHeight="1" x14ac:dyDescent="0.25">
      <c r="A11" s="132">
        <v>625300</v>
      </c>
      <c r="B11" s="132" t="s">
        <v>87</v>
      </c>
      <c r="C11" s="133" t="s">
        <v>86</v>
      </c>
      <c r="D11" s="134">
        <v>30</v>
      </c>
      <c r="E11" s="135" t="s">
        <v>16</v>
      </c>
      <c r="F11" s="135">
        <v>1</v>
      </c>
      <c r="G11" s="128"/>
      <c r="H11" s="114" t="s">
        <v>17</v>
      </c>
      <c r="I11" s="128"/>
      <c r="J11" s="136" t="s">
        <v>18</v>
      </c>
      <c r="K11" s="129">
        <f>I11*G11</f>
        <v>0</v>
      </c>
      <c r="L11" s="137" t="s">
        <v>19</v>
      </c>
      <c r="M11" s="135">
        <v>156</v>
      </c>
      <c r="N11" s="136" t="s">
        <v>18</v>
      </c>
      <c r="O11" s="129">
        <f>K11/M11</f>
        <v>0</v>
      </c>
      <c r="P11" s="138" t="s">
        <v>17</v>
      </c>
      <c r="Q11" s="130">
        <v>18.079999999999998</v>
      </c>
      <c r="R11" s="136" t="s">
        <v>18</v>
      </c>
      <c r="S11" s="129">
        <f>O11*Q11</f>
        <v>0</v>
      </c>
      <c r="T11" s="115">
        <f t="shared" si="2"/>
        <v>23.41</v>
      </c>
      <c r="U11" s="131">
        <f>SUM(T11*O11)</f>
        <v>0</v>
      </c>
      <c r="V11" s="139" t="s">
        <v>36</v>
      </c>
    </row>
    <row r="12" spans="1:22" ht="22.5" customHeight="1" x14ac:dyDescent="0.25">
      <c r="A12" s="126">
        <v>665400</v>
      </c>
      <c r="B12" s="127" t="s">
        <v>100</v>
      </c>
      <c r="C12" s="114" t="s">
        <v>21</v>
      </c>
      <c r="D12" s="114">
        <v>30</v>
      </c>
      <c r="E12" s="114" t="s">
        <v>16</v>
      </c>
      <c r="F12" s="114">
        <v>1</v>
      </c>
      <c r="G12" s="128"/>
      <c r="H12" s="114" t="s">
        <v>17</v>
      </c>
      <c r="I12" s="128"/>
      <c r="J12" s="114" t="s">
        <v>18</v>
      </c>
      <c r="K12" s="129">
        <f t="shared" ref="K12:K20" si="4">I12*G12</f>
        <v>0</v>
      </c>
      <c r="L12" s="114" t="s">
        <v>19</v>
      </c>
      <c r="M12" s="114">
        <v>156</v>
      </c>
      <c r="N12" s="114" t="s">
        <v>18</v>
      </c>
      <c r="O12" s="129">
        <f t="shared" si="0"/>
        <v>0</v>
      </c>
      <c r="P12" s="114" t="s">
        <v>17</v>
      </c>
      <c r="Q12" s="130">
        <v>18.079999999999998</v>
      </c>
      <c r="R12" s="114" t="s">
        <v>18</v>
      </c>
      <c r="S12" s="129">
        <f t="shared" si="1"/>
        <v>0</v>
      </c>
      <c r="T12" s="115">
        <f t="shared" si="2"/>
        <v>23.41</v>
      </c>
      <c r="U12" s="131">
        <f t="shared" si="3"/>
        <v>0</v>
      </c>
      <c r="V12" s="114" t="s">
        <v>36</v>
      </c>
    </row>
    <row r="13" spans="1:22" ht="22.5" customHeight="1" x14ac:dyDescent="0.25">
      <c r="A13" s="126">
        <v>110452</v>
      </c>
      <c r="B13" s="127" t="s">
        <v>101</v>
      </c>
      <c r="C13" s="114" t="s">
        <v>22</v>
      </c>
      <c r="D13" s="114">
        <v>30</v>
      </c>
      <c r="E13" s="114" t="s">
        <v>16</v>
      </c>
      <c r="F13" s="114">
        <v>1</v>
      </c>
      <c r="G13" s="128"/>
      <c r="H13" s="114" t="s">
        <v>17</v>
      </c>
      <c r="I13" s="128"/>
      <c r="J13" s="114" t="s">
        <v>18</v>
      </c>
      <c r="K13" s="129">
        <f t="shared" si="4"/>
        <v>0</v>
      </c>
      <c r="L13" s="114" t="s">
        <v>19</v>
      </c>
      <c r="M13" s="114">
        <v>104</v>
      </c>
      <c r="N13" s="114" t="s">
        <v>18</v>
      </c>
      <c r="O13" s="129">
        <f t="shared" si="0"/>
        <v>0</v>
      </c>
      <c r="P13" s="114" t="s">
        <v>17</v>
      </c>
      <c r="Q13" s="130">
        <v>25.7</v>
      </c>
      <c r="R13" s="114" t="s">
        <v>18</v>
      </c>
      <c r="S13" s="129">
        <f t="shared" si="1"/>
        <v>0</v>
      </c>
      <c r="T13" s="115">
        <f t="shared" si="2"/>
        <v>33.270000000000003</v>
      </c>
      <c r="U13" s="131">
        <f t="shared" si="3"/>
        <v>0</v>
      </c>
      <c r="V13" s="114" t="s">
        <v>36</v>
      </c>
    </row>
    <row r="14" spans="1:22" ht="22.5" customHeight="1" x14ac:dyDescent="0.25">
      <c r="A14" s="126">
        <v>1230</v>
      </c>
      <c r="B14" s="127" t="s">
        <v>102</v>
      </c>
      <c r="C14" s="114" t="s">
        <v>93</v>
      </c>
      <c r="D14" s="114">
        <v>30</v>
      </c>
      <c r="E14" s="114" t="s">
        <v>16</v>
      </c>
      <c r="F14" s="114">
        <v>0</v>
      </c>
      <c r="G14" s="128"/>
      <c r="H14" s="114" t="s">
        <v>17</v>
      </c>
      <c r="I14" s="128"/>
      <c r="J14" s="114" t="s">
        <v>18</v>
      </c>
      <c r="K14" s="129">
        <f t="shared" si="4"/>
        <v>0</v>
      </c>
      <c r="L14" s="114" t="s">
        <v>19</v>
      </c>
      <c r="M14" s="114">
        <v>194</v>
      </c>
      <c r="N14" s="114" t="s">
        <v>18</v>
      </c>
      <c r="O14" s="129">
        <f t="shared" si="0"/>
        <v>0</v>
      </c>
      <c r="P14" s="114" t="s">
        <v>17</v>
      </c>
      <c r="Q14" s="130">
        <v>32.090000000000003</v>
      </c>
      <c r="R14" s="114" t="s">
        <v>18</v>
      </c>
      <c r="S14" s="129">
        <f t="shared" si="1"/>
        <v>0</v>
      </c>
      <c r="T14" s="115">
        <f t="shared" si="2"/>
        <v>41.540000000000006</v>
      </c>
      <c r="U14" s="131">
        <f t="shared" si="3"/>
        <v>0</v>
      </c>
      <c r="V14" s="114" t="s">
        <v>36</v>
      </c>
    </row>
    <row r="15" spans="1:22" ht="22.5" customHeight="1" x14ac:dyDescent="0.25">
      <c r="A15" s="126">
        <v>1250</v>
      </c>
      <c r="B15" s="127" t="s">
        <v>103</v>
      </c>
      <c r="C15" s="114" t="s">
        <v>93</v>
      </c>
      <c r="D15" s="114">
        <v>30</v>
      </c>
      <c r="E15" s="114" t="s">
        <v>16</v>
      </c>
      <c r="F15" s="114">
        <v>0</v>
      </c>
      <c r="G15" s="128"/>
      <c r="H15" s="114" t="s">
        <v>17</v>
      </c>
      <c r="I15" s="128"/>
      <c r="J15" s="114" t="s">
        <v>18</v>
      </c>
      <c r="K15" s="129">
        <f t="shared" si="4"/>
        <v>0</v>
      </c>
      <c r="L15" s="114" t="s">
        <v>19</v>
      </c>
      <c r="M15" s="114">
        <v>194</v>
      </c>
      <c r="N15" s="114" t="s">
        <v>18</v>
      </c>
      <c r="O15" s="129">
        <f t="shared" si="0"/>
        <v>0</v>
      </c>
      <c r="P15" s="114" t="s">
        <v>17</v>
      </c>
      <c r="Q15" s="130">
        <v>32.090000000000003</v>
      </c>
      <c r="R15" s="114" t="s">
        <v>18</v>
      </c>
      <c r="S15" s="129">
        <f t="shared" si="1"/>
        <v>0</v>
      </c>
      <c r="T15" s="115">
        <f t="shared" si="2"/>
        <v>41.540000000000006</v>
      </c>
      <c r="U15" s="131">
        <f t="shared" si="3"/>
        <v>0</v>
      </c>
      <c r="V15" s="114" t="s">
        <v>36</v>
      </c>
    </row>
    <row r="16" spans="1:22" ht="22.5" customHeight="1" x14ac:dyDescent="0.25">
      <c r="A16" s="126">
        <v>7516</v>
      </c>
      <c r="B16" s="127" t="s">
        <v>104</v>
      </c>
      <c r="C16" s="114" t="s">
        <v>23</v>
      </c>
      <c r="D16" s="114">
        <v>30</v>
      </c>
      <c r="E16" s="114" t="s">
        <v>16</v>
      </c>
      <c r="F16" s="114">
        <v>1</v>
      </c>
      <c r="G16" s="128"/>
      <c r="H16" s="114" t="s">
        <v>17</v>
      </c>
      <c r="I16" s="128"/>
      <c r="J16" s="114" t="s">
        <v>18</v>
      </c>
      <c r="K16" s="129">
        <f t="shared" si="4"/>
        <v>0</v>
      </c>
      <c r="L16" s="114" t="s">
        <v>19</v>
      </c>
      <c r="M16" s="114">
        <v>120</v>
      </c>
      <c r="N16" s="114" t="s">
        <v>18</v>
      </c>
      <c r="O16" s="129">
        <f t="shared" si="0"/>
        <v>0</v>
      </c>
      <c r="P16" s="114" t="s">
        <v>17</v>
      </c>
      <c r="Q16" s="130">
        <v>29.71</v>
      </c>
      <c r="R16" s="114" t="s">
        <v>18</v>
      </c>
      <c r="S16" s="129">
        <f t="shared" si="1"/>
        <v>0</v>
      </c>
      <c r="T16" s="115">
        <f t="shared" ref="T16:T20" si="5">ROUND(Q16*$T$8,2)</f>
        <v>38.46</v>
      </c>
      <c r="U16" s="131">
        <f t="shared" si="3"/>
        <v>0</v>
      </c>
      <c r="V16" s="114" t="s">
        <v>37</v>
      </c>
    </row>
    <row r="17" spans="1:25" ht="22.5" customHeight="1" x14ac:dyDescent="0.25">
      <c r="A17" s="126">
        <v>7518</v>
      </c>
      <c r="B17" s="127" t="s">
        <v>105</v>
      </c>
      <c r="C17" s="114" t="s">
        <v>94</v>
      </c>
      <c r="D17" s="114">
        <v>30</v>
      </c>
      <c r="E17" s="114" t="s">
        <v>16</v>
      </c>
      <c r="F17" s="114">
        <v>1</v>
      </c>
      <c r="G17" s="128"/>
      <c r="H17" s="114" t="s">
        <v>17</v>
      </c>
      <c r="I17" s="128"/>
      <c r="J17" s="114" t="s">
        <v>18</v>
      </c>
      <c r="K17" s="129">
        <f t="shared" si="4"/>
        <v>0</v>
      </c>
      <c r="L17" s="114" t="s">
        <v>19</v>
      </c>
      <c r="M17" s="114">
        <v>102</v>
      </c>
      <c r="N17" s="114" t="s">
        <v>18</v>
      </c>
      <c r="O17" s="129">
        <f t="shared" si="0"/>
        <v>0</v>
      </c>
      <c r="P17" s="114" t="s">
        <v>17</v>
      </c>
      <c r="Q17" s="130">
        <v>29.71</v>
      </c>
      <c r="R17" s="114" t="s">
        <v>18</v>
      </c>
      <c r="S17" s="129">
        <f t="shared" si="1"/>
        <v>0</v>
      </c>
      <c r="T17" s="115">
        <f t="shared" si="5"/>
        <v>38.46</v>
      </c>
      <c r="U17" s="131">
        <f t="shared" si="3"/>
        <v>0</v>
      </c>
      <c r="V17" s="114" t="s">
        <v>37</v>
      </c>
    </row>
    <row r="18" spans="1:25" ht="22.5" customHeight="1" x14ac:dyDescent="0.25">
      <c r="A18" s="126">
        <v>7527</v>
      </c>
      <c r="B18" s="127" t="s">
        <v>96</v>
      </c>
      <c r="C18" s="114" t="s">
        <v>97</v>
      </c>
      <c r="D18" s="114">
        <v>30</v>
      </c>
      <c r="E18" s="114" t="s">
        <v>16</v>
      </c>
      <c r="F18" s="114">
        <v>1</v>
      </c>
      <c r="G18" s="128"/>
      <c r="H18" s="114" t="s">
        <v>17</v>
      </c>
      <c r="I18" s="128"/>
      <c r="J18" s="114" t="s">
        <v>18</v>
      </c>
      <c r="K18" s="129">
        <f t="shared" ref="K18:K19" si="6">I18*G18</f>
        <v>0</v>
      </c>
      <c r="L18" s="114"/>
      <c r="M18" s="114">
        <v>107</v>
      </c>
      <c r="N18" s="114" t="s">
        <v>18</v>
      </c>
      <c r="O18" s="129">
        <f t="shared" ref="O18:O19" si="7">K18/M18</f>
        <v>0</v>
      </c>
      <c r="P18" s="114" t="s">
        <v>17</v>
      </c>
      <c r="Q18" s="130">
        <v>30.34</v>
      </c>
      <c r="R18" s="114" t="s">
        <v>18</v>
      </c>
      <c r="S18" s="129">
        <f t="shared" si="1"/>
        <v>0</v>
      </c>
      <c r="T18" s="115">
        <f t="shared" si="5"/>
        <v>39.28</v>
      </c>
      <c r="U18" s="131">
        <f t="shared" si="3"/>
        <v>0</v>
      </c>
      <c r="V18" s="114" t="s">
        <v>37</v>
      </c>
    </row>
    <row r="19" spans="1:25" ht="22.5" customHeight="1" x14ac:dyDescent="0.25">
      <c r="A19" s="126">
        <v>7526</v>
      </c>
      <c r="B19" s="127" t="s">
        <v>95</v>
      </c>
      <c r="C19" s="114" t="s">
        <v>98</v>
      </c>
      <c r="D19" s="114">
        <v>30</v>
      </c>
      <c r="E19" s="114" t="s">
        <v>16</v>
      </c>
      <c r="F19" s="114">
        <v>1</v>
      </c>
      <c r="G19" s="128"/>
      <c r="H19" s="114" t="s">
        <v>17</v>
      </c>
      <c r="I19" s="128"/>
      <c r="J19" s="114" t="s">
        <v>18</v>
      </c>
      <c r="K19" s="129">
        <f t="shared" si="6"/>
        <v>0</v>
      </c>
      <c r="L19" s="114"/>
      <c r="M19" s="114">
        <v>120</v>
      </c>
      <c r="N19" s="114" t="s">
        <v>18</v>
      </c>
      <c r="O19" s="129">
        <f t="shared" si="7"/>
        <v>0</v>
      </c>
      <c r="P19" s="114" t="s">
        <v>17</v>
      </c>
      <c r="Q19" s="130">
        <v>31.24</v>
      </c>
      <c r="R19" s="114" t="s">
        <v>18</v>
      </c>
      <c r="S19" s="129">
        <f t="shared" si="1"/>
        <v>0</v>
      </c>
      <c r="T19" s="115">
        <f t="shared" si="5"/>
        <v>40.44</v>
      </c>
      <c r="U19" s="131">
        <f t="shared" si="3"/>
        <v>0</v>
      </c>
      <c r="V19" s="114" t="s">
        <v>38</v>
      </c>
    </row>
    <row r="20" spans="1:25" ht="22.5" customHeight="1" x14ac:dyDescent="0.25">
      <c r="A20" s="126">
        <v>110458</v>
      </c>
      <c r="B20" s="140" t="s">
        <v>106</v>
      </c>
      <c r="C20" s="114" t="s">
        <v>22</v>
      </c>
      <c r="D20" s="114">
        <v>30</v>
      </c>
      <c r="E20" s="114" t="s">
        <v>16</v>
      </c>
      <c r="F20" s="114">
        <v>1</v>
      </c>
      <c r="G20" s="128"/>
      <c r="H20" s="114" t="s">
        <v>17</v>
      </c>
      <c r="I20" s="128"/>
      <c r="J20" s="114" t="s">
        <v>18</v>
      </c>
      <c r="K20" s="129">
        <f t="shared" si="4"/>
        <v>0</v>
      </c>
      <c r="L20" s="114" t="s">
        <v>19</v>
      </c>
      <c r="M20" s="114">
        <v>104</v>
      </c>
      <c r="N20" s="114" t="s">
        <v>18</v>
      </c>
      <c r="O20" s="129">
        <f t="shared" si="0"/>
        <v>0</v>
      </c>
      <c r="P20" s="114" t="s">
        <v>17</v>
      </c>
      <c r="Q20" s="130">
        <v>31.17</v>
      </c>
      <c r="R20" s="114" t="s">
        <v>18</v>
      </c>
      <c r="S20" s="129">
        <f t="shared" si="1"/>
        <v>0</v>
      </c>
      <c r="T20" s="115">
        <f t="shared" si="5"/>
        <v>40.35</v>
      </c>
      <c r="U20" s="131">
        <f t="shared" si="3"/>
        <v>0</v>
      </c>
      <c r="V20" s="114" t="s">
        <v>38</v>
      </c>
    </row>
    <row r="21" spans="1:25" ht="30" customHeight="1" thickBot="1" x14ac:dyDescent="0.3">
      <c r="A21" s="113"/>
      <c r="B21" s="116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U21" s="115"/>
      <c r="V21" s="114"/>
      <c r="Y21" s="9" t="s">
        <v>51</v>
      </c>
    </row>
    <row r="22" spans="1:25" ht="30" customHeight="1" thickBot="1" x14ac:dyDescent="0.3">
      <c r="A22" s="113"/>
      <c r="B22" s="141" t="s">
        <v>48</v>
      </c>
      <c r="C22" s="142">
        <f>SUM((S16:S18))+SUM(S10:S15)*0.6</f>
        <v>0</v>
      </c>
      <c r="D22" s="143" t="s">
        <v>50</v>
      </c>
      <c r="E22" s="144">
        <f>SUM((U16:U17))+SUM(U10:U15)*0.6</f>
        <v>0</v>
      </c>
      <c r="F22" s="145">
        <f>IFERROR((C22/SUM(C22+C23)),0)</f>
        <v>0</v>
      </c>
      <c r="G22" s="146" t="s">
        <v>88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47" t="s">
        <v>37</v>
      </c>
      <c r="R22" s="147"/>
      <c r="S22" s="147">
        <f>SUM(S10:S15)/2</f>
        <v>0</v>
      </c>
      <c r="T22" s="147"/>
      <c r="U22" s="148"/>
      <c r="V22" s="114"/>
    </row>
    <row r="23" spans="1:25" ht="30" customHeight="1" thickBot="1" x14ac:dyDescent="0.3">
      <c r="A23" s="113"/>
      <c r="B23" s="149" t="s">
        <v>49</v>
      </c>
      <c r="C23" s="150">
        <f>SUM(S19:S20)+SUM(S10:S15)*0.4</f>
        <v>0</v>
      </c>
      <c r="D23" s="151" t="s">
        <v>50</v>
      </c>
      <c r="E23" s="152">
        <f>SUM(U20:U20)+SUM(U10:U15)*0.4</f>
        <v>0</v>
      </c>
      <c r="F23" s="145">
        <f>IFERROR((C23/SUM(C22+C23)),0)</f>
        <v>0</v>
      </c>
      <c r="G23" s="153" t="s">
        <v>89</v>
      </c>
      <c r="H23" s="114"/>
      <c r="I23" s="114"/>
      <c r="J23" s="114"/>
      <c r="K23" s="114"/>
      <c r="L23" s="114"/>
      <c r="M23" s="114"/>
      <c r="N23" s="114"/>
      <c r="O23" s="114"/>
      <c r="P23" s="114"/>
      <c r="Q23" s="147" t="s">
        <v>36</v>
      </c>
      <c r="R23" s="147"/>
      <c r="S23" s="147"/>
      <c r="T23" s="147"/>
      <c r="U23" s="154"/>
      <c r="V23" s="114"/>
    </row>
    <row r="24" spans="1:25" x14ac:dyDescent="0.25">
      <c r="A24" s="157"/>
      <c r="B24" s="157"/>
    </row>
    <row r="25" spans="1:25" x14ac:dyDescent="0.25">
      <c r="N25" s="7" t="s">
        <v>25</v>
      </c>
    </row>
    <row r="31" spans="1:25" x14ac:dyDescent="0.25">
      <c r="A31" s="157"/>
      <c r="B31" s="157"/>
    </row>
    <row r="32" spans="1:25" x14ac:dyDescent="0.25">
      <c r="A32" s="157"/>
      <c r="B32" s="157"/>
    </row>
    <row r="33" spans="1:2" x14ac:dyDescent="0.25">
      <c r="A33" s="157"/>
      <c r="B33" s="157"/>
    </row>
    <row r="34" spans="1:2" x14ac:dyDescent="0.25">
      <c r="A34" s="157"/>
      <c r="B34" s="157"/>
    </row>
    <row r="35" spans="1:2" x14ac:dyDescent="0.25">
      <c r="A35" s="157"/>
      <c r="B35" s="157"/>
    </row>
  </sheetData>
  <protectedRanges>
    <protectedRange sqref="I11 G11" name="Range1"/>
    <protectedRange sqref="A11:F11" name="Range1_2"/>
  </protectedRanges>
  <mergeCells count="8">
    <mergeCell ref="B6:C6"/>
    <mergeCell ref="C8:Q8"/>
    <mergeCell ref="A35:B35"/>
    <mergeCell ref="A24:B24"/>
    <mergeCell ref="A31:B31"/>
    <mergeCell ref="A32:B32"/>
    <mergeCell ref="A33:B33"/>
    <mergeCell ref="A34:B34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zoomScaleNormal="100" workbookViewId="0">
      <pane ySplit="8" topLeftCell="A9" activePane="bottomLeft" state="frozen"/>
      <selection pane="bottomLeft" activeCell="A8" sqref="A8"/>
    </sheetView>
  </sheetViews>
  <sheetFormatPr defaultColWidth="9.140625" defaultRowHeight="15" x14ac:dyDescent="0.25"/>
  <cols>
    <col min="1" max="1" width="9.140625" style="5"/>
    <col min="2" max="2" width="44.85546875" style="6" customWidth="1"/>
    <col min="3" max="3" width="25.42578125" style="7" customWidth="1"/>
    <col min="4" max="4" width="9.140625" style="7"/>
    <col min="5" max="5" width="11.28515625" style="7" bestFit="1" customWidth="1"/>
    <col min="6" max="6" width="8" style="7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11" style="8" customWidth="1"/>
    <col min="17" max="17" width="14.28515625" style="8" bestFit="1" customWidth="1"/>
    <col min="18" max="18" width="9.140625" style="7"/>
    <col min="19" max="19" width="8.5703125" style="9" bestFit="1" customWidth="1"/>
    <col min="20" max="22" width="9.140625" style="9"/>
    <col min="23" max="23" width="9.42578125" style="9" customWidth="1"/>
    <col min="24" max="16384" width="9.140625" style="9"/>
  </cols>
  <sheetData>
    <row r="1" spans="1:23" ht="15.75" x14ac:dyDescent="0.25">
      <c r="B1" s="23" t="s">
        <v>52</v>
      </c>
    </row>
    <row r="2" spans="1:23" ht="15.75" x14ac:dyDescent="0.25">
      <c r="B2" s="81" t="s">
        <v>60</v>
      </c>
    </row>
    <row r="3" spans="1:23" ht="15.75" x14ac:dyDescent="0.25">
      <c r="B3" s="81" t="s">
        <v>107</v>
      </c>
      <c r="G3" s="9" t="s">
        <v>85</v>
      </c>
      <c r="H3" s="9"/>
      <c r="I3" s="9"/>
    </row>
    <row r="4" spans="1:23" ht="15.75" x14ac:dyDescent="0.25">
      <c r="B4" s="81" t="s">
        <v>91</v>
      </c>
    </row>
    <row r="5" spans="1:23" ht="15.75" x14ac:dyDescent="0.25">
      <c r="A5" s="49"/>
      <c r="B5" s="155" t="s">
        <v>90</v>
      </c>
      <c r="C5" s="155"/>
    </row>
    <row r="7" spans="1:23" s="4" customFormat="1" ht="15.75" customHeight="1" x14ac:dyDescent="0.25">
      <c r="A7" s="60"/>
      <c r="B7" s="61" t="s">
        <v>0</v>
      </c>
      <c r="C7" s="158" t="s">
        <v>82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62"/>
      <c r="O7" s="62"/>
      <c r="P7" s="64">
        <v>1.2945</v>
      </c>
      <c r="Q7" s="63"/>
      <c r="R7" s="62"/>
    </row>
    <row r="8" spans="1:23" s="1" customFormat="1" ht="44.25" customHeight="1" x14ac:dyDescent="0.25">
      <c r="A8" s="82" t="s">
        <v>1</v>
      </c>
      <c r="B8" s="83" t="s">
        <v>2</v>
      </c>
      <c r="C8" s="84" t="s">
        <v>3</v>
      </c>
      <c r="D8" s="84" t="s">
        <v>4</v>
      </c>
      <c r="E8" s="84" t="s">
        <v>5</v>
      </c>
      <c r="F8" s="84" t="s">
        <v>6</v>
      </c>
      <c r="G8" s="84" t="s">
        <v>59</v>
      </c>
      <c r="H8" s="84"/>
      <c r="I8" s="84" t="s">
        <v>12</v>
      </c>
      <c r="J8" s="84"/>
      <c r="K8" s="84" t="s">
        <v>11</v>
      </c>
      <c r="L8" s="84"/>
      <c r="M8" s="84" t="s">
        <v>10</v>
      </c>
      <c r="N8" s="84"/>
      <c r="O8" s="84" t="s">
        <v>58</v>
      </c>
      <c r="P8" s="85" t="s">
        <v>14</v>
      </c>
      <c r="Q8" s="85" t="s">
        <v>15</v>
      </c>
      <c r="R8" s="84" t="s">
        <v>35</v>
      </c>
    </row>
    <row r="9" spans="1:23" ht="21" customHeight="1" x14ac:dyDescent="0.25">
      <c r="A9" s="5">
        <v>615300</v>
      </c>
      <c r="B9" s="6" t="s">
        <v>99</v>
      </c>
      <c r="C9" s="7" t="s">
        <v>20</v>
      </c>
      <c r="D9" s="7">
        <v>30</v>
      </c>
      <c r="E9" s="7" t="s">
        <v>16</v>
      </c>
      <c r="F9" s="7">
        <v>1</v>
      </c>
      <c r="G9" s="10"/>
      <c r="H9" s="7" t="s">
        <v>19</v>
      </c>
      <c r="I9" s="97">
        <v>18.079999999999998</v>
      </c>
      <c r="J9" s="7" t="s">
        <v>18</v>
      </c>
      <c r="K9" s="24">
        <f>G9/I9</f>
        <v>0</v>
      </c>
      <c r="L9" s="7" t="s">
        <v>17</v>
      </c>
      <c r="M9" s="95">
        <v>156</v>
      </c>
      <c r="N9" s="7" t="s">
        <v>18</v>
      </c>
      <c r="O9" s="24">
        <f t="shared" ref="O9:O19" si="0">K9*M9</f>
        <v>0</v>
      </c>
      <c r="P9" s="8">
        <f t="shared" ref="P9:P14" si="1">ROUND(ROUND(I9*0.6,2)*$P$7,2)+ROUND(ROUND(I9*0.4,2)*$P$7,2)</f>
        <v>23.41</v>
      </c>
      <c r="Q9" s="12">
        <f t="shared" ref="Q9:Q19" si="2">K9*P9</f>
        <v>0</v>
      </c>
      <c r="R9" s="7" t="s">
        <v>36</v>
      </c>
    </row>
    <row r="10" spans="1:23" s="106" customFormat="1" ht="22.5" customHeight="1" x14ac:dyDescent="0.25">
      <c r="A10" s="99">
        <v>625300</v>
      </c>
      <c r="B10" s="99" t="s">
        <v>87</v>
      </c>
      <c r="C10" s="94" t="s">
        <v>86</v>
      </c>
      <c r="D10" s="100">
        <v>30</v>
      </c>
      <c r="E10" s="101" t="s">
        <v>16</v>
      </c>
      <c r="F10" s="101">
        <v>1</v>
      </c>
      <c r="G10" s="10"/>
      <c r="H10" s="102" t="s">
        <v>19</v>
      </c>
      <c r="I10" s="110">
        <v>18.079999999999998</v>
      </c>
      <c r="J10" s="103" t="s">
        <v>18</v>
      </c>
      <c r="K10" s="98">
        <f>G10/I10</f>
        <v>0</v>
      </c>
      <c r="L10" s="104" t="s">
        <v>17</v>
      </c>
      <c r="M10" s="95">
        <v>156</v>
      </c>
      <c r="N10" s="103" t="s">
        <v>18</v>
      </c>
      <c r="O10" s="98">
        <f>K10*M10</f>
        <v>0</v>
      </c>
      <c r="P10" s="8">
        <f t="shared" si="1"/>
        <v>23.41</v>
      </c>
      <c r="Q10" s="12">
        <f>K10*P10</f>
        <v>0</v>
      </c>
      <c r="R10" s="105" t="s">
        <v>36</v>
      </c>
    </row>
    <row r="11" spans="1:23" ht="21" customHeight="1" x14ac:dyDescent="0.25">
      <c r="A11" s="5">
        <v>665400</v>
      </c>
      <c r="B11" s="6" t="s">
        <v>100</v>
      </c>
      <c r="C11" s="7" t="s">
        <v>21</v>
      </c>
      <c r="D11" s="7">
        <v>30</v>
      </c>
      <c r="E11" s="7" t="s">
        <v>16</v>
      </c>
      <c r="F11" s="7">
        <v>1</v>
      </c>
      <c r="G11" s="10"/>
      <c r="H11" s="7" t="s">
        <v>19</v>
      </c>
      <c r="I11" s="97">
        <v>18.079999999999998</v>
      </c>
      <c r="J11" s="7" t="s">
        <v>18</v>
      </c>
      <c r="K11" s="24">
        <f t="shared" ref="K11:K19" si="3">G11/I11</f>
        <v>0</v>
      </c>
      <c r="L11" s="7" t="s">
        <v>17</v>
      </c>
      <c r="M11" s="95">
        <v>156</v>
      </c>
      <c r="N11" s="7" t="s">
        <v>18</v>
      </c>
      <c r="O11" s="24">
        <f t="shared" si="0"/>
        <v>0</v>
      </c>
      <c r="P11" s="8">
        <f t="shared" si="1"/>
        <v>23.41</v>
      </c>
      <c r="Q11" s="12">
        <f t="shared" si="2"/>
        <v>0</v>
      </c>
      <c r="R11" s="7" t="s">
        <v>36</v>
      </c>
    </row>
    <row r="12" spans="1:23" ht="21" customHeight="1" x14ac:dyDescent="0.25">
      <c r="A12" s="5">
        <v>110452</v>
      </c>
      <c r="B12" s="6" t="s">
        <v>101</v>
      </c>
      <c r="C12" s="7" t="s">
        <v>22</v>
      </c>
      <c r="D12" s="7">
        <v>30</v>
      </c>
      <c r="E12" s="7" t="s">
        <v>16</v>
      </c>
      <c r="F12" s="7">
        <v>1</v>
      </c>
      <c r="G12" s="10"/>
      <c r="H12" s="7" t="s">
        <v>19</v>
      </c>
      <c r="I12" s="11">
        <v>25.7</v>
      </c>
      <c r="J12" s="7" t="s">
        <v>18</v>
      </c>
      <c r="K12" s="24">
        <f t="shared" si="3"/>
        <v>0</v>
      </c>
      <c r="L12" s="7" t="s">
        <v>17</v>
      </c>
      <c r="M12" s="95">
        <v>104</v>
      </c>
      <c r="N12" s="7" t="s">
        <v>18</v>
      </c>
      <c r="O12" s="24">
        <f t="shared" si="0"/>
        <v>0</v>
      </c>
      <c r="P12" s="8">
        <f t="shared" si="1"/>
        <v>33.270000000000003</v>
      </c>
      <c r="Q12" s="12">
        <f t="shared" si="2"/>
        <v>0</v>
      </c>
      <c r="R12" s="7" t="s">
        <v>36</v>
      </c>
    </row>
    <row r="13" spans="1:23" ht="21" customHeight="1" x14ac:dyDescent="0.25">
      <c r="A13" s="5">
        <v>1230</v>
      </c>
      <c r="B13" s="6" t="s">
        <v>102</v>
      </c>
      <c r="C13" s="7" t="s">
        <v>93</v>
      </c>
      <c r="D13" s="7">
        <v>30</v>
      </c>
      <c r="E13" s="7" t="s">
        <v>16</v>
      </c>
      <c r="F13" s="7">
        <v>0</v>
      </c>
      <c r="G13" s="10"/>
      <c r="H13" s="7" t="s">
        <v>19</v>
      </c>
      <c r="I13" s="11">
        <v>32.090000000000003</v>
      </c>
      <c r="J13" s="7" t="s">
        <v>18</v>
      </c>
      <c r="K13" s="24">
        <f t="shared" si="3"/>
        <v>0</v>
      </c>
      <c r="L13" s="7" t="s">
        <v>17</v>
      </c>
      <c r="M13" s="95">
        <v>194</v>
      </c>
      <c r="N13" s="7" t="s">
        <v>18</v>
      </c>
      <c r="O13" s="24">
        <f t="shared" si="0"/>
        <v>0</v>
      </c>
      <c r="P13" s="8">
        <f t="shared" si="1"/>
        <v>41.540000000000006</v>
      </c>
      <c r="Q13" s="12">
        <f t="shared" si="2"/>
        <v>0</v>
      </c>
      <c r="R13" s="7" t="s">
        <v>36</v>
      </c>
    </row>
    <row r="14" spans="1:23" ht="21" customHeight="1" x14ac:dyDescent="0.25">
      <c r="A14" s="5">
        <v>1250</v>
      </c>
      <c r="B14" s="6" t="s">
        <v>103</v>
      </c>
      <c r="C14" s="7" t="s">
        <v>93</v>
      </c>
      <c r="D14" s="7">
        <v>30</v>
      </c>
      <c r="E14" s="7" t="s">
        <v>16</v>
      </c>
      <c r="F14" s="7">
        <v>0</v>
      </c>
      <c r="G14" s="10"/>
      <c r="H14" s="7" t="s">
        <v>19</v>
      </c>
      <c r="I14" s="11">
        <v>32.090000000000003</v>
      </c>
      <c r="J14" s="7" t="s">
        <v>18</v>
      </c>
      <c r="K14" s="24">
        <f t="shared" si="3"/>
        <v>0</v>
      </c>
      <c r="L14" s="7" t="s">
        <v>17</v>
      </c>
      <c r="M14" s="95">
        <v>194</v>
      </c>
      <c r="N14" s="7" t="s">
        <v>18</v>
      </c>
      <c r="O14" s="24">
        <f t="shared" si="0"/>
        <v>0</v>
      </c>
      <c r="P14" s="8">
        <f t="shared" si="1"/>
        <v>41.540000000000006</v>
      </c>
      <c r="Q14" s="12">
        <f t="shared" si="2"/>
        <v>0</v>
      </c>
      <c r="R14" s="7" t="s">
        <v>36</v>
      </c>
    </row>
    <row r="15" spans="1:23" ht="21" customHeight="1" x14ac:dyDescent="0.25">
      <c r="A15" s="5">
        <v>7516</v>
      </c>
      <c r="B15" s="6" t="s">
        <v>104</v>
      </c>
      <c r="C15" s="7" t="s">
        <v>23</v>
      </c>
      <c r="D15" s="7">
        <v>30</v>
      </c>
      <c r="E15" s="7" t="s">
        <v>16</v>
      </c>
      <c r="F15" s="7">
        <v>1</v>
      </c>
      <c r="G15" s="10"/>
      <c r="H15" s="7" t="s">
        <v>19</v>
      </c>
      <c r="I15" s="11">
        <v>29.71</v>
      </c>
      <c r="J15" s="7" t="s">
        <v>18</v>
      </c>
      <c r="K15" s="24">
        <f t="shared" si="3"/>
        <v>0</v>
      </c>
      <c r="L15" s="7" t="s">
        <v>17</v>
      </c>
      <c r="M15" s="95">
        <v>120</v>
      </c>
      <c r="N15" s="7" t="s">
        <v>18</v>
      </c>
      <c r="O15" s="24">
        <f t="shared" si="0"/>
        <v>0</v>
      </c>
      <c r="P15" s="8">
        <f>ROUND(I15*$P$7,2)</f>
        <v>38.46</v>
      </c>
      <c r="Q15" s="12">
        <f t="shared" si="2"/>
        <v>0</v>
      </c>
      <c r="R15" s="7" t="s">
        <v>37</v>
      </c>
    </row>
    <row r="16" spans="1:23" ht="21" customHeight="1" x14ac:dyDescent="0.25">
      <c r="A16" s="14">
        <v>7518</v>
      </c>
      <c r="B16" s="15" t="s">
        <v>105</v>
      </c>
      <c r="C16" s="7" t="s">
        <v>94</v>
      </c>
      <c r="D16" s="95">
        <v>30</v>
      </c>
      <c r="E16" s="95" t="s">
        <v>16</v>
      </c>
      <c r="F16" s="95">
        <v>1</v>
      </c>
      <c r="G16" s="96"/>
      <c r="H16" s="95" t="s">
        <v>19</v>
      </c>
      <c r="I16" s="97">
        <v>29.71</v>
      </c>
      <c r="J16" s="95" t="s">
        <v>18</v>
      </c>
      <c r="K16" s="98">
        <f t="shared" si="3"/>
        <v>0</v>
      </c>
      <c r="L16" s="95" t="s">
        <v>17</v>
      </c>
      <c r="M16" s="95">
        <v>102</v>
      </c>
      <c r="N16" s="95" t="s">
        <v>18</v>
      </c>
      <c r="O16" s="98">
        <f t="shared" si="0"/>
        <v>0</v>
      </c>
      <c r="P16" s="8">
        <f>ROUND(I16*$P$7,2)</f>
        <v>38.46</v>
      </c>
      <c r="Q16" s="12">
        <f t="shared" si="2"/>
        <v>0</v>
      </c>
      <c r="R16" s="95" t="s">
        <v>37</v>
      </c>
      <c r="W16" s="112"/>
    </row>
    <row r="17" spans="1:23" ht="21" customHeight="1" x14ac:dyDescent="0.25">
      <c r="A17" s="14">
        <v>7527</v>
      </c>
      <c r="B17" s="15" t="s">
        <v>96</v>
      </c>
      <c r="C17" s="7" t="s">
        <v>97</v>
      </c>
      <c r="D17" s="95">
        <v>30</v>
      </c>
      <c r="E17" s="95" t="s">
        <v>16</v>
      </c>
      <c r="F17" s="95">
        <v>1</v>
      </c>
      <c r="G17" s="96"/>
      <c r="H17" s="95" t="s">
        <v>19</v>
      </c>
      <c r="I17" s="97">
        <v>30.34</v>
      </c>
      <c r="J17" s="95" t="s">
        <v>18</v>
      </c>
      <c r="K17" s="98">
        <f t="shared" si="3"/>
        <v>0</v>
      </c>
      <c r="L17" s="95" t="s">
        <v>17</v>
      </c>
      <c r="M17" s="95">
        <v>107</v>
      </c>
      <c r="N17" s="95"/>
      <c r="O17" s="98">
        <f t="shared" si="0"/>
        <v>0</v>
      </c>
      <c r="P17" s="8">
        <f>ROUND(I17*$P$7,2)</f>
        <v>39.28</v>
      </c>
      <c r="Q17" s="12">
        <f t="shared" si="2"/>
        <v>0</v>
      </c>
      <c r="R17" s="95" t="s">
        <v>37</v>
      </c>
      <c r="W17" s="112"/>
    </row>
    <row r="18" spans="1:23" ht="21" customHeight="1" x14ac:dyDescent="0.25">
      <c r="A18" s="14">
        <v>7526</v>
      </c>
      <c r="B18" s="15" t="s">
        <v>95</v>
      </c>
      <c r="C18" s="7" t="s">
        <v>98</v>
      </c>
      <c r="D18" s="95">
        <v>30</v>
      </c>
      <c r="E18" s="95" t="s">
        <v>16</v>
      </c>
      <c r="F18" s="95">
        <v>1</v>
      </c>
      <c r="G18" s="96"/>
      <c r="H18" s="95" t="s">
        <v>19</v>
      </c>
      <c r="I18" s="97">
        <v>31.24</v>
      </c>
      <c r="J18" s="95" t="s">
        <v>18</v>
      </c>
      <c r="K18" s="98">
        <f t="shared" si="3"/>
        <v>0</v>
      </c>
      <c r="L18" s="95" t="s">
        <v>17</v>
      </c>
      <c r="M18" s="95">
        <v>120</v>
      </c>
      <c r="N18" s="95"/>
      <c r="O18" s="98">
        <f t="shared" si="0"/>
        <v>0</v>
      </c>
      <c r="P18" s="8">
        <f>ROUND(I18*$P$7,2)</f>
        <v>40.44</v>
      </c>
      <c r="Q18" s="12">
        <f t="shared" si="2"/>
        <v>0</v>
      </c>
      <c r="R18" s="95" t="s">
        <v>38</v>
      </c>
      <c r="W18" s="112"/>
    </row>
    <row r="19" spans="1:23" ht="21" customHeight="1" x14ac:dyDescent="0.25">
      <c r="A19" s="14">
        <v>110458</v>
      </c>
      <c r="B19" s="15" t="s">
        <v>106</v>
      </c>
      <c r="C19" s="7" t="s">
        <v>22</v>
      </c>
      <c r="D19" s="95">
        <v>30</v>
      </c>
      <c r="E19" s="95" t="s">
        <v>16</v>
      </c>
      <c r="F19" s="95">
        <v>1</v>
      </c>
      <c r="G19" s="96"/>
      <c r="H19" s="95" t="s">
        <v>19</v>
      </c>
      <c r="I19" s="97">
        <v>31.17</v>
      </c>
      <c r="J19" s="95" t="s">
        <v>18</v>
      </c>
      <c r="K19" s="98">
        <f t="shared" si="3"/>
        <v>0</v>
      </c>
      <c r="L19" s="95" t="s">
        <v>17</v>
      </c>
      <c r="M19" s="95">
        <v>104</v>
      </c>
      <c r="N19" s="95" t="s">
        <v>18</v>
      </c>
      <c r="O19" s="98">
        <f t="shared" si="0"/>
        <v>0</v>
      </c>
      <c r="P19" s="8">
        <f>ROUND(I19*$P$7,2)</f>
        <v>40.35</v>
      </c>
      <c r="Q19" s="12">
        <f t="shared" si="2"/>
        <v>0</v>
      </c>
      <c r="R19" s="95" t="s">
        <v>38</v>
      </c>
      <c r="W19" s="112"/>
    </row>
    <row r="20" spans="1:23" ht="30" customHeight="1" thickBot="1" x14ac:dyDescent="0.3"/>
    <row r="21" spans="1:23" ht="30" customHeight="1" thickBot="1" x14ac:dyDescent="0.3">
      <c r="B21" s="26" t="s">
        <v>48</v>
      </c>
      <c r="C21" s="50">
        <f>SUM(G15:G17)+SUM(G9:G14)*0.6</f>
        <v>0</v>
      </c>
      <c r="D21" s="50" t="s">
        <v>50</v>
      </c>
      <c r="E21" s="90">
        <f>SUM(Q15:Q16)+SUM(Q9:Q14)*0.6</f>
        <v>0</v>
      </c>
      <c r="F21" s="111">
        <f>IFERROR(C21/SUM(C21+C22),0)</f>
        <v>0</v>
      </c>
      <c r="G21" s="108" t="s">
        <v>88</v>
      </c>
      <c r="I21" s="16" t="s">
        <v>37</v>
      </c>
      <c r="J21" s="16"/>
      <c r="O21" s="16">
        <f>SUM(G9:G14)/2</f>
        <v>0</v>
      </c>
      <c r="P21" s="16"/>
      <c r="Q21" s="17"/>
    </row>
    <row r="22" spans="1:23" ht="30" customHeight="1" thickBot="1" x14ac:dyDescent="0.3">
      <c r="B22" s="25" t="s">
        <v>49</v>
      </c>
      <c r="C22" s="51">
        <f>SUM(G18:G19)+SUM(G9:G14)*0.4</f>
        <v>0</v>
      </c>
      <c r="D22" s="51" t="s">
        <v>50</v>
      </c>
      <c r="E22" s="91">
        <f>SUM(Q19:Q19)+SUM(Q9:Q14)*0.4</f>
        <v>0</v>
      </c>
      <c r="F22" s="111">
        <f>IFERROR((C22/SUM(C21+C22)),0)</f>
        <v>0</v>
      </c>
      <c r="G22" s="109" t="s">
        <v>89</v>
      </c>
      <c r="I22" s="48"/>
      <c r="J22" s="16"/>
      <c r="P22" s="16"/>
      <c r="Q22" s="18"/>
    </row>
    <row r="23" spans="1:23" ht="30" customHeight="1" x14ac:dyDescent="0.25"/>
    <row r="24" spans="1:23" x14ac:dyDescent="0.25">
      <c r="H24" s="20"/>
      <c r="I24" s="20"/>
      <c r="J24" s="20"/>
      <c r="K24" s="19"/>
      <c r="L24" s="20"/>
      <c r="M24" s="20"/>
      <c r="N24" s="20"/>
      <c r="O24" s="19"/>
      <c r="P24" s="21"/>
      <c r="Q24" s="22"/>
    </row>
    <row r="25" spans="1:23" x14ac:dyDescent="0.25">
      <c r="A25" s="157"/>
      <c r="B25" s="157"/>
    </row>
    <row r="26" spans="1:23" x14ac:dyDescent="0.25">
      <c r="N26" s="7" t="s">
        <v>25</v>
      </c>
    </row>
    <row r="32" spans="1:23" x14ac:dyDescent="0.25">
      <c r="A32" s="157"/>
      <c r="B32" s="157"/>
    </row>
    <row r="33" spans="1:2" x14ac:dyDescent="0.25">
      <c r="A33" s="157"/>
      <c r="B33" s="157"/>
    </row>
    <row r="34" spans="1:2" x14ac:dyDescent="0.25">
      <c r="A34" s="157"/>
      <c r="B34" s="157"/>
    </row>
    <row r="35" spans="1:2" x14ac:dyDescent="0.25">
      <c r="A35" s="157"/>
      <c r="B35" s="157"/>
    </row>
    <row r="36" spans="1:2" x14ac:dyDescent="0.25">
      <c r="A36" s="157"/>
      <c r="B36" s="157"/>
    </row>
  </sheetData>
  <protectedRanges>
    <protectedRange sqref="R10" name="Range1_5_1"/>
    <protectedRange sqref="B10" name="Range1_2_3_1"/>
    <protectedRange sqref="C10" name="Range1_2"/>
  </protectedRanges>
  <mergeCells count="8">
    <mergeCell ref="B5:C5"/>
    <mergeCell ref="C7:M7"/>
    <mergeCell ref="A36:B36"/>
    <mergeCell ref="A25:B25"/>
    <mergeCell ref="A32:B32"/>
    <mergeCell ref="A33:B33"/>
    <mergeCell ref="A34:B34"/>
    <mergeCell ref="A35:B35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5" x14ac:dyDescent="0.25"/>
  <cols>
    <col min="1" max="1" width="9.140625" style="3"/>
    <col min="2" max="2" width="47.42578125" bestFit="1" customWidth="1"/>
    <col min="3" max="3" width="8.5703125" bestFit="1" customWidth="1"/>
    <col min="4" max="4" width="9.5703125" bestFit="1" customWidth="1"/>
    <col min="5" max="5" width="10.7109375" customWidth="1"/>
    <col min="6" max="6" width="9.5703125" bestFit="1" customWidth="1"/>
    <col min="7" max="7" width="12.5703125" customWidth="1"/>
    <col min="8" max="8" width="10.140625" bestFit="1" customWidth="1"/>
    <col min="9" max="9" width="9" bestFit="1" customWidth="1"/>
    <col min="10" max="10" width="9.140625" bestFit="1" customWidth="1"/>
    <col min="11" max="11" width="8.7109375" bestFit="1" customWidth="1"/>
    <col min="12" max="12" width="9.7109375" bestFit="1" customWidth="1"/>
    <col min="13" max="13" width="8.42578125" bestFit="1" customWidth="1"/>
    <col min="14" max="14" width="9.42578125" bestFit="1" customWidth="1"/>
    <col min="16" max="16" width="0" style="88" hidden="1" customWidth="1"/>
  </cols>
  <sheetData>
    <row r="1" spans="1:16" ht="15.75" x14ac:dyDescent="0.25">
      <c r="A1" s="13" t="s">
        <v>108</v>
      </c>
      <c r="F1" s="47" t="s">
        <v>81</v>
      </c>
      <c r="G1" s="47"/>
      <c r="H1" s="47"/>
      <c r="I1" s="47"/>
      <c r="J1" s="47"/>
      <c r="K1" s="47"/>
    </row>
    <row r="2" spans="1:16" x14ac:dyDescent="0.25">
      <c r="A2" s="2" t="s">
        <v>39</v>
      </c>
    </row>
    <row r="3" spans="1:16" s="1" customFormat="1" ht="30" x14ac:dyDescent="0.25">
      <c r="A3" s="86" t="s">
        <v>1</v>
      </c>
      <c r="B3" s="86" t="s">
        <v>2</v>
      </c>
      <c r="C3" s="86" t="s">
        <v>69</v>
      </c>
      <c r="D3" s="86" t="s">
        <v>70</v>
      </c>
      <c r="E3" s="86" t="s">
        <v>71</v>
      </c>
      <c r="F3" s="86" t="s">
        <v>72</v>
      </c>
      <c r="G3" s="86" t="s">
        <v>73</v>
      </c>
      <c r="H3" s="86" t="s">
        <v>74</v>
      </c>
      <c r="I3" s="86" t="s">
        <v>75</v>
      </c>
      <c r="J3" s="86" t="s">
        <v>76</v>
      </c>
      <c r="K3" s="86" t="s">
        <v>77</v>
      </c>
      <c r="L3" s="86" t="s">
        <v>78</v>
      </c>
      <c r="M3" s="86" t="s">
        <v>79</v>
      </c>
      <c r="N3" s="86" t="s">
        <v>80</v>
      </c>
      <c r="O3" s="86" t="s">
        <v>84</v>
      </c>
      <c r="P3" s="86" t="s">
        <v>83</v>
      </c>
    </row>
    <row r="4" spans="1:16" x14ac:dyDescent="0.25">
      <c r="A4" s="3">
        <v>615300</v>
      </c>
      <c r="B4" t="s">
        <v>99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89">
        <f t="shared" ref="O4:O11" si="0">SUM(C4:N4)</f>
        <v>0</v>
      </c>
      <c r="P4" s="89">
        <f t="shared" ref="P4:P14" si="1">O4*30</f>
        <v>0</v>
      </c>
    </row>
    <row r="5" spans="1:16" x14ac:dyDescent="0.25">
      <c r="A5" s="107">
        <v>625300</v>
      </c>
      <c r="B5" s="99" t="s">
        <v>87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89">
        <f>SUM(C5:N5)</f>
        <v>0</v>
      </c>
      <c r="P5" s="89">
        <f>O5*30</f>
        <v>0</v>
      </c>
    </row>
    <row r="6" spans="1:16" x14ac:dyDescent="0.25">
      <c r="A6" s="3">
        <v>665400</v>
      </c>
      <c r="B6" t="s">
        <v>100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89">
        <f>SUM(C6:N6)</f>
        <v>0</v>
      </c>
      <c r="P6" s="89">
        <f t="shared" si="1"/>
        <v>0</v>
      </c>
    </row>
    <row r="7" spans="1:16" x14ac:dyDescent="0.25">
      <c r="A7" s="3">
        <v>110452</v>
      </c>
      <c r="B7" t="s">
        <v>101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89">
        <f t="shared" si="0"/>
        <v>0</v>
      </c>
      <c r="P7" s="89">
        <f t="shared" si="1"/>
        <v>0</v>
      </c>
    </row>
    <row r="8" spans="1:16" x14ac:dyDescent="0.25">
      <c r="A8" s="3">
        <v>1230</v>
      </c>
      <c r="B8" t="s">
        <v>102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89">
        <f t="shared" si="0"/>
        <v>0</v>
      </c>
      <c r="P8" s="89">
        <f t="shared" si="1"/>
        <v>0</v>
      </c>
    </row>
    <row r="9" spans="1:16" x14ac:dyDescent="0.25">
      <c r="A9" s="3">
        <v>1250</v>
      </c>
      <c r="B9" t="s">
        <v>103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89">
        <f t="shared" si="0"/>
        <v>0</v>
      </c>
      <c r="P9" s="89">
        <f t="shared" si="1"/>
        <v>0</v>
      </c>
    </row>
    <row r="10" spans="1:16" x14ac:dyDescent="0.25">
      <c r="A10" s="3">
        <v>7516</v>
      </c>
      <c r="B10" t="s">
        <v>104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89">
        <f t="shared" si="0"/>
        <v>0</v>
      </c>
      <c r="P10" s="89">
        <f t="shared" si="1"/>
        <v>0</v>
      </c>
    </row>
    <row r="11" spans="1:16" x14ac:dyDescent="0.25">
      <c r="A11" s="3">
        <v>7518</v>
      </c>
      <c r="B11" t="s">
        <v>105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89">
        <f t="shared" si="0"/>
        <v>0</v>
      </c>
      <c r="P11" s="89">
        <f t="shared" si="1"/>
        <v>0</v>
      </c>
    </row>
    <row r="12" spans="1:16" x14ac:dyDescent="0.25">
      <c r="A12" s="3">
        <v>7527</v>
      </c>
      <c r="B12" t="s">
        <v>96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89">
        <f>SUM(C12:N12)</f>
        <v>0</v>
      </c>
      <c r="P12" s="89"/>
    </row>
    <row r="13" spans="1:16" x14ac:dyDescent="0.25">
      <c r="A13" s="3">
        <v>7526</v>
      </c>
      <c r="B13" t="s">
        <v>95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89">
        <f>SUM(C13:N13)</f>
        <v>0</v>
      </c>
      <c r="P13" s="89"/>
    </row>
    <row r="14" spans="1:16" x14ac:dyDescent="0.25">
      <c r="A14" s="3">
        <v>110458</v>
      </c>
      <c r="B14" t="s">
        <v>106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89">
        <f>SUM(C14:N14)</f>
        <v>0</v>
      </c>
      <c r="P14" s="89">
        <f t="shared" si="1"/>
        <v>0</v>
      </c>
    </row>
    <row r="15" spans="1:16" x14ac:dyDescent="0.25">
      <c r="A15" s="62"/>
      <c r="B15" s="62" t="s">
        <v>68</v>
      </c>
      <c r="C15" s="87">
        <f t="shared" ref="C15:P15" si="2">SUM(C4:C14)</f>
        <v>0</v>
      </c>
      <c r="D15" s="87">
        <f t="shared" si="2"/>
        <v>0</v>
      </c>
      <c r="E15" s="87">
        <f t="shared" si="2"/>
        <v>0</v>
      </c>
      <c r="F15" s="87">
        <f t="shared" si="2"/>
        <v>0</v>
      </c>
      <c r="G15" s="87">
        <f t="shared" si="2"/>
        <v>0</v>
      </c>
      <c r="H15" s="87">
        <f t="shared" si="2"/>
        <v>0</v>
      </c>
      <c r="I15" s="87">
        <f t="shared" si="2"/>
        <v>0</v>
      </c>
      <c r="J15" s="87">
        <f t="shared" si="2"/>
        <v>0</v>
      </c>
      <c r="K15" s="87">
        <f t="shared" si="2"/>
        <v>0</v>
      </c>
      <c r="L15" s="87">
        <f t="shared" si="2"/>
        <v>0</v>
      </c>
      <c r="M15" s="87">
        <f t="shared" si="2"/>
        <v>0</v>
      </c>
      <c r="N15" s="87">
        <f t="shared" si="2"/>
        <v>0</v>
      </c>
      <c r="O15" s="87">
        <f t="shared" si="2"/>
        <v>0</v>
      </c>
      <c r="P15" s="87">
        <f t="shared" si="2"/>
        <v>0</v>
      </c>
    </row>
  </sheetData>
  <protectedRanges>
    <protectedRange sqref="B5" name="Range1_2_3_1"/>
  </protectedRanges>
  <pageMargins left="0.7" right="0.7" top="0.75" bottom="0.75" header="0.3" footer="0.3"/>
  <customProperties>
    <customPr name="Ibp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2023-01-29T03:18:34+00:00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23F8D-3677-4E27-A9AF-0393E5FA27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493CB8-4A16-4219-8598-863527B590E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708e1ef-7d81-4b46-abf0-7fb0302b4cc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7D20E4-D64F-45AF-876D-22C9B5708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 information</vt:lpstr>
      <vt:lpstr>Servings to Lbs</vt:lpstr>
      <vt:lpstr>Lbs to Servings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Singer, Jessica</dc:creator>
  <cp:lastModifiedBy>"CameronB"</cp:lastModifiedBy>
  <cp:lastPrinted>2022-11-14T16:51:43Z</cp:lastPrinted>
  <dcterms:created xsi:type="dcterms:W3CDTF">2020-01-22T18:19:46Z</dcterms:created>
  <dcterms:modified xsi:type="dcterms:W3CDTF">2022-12-06T21:36:09Z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IbpWorkbookKeyString_GUID">
    <vt:lpwstr>f1337da6-cdfe-4b56-8411-1e5f4e009585</vt:lpwstr>
  </property>
</Properties>
</file>