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390D814B-4120-4B94-B351-BFFB02C3948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V Calculator SY 2627" sheetId="2" r:id="rId1"/>
  </sheets>
  <definedNames>
    <definedName name="_xlnm.Print_Area" localSheetId="0">'PV Calculator SY 2627'!$A$1:$AB$60</definedName>
    <definedName name="_xlnm.Print_Titles" localSheetId="0">'PV Calculator SY 2627'!$2:$10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0" i="2" l="1"/>
  <c r="AB50" i="2" s="1"/>
  <c r="N50" i="2"/>
  <c r="Z31" i="2"/>
  <c r="AA31" i="2" s="1"/>
  <c r="N31" i="2"/>
  <c r="AA50" i="2" l="1"/>
  <c r="Z44" i="2"/>
  <c r="N52" i="2"/>
  <c r="N53" i="2"/>
  <c r="N43" i="2"/>
  <c r="N47" i="2"/>
  <c r="N39" i="2"/>
  <c r="N14" i="2"/>
  <c r="N15" i="2"/>
  <c r="N16" i="2"/>
  <c r="N17" i="2"/>
  <c r="N18" i="2"/>
  <c r="N19" i="2"/>
  <c r="N20" i="2"/>
  <c r="N21" i="2"/>
  <c r="N22" i="2"/>
  <c r="N25" i="2"/>
  <c r="N26" i="2"/>
  <c r="N27" i="2"/>
  <c r="N28" i="2"/>
  <c r="N29" i="2"/>
  <c r="N30" i="2"/>
  <c r="N32" i="2"/>
  <c r="N34" i="2"/>
  <c r="N35" i="2"/>
  <c r="N36" i="2"/>
  <c r="N37" i="2"/>
  <c r="N38" i="2"/>
  <c r="N13" i="2"/>
  <c r="Z42" i="2"/>
  <c r="Z51" i="2"/>
  <c r="AA51" i="2" s="1"/>
  <c r="N51" i="2"/>
  <c r="Z49" i="2"/>
  <c r="N49" i="2"/>
  <c r="Z48" i="2"/>
  <c r="N48" i="2"/>
  <c r="Z46" i="2"/>
  <c r="Z45" i="2"/>
  <c r="AA45" i="2" s="1"/>
  <c r="Z53" i="2"/>
  <c r="Z52" i="2"/>
  <c r="Z47" i="2"/>
  <c r="Z43" i="2"/>
  <c r="Z41" i="2"/>
  <c r="AA41" i="2" s="1"/>
  <c r="N41" i="2"/>
  <c r="Z40" i="2"/>
  <c r="N40" i="2"/>
  <c r="Z39" i="2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B40" i="2" l="1"/>
  <c r="AA40" i="2"/>
  <c r="AB48" i="2"/>
  <c r="AA48" i="2"/>
  <c r="AB39" i="2"/>
  <c r="AA39" i="2"/>
  <c r="AB46" i="2"/>
  <c r="AA46" i="2"/>
  <c r="AB43" i="2"/>
  <c r="AA43" i="2"/>
  <c r="AB49" i="2"/>
  <c r="AA49" i="2"/>
  <c r="AB47" i="2"/>
  <c r="AA47" i="2"/>
  <c r="AB42" i="2"/>
  <c r="AA42" i="2"/>
  <c r="AB52" i="2"/>
  <c r="AA52" i="2"/>
  <c r="AB53" i="2"/>
  <c r="AA53" i="2"/>
  <c r="AB44" i="2"/>
  <c r="AA44" i="2"/>
  <c r="AB45" i="2"/>
  <c r="AB41" i="2"/>
  <c r="Z54" i="2"/>
  <c r="AA13" i="2"/>
  <c r="AB54" i="2" l="1"/>
  <c r="AA59" i="2"/>
  <c r="AA54" i="2"/>
  <c r="AB59" i="2"/>
  <c r="Z6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2" authorId="0" shapeId="0" xr:uid="{4B90FF5F-2A84-4D1F-8450-A0677B47E53A}">
      <text>
        <r>
          <rPr>
            <b/>
            <sz val="9"/>
            <color indexed="81"/>
            <rFont val="Tahoma"/>
            <family val="2"/>
          </rPr>
          <t>Total of Cases</t>
        </r>
      </text>
    </comment>
    <comment ref="AA12" authorId="0" shapeId="0" xr:uid="{F3EBB1C3-960D-424E-855E-194093369E80}">
      <text>
        <r>
          <rPr>
            <b/>
            <sz val="9"/>
            <color indexed="81"/>
            <rFont val="Tahoma"/>
            <family val="2"/>
          </rPr>
          <t>Total Number of White Meat pounds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0" shapeId="0" xr:uid="{97784BEF-A382-4E6F-8E0A-1135A336378D}">
      <text>
        <r>
          <rPr>
            <b/>
            <sz val="9"/>
            <color indexed="81"/>
            <rFont val="Tahoma"/>
            <family val="2"/>
          </rPr>
          <t>Total Number of Dark Meat pounds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<sst xmlns="http://schemas.openxmlformats.org/spreadsheetml/2006/main" count="267" uniqueCount="119">
  <si>
    <t>Broker:</t>
  </si>
  <si>
    <t>Distributor Name:</t>
  </si>
  <si>
    <t>School:</t>
  </si>
  <si>
    <t>Phone:</t>
  </si>
  <si>
    <t>Address:</t>
  </si>
  <si>
    <t>Fax:</t>
  </si>
  <si>
    <t>E-mail:</t>
  </si>
  <si>
    <t>Director:</t>
  </si>
  <si>
    <t>RA #:</t>
  </si>
  <si>
    <t>Category</t>
  </si>
  <si>
    <t>Item #</t>
  </si>
  <si>
    <t>Product Description</t>
  </si>
  <si>
    <t>CN: m/ma</t>
  </si>
  <si>
    <t>CN: oz eq gr.</t>
  </si>
  <si>
    <t>Srvg Size</t>
  </si>
  <si>
    <t>Srvg/ Case</t>
  </si>
  <si>
    <t>Gross Case Weight (lb.)</t>
  </si>
  <si>
    <t>TI x HI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</si>
  <si>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</si>
  <si>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</si>
  <si>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</si>
  <si>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</si>
  <si>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</si>
  <si>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</si>
  <si>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</si>
  <si>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</si>
  <si>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</si>
  <si>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</si>
  <si>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</si>
  <si>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TOTAL CS</t>
  </si>
  <si>
    <t>6/9</t>
  </si>
  <si>
    <t>ProView Foods Commodity Processed Products</t>
  </si>
  <si>
    <t>9/8</t>
  </si>
  <si>
    <t>7/7</t>
  </si>
  <si>
    <t>10/7</t>
  </si>
  <si>
    <t>9/7</t>
  </si>
  <si>
    <t>WG Breaded Savory Fillet (W)</t>
  </si>
  <si>
    <t>WG Breaded Dill Flavored Fillet (W)</t>
  </si>
  <si>
    <t>WG Breaded Spicy Fillet (W)</t>
  </si>
  <si>
    <t>WG Breaded Breakfast Fillet Savory (W)</t>
  </si>
  <si>
    <t>WG Breaded Tender Fritter (W)</t>
  </si>
  <si>
    <t>WG Breaded Dill Chunks (W)</t>
  </si>
  <si>
    <t>WG Breaded Breast Chunks (W)</t>
  </si>
  <si>
    <t>WG Breaded Breast Chunks Glazed  Asian Style (W)</t>
  </si>
  <si>
    <t>WG Breaded Breast Chunks Buffalo Style (W)</t>
  </si>
  <si>
    <t>NON WG Breaded "Louisiana Style" Fillet (W)</t>
  </si>
  <si>
    <t>WG Breaded Spicy Fillet w/ Foil Bag (W)</t>
  </si>
  <si>
    <t>WG Breaded Savory Fillet w/ Foil Bag (W)</t>
  </si>
  <si>
    <t>Boneless Roasted Chicken Bites (W)</t>
  </si>
  <si>
    <t>NAE WG Breaded Breast Bite (W)</t>
  </si>
  <si>
    <t>NAE WG Breaded Tender Fritter (W)</t>
  </si>
  <si>
    <t>NAE WG Breaded Spicy Fillet (W)</t>
  </si>
  <si>
    <t>NAE WG Breaded Savory Fillet (W)</t>
  </si>
  <si>
    <t>NON WG Breaded "Louisiana Style" Fillet  NAE (W)</t>
  </si>
  <si>
    <t>WG Breaded Patty (W)</t>
  </si>
  <si>
    <t>WG Breaded Breakfast Patty (W)</t>
  </si>
  <si>
    <t>WG Breaded Spicy Patty (W)</t>
  </si>
  <si>
    <t>WG Breaded Nugget (W)</t>
  </si>
  <si>
    <t>WG Breaded Popcorn Chicken (W)</t>
  </si>
  <si>
    <t>Fully Cooked Roasted Wings (W)</t>
  </si>
  <si>
    <t>Oven Roasted Drumsticks (D)</t>
  </si>
  <si>
    <t>Mini Corn Dog WG Nuggets (D)</t>
  </si>
  <si>
    <t>WG Mini Maple Pancake Chicken Bites (D)</t>
  </si>
  <si>
    <t>Chopped Asada Seasoned Chicken (D)</t>
  </si>
  <si>
    <t>Chicken Sausage Patty(D)</t>
  </si>
  <si>
    <t>5/6</t>
  </si>
  <si>
    <t>TBD</t>
  </si>
  <si>
    <t>TOTAL Dark Meat DF#</t>
  </si>
  <si>
    <t xml:space="preserve">Commodity Calculator - NOI  100103   </t>
  </si>
  <si>
    <t>Solid Muscle (White Meat)</t>
  </si>
  <si>
    <t>NAE
 (White Meat)</t>
  </si>
  <si>
    <t>Formed
 (White Meat)</t>
  </si>
  <si>
    <t>Drums
(Dark Meat)</t>
  </si>
  <si>
    <t>N/A</t>
  </si>
  <si>
    <t>WG Tempura Chicken (D)</t>
  </si>
  <si>
    <t>Directions:</t>
  </si>
  <si>
    <t>White DF #</t>
  </si>
  <si>
    <t>Dark  DF #</t>
  </si>
  <si>
    <t>Total DF $/Case</t>
  </si>
  <si>
    <t>White</t>
  </si>
  <si>
    <t>Dark</t>
  </si>
  <si>
    <t>Goal:</t>
  </si>
  <si>
    <t>Totals:</t>
  </si>
  <si>
    <t>CASES</t>
  </si>
  <si>
    <t>WHITE</t>
  </si>
  <si>
    <t>DARK</t>
  </si>
  <si>
    <t>TOTAL 
White Meat DF#</t>
  </si>
  <si>
    <t>Rotisserie Pulled Chicken (W/D)</t>
  </si>
  <si>
    <t>Mini Corn Dog WG Nuggets (Bulk) Nitrate/Nitrite Free (W/D)</t>
  </si>
  <si>
    <t>WG Breaded Nugget  (W/D)</t>
  </si>
  <si>
    <t>WG Breaded Popcorn Chicken (W/D)</t>
  </si>
  <si>
    <t>WG Breaded Breakfast Patty (W/D)</t>
  </si>
  <si>
    <t>WG Breaded Patty  (W/D)</t>
  </si>
  <si>
    <t>Split from Total of 70/30 items :</t>
  </si>
  <si>
    <t>Roti Pulled Chicken (White/Dark)
 (not available in FL,TN,GA,NC,SC)</t>
  </si>
  <si>
    <t>Corn Dogs (White/Dark)
 (not available in FL,TN,GA,NC,SC)</t>
  </si>
  <si>
    <t>Wings
 (White Meat)</t>
  </si>
  <si>
    <t>NAE Oven Roasted Drumsticks (D)*Full Truckload Orders Only*</t>
  </si>
  <si>
    <t>Chipotle Chicken (Natural Proportion) 50/50</t>
  </si>
  <si>
    <t>This is the total lbs. to allocate in WBSCM/Or with your State</t>
  </si>
  <si>
    <t>Samples Available</t>
  </si>
  <si>
    <t>Y</t>
  </si>
  <si>
    <t>NAE WG Breaded Breakfast Fillet (W)</t>
  </si>
  <si>
    <t>Grilled Chicken Breast Fillet (W)</t>
  </si>
  <si>
    <r>
      <t>This form is not an order form- PLEASE Email your copy of your PO's To ProView Foods:</t>
    </r>
    <r>
      <rPr>
        <b/>
        <sz val="16"/>
        <color rgb="FF000000"/>
        <rFont val="Calibri"/>
        <family val="2"/>
        <scheme val="minor"/>
      </rPr>
      <t xml:space="preserve">   </t>
    </r>
    <r>
      <rPr>
        <b/>
        <sz val="16"/>
        <color theme="1" tint="0.249977111117893"/>
        <rFont val="Calibri"/>
        <family val="2"/>
        <scheme val="minor"/>
      </rPr>
      <t xml:space="preserve">CS@proviewfoods.com; cc kstiegelbauer@proviewfoods.com </t>
    </r>
  </si>
  <si>
    <t>Please send this calc to : Your RSM/Broker cc kstiegelbauer@proviewfoods.com; tmenard@tastybrandsk12.com</t>
  </si>
  <si>
    <t>approx 6-9</t>
  </si>
  <si>
    <t>8/8</t>
  </si>
  <si>
    <t>5/7</t>
  </si>
  <si>
    <t xml:space="preserve"> </t>
  </si>
  <si>
    <t>N- use non bag for sample</t>
  </si>
  <si>
    <t>80-128</t>
  </si>
  <si>
    <t>FTL Order Only</t>
  </si>
  <si>
    <t>Portion Size 
(oz)</t>
  </si>
  <si>
    <t>2026-2027 SCHOOL YEAR  $1.57</t>
  </si>
  <si>
    <t xml:space="preserve">  SY 26.27 $ 1.57, BPID 5007292- Teachey, NC,  FULL TRUCKLOAD FOR DIVERSIONS = 36,000lbs</t>
  </si>
  <si>
    <t>Corn Dogs (Dark)
 (not available in FL,TN,GA,NC,SC)</t>
  </si>
  <si>
    <t>New items</t>
  </si>
  <si>
    <t>Enter case quantities by month below. Your cases and lbs. will auto calculate, as will your white/dark split (Items with split are calculated for visual. Total pounds to submit into WBSCM or with your state - Send to broker once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</si>
</sst>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115">
    <xf numFmtId="0" fontId="0" fillId="0" borderId="0" xfId="0"/>
    <xf numFmtId="0" fontId="4" fillId="0" borderId="0" xfId="0" applyFont="1"/>
    <xf numFmtId="0" fontId="3" fillId="0" borderId="0" xfId="0" applyFont="1"/>
    <xf numFmtId="0" fontId="4" fillId="3" borderId="2" xfId="0" applyFont="1" applyFill="1" applyBorder="1"/>
    <xf numFmtId="0" fontId="3" fillId="0" borderId="0" xfId="0" applyFont="1" applyAlignment="1">
      <alignment horizontal="center"/>
    </xf>
    <xf numFmtId="0" fontId="4" fillId="3" borderId="0" xfId="0" applyFont="1" applyFill="1"/>
    <xf numFmtId="2" fontId="4" fillId="3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 vertical="center"/>
    </xf>
    <xf numFmtId="0" fontId="4" fillId="6" borderId="0" xfId="0" applyFont="1" applyFill="1"/>
    <xf numFmtId="0" fontId="7" fillId="6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6" xfId="1" quotePrefix="1" applyNumberFormat="1" applyFont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5" xfId="0" applyFont="1" applyFill="1" applyBorder="1"/>
    <xf numFmtId="43" fontId="4" fillId="3" borderId="1" xfId="1" applyFont="1" applyFill="1" applyBorder="1" applyAlignment="1">
      <alignment horizontal="center" vertical="center"/>
    </xf>
    <xf numFmtId="43" fontId="4" fillId="3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/>
    <xf numFmtId="43" fontId="4" fillId="0" borderId="0" xfId="1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quotePrefix="1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" borderId="6" xfId="0" quotePrefix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quotePrefix="1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6" fontId="4" fillId="3" borderId="1" xfId="0" quotePrefix="1" applyNumberFormat="1" applyFont="1" applyFill="1" applyBorder="1" applyAlignment="1">
      <alignment horizontal="center" vertical="center"/>
    </xf>
    <xf numFmtId="0" fontId="4" fillId="3" borderId="6" xfId="2" quotePrefix="1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6" borderId="0" xfId="0" applyFont="1" applyFill="1" applyAlignment="1">
      <alignment vertical="center"/>
    </xf>
    <xf numFmtId="2" fontId="4" fillId="6" borderId="0" xfId="0" applyNumberFormat="1" applyFont="1" applyFill="1" applyAlignment="1">
      <alignment vertical="center"/>
    </xf>
    <xf numFmtId="0" fontId="4" fillId="5" borderId="4" xfId="0" applyFont="1" applyFill="1" applyBorder="1" applyAlignment="1">
      <alignment vertical="center"/>
    </xf>
    <xf numFmtId="43" fontId="6" fillId="0" borderId="0" xfId="1" applyFont="1" applyFill="1" applyBorder="1"/>
    <xf numFmtId="1" fontId="4" fillId="3" borderId="0" xfId="0" applyNumberFormat="1" applyFont="1" applyFill="1"/>
    <xf numFmtId="0" fontId="4" fillId="3" borderId="0" xfId="0" applyFont="1" applyFill="1" applyAlignment="1">
      <alignment vertical="center"/>
    </xf>
    <xf numFmtId="0" fontId="5" fillId="7" borderId="13" xfId="0" applyFont="1" applyFill="1" applyBorder="1" applyAlignment="1">
      <alignment horizontal="center" vertical="center" wrapText="1"/>
    </xf>
    <xf numFmtId="2" fontId="12" fillId="3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2" quotePrefix="1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quotePrefix="1" applyNumberFormat="1" applyFont="1" applyFill="1" applyBorder="1" applyAlignment="1">
      <alignment horizontal="center" vertical="center" wrapText="1"/>
    </xf>
    <xf numFmtId="14" fontId="4" fillId="0" borderId="0" xfId="0" applyNumberFormat="1" applyFont="1"/>
    <xf numFmtId="0" fontId="3" fillId="0" borderId="11" xfId="0" applyFont="1" applyBorder="1" applyAlignment="1">
      <alignment horizontal="center" wrapText="1"/>
    </xf>
    <xf numFmtId="0" fontId="3" fillId="8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/>
    </xf>
    <xf numFmtId="2" fontId="3" fillId="2" borderId="1" xfId="0" quotePrefix="1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43" fontId="4" fillId="7" borderId="7" xfId="1" applyFont="1" applyFill="1" applyBorder="1" applyAlignment="1">
      <alignment horizontal="center" vertical="center"/>
    </xf>
    <xf numFmtId="43" fontId="4" fillId="7" borderId="5" xfId="1" applyFont="1" applyFill="1" applyBorder="1" applyAlignment="1">
      <alignment horizontal="center" vertical="center"/>
    </xf>
    <xf numFmtId="43" fontId="4" fillId="7" borderId="6" xfId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7" xfId="0" quotePrefix="1" applyFont="1" applyFill="1" applyBorder="1" applyAlignment="1">
      <alignment horizontal="right" vertical="center" wrapText="1"/>
    </xf>
    <xf numFmtId="0" fontId="3" fillId="2" borderId="5" xfId="0" quotePrefix="1" applyFont="1" applyFill="1" applyBorder="1" applyAlignment="1">
      <alignment horizontal="right" vertical="center" wrapText="1"/>
    </xf>
    <xf numFmtId="0" fontId="3" fillId="2" borderId="6" xfId="0" quotePrefix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8" borderId="5" xfId="0" applyFont="1" applyFill="1" applyBorder="1" applyAlignment="1">
      <alignment horizontal="left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E3154CF0-96C0-4530-9FBF-CA34A7CA1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D407-1B0F-4605-9D2B-3CE5309DA138}">
  <sheetPr>
    <pageSetUpPr fitToPage="1"/>
  </sheetPr>
  <dimension ref="A1:XFB63"/>
  <sheetViews>
    <sheetView tabSelected="1" topLeftCell="B1" zoomScale="70" zoomScaleNormal="70" workbookViewId="0">
      <selection activeCell="O13" sqref="O13"/>
    </sheetView>
  </sheetViews>
  <sheetFormatPr defaultColWidth="8.6328125" defaultRowHeight="21" x14ac:dyDescent="0.5"/>
  <cols>
    <col min="1" max="1" width="46.54296875" style="1" customWidth="1"/>
    <col min="2" max="2" width="18.6328125" style="5" bestFit="1" customWidth="1"/>
    <col min="3" max="3" width="94.453125" style="5" customWidth="1"/>
    <col min="4" max="4" width="37.08984375" style="5" customWidth="1"/>
    <col min="5" max="6" width="8.54296875" style="32" customWidth="1"/>
    <col min="7" max="7" width="16.08984375" style="32" customWidth="1"/>
    <col min="8" max="8" width="14.453125" style="5" customWidth="1"/>
    <col min="9" max="9" width="17.453125" style="6" customWidth="1"/>
    <col min="10" max="10" width="13.453125" style="6" customWidth="1"/>
    <col min="11" max="11" width="9.08984375" style="5" customWidth="1"/>
    <col min="12" max="12" width="14.453125" style="5" customWidth="1"/>
    <col min="13" max="13" width="14.36328125" style="5" customWidth="1"/>
    <col min="14" max="14" width="21" style="1" hidden="1" customWidth="1"/>
    <col min="15" max="15" width="7.6328125" style="1" customWidth="1"/>
    <col min="16" max="16" width="7" style="1" customWidth="1"/>
    <col min="17" max="17" width="10.36328125" style="1" customWidth="1"/>
    <col min="18" max="18" width="7.6328125" style="1" customWidth="1"/>
    <col min="19" max="19" width="7" style="1" customWidth="1"/>
    <col min="20" max="20" width="7.6328125" style="1" customWidth="1"/>
    <col min="21" max="21" width="8.36328125" style="1" customWidth="1"/>
    <col min="22" max="22" width="8.453125" style="1" customWidth="1"/>
    <col min="23" max="23" width="8" style="1" customWidth="1"/>
    <col min="24" max="24" width="8.6328125" style="1" customWidth="1"/>
    <col min="25" max="25" width="11.6328125" style="35" customWidth="1"/>
    <col min="26" max="26" width="17.08984375" style="35" customWidth="1"/>
    <col min="27" max="27" width="19.54296875" style="35" customWidth="1"/>
    <col min="28" max="28" width="19.6328125" style="88" customWidth="1"/>
    <col min="29" max="29" width="15.54296875" style="34" bestFit="1" customWidth="1"/>
    <col min="30" max="30" width="14.453125" style="1" bestFit="1" customWidth="1"/>
    <col min="31" max="31" width="14" style="1" bestFit="1" customWidth="1"/>
    <col min="32" max="16384" width="8.6328125" style="1"/>
  </cols>
  <sheetData>
    <row r="1" spans="1:16382" x14ac:dyDescent="0.5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"/>
    </row>
    <row r="2" spans="1:16382" x14ac:dyDescent="0.5">
      <c r="A2" s="102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</row>
    <row r="3" spans="1:16382" x14ac:dyDescent="0.5">
      <c r="A3" s="102" t="s">
        <v>114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pans="1:16382" x14ac:dyDescent="0.5">
      <c r="A4" s="29" t="s">
        <v>0</v>
      </c>
      <c r="B4" s="4"/>
      <c r="C4" s="3"/>
      <c r="D4" s="3"/>
      <c r="E4" s="3"/>
      <c r="F4" s="3"/>
      <c r="G4" s="3"/>
      <c r="H4" s="3"/>
      <c r="I4" s="3"/>
      <c r="J4" s="3"/>
      <c r="K4" s="3"/>
      <c r="L4" s="29"/>
      <c r="M4" s="33" t="s">
        <v>1</v>
      </c>
      <c r="N4" s="33"/>
      <c r="O4" s="29"/>
      <c r="P4" s="2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</row>
    <row r="5" spans="1:16382" x14ac:dyDescent="0.5">
      <c r="A5" s="29" t="s">
        <v>2</v>
      </c>
      <c r="B5" s="4"/>
      <c r="C5" s="30"/>
      <c r="D5" s="30"/>
      <c r="E5" s="30"/>
      <c r="F5" s="30"/>
      <c r="G5" s="30"/>
      <c r="H5" s="30"/>
      <c r="I5" s="30"/>
      <c r="J5" s="30"/>
      <c r="K5" s="30"/>
      <c r="L5" s="29"/>
      <c r="M5" s="33" t="s">
        <v>3</v>
      </c>
      <c r="N5" s="33"/>
      <c r="O5" s="29"/>
      <c r="P5" s="29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pans="1:16382" x14ac:dyDescent="0.5">
      <c r="A6" s="29" t="s">
        <v>4</v>
      </c>
      <c r="B6" s="4"/>
      <c r="C6" s="30"/>
      <c r="D6" s="30"/>
      <c r="E6" s="30"/>
      <c r="F6" s="30"/>
      <c r="G6" s="30"/>
      <c r="H6" s="30"/>
      <c r="I6" s="30"/>
      <c r="J6" s="30"/>
      <c r="K6" s="30"/>
      <c r="L6" s="29"/>
      <c r="M6" s="33" t="s">
        <v>5</v>
      </c>
      <c r="N6" s="33"/>
      <c r="O6" s="29"/>
      <c r="P6" s="29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pans="1:16382" x14ac:dyDescent="0.5">
      <c r="A7" s="5"/>
      <c r="B7" s="4"/>
      <c r="C7" s="30"/>
      <c r="D7" s="30"/>
      <c r="E7" s="30"/>
      <c r="F7" s="30"/>
      <c r="G7" s="30"/>
      <c r="H7" s="30"/>
      <c r="I7" s="30"/>
      <c r="J7" s="30"/>
      <c r="K7" s="30"/>
      <c r="L7" s="29"/>
      <c r="M7" s="33" t="s">
        <v>6</v>
      </c>
      <c r="N7" s="33"/>
      <c r="O7" s="29"/>
      <c r="P7" s="29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pans="1:16382" x14ac:dyDescent="0.5">
      <c r="A8" s="29" t="s">
        <v>7</v>
      </c>
      <c r="B8" s="4"/>
      <c r="C8" s="30"/>
      <c r="D8" s="30"/>
      <c r="E8" s="30"/>
      <c r="F8" s="30"/>
      <c r="G8" s="30"/>
      <c r="H8" s="30"/>
      <c r="I8" s="30"/>
      <c r="J8" s="30"/>
      <c r="K8" s="30"/>
      <c r="L8" s="29"/>
      <c r="M8" s="33" t="s">
        <v>8</v>
      </c>
      <c r="N8" s="33"/>
      <c r="O8" s="29"/>
      <c r="P8" s="2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</row>
    <row r="9" spans="1:16382" x14ac:dyDescent="0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1"/>
    </row>
    <row r="10" spans="1:16382" x14ac:dyDescent="0.5">
      <c r="A10" s="106" t="s">
        <v>115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"/>
    </row>
    <row r="11" spans="1:16382" s="9" customFormat="1" x14ac:dyDescent="0.5">
      <c r="A11" s="79"/>
      <c r="B11" s="80" t="s">
        <v>75</v>
      </c>
      <c r="C11" s="108" t="s">
        <v>118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57"/>
      <c r="AD11" s="57"/>
    </row>
    <row r="12" spans="1:16382" ht="84.5" thickBot="1" x14ac:dyDescent="0.55000000000000004">
      <c r="A12" s="25" t="s">
        <v>9</v>
      </c>
      <c r="B12" s="7" t="s">
        <v>10</v>
      </c>
      <c r="C12" s="7" t="s">
        <v>11</v>
      </c>
      <c r="D12" s="7" t="s">
        <v>100</v>
      </c>
      <c r="E12" s="7" t="s">
        <v>12</v>
      </c>
      <c r="F12" s="7" t="s">
        <v>13</v>
      </c>
      <c r="G12" s="37" t="s">
        <v>14</v>
      </c>
      <c r="H12" s="7" t="s">
        <v>15</v>
      </c>
      <c r="I12" s="7" t="s">
        <v>113</v>
      </c>
      <c r="J12" s="7" t="s">
        <v>16</v>
      </c>
      <c r="K12" s="7" t="s">
        <v>17</v>
      </c>
      <c r="L12" s="7" t="s">
        <v>76</v>
      </c>
      <c r="M12" s="7" t="s">
        <v>77</v>
      </c>
      <c r="N12" s="7" t="s">
        <v>78</v>
      </c>
      <c r="O12" s="7" t="s">
        <v>18</v>
      </c>
      <c r="P12" s="8" t="s">
        <v>19</v>
      </c>
      <c r="Q12" s="8" t="s">
        <v>20</v>
      </c>
      <c r="R12" s="8" t="s">
        <v>21</v>
      </c>
      <c r="S12" s="8" t="s">
        <v>22</v>
      </c>
      <c r="T12" s="8" t="s">
        <v>23</v>
      </c>
      <c r="U12" s="8" t="s">
        <v>24</v>
      </c>
      <c r="V12" s="8" t="s">
        <v>25</v>
      </c>
      <c r="W12" s="8" t="s">
        <v>26</v>
      </c>
      <c r="X12" s="8" t="s">
        <v>27</v>
      </c>
      <c r="Y12" s="8" t="s">
        <v>28</v>
      </c>
      <c r="Z12" s="8" t="s">
        <v>29</v>
      </c>
      <c r="AA12" s="8" t="s">
        <v>86</v>
      </c>
      <c r="AB12" s="83" t="s">
        <v>67</v>
      </c>
      <c r="AC12" s="9"/>
      <c r="AD12" s="9"/>
    </row>
    <row r="13" spans="1:16382" ht="21.5" thickTop="1" x14ac:dyDescent="0.5">
      <c r="A13" s="109" t="s">
        <v>69</v>
      </c>
      <c r="B13" s="27">
        <v>60715</v>
      </c>
      <c r="C13" s="72" t="s">
        <v>36</v>
      </c>
      <c r="D13" s="72" t="s">
        <v>101</v>
      </c>
      <c r="E13" s="38">
        <v>2.25</v>
      </c>
      <c r="F13" s="39">
        <v>1.25</v>
      </c>
      <c r="G13" s="40">
        <v>1</v>
      </c>
      <c r="H13" s="41">
        <v>80</v>
      </c>
      <c r="I13" s="42">
        <v>4</v>
      </c>
      <c r="J13" s="42">
        <v>21.54</v>
      </c>
      <c r="K13" s="18" t="s">
        <v>32</v>
      </c>
      <c r="L13" s="74">
        <v>16.79</v>
      </c>
      <c r="M13" s="75" t="s">
        <v>73</v>
      </c>
      <c r="N13" s="44">
        <f>(L13)*1.4903</f>
        <v>25.022136999999997</v>
      </c>
      <c r="O13" s="45" t="s">
        <v>109</v>
      </c>
      <c r="P13" s="45" t="s">
        <v>109</v>
      </c>
      <c r="Q13" s="45" t="s">
        <v>109</v>
      </c>
      <c r="R13" s="45" t="s">
        <v>109</v>
      </c>
      <c r="S13" s="45" t="s">
        <v>109</v>
      </c>
      <c r="T13" s="45" t="s">
        <v>109</v>
      </c>
      <c r="U13" s="45" t="s">
        <v>109</v>
      </c>
      <c r="V13" s="45" t="s">
        <v>109</v>
      </c>
      <c r="W13" s="45"/>
      <c r="X13" s="45"/>
      <c r="Y13" s="45"/>
      <c r="Z13" s="46">
        <f>SUM(O13:Y13)</f>
        <v>0</v>
      </c>
      <c r="AA13" s="69">
        <f t="shared" ref="AA13:AA37" si="0">L13*Z13</f>
        <v>0</v>
      </c>
      <c r="AB13" s="84" t="s">
        <v>73</v>
      </c>
      <c r="AC13" s="1"/>
    </row>
    <row r="14" spans="1:16382" x14ac:dyDescent="0.5">
      <c r="A14" s="110"/>
      <c r="B14" s="27">
        <v>60615</v>
      </c>
      <c r="C14" s="72" t="s">
        <v>37</v>
      </c>
      <c r="D14" s="72" t="s">
        <v>101</v>
      </c>
      <c r="E14" s="38">
        <v>2.25</v>
      </c>
      <c r="F14" s="39">
        <v>1.25</v>
      </c>
      <c r="G14" s="40">
        <v>1</v>
      </c>
      <c r="H14" s="41">
        <v>80</v>
      </c>
      <c r="I14" s="42">
        <v>4</v>
      </c>
      <c r="J14" s="42">
        <v>21.68</v>
      </c>
      <c r="K14" s="18" t="s">
        <v>32</v>
      </c>
      <c r="L14" s="74">
        <v>16.79</v>
      </c>
      <c r="M14" s="75" t="s">
        <v>73</v>
      </c>
      <c r="N14" s="44">
        <f t="shared" ref="N14:N38" si="1">(L14)*1.4903</f>
        <v>25.022136999999997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>
        <f t="shared" ref="Z14:Z41" si="2">SUM(O14:Y14)</f>
        <v>0</v>
      </c>
      <c r="AA14" s="69">
        <f t="shared" si="0"/>
        <v>0</v>
      </c>
      <c r="AB14" s="84" t="s">
        <v>73</v>
      </c>
      <c r="AC14" s="1"/>
    </row>
    <row r="15" spans="1:16382" x14ac:dyDescent="0.5">
      <c r="A15" s="110"/>
      <c r="B15" s="27">
        <v>60325</v>
      </c>
      <c r="C15" s="72" t="s">
        <v>38</v>
      </c>
      <c r="D15" s="72" t="s">
        <v>101</v>
      </c>
      <c r="E15" s="38">
        <v>2</v>
      </c>
      <c r="F15" s="39">
        <v>1.5</v>
      </c>
      <c r="G15" s="40">
        <v>1</v>
      </c>
      <c r="H15" s="41">
        <v>80</v>
      </c>
      <c r="I15" s="42">
        <v>4</v>
      </c>
      <c r="J15" s="42">
        <v>21.68</v>
      </c>
      <c r="K15" s="18" t="s">
        <v>32</v>
      </c>
      <c r="L15" s="74">
        <v>16.79</v>
      </c>
      <c r="M15" s="75" t="s">
        <v>73</v>
      </c>
      <c r="N15" s="44">
        <f t="shared" si="1"/>
        <v>25.022136999999997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>
        <f t="shared" si="2"/>
        <v>0</v>
      </c>
      <c r="AA15" s="69">
        <f t="shared" si="0"/>
        <v>0</v>
      </c>
      <c r="AB15" s="84" t="s">
        <v>73</v>
      </c>
      <c r="AC15" s="1"/>
    </row>
    <row r="16" spans="1:16382" ht="21" customHeight="1" x14ac:dyDescent="0.5">
      <c r="A16" s="110"/>
      <c r="B16" s="27">
        <v>60915</v>
      </c>
      <c r="C16" s="72" t="s">
        <v>39</v>
      </c>
      <c r="D16" s="72" t="s">
        <v>101</v>
      </c>
      <c r="E16" s="38">
        <v>1</v>
      </c>
      <c r="F16" s="39">
        <v>0.5</v>
      </c>
      <c r="G16" s="40">
        <v>1</v>
      </c>
      <c r="H16" s="41">
        <v>160</v>
      </c>
      <c r="I16" s="42">
        <v>2</v>
      </c>
      <c r="J16" s="42">
        <v>21.54</v>
      </c>
      <c r="K16" s="18" t="s">
        <v>32</v>
      </c>
      <c r="L16" s="74">
        <v>16.79</v>
      </c>
      <c r="M16" s="75" t="s">
        <v>73</v>
      </c>
      <c r="N16" s="44">
        <f t="shared" si="1"/>
        <v>25.022136999999997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>
        <f t="shared" si="2"/>
        <v>0</v>
      </c>
      <c r="AA16" s="69">
        <f t="shared" si="0"/>
        <v>0</v>
      </c>
      <c r="AB16" s="84" t="s">
        <v>73</v>
      </c>
      <c r="AC16" s="1"/>
    </row>
    <row r="17" spans="1:29" x14ac:dyDescent="0.5">
      <c r="A17" s="110"/>
      <c r="B17" s="47">
        <v>63050</v>
      </c>
      <c r="C17" s="72" t="s">
        <v>40</v>
      </c>
      <c r="D17" s="72" t="s">
        <v>101</v>
      </c>
      <c r="E17" s="38">
        <v>2</v>
      </c>
      <c r="F17" s="39">
        <v>1.75</v>
      </c>
      <c r="G17" s="48">
        <v>3</v>
      </c>
      <c r="H17" s="49">
        <v>66</v>
      </c>
      <c r="I17" s="50">
        <v>4.8</v>
      </c>
      <c r="J17" s="42">
        <v>21.54</v>
      </c>
      <c r="K17" s="51" t="s">
        <v>32</v>
      </c>
      <c r="L17" s="74">
        <v>14.49</v>
      </c>
      <c r="M17" s="75" t="s">
        <v>73</v>
      </c>
      <c r="N17" s="44">
        <f t="shared" si="1"/>
        <v>21.594446999999999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>
        <f t="shared" si="2"/>
        <v>0</v>
      </c>
      <c r="AA17" s="69">
        <f t="shared" si="0"/>
        <v>0</v>
      </c>
      <c r="AB17" s="84" t="s">
        <v>73</v>
      </c>
      <c r="AC17" s="1"/>
    </row>
    <row r="18" spans="1:29" x14ac:dyDescent="0.5">
      <c r="A18" s="110"/>
      <c r="B18" s="47">
        <v>64015</v>
      </c>
      <c r="C18" s="72" t="s">
        <v>41</v>
      </c>
      <c r="D18" s="72" t="s">
        <v>101</v>
      </c>
      <c r="E18" s="38">
        <v>2</v>
      </c>
      <c r="F18" s="39">
        <v>1</v>
      </c>
      <c r="G18" s="48">
        <v>4</v>
      </c>
      <c r="H18" s="49">
        <v>100</v>
      </c>
      <c r="I18" s="50">
        <v>3.2</v>
      </c>
      <c r="J18" s="42">
        <v>21.54</v>
      </c>
      <c r="K18" s="51" t="s">
        <v>32</v>
      </c>
      <c r="L18" s="74">
        <v>18.53</v>
      </c>
      <c r="M18" s="75" t="s">
        <v>73</v>
      </c>
      <c r="N18" s="44">
        <f t="shared" si="1"/>
        <v>27.615259000000002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>
        <f t="shared" si="2"/>
        <v>0</v>
      </c>
      <c r="AA18" s="69">
        <f t="shared" si="0"/>
        <v>0</v>
      </c>
      <c r="AB18" s="84" t="s">
        <v>73</v>
      </c>
      <c r="AC18" s="1"/>
    </row>
    <row r="19" spans="1:29" x14ac:dyDescent="0.5">
      <c r="A19" s="110"/>
      <c r="B19" s="47">
        <v>64630</v>
      </c>
      <c r="C19" s="72" t="s">
        <v>42</v>
      </c>
      <c r="D19" s="72" t="s">
        <v>101</v>
      </c>
      <c r="E19" s="38">
        <v>2</v>
      </c>
      <c r="F19" s="39">
        <v>1.25</v>
      </c>
      <c r="G19" s="48">
        <v>4</v>
      </c>
      <c r="H19" s="49">
        <v>90</v>
      </c>
      <c r="I19" s="50">
        <v>3.5</v>
      </c>
      <c r="J19" s="42">
        <v>21.54</v>
      </c>
      <c r="K19" s="51" t="s">
        <v>32</v>
      </c>
      <c r="L19" s="76">
        <v>16.05</v>
      </c>
      <c r="M19" s="75" t="s">
        <v>73</v>
      </c>
      <c r="N19" s="44">
        <f t="shared" si="1"/>
        <v>23.919315000000001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>
        <f t="shared" si="2"/>
        <v>0</v>
      </c>
      <c r="AA19" s="69">
        <f t="shared" si="0"/>
        <v>0</v>
      </c>
      <c r="AB19" s="84" t="s">
        <v>73</v>
      </c>
      <c r="AC19" s="1"/>
    </row>
    <row r="20" spans="1:29" x14ac:dyDescent="0.5">
      <c r="A20" s="110"/>
      <c r="B20" s="47">
        <v>64130</v>
      </c>
      <c r="C20" s="72" t="s">
        <v>43</v>
      </c>
      <c r="D20" s="72" t="s">
        <v>101</v>
      </c>
      <c r="E20" s="38">
        <v>2</v>
      </c>
      <c r="F20" s="39">
        <v>1.25</v>
      </c>
      <c r="G20" s="48">
        <v>4</v>
      </c>
      <c r="H20" s="49">
        <v>80</v>
      </c>
      <c r="I20" s="50">
        <v>4</v>
      </c>
      <c r="J20" s="42">
        <v>21.54</v>
      </c>
      <c r="K20" s="51" t="s">
        <v>32</v>
      </c>
      <c r="L20" s="77">
        <v>12.93</v>
      </c>
      <c r="M20" s="75" t="s">
        <v>73</v>
      </c>
      <c r="N20" s="44">
        <f t="shared" si="1"/>
        <v>19.269579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>
        <f t="shared" si="2"/>
        <v>0</v>
      </c>
      <c r="AA20" s="69">
        <f t="shared" si="0"/>
        <v>0</v>
      </c>
      <c r="AB20" s="84" t="s">
        <v>73</v>
      </c>
      <c r="AC20" s="1"/>
    </row>
    <row r="21" spans="1:29" x14ac:dyDescent="0.5">
      <c r="A21" s="110"/>
      <c r="B21" s="47">
        <v>64230</v>
      </c>
      <c r="C21" s="72" t="s">
        <v>44</v>
      </c>
      <c r="D21" s="72" t="s">
        <v>101</v>
      </c>
      <c r="E21" s="38">
        <v>2</v>
      </c>
      <c r="F21" s="39">
        <v>1.25</v>
      </c>
      <c r="G21" s="48">
        <v>4</v>
      </c>
      <c r="H21" s="49">
        <v>72</v>
      </c>
      <c r="I21" s="50">
        <v>4.4000000000000004</v>
      </c>
      <c r="J21" s="42">
        <v>21.54</v>
      </c>
      <c r="K21" s="51" t="s">
        <v>32</v>
      </c>
      <c r="L21" s="77">
        <v>12.93</v>
      </c>
      <c r="M21" s="75" t="s">
        <v>73</v>
      </c>
      <c r="N21" s="44">
        <f t="shared" si="1"/>
        <v>19.269579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>
        <f t="shared" si="2"/>
        <v>0</v>
      </c>
      <c r="AA21" s="69">
        <f t="shared" si="0"/>
        <v>0</v>
      </c>
      <c r="AB21" s="84" t="s">
        <v>73</v>
      </c>
      <c r="AC21" s="1"/>
    </row>
    <row r="22" spans="1:29" ht="21" customHeight="1" x14ac:dyDescent="0.5">
      <c r="A22" s="110"/>
      <c r="B22" s="47">
        <v>60438</v>
      </c>
      <c r="C22" s="72" t="s">
        <v>45</v>
      </c>
      <c r="D22" s="72" t="s">
        <v>101</v>
      </c>
      <c r="E22" s="38">
        <v>2</v>
      </c>
      <c r="F22" s="31">
        <v>0</v>
      </c>
      <c r="G22" s="48">
        <v>1</v>
      </c>
      <c r="H22" s="49">
        <v>80</v>
      </c>
      <c r="I22" s="50">
        <v>4</v>
      </c>
      <c r="J22" s="42">
        <v>21.54</v>
      </c>
      <c r="K22" s="51" t="s">
        <v>32</v>
      </c>
      <c r="L22" s="77">
        <v>16.91</v>
      </c>
      <c r="M22" s="75" t="s">
        <v>73</v>
      </c>
      <c r="N22" s="44">
        <f t="shared" si="1"/>
        <v>25.200973000000001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>
        <f t="shared" si="2"/>
        <v>0</v>
      </c>
      <c r="AA22" s="69">
        <f t="shared" si="0"/>
        <v>0</v>
      </c>
      <c r="AB22" s="84" t="s">
        <v>73</v>
      </c>
      <c r="AC22" s="1"/>
    </row>
    <row r="23" spans="1:29" ht="21" customHeight="1" x14ac:dyDescent="0.5">
      <c r="A23" s="110"/>
      <c r="B23" s="52">
        <v>60425</v>
      </c>
      <c r="C23" s="72" t="s">
        <v>46</v>
      </c>
      <c r="D23" s="81" t="s">
        <v>110</v>
      </c>
      <c r="E23" s="38">
        <v>2</v>
      </c>
      <c r="F23" s="39">
        <v>1.5</v>
      </c>
      <c r="G23" s="40">
        <v>1</v>
      </c>
      <c r="H23" s="41">
        <v>80</v>
      </c>
      <c r="I23" s="42">
        <v>4</v>
      </c>
      <c r="J23" s="43">
        <v>21.68</v>
      </c>
      <c r="K23" s="51" t="s">
        <v>32</v>
      </c>
      <c r="L23" s="77">
        <v>16.79</v>
      </c>
      <c r="M23" s="75" t="s">
        <v>73</v>
      </c>
      <c r="N23" s="44" t="s">
        <v>66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6">
        <f t="shared" si="2"/>
        <v>0</v>
      </c>
      <c r="AA23" s="69">
        <f t="shared" si="0"/>
        <v>0</v>
      </c>
      <c r="AB23" s="84" t="s">
        <v>73</v>
      </c>
      <c r="AC23" s="1"/>
    </row>
    <row r="24" spans="1:29" ht="21" customHeight="1" x14ac:dyDescent="0.5">
      <c r="A24" s="110"/>
      <c r="B24" s="47">
        <v>60815</v>
      </c>
      <c r="C24" s="72" t="s">
        <v>47</v>
      </c>
      <c r="D24" s="81" t="s">
        <v>110</v>
      </c>
      <c r="E24" s="38">
        <v>2.25</v>
      </c>
      <c r="F24" s="39">
        <v>1.25</v>
      </c>
      <c r="G24" s="48">
        <v>1</v>
      </c>
      <c r="H24" s="48">
        <v>80</v>
      </c>
      <c r="I24" s="50">
        <v>4</v>
      </c>
      <c r="J24" s="42">
        <v>21.54</v>
      </c>
      <c r="K24" s="41" t="s">
        <v>32</v>
      </c>
      <c r="L24" s="77">
        <v>16.79</v>
      </c>
      <c r="M24" s="75" t="s">
        <v>73</v>
      </c>
      <c r="N24" s="44" t="s">
        <v>66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>
        <f t="shared" si="2"/>
        <v>0</v>
      </c>
      <c r="AA24" s="69">
        <f t="shared" si="0"/>
        <v>0</v>
      </c>
      <c r="AB24" s="84" t="s">
        <v>73</v>
      </c>
      <c r="AC24" s="1"/>
    </row>
    <row r="25" spans="1:29" ht="21.75" customHeight="1" thickBot="1" x14ac:dyDescent="0.55000000000000004">
      <c r="A25" s="111"/>
      <c r="B25" s="26">
        <v>40011</v>
      </c>
      <c r="C25" s="72" t="s">
        <v>48</v>
      </c>
      <c r="D25" s="72" t="s">
        <v>101</v>
      </c>
      <c r="E25" s="38">
        <v>2</v>
      </c>
      <c r="F25" s="31">
        <v>0</v>
      </c>
      <c r="G25" s="53">
        <v>6</v>
      </c>
      <c r="H25" s="19">
        <v>160</v>
      </c>
      <c r="I25" s="20">
        <v>3</v>
      </c>
      <c r="J25" s="20">
        <v>32</v>
      </c>
      <c r="K25" s="51" t="s">
        <v>33</v>
      </c>
      <c r="L25" s="74">
        <v>33.72</v>
      </c>
      <c r="M25" s="75" t="s">
        <v>73</v>
      </c>
      <c r="N25" s="44">
        <f t="shared" si="1"/>
        <v>50.252915999999999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>
        <f t="shared" si="2"/>
        <v>0</v>
      </c>
      <c r="AA25" s="69">
        <f t="shared" si="0"/>
        <v>0</v>
      </c>
      <c r="AB25" s="84" t="s">
        <v>73</v>
      </c>
      <c r="AC25" s="1"/>
    </row>
    <row r="26" spans="1:29" ht="21.75" customHeight="1" thickTop="1" x14ac:dyDescent="0.5">
      <c r="A26" s="109" t="s">
        <v>70</v>
      </c>
      <c r="B26" s="22">
        <v>67630</v>
      </c>
      <c r="C26" s="72" t="s">
        <v>49</v>
      </c>
      <c r="D26" s="72" t="s">
        <v>101</v>
      </c>
      <c r="E26" s="38">
        <v>2</v>
      </c>
      <c r="F26" s="39">
        <v>1.5</v>
      </c>
      <c r="G26" s="53">
        <v>4</v>
      </c>
      <c r="H26" s="19">
        <v>72</v>
      </c>
      <c r="I26" s="20">
        <v>4.4000000000000004</v>
      </c>
      <c r="J26" s="20">
        <v>21.54</v>
      </c>
      <c r="K26" s="51" t="s">
        <v>32</v>
      </c>
      <c r="L26" s="74">
        <v>16.73</v>
      </c>
      <c r="M26" s="75" t="s">
        <v>73</v>
      </c>
      <c r="N26" s="44">
        <f t="shared" si="1"/>
        <v>24.932718999999999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>
        <f t="shared" si="2"/>
        <v>0</v>
      </c>
      <c r="AA26" s="69">
        <f t="shared" si="0"/>
        <v>0</v>
      </c>
      <c r="AB26" s="84" t="s">
        <v>73</v>
      </c>
      <c r="AC26" s="1"/>
    </row>
    <row r="27" spans="1:29" x14ac:dyDescent="0.5">
      <c r="A27" s="110"/>
      <c r="B27" s="22">
        <v>63250</v>
      </c>
      <c r="C27" s="72" t="s">
        <v>50</v>
      </c>
      <c r="D27" s="72" t="s">
        <v>101</v>
      </c>
      <c r="E27" s="38">
        <v>2</v>
      </c>
      <c r="F27" s="39">
        <v>1.75</v>
      </c>
      <c r="G27" s="53">
        <v>3</v>
      </c>
      <c r="H27" s="19">
        <v>66</v>
      </c>
      <c r="I27" s="20">
        <v>4.8</v>
      </c>
      <c r="J27" s="20">
        <v>21.54</v>
      </c>
      <c r="K27" s="21" t="s">
        <v>32</v>
      </c>
      <c r="L27" s="74">
        <v>14.49</v>
      </c>
      <c r="M27" s="75" t="s">
        <v>73</v>
      </c>
      <c r="N27" s="44">
        <f t="shared" si="1"/>
        <v>21.594446999999999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6">
        <f t="shared" si="2"/>
        <v>0</v>
      </c>
      <c r="AA27" s="69">
        <f t="shared" si="0"/>
        <v>0</v>
      </c>
      <c r="AB27" s="84" t="s">
        <v>73</v>
      </c>
      <c r="AC27" s="1"/>
    </row>
    <row r="28" spans="1:29" ht="21" customHeight="1" x14ac:dyDescent="0.5">
      <c r="A28" s="110"/>
      <c r="B28" s="22">
        <v>60625</v>
      </c>
      <c r="C28" s="72" t="s">
        <v>51</v>
      </c>
      <c r="D28" s="72" t="s">
        <v>101</v>
      </c>
      <c r="E28" s="38">
        <v>2</v>
      </c>
      <c r="F28" s="39">
        <v>1.5</v>
      </c>
      <c r="G28" s="53">
        <v>1</v>
      </c>
      <c r="H28" s="19">
        <v>80</v>
      </c>
      <c r="I28" s="20">
        <v>4</v>
      </c>
      <c r="J28" s="20">
        <v>21.68</v>
      </c>
      <c r="K28" s="21" t="s">
        <v>32</v>
      </c>
      <c r="L28" s="74">
        <v>16.79</v>
      </c>
      <c r="M28" s="75" t="s">
        <v>73</v>
      </c>
      <c r="N28" s="44">
        <f t="shared" si="1"/>
        <v>25.022136999999997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6">
        <f t="shared" si="2"/>
        <v>0</v>
      </c>
      <c r="AA28" s="69">
        <f t="shared" si="0"/>
        <v>0</v>
      </c>
      <c r="AB28" s="84" t="s">
        <v>73</v>
      </c>
      <c r="AC28" s="1"/>
    </row>
    <row r="29" spans="1:29" x14ac:dyDescent="0.5">
      <c r="A29" s="110"/>
      <c r="B29" s="39">
        <v>62615</v>
      </c>
      <c r="C29" s="72" t="s">
        <v>52</v>
      </c>
      <c r="D29" s="72" t="s">
        <v>101</v>
      </c>
      <c r="E29" s="38">
        <v>2.25</v>
      </c>
      <c r="F29" s="39">
        <v>1.25</v>
      </c>
      <c r="G29" s="40">
        <v>1</v>
      </c>
      <c r="H29" s="54">
        <v>80</v>
      </c>
      <c r="I29" s="55">
        <v>4</v>
      </c>
      <c r="J29" s="55">
        <v>21.54</v>
      </c>
      <c r="K29" s="56" t="s">
        <v>32</v>
      </c>
      <c r="L29" s="74">
        <v>16.79</v>
      </c>
      <c r="M29" s="75" t="s">
        <v>73</v>
      </c>
      <c r="N29" s="44">
        <f t="shared" si="1"/>
        <v>25.022136999999997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>
        <f t="shared" si="2"/>
        <v>0</v>
      </c>
      <c r="AA29" s="69">
        <f t="shared" si="0"/>
        <v>0</v>
      </c>
      <c r="AB29" s="84" t="s">
        <v>73</v>
      </c>
      <c r="AC29" s="1"/>
    </row>
    <row r="30" spans="1:29" ht="21.75" customHeight="1" x14ac:dyDescent="0.5">
      <c r="A30" s="110"/>
      <c r="B30" s="39">
        <v>60738</v>
      </c>
      <c r="C30" s="72" t="s">
        <v>53</v>
      </c>
      <c r="D30" s="72" t="s">
        <v>101</v>
      </c>
      <c r="E30" s="38">
        <v>2</v>
      </c>
      <c r="F30" s="31">
        <v>0</v>
      </c>
      <c r="G30" s="40">
        <v>1</v>
      </c>
      <c r="H30" s="54">
        <v>80</v>
      </c>
      <c r="I30" s="55">
        <v>4</v>
      </c>
      <c r="J30" s="55">
        <v>21.54</v>
      </c>
      <c r="K30" s="56" t="s">
        <v>32</v>
      </c>
      <c r="L30" s="74">
        <v>16.91</v>
      </c>
      <c r="M30" s="75" t="s">
        <v>73</v>
      </c>
      <c r="N30" s="44">
        <f t="shared" si="1"/>
        <v>25.200973000000001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6">
        <f t="shared" si="2"/>
        <v>0</v>
      </c>
      <c r="AA30" s="69">
        <f t="shared" si="0"/>
        <v>0</v>
      </c>
      <c r="AB30" s="84" t="s">
        <v>73</v>
      </c>
      <c r="AC30" s="1"/>
    </row>
    <row r="31" spans="1:29" ht="21.75" customHeight="1" thickBot="1" x14ac:dyDescent="0.55000000000000004">
      <c r="A31" s="111"/>
      <c r="B31" s="39">
        <v>62915</v>
      </c>
      <c r="C31" s="72" t="s">
        <v>102</v>
      </c>
      <c r="D31" s="72" t="s">
        <v>101</v>
      </c>
      <c r="E31" s="38">
        <v>2</v>
      </c>
      <c r="F31" s="31">
        <v>0</v>
      </c>
      <c r="G31" s="40">
        <v>1</v>
      </c>
      <c r="H31" s="54">
        <v>80</v>
      </c>
      <c r="I31" s="55">
        <v>4</v>
      </c>
      <c r="J31" s="55">
        <v>21.54</v>
      </c>
      <c r="K31" s="56" t="s">
        <v>32</v>
      </c>
      <c r="L31" s="74">
        <v>16.79</v>
      </c>
      <c r="M31" s="75" t="s">
        <v>73</v>
      </c>
      <c r="N31" s="44">
        <f t="shared" ref="N31" si="3">(L31)*1.4903</f>
        <v>25.022136999999997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6">
        <f t="shared" ref="Z31" si="4">SUM(O31:Y31)</f>
        <v>0</v>
      </c>
      <c r="AA31" s="69">
        <f t="shared" si="0"/>
        <v>0</v>
      </c>
      <c r="AB31" s="84" t="s">
        <v>73</v>
      </c>
      <c r="AC31" s="1"/>
    </row>
    <row r="32" spans="1:29" ht="21.5" thickTop="1" x14ac:dyDescent="0.5">
      <c r="A32" s="109" t="s">
        <v>71</v>
      </c>
      <c r="B32" s="39">
        <v>50415</v>
      </c>
      <c r="C32" s="72" t="s">
        <v>54</v>
      </c>
      <c r="D32" s="72" t="s">
        <v>101</v>
      </c>
      <c r="E32" s="38">
        <v>2</v>
      </c>
      <c r="F32" s="39">
        <v>1</v>
      </c>
      <c r="G32" s="40">
        <v>1</v>
      </c>
      <c r="H32" s="54">
        <v>106</v>
      </c>
      <c r="I32" s="55">
        <v>3</v>
      </c>
      <c r="J32" s="55">
        <v>20.92</v>
      </c>
      <c r="K32" s="56" t="s">
        <v>34</v>
      </c>
      <c r="L32" s="74">
        <v>10.35</v>
      </c>
      <c r="M32" s="75" t="s">
        <v>73</v>
      </c>
      <c r="N32" s="44">
        <f t="shared" si="1"/>
        <v>15.424605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>
        <f t="shared" si="2"/>
        <v>0</v>
      </c>
      <c r="AA32" s="69">
        <f t="shared" si="0"/>
        <v>0</v>
      </c>
      <c r="AB32" s="84" t="s">
        <v>73</v>
      </c>
      <c r="AC32" s="1"/>
    </row>
    <row r="33" spans="1:29" x14ac:dyDescent="0.5">
      <c r="A33" s="110"/>
      <c r="B33" s="39">
        <v>50515</v>
      </c>
      <c r="C33" s="72" t="s">
        <v>55</v>
      </c>
      <c r="D33" s="72" t="s">
        <v>101</v>
      </c>
      <c r="E33" s="38">
        <v>1</v>
      </c>
      <c r="F33" s="39">
        <v>0.5</v>
      </c>
      <c r="G33" s="40">
        <v>1</v>
      </c>
      <c r="H33" s="54">
        <v>200</v>
      </c>
      <c r="I33" s="55">
        <v>1.6</v>
      </c>
      <c r="J33" s="55">
        <v>20.92</v>
      </c>
      <c r="K33" s="56" t="s">
        <v>34</v>
      </c>
      <c r="L33" s="74">
        <v>10.35</v>
      </c>
      <c r="M33" s="75" t="s">
        <v>73</v>
      </c>
      <c r="N33" s="44" t="s">
        <v>66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>
        <f t="shared" si="2"/>
        <v>0</v>
      </c>
      <c r="AA33" s="69">
        <f t="shared" si="0"/>
        <v>0</v>
      </c>
      <c r="AB33" s="84" t="s">
        <v>73</v>
      </c>
      <c r="AC33" s="1"/>
    </row>
    <row r="34" spans="1:29" x14ac:dyDescent="0.5">
      <c r="A34" s="110"/>
      <c r="B34" s="16">
        <v>50011</v>
      </c>
      <c r="C34" s="72" t="s">
        <v>56</v>
      </c>
      <c r="D34" s="72" t="s">
        <v>101</v>
      </c>
      <c r="E34" s="38">
        <v>2</v>
      </c>
      <c r="F34" s="39">
        <v>1</v>
      </c>
      <c r="G34" s="40">
        <v>1</v>
      </c>
      <c r="H34" s="40">
        <v>106</v>
      </c>
      <c r="I34" s="42">
        <v>3</v>
      </c>
      <c r="J34" s="42">
        <v>20.84</v>
      </c>
      <c r="K34" s="51" t="s">
        <v>34</v>
      </c>
      <c r="L34" s="73">
        <v>10.35</v>
      </c>
      <c r="M34" s="75" t="s">
        <v>73</v>
      </c>
      <c r="N34" s="44">
        <f t="shared" si="1"/>
        <v>15.424605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6">
        <f t="shared" si="2"/>
        <v>0</v>
      </c>
      <c r="AA34" s="69">
        <f t="shared" si="0"/>
        <v>0</v>
      </c>
      <c r="AB34" s="84" t="s">
        <v>73</v>
      </c>
      <c r="AC34" s="1"/>
    </row>
    <row r="35" spans="1:29" x14ac:dyDescent="0.5">
      <c r="A35" s="110"/>
      <c r="B35" s="10">
        <v>40015</v>
      </c>
      <c r="C35" s="72" t="s">
        <v>57</v>
      </c>
      <c r="D35" s="72" t="s">
        <v>101</v>
      </c>
      <c r="E35" s="38">
        <v>2</v>
      </c>
      <c r="F35" s="39">
        <v>1</v>
      </c>
      <c r="G35" s="15">
        <v>5</v>
      </c>
      <c r="H35" s="15">
        <v>106</v>
      </c>
      <c r="I35" s="13">
        <v>3</v>
      </c>
      <c r="J35" s="13">
        <v>20.92</v>
      </c>
      <c r="K35" s="14" t="s">
        <v>34</v>
      </c>
      <c r="L35" s="74">
        <v>10.35</v>
      </c>
      <c r="M35" s="75" t="s">
        <v>73</v>
      </c>
      <c r="N35" s="44">
        <f t="shared" si="1"/>
        <v>15.424605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>
        <f t="shared" si="2"/>
        <v>0</v>
      </c>
      <c r="AA35" s="69">
        <f t="shared" si="0"/>
        <v>0</v>
      </c>
      <c r="AB35" s="84" t="s">
        <v>73</v>
      </c>
      <c r="AC35" s="1"/>
    </row>
    <row r="36" spans="1:29" x14ac:dyDescent="0.5">
      <c r="A36" s="110"/>
      <c r="B36" s="10">
        <v>43015</v>
      </c>
      <c r="C36" s="72" t="s">
        <v>58</v>
      </c>
      <c r="D36" s="72" t="s">
        <v>101</v>
      </c>
      <c r="E36" s="38">
        <v>2</v>
      </c>
      <c r="F36" s="39">
        <v>1</v>
      </c>
      <c r="G36" s="15">
        <v>10</v>
      </c>
      <c r="H36" s="15">
        <v>106</v>
      </c>
      <c r="I36" s="13">
        <v>3</v>
      </c>
      <c r="J36" s="11">
        <v>21.92</v>
      </c>
      <c r="K36" s="14" t="s">
        <v>34</v>
      </c>
      <c r="L36" s="73">
        <v>10.35</v>
      </c>
      <c r="M36" s="75" t="s">
        <v>73</v>
      </c>
      <c r="N36" s="44">
        <f t="shared" si="1"/>
        <v>15.424605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6">
        <f t="shared" si="2"/>
        <v>0</v>
      </c>
      <c r="AA36" s="69">
        <f t="shared" si="0"/>
        <v>0</v>
      </c>
      <c r="AB36" s="84" t="s">
        <v>73</v>
      </c>
      <c r="AC36" s="1"/>
    </row>
    <row r="37" spans="1:29" ht="21" customHeight="1" thickBot="1" x14ac:dyDescent="0.55000000000000004">
      <c r="A37" s="111"/>
      <c r="B37" s="16">
        <v>46015</v>
      </c>
      <c r="C37" s="72" t="s">
        <v>40</v>
      </c>
      <c r="D37" s="72" t="s">
        <v>101</v>
      </c>
      <c r="E37" s="38">
        <v>2</v>
      </c>
      <c r="F37" s="39">
        <v>1</v>
      </c>
      <c r="G37" s="15">
        <v>3</v>
      </c>
      <c r="H37" s="15">
        <v>106</v>
      </c>
      <c r="I37" s="13">
        <v>3</v>
      </c>
      <c r="J37" s="13">
        <v>20.92</v>
      </c>
      <c r="K37" s="14" t="s">
        <v>34</v>
      </c>
      <c r="L37" s="73">
        <v>10.35</v>
      </c>
      <c r="M37" s="75" t="s">
        <v>73</v>
      </c>
      <c r="N37" s="44">
        <f t="shared" si="1"/>
        <v>15.424605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6">
        <f t="shared" si="2"/>
        <v>0</v>
      </c>
      <c r="AA37" s="69">
        <f t="shared" si="0"/>
        <v>0</v>
      </c>
      <c r="AB37" s="84" t="s">
        <v>73</v>
      </c>
      <c r="AC37" s="1"/>
    </row>
    <row r="38" spans="1:29" ht="43" thickTop="1" thickBot="1" x14ac:dyDescent="0.55000000000000004">
      <c r="A38" s="67" t="s">
        <v>96</v>
      </c>
      <c r="B38" s="16">
        <v>34007</v>
      </c>
      <c r="C38" s="72" t="s">
        <v>59</v>
      </c>
      <c r="D38" s="72" t="s">
        <v>101</v>
      </c>
      <c r="E38" s="38">
        <v>2</v>
      </c>
      <c r="F38" s="31">
        <v>0</v>
      </c>
      <c r="G38" s="15">
        <v>3</v>
      </c>
      <c r="H38" s="15">
        <v>142</v>
      </c>
      <c r="I38" s="13">
        <v>4.5</v>
      </c>
      <c r="J38" s="11">
        <v>42.77</v>
      </c>
      <c r="K38" s="14" t="s">
        <v>65</v>
      </c>
      <c r="L38" s="73">
        <v>28.8</v>
      </c>
      <c r="M38" s="75" t="s">
        <v>73</v>
      </c>
      <c r="N38" s="44">
        <f t="shared" si="1"/>
        <v>42.920639999999999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6">
        <f t="shared" si="2"/>
        <v>0</v>
      </c>
      <c r="AA38" s="69">
        <f>L38*Z38</f>
        <v>0</v>
      </c>
      <c r="AB38" s="84" t="s">
        <v>73</v>
      </c>
      <c r="AC38" s="1"/>
    </row>
    <row r="39" spans="1:29" ht="42.75" customHeight="1" thickTop="1" thickBot="1" x14ac:dyDescent="0.55000000000000004">
      <c r="A39" s="67" t="s">
        <v>72</v>
      </c>
      <c r="B39" s="16">
        <v>34009</v>
      </c>
      <c r="C39" s="72" t="s">
        <v>60</v>
      </c>
      <c r="D39" s="72" t="s">
        <v>101</v>
      </c>
      <c r="E39" s="38">
        <v>2.5</v>
      </c>
      <c r="F39" s="31">
        <v>0</v>
      </c>
      <c r="G39" s="15">
        <v>1</v>
      </c>
      <c r="H39" s="15">
        <v>104</v>
      </c>
      <c r="I39" s="13">
        <v>5.2</v>
      </c>
      <c r="J39" s="13">
        <v>31.99</v>
      </c>
      <c r="K39" s="14" t="s">
        <v>33</v>
      </c>
      <c r="L39" s="75" t="s">
        <v>73</v>
      </c>
      <c r="M39" s="74">
        <v>26.38</v>
      </c>
      <c r="N39" s="44">
        <f>(M39)*1.4903</f>
        <v>39.314113999999996</v>
      </c>
      <c r="O39" s="45" t="s">
        <v>109</v>
      </c>
      <c r="P39" s="45"/>
      <c r="Q39" s="45" t="s">
        <v>109</v>
      </c>
      <c r="R39" s="45"/>
      <c r="S39" s="45" t="s">
        <v>109</v>
      </c>
      <c r="T39" s="45"/>
      <c r="U39" s="45" t="s">
        <v>109</v>
      </c>
      <c r="V39" s="45"/>
      <c r="W39" s="45"/>
      <c r="X39" s="45"/>
      <c r="Y39" s="45"/>
      <c r="Z39" s="46">
        <f t="shared" si="2"/>
        <v>0</v>
      </c>
      <c r="AA39" s="69" t="e">
        <f t="shared" ref="AA39:AA53" si="5">L39*Z39</f>
        <v>#VALUE!</v>
      </c>
      <c r="AB39" s="85">
        <f>M39*Z39</f>
        <v>0</v>
      </c>
      <c r="AC39" s="1"/>
    </row>
    <row r="40" spans="1:29" ht="43" thickTop="1" thickBot="1" x14ac:dyDescent="0.55000000000000004">
      <c r="A40" s="70" t="s">
        <v>94</v>
      </c>
      <c r="B40" s="27">
        <v>10404</v>
      </c>
      <c r="C40" s="72" t="s">
        <v>87</v>
      </c>
      <c r="D40" s="72" t="s">
        <v>101</v>
      </c>
      <c r="E40" s="38">
        <v>2</v>
      </c>
      <c r="F40" s="31">
        <v>0</v>
      </c>
      <c r="G40" s="15">
        <v>1</v>
      </c>
      <c r="H40" s="12">
        <v>192</v>
      </c>
      <c r="I40" s="13">
        <v>2</v>
      </c>
      <c r="J40" s="13">
        <v>25.1</v>
      </c>
      <c r="K40" s="17" t="s">
        <v>35</v>
      </c>
      <c r="L40" s="73">
        <v>25.61</v>
      </c>
      <c r="M40" s="73">
        <v>10.98</v>
      </c>
      <c r="N40" s="44">
        <f t="shared" ref="N40:N41" si="6">(L40+M40)*1.4903</f>
        <v>54.530077000000006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>
        <f t="shared" si="2"/>
        <v>0</v>
      </c>
      <c r="AA40" s="69">
        <f t="shared" si="5"/>
        <v>0</v>
      </c>
      <c r="AB40" s="85">
        <f>M40*Z40</f>
        <v>0</v>
      </c>
      <c r="AC40" s="1"/>
    </row>
    <row r="41" spans="1:29" ht="43" thickTop="1" thickBot="1" x14ac:dyDescent="0.55000000000000004">
      <c r="A41" s="89" t="s">
        <v>95</v>
      </c>
      <c r="B41" s="28">
        <v>64011</v>
      </c>
      <c r="C41" s="72" t="s">
        <v>88</v>
      </c>
      <c r="D41" s="72" t="s">
        <v>101</v>
      </c>
      <c r="E41" s="38">
        <v>2</v>
      </c>
      <c r="F41" s="39">
        <v>2</v>
      </c>
      <c r="G41" s="19">
        <v>6</v>
      </c>
      <c r="H41" s="19">
        <v>120</v>
      </c>
      <c r="I41" s="20">
        <v>4.0199999999999996</v>
      </c>
      <c r="J41" s="20">
        <v>31.44</v>
      </c>
      <c r="K41" s="21" t="s">
        <v>30</v>
      </c>
      <c r="L41" s="73">
        <v>14.15</v>
      </c>
      <c r="M41" s="73">
        <v>6.07</v>
      </c>
      <c r="N41" s="44">
        <f t="shared" si="6"/>
        <v>30.133865999999998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>
        <f t="shared" si="2"/>
        <v>0</v>
      </c>
      <c r="AA41" s="69">
        <f t="shared" si="5"/>
        <v>0</v>
      </c>
      <c r="AB41" s="85">
        <f>M41*Z41</f>
        <v>0</v>
      </c>
      <c r="AC41" s="1"/>
    </row>
    <row r="42" spans="1:29" x14ac:dyDescent="0.5">
      <c r="A42" s="114" t="s">
        <v>117</v>
      </c>
      <c r="B42" s="28">
        <v>28802</v>
      </c>
      <c r="C42" s="72" t="s">
        <v>98</v>
      </c>
      <c r="D42" s="72" t="s">
        <v>101</v>
      </c>
      <c r="E42" s="38">
        <v>2</v>
      </c>
      <c r="F42" s="39">
        <v>0</v>
      </c>
      <c r="G42" s="19">
        <v>1</v>
      </c>
      <c r="H42" s="19">
        <v>106</v>
      </c>
      <c r="I42" s="20">
        <v>3</v>
      </c>
      <c r="J42" s="20">
        <v>21.54</v>
      </c>
      <c r="K42" s="21" t="s">
        <v>32</v>
      </c>
      <c r="L42" s="73">
        <v>17.52</v>
      </c>
      <c r="M42" s="73">
        <v>7.51</v>
      </c>
      <c r="N42" s="44">
        <v>39.56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6">
        <f t="shared" ref="Z42:Z53" si="7">SUM(O42:Y42)</f>
        <v>0</v>
      </c>
      <c r="AA42" s="69">
        <f t="shared" si="5"/>
        <v>0</v>
      </c>
      <c r="AB42" s="85">
        <f t="shared" ref="AB42:AB49" si="8">M42*Z42</f>
        <v>0</v>
      </c>
      <c r="AC42" s="1"/>
    </row>
    <row r="43" spans="1:29" ht="21" customHeight="1" x14ac:dyDescent="0.5">
      <c r="A43" s="112"/>
      <c r="B43" s="28">
        <v>28809</v>
      </c>
      <c r="C43" s="72" t="s">
        <v>63</v>
      </c>
      <c r="D43" s="72" t="s">
        <v>101</v>
      </c>
      <c r="E43" s="38">
        <v>2</v>
      </c>
      <c r="F43" s="38">
        <v>0</v>
      </c>
      <c r="G43" s="38">
        <v>1</v>
      </c>
      <c r="H43" s="38">
        <v>106</v>
      </c>
      <c r="I43" s="38">
        <v>3</v>
      </c>
      <c r="J43" s="38">
        <v>21.75</v>
      </c>
      <c r="K43" s="82" t="s">
        <v>32</v>
      </c>
      <c r="L43" s="75" t="s">
        <v>73</v>
      </c>
      <c r="M43" s="73">
        <v>35.729999999999997</v>
      </c>
      <c r="N43" s="44">
        <f>M43*1.4903</f>
        <v>53.248418999999991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6">
        <f t="shared" si="7"/>
        <v>0</v>
      </c>
      <c r="AA43" s="69" t="e">
        <f t="shared" si="5"/>
        <v>#VALUE!</v>
      </c>
      <c r="AB43" s="85">
        <f t="shared" si="8"/>
        <v>0</v>
      </c>
      <c r="AC43" s="1"/>
    </row>
    <row r="44" spans="1:29" x14ac:dyDescent="0.5">
      <c r="A44" s="112"/>
      <c r="B44" s="28">
        <v>34509</v>
      </c>
      <c r="C44" s="72" t="s">
        <v>97</v>
      </c>
      <c r="D44" s="81" t="s">
        <v>112</v>
      </c>
      <c r="E44" s="38">
        <v>2.5</v>
      </c>
      <c r="F44" s="38">
        <v>0</v>
      </c>
      <c r="G44" s="38">
        <v>1</v>
      </c>
      <c r="H44" s="38" t="s">
        <v>111</v>
      </c>
      <c r="I44" s="38">
        <v>5.2</v>
      </c>
      <c r="J44" s="38">
        <v>31.99</v>
      </c>
      <c r="K44" s="82" t="s">
        <v>33</v>
      </c>
      <c r="L44" s="68" t="s">
        <v>73</v>
      </c>
      <c r="M44" s="38">
        <v>26.38</v>
      </c>
      <c r="N44" s="44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>
        <f t="shared" si="7"/>
        <v>0</v>
      </c>
      <c r="AA44" s="69" t="e">
        <f t="shared" si="5"/>
        <v>#VALUE!</v>
      </c>
      <c r="AB44" s="85">
        <f t="shared" si="8"/>
        <v>0</v>
      </c>
    </row>
    <row r="45" spans="1:29" x14ac:dyDescent="0.5">
      <c r="A45" s="112"/>
      <c r="B45" s="28">
        <v>40915</v>
      </c>
      <c r="C45" s="72" t="s">
        <v>89</v>
      </c>
      <c r="D45" s="72" t="s">
        <v>101</v>
      </c>
      <c r="E45" s="38">
        <v>2</v>
      </c>
      <c r="F45" s="38">
        <v>1</v>
      </c>
      <c r="G45" s="38">
        <v>5</v>
      </c>
      <c r="H45" s="38">
        <v>106</v>
      </c>
      <c r="I45" s="38">
        <v>5</v>
      </c>
      <c r="J45" s="38">
        <v>21.26</v>
      </c>
      <c r="K45" s="82" t="s">
        <v>34</v>
      </c>
      <c r="L45" s="73">
        <v>9</v>
      </c>
      <c r="M45" s="73">
        <v>3.86</v>
      </c>
      <c r="N45" s="44">
        <v>19.16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>
        <f t="shared" si="7"/>
        <v>0</v>
      </c>
      <c r="AA45" s="69">
        <f t="shared" si="5"/>
        <v>0</v>
      </c>
      <c r="AB45" s="85">
        <f t="shared" si="8"/>
        <v>0</v>
      </c>
      <c r="AC45" s="1"/>
    </row>
    <row r="46" spans="1:29" x14ac:dyDescent="0.5">
      <c r="A46" s="112"/>
      <c r="B46" s="28">
        <v>43915</v>
      </c>
      <c r="C46" s="72" t="s">
        <v>90</v>
      </c>
      <c r="D46" s="72" t="s">
        <v>101</v>
      </c>
      <c r="E46" s="38">
        <v>2</v>
      </c>
      <c r="F46" s="39">
        <v>1</v>
      </c>
      <c r="G46" s="15">
        <v>10</v>
      </c>
      <c r="H46" s="15">
        <v>106</v>
      </c>
      <c r="I46" s="13">
        <v>3</v>
      </c>
      <c r="J46" s="20">
        <v>21.92</v>
      </c>
      <c r="K46" s="21" t="s">
        <v>34</v>
      </c>
      <c r="L46" s="73">
        <v>9</v>
      </c>
      <c r="M46" s="73">
        <v>3.86</v>
      </c>
      <c r="N46" s="44">
        <v>19.16</v>
      </c>
      <c r="O46" s="45"/>
      <c r="P46" s="45" t="s">
        <v>109</v>
      </c>
      <c r="Q46" s="45"/>
      <c r="R46" s="45" t="s">
        <v>109</v>
      </c>
      <c r="S46" s="45"/>
      <c r="T46" s="45" t="s">
        <v>109</v>
      </c>
      <c r="U46" s="45"/>
      <c r="V46" s="45"/>
      <c r="W46" s="45"/>
      <c r="X46" s="45"/>
      <c r="Y46" s="45"/>
      <c r="Z46" s="46">
        <f t="shared" si="7"/>
        <v>0</v>
      </c>
      <c r="AA46" s="69">
        <f t="shared" si="5"/>
        <v>0</v>
      </c>
      <c r="AB46" s="85">
        <f t="shared" si="8"/>
        <v>0</v>
      </c>
    </row>
    <row r="47" spans="1:29" x14ac:dyDescent="0.5">
      <c r="A47" s="112"/>
      <c r="B47" s="28">
        <v>59490</v>
      </c>
      <c r="C47" s="72" t="s">
        <v>64</v>
      </c>
      <c r="D47" s="81" t="s">
        <v>101</v>
      </c>
      <c r="E47" s="38">
        <v>1</v>
      </c>
      <c r="F47" s="38">
        <v>0</v>
      </c>
      <c r="G47" s="38">
        <v>1</v>
      </c>
      <c r="H47" s="38">
        <v>320</v>
      </c>
      <c r="I47" s="38">
        <v>1.5</v>
      </c>
      <c r="J47" s="38">
        <v>31</v>
      </c>
      <c r="K47" s="82" t="s">
        <v>108</v>
      </c>
      <c r="L47" s="75" t="s">
        <v>73</v>
      </c>
      <c r="M47" s="73">
        <v>38.799999999999997</v>
      </c>
      <c r="N47" s="44">
        <f>M47*1.4903</f>
        <v>57.823639999999997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>
        <f t="shared" si="7"/>
        <v>0</v>
      </c>
      <c r="AA47" s="69" t="e">
        <f t="shared" si="5"/>
        <v>#VALUE!</v>
      </c>
      <c r="AB47" s="85">
        <f t="shared" si="8"/>
        <v>0</v>
      </c>
      <c r="AC47" s="1"/>
    </row>
    <row r="48" spans="1:29" x14ac:dyDescent="0.5">
      <c r="A48" s="112"/>
      <c r="B48" s="28">
        <v>59515</v>
      </c>
      <c r="C48" s="72" t="s">
        <v>91</v>
      </c>
      <c r="D48" s="72" t="s">
        <v>101</v>
      </c>
      <c r="E48" s="38">
        <v>1</v>
      </c>
      <c r="F48" s="39">
        <v>0.5</v>
      </c>
      <c r="G48" s="40">
        <v>1</v>
      </c>
      <c r="H48" s="54">
        <v>200</v>
      </c>
      <c r="I48" s="55">
        <v>1.6</v>
      </c>
      <c r="J48" s="20">
        <v>20.92</v>
      </c>
      <c r="K48" s="21" t="s">
        <v>34</v>
      </c>
      <c r="L48" s="73">
        <v>9</v>
      </c>
      <c r="M48" s="73">
        <v>3.86</v>
      </c>
      <c r="N48" s="44">
        <f>(L48+M48)*1.4903</f>
        <v>19.165257999999998</v>
      </c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6">
        <f t="shared" si="7"/>
        <v>0</v>
      </c>
      <c r="AA48" s="69">
        <f t="shared" si="5"/>
        <v>0</v>
      </c>
      <c r="AB48" s="85">
        <f t="shared" si="8"/>
        <v>0</v>
      </c>
      <c r="AC48" s="1"/>
    </row>
    <row r="49" spans="1:30" x14ac:dyDescent="0.5">
      <c r="A49" s="112"/>
      <c r="B49" s="28">
        <v>59595</v>
      </c>
      <c r="C49" s="72" t="s">
        <v>92</v>
      </c>
      <c r="D49" s="72" t="s">
        <v>101</v>
      </c>
      <c r="E49" s="38">
        <v>2</v>
      </c>
      <c r="F49" s="39">
        <v>1</v>
      </c>
      <c r="G49" s="40">
        <v>1</v>
      </c>
      <c r="H49" s="54">
        <v>106</v>
      </c>
      <c r="I49" s="55">
        <v>3</v>
      </c>
      <c r="J49" s="20">
        <v>20.92</v>
      </c>
      <c r="K49" s="21" t="s">
        <v>34</v>
      </c>
      <c r="L49" s="73">
        <v>9</v>
      </c>
      <c r="M49" s="73">
        <v>3.86</v>
      </c>
      <c r="N49" s="44">
        <f>(L49+M49)*1.4903</f>
        <v>19.165257999999998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6">
        <f t="shared" si="7"/>
        <v>0</v>
      </c>
      <c r="AA49" s="69">
        <f t="shared" si="5"/>
        <v>0</v>
      </c>
      <c r="AB49" s="85">
        <f t="shared" si="8"/>
        <v>0</v>
      </c>
      <c r="AC49" s="1"/>
    </row>
    <row r="50" spans="1:30" ht="21" customHeight="1" x14ac:dyDescent="0.5">
      <c r="A50" s="112"/>
      <c r="B50" s="28">
        <v>64640</v>
      </c>
      <c r="C50" s="72" t="s">
        <v>74</v>
      </c>
      <c r="D50" s="72" t="s">
        <v>101</v>
      </c>
      <c r="E50" s="38">
        <v>2</v>
      </c>
      <c r="F50" s="39">
        <v>1</v>
      </c>
      <c r="G50" s="48" t="s">
        <v>106</v>
      </c>
      <c r="H50" s="49">
        <v>64</v>
      </c>
      <c r="I50" s="50">
        <v>5</v>
      </c>
      <c r="J50" s="38">
        <v>21.54</v>
      </c>
      <c r="K50" s="82" t="s">
        <v>107</v>
      </c>
      <c r="L50" s="68" t="s">
        <v>73</v>
      </c>
      <c r="M50" s="73">
        <v>34.75</v>
      </c>
      <c r="N50" s="44">
        <f>M50*1.4903</f>
        <v>51.787925000000001</v>
      </c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6">
        <f t="shared" ref="Z50" si="9">SUM(O50:Y50)</f>
        <v>0</v>
      </c>
      <c r="AA50" s="69" t="e">
        <f t="shared" ref="AA50" si="10">L50*Z50</f>
        <v>#VALUE!</v>
      </c>
      <c r="AB50" s="85">
        <f>M50*Z50</f>
        <v>0</v>
      </c>
      <c r="AC50" s="1"/>
    </row>
    <row r="51" spans="1:30" ht="21" customHeight="1" thickBot="1" x14ac:dyDescent="0.55000000000000004">
      <c r="A51" s="113"/>
      <c r="B51" s="28">
        <v>62005</v>
      </c>
      <c r="C51" s="72" t="s">
        <v>103</v>
      </c>
      <c r="D51" s="72" t="s">
        <v>101</v>
      </c>
      <c r="E51" s="38">
        <v>0</v>
      </c>
      <c r="F51" s="39">
        <v>2</v>
      </c>
      <c r="G51" s="19">
        <v>3</v>
      </c>
      <c r="H51" s="19">
        <v>106</v>
      </c>
      <c r="I51" s="20">
        <v>3</v>
      </c>
      <c r="J51" s="20">
        <v>21.54</v>
      </c>
      <c r="K51" s="82" t="s">
        <v>32</v>
      </c>
      <c r="L51" s="73">
        <v>22.55</v>
      </c>
      <c r="M51" s="68" t="s">
        <v>73</v>
      </c>
      <c r="N51" s="44" t="e">
        <f>(L51+M51)*1.4903</f>
        <v>#VALUE!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6">
        <f t="shared" si="7"/>
        <v>0</v>
      </c>
      <c r="AA51" s="69">
        <f t="shared" si="5"/>
        <v>0</v>
      </c>
      <c r="AB51" s="84" t="s">
        <v>73</v>
      </c>
      <c r="AC51" s="29"/>
      <c r="AD51" s="29"/>
    </row>
    <row r="52" spans="1:30" ht="42.65" customHeight="1" x14ac:dyDescent="0.5">
      <c r="A52" s="112" t="s">
        <v>116</v>
      </c>
      <c r="B52" s="28">
        <v>64019</v>
      </c>
      <c r="C52" s="72" t="s">
        <v>61</v>
      </c>
      <c r="D52" s="72" t="s">
        <v>101</v>
      </c>
      <c r="E52" s="38">
        <v>2</v>
      </c>
      <c r="F52" s="38">
        <v>2</v>
      </c>
      <c r="G52" s="38">
        <v>6</v>
      </c>
      <c r="H52" s="38">
        <v>120</v>
      </c>
      <c r="I52" s="38">
        <v>4</v>
      </c>
      <c r="J52" s="38">
        <v>31.44</v>
      </c>
      <c r="K52" s="82" t="s">
        <v>30</v>
      </c>
      <c r="L52" s="68" t="s">
        <v>73</v>
      </c>
      <c r="M52" s="73">
        <v>17.86</v>
      </c>
      <c r="N52" s="44">
        <f>M52*1.4903</f>
        <v>26.616757999999997</v>
      </c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6">
        <f t="shared" si="7"/>
        <v>0</v>
      </c>
      <c r="AA52" s="69" t="e">
        <f t="shared" si="5"/>
        <v>#VALUE!</v>
      </c>
      <c r="AB52" s="85">
        <f>M52*Z52</f>
        <v>0</v>
      </c>
      <c r="AC52" s="29"/>
      <c r="AD52" s="29"/>
    </row>
    <row r="53" spans="1:30" ht="21.5" thickBot="1" x14ac:dyDescent="0.55000000000000004">
      <c r="A53" s="113"/>
      <c r="B53" s="28">
        <v>64020</v>
      </c>
      <c r="C53" s="72" t="s">
        <v>62</v>
      </c>
      <c r="D53" s="72" t="s">
        <v>101</v>
      </c>
      <c r="E53" s="38">
        <v>1.25</v>
      </c>
      <c r="F53" s="38">
        <v>1.25</v>
      </c>
      <c r="G53" s="38">
        <v>4</v>
      </c>
      <c r="H53" s="38">
        <v>179</v>
      </c>
      <c r="I53" s="38">
        <v>2.68</v>
      </c>
      <c r="J53" s="38">
        <v>31.44</v>
      </c>
      <c r="K53" s="82" t="s">
        <v>30</v>
      </c>
      <c r="L53" s="68" t="s">
        <v>73</v>
      </c>
      <c r="M53" s="73">
        <v>16.73</v>
      </c>
      <c r="N53" s="44">
        <f>M53*1.4903</f>
        <v>24.932718999999999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6">
        <f t="shared" si="7"/>
        <v>0</v>
      </c>
      <c r="AA53" s="69" t="e">
        <f t="shared" si="5"/>
        <v>#VALUE!</v>
      </c>
      <c r="AB53" s="85">
        <f>M53*Z53</f>
        <v>0</v>
      </c>
      <c r="AC53" s="1"/>
    </row>
    <row r="54" spans="1:30" x14ac:dyDescent="0.5">
      <c r="A54" s="23"/>
      <c r="B54" s="24" t="s">
        <v>104</v>
      </c>
      <c r="C54" s="61"/>
      <c r="D54" s="61"/>
      <c r="E54" s="61"/>
      <c r="F54" s="61"/>
      <c r="G54" s="61"/>
      <c r="H54" s="62"/>
      <c r="I54" s="1"/>
      <c r="J54" s="1"/>
      <c r="K54" s="1"/>
      <c r="L54" s="1"/>
      <c r="M54" s="1"/>
      <c r="W54" s="103" t="s">
        <v>82</v>
      </c>
      <c r="X54" s="104"/>
      <c r="Y54" s="105"/>
      <c r="Z54" s="63">
        <f>SUM(Z13:Z53)</f>
        <v>0</v>
      </c>
      <c r="AA54" s="63" t="e">
        <f>SUM(AA13:AA53)</f>
        <v>#VALUE!</v>
      </c>
      <c r="AB54" s="63">
        <f>SUM(AB13:AB53)</f>
        <v>0</v>
      </c>
      <c r="AC54" s="64"/>
      <c r="AD54" s="64"/>
    </row>
    <row r="55" spans="1:30" ht="21" hidden="1" customHeight="1" thickBot="1" x14ac:dyDescent="0.55000000000000004">
      <c r="E55" s="5"/>
      <c r="F55" s="5"/>
      <c r="G55" s="65"/>
      <c r="I55" s="1"/>
      <c r="J55" s="1"/>
      <c r="K55" s="1"/>
      <c r="L55" s="1"/>
      <c r="M55" s="1"/>
      <c r="Y55" s="1"/>
      <c r="Z55" s="1" t="s">
        <v>83</v>
      </c>
      <c r="AA55" s="1" t="s">
        <v>84</v>
      </c>
      <c r="AB55" s="86" t="s">
        <v>85</v>
      </c>
      <c r="AC55" s="64"/>
      <c r="AD55" s="64"/>
    </row>
    <row r="56" spans="1:30" ht="29.25" customHeight="1" x14ac:dyDescent="0.5">
      <c r="A56" s="78">
        <v>46014</v>
      </c>
      <c r="B56" s="24" t="s">
        <v>105</v>
      </c>
      <c r="C56" s="61"/>
      <c r="D56" s="61"/>
      <c r="E56" s="61"/>
      <c r="F56" s="61"/>
      <c r="G56" s="61"/>
      <c r="H56" s="62"/>
      <c r="I56" s="1"/>
      <c r="J56" s="1"/>
      <c r="K56" s="1"/>
      <c r="L56" s="1"/>
      <c r="M56" s="1"/>
      <c r="Y56" s="1"/>
      <c r="Z56" s="1"/>
      <c r="AA56" s="1"/>
      <c r="AB56" s="86"/>
      <c r="AC56" s="64"/>
      <c r="AD56" s="64"/>
    </row>
    <row r="57" spans="1:30" ht="31.5" customHeight="1" x14ac:dyDescent="0.5">
      <c r="E57" s="5"/>
      <c r="F57" s="5"/>
      <c r="G57" s="65"/>
      <c r="M57" s="66"/>
      <c r="N57" s="66"/>
      <c r="Y57" s="1"/>
      <c r="Z57" s="1"/>
      <c r="AA57" s="1"/>
      <c r="AB57" s="86"/>
      <c r="AC57" s="64"/>
      <c r="AD57" s="64"/>
    </row>
    <row r="58" spans="1:30" ht="21" customHeight="1" x14ac:dyDescent="0.5">
      <c r="X58" s="96" t="s">
        <v>93</v>
      </c>
      <c r="Y58" s="97"/>
      <c r="Z58" s="98"/>
      <c r="AA58" s="58" t="s">
        <v>79</v>
      </c>
      <c r="AB58" s="87" t="s">
        <v>80</v>
      </c>
    </row>
    <row r="59" spans="1:30" x14ac:dyDescent="0.5">
      <c r="X59" s="99"/>
      <c r="Y59" s="100"/>
      <c r="Z59" s="101"/>
      <c r="AA59" s="71" t="e">
        <f>SUM(AA41,AB41,#REF!,#REF!,#REF!,#REF!,AA43,#REF!,#REF!,AB43,AB43,#REF!,#REF!,AA44,AB44,AA45,AB45,#REF!,#REF!,AA46,AB46,AA40,AB40,#REF!,#REF!)*70%</f>
        <v>#REF!</v>
      </c>
      <c r="AB59" s="71" t="e">
        <f>SUM(AB41,AA41,#REF!,#REF!,#REF!,#REF!,AB43,AA43,AB52,AA52,#REF!,#REF!,#REF!,#REF!,AB44,AA44,AB45,AA45,#REF!,#REF!,AB46,AA46,AA40,AB40,#REF!,#REF!)*30%</f>
        <v>#REF!</v>
      </c>
    </row>
    <row r="60" spans="1:30" x14ac:dyDescent="0.5">
      <c r="Z60" s="59" t="s">
        <v>81</v>
      </c>
      <c r="AA60" s="60">
        <v>0.7</v>
      </c>
      <c r="AB60" s="60">
        <v>0.3</v>
      </c>
    </row>
    <row r="61" spans="1:30" x14ac:dyDescent="0.5">
      <c r="Z61" s="90" t="e">
        <f>AA54+AB54</f>
        <v>#VALUE!</v>
      </c>
      <c r="AA61" s="91"/>
      <c r="AB61" s="92"/>
    </row>
    <row r="62" spans="1:30" ht="26.25" customHeight="1" x14ac:dyDescent="0.5">
      <c r="Z62" s="90"/>
      <c r="AA62" s="91"/>
      <c r="AB62" s="92"/>
    </row>
    <row r="63" spans="1:30" ht="57.75" customHeight="1" x14ac:dyDescent="0.5">
      <c r="Z63" s="93" t="s">
        <v>99</v>
      </c>
      <c r="AA63" s="94"/>
      <c r="AB63" s="95"/>
    </row>
  </sheetData>
  <protectedRanges>
    <protectedRange algorithmName="SHA-512" hashValue="Fp69NthJWtKXyPVwKodqHoHfjk7ME2nfEnGvszMAFSh+mWUh1engXpseZA1V1fdhzcQFdrW3YuzAKnOjnuzrKw==" saltValue="MYEP2W9lfqM3ZV2v/E0LKA==" spinCount="100000" sqref="A13:N41 A44:A53 B42:N53 A42" name="Range1_1"/>
  </protectedRanges>
  <sortState xmlns:xlrd2="http://schemas.microsoft.com/office/spreadsheetml/2017/richdata2" ref="B42:AB53">
    <sortCondition ref="B42:B53"/>
  </sortState>
  <mergeCells count="14">
    <mergeCell ref="Z61:AB62"/>
    <mergeCell ref="Z63:AB63"/>
    <mergeCell ref="X58:Z59"/>
    <mergeCell ref="A1:AB1"/>
    <mergeCell ref="W54:Y54"/>
    <mergeCell ref="A2:AB2"/>
    <mergeCell ref="A3:AB3"/>
    <mergeCell ref="A10:AB10"/>
    <mergeCell ref="C11:AB11"/>
    <mergeCell ref="A13:A25"/>
    <mergeCell ref="A32:A37"/>
    <mergeCell ref="A26:A31"/>
    <mergeCell ref="A52:A53"/>
    <mergeCell ref="A42:A51"/>
  </mergeCells>
  <phoneticPr fontId="2" type="noConversion"/>
  <pageMargins left="0.25" right="0.25" top="0.75" bottom="0.75" header="0.3" footer="0.3"/>
  <pageSetup scale="35" fitToHeight="0" pageOrder="overThenDown" orientation="landscape" blackAndWhite="1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>Kristin Dukes</DisplayName>
        <AccountId>199</AccountId>
        <AccountType/>
      </UserInfo>
      <UserInfo>
        <DisplayName>Lorraine Hanrahan</DisplayName>
        <AccountId>252</AccountId>
        <AccountType/>
      </UserInfo>
      <UserInfo>
        <DisplayName>Lindsey Komson</DisplayName>
        <AccountId>336</AccountId>
        <AccountType/>
      </UserInfo>
      <UserInfo>
        <DisplayName>Scott Horowitz</DisplayName>
        <AccountId>81</AccountId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2026-01-28T19:33:52+00:00</Remediation_x0020_Date>
  </documentManagement>
</p:properties>
</file>

<file path=customXml/itemProps1.xml><?xml version="1.0" encoding="utf-8"?>
<ds:datastoreItem xmlns:ds="http://schemas.openxmlformats.org/officeDocument/2006/customXml" ds:itemID="{6C742257-5F95-4506-B5B5-3066280C8534}"/>
</file>

<file path=customXml/itemProps2.xml><?xml version="1.0" encoding="utf-8"?>
<ds:datastoreItem xmlns:ds="http://schemas.openxmlformats.org/officeDocument/2006/customXml" ds:itemID="{716738B9-87AD-46CF-8EAA-6A9850602A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32FD0-EBF3-43C5-89DA-1B421219D196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cfa582b-f5ca-49bb-b158-9b8f3acb4a08"/>
    <ds:schemaRef ds:uri="de81a160-579b-4bd9-a120-286723eb0edd"/>
    <ds:schemaRef ds:uri="http://schemas.microsoft.com/office/2006/metadata/properties"/>
    <ds:schemaRef ds:uri="http://www.w3.org/XML/1998/namespace"/>
    <ds:schemaRef ds:uri="03d25801-5031-4bb4-ad72-16df3deac255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 Calculator SY 2627</vt:lpstr>
      <vt:lpstr>'PV Calculator SY 2627'!Print_Area</vt:lpstr>
      <vt:lpstr>'PV Calculator SY 2627'!Print_Titles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2026-01-26T19:19:04Z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