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heme/theme1.xml" ContentType="application/vnd.openxmlformats-officedocument.them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docMetadata/LabelInfo.xml" ContentType="application/vnd.ms-office.classificationlabel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K:\_USDA Foods\_2. Diversion-Processing\_State Participation &amp; In-State Processing Agreements\_SPA Renewal\_Ready to Post to Web\Commodity Calculators 26-27\"/>
    </mc:Choice>
  </mc:AlternateContent>
  <xr:revisionPtr revIDLastSave="0" documentId="8_{B8CC4944-DE2C-4966-BFE2-7C830F2B4FF0}" xr6:coauthVersionLast="47" xr6:coauthVersionMax="47" xr10:uidLastSave="{00000000-0000-0000-0000-000000000000}"/>
  <workbookProtection workbookAlgorithmName="SHA-512" workbookHashValue="oTOwyFbzw+7YXt9lDss+aPPeNVRLpEmygAd5/cEf+A7RiC3giZjH2aBmyG2HkYD/RXc217izHoF+YfvxewxwaQ==" workbookSaltValue="wI+7Y9dC+RFfG6OlpFwCag==" workbookSpinCount="100000" lockStructure="1"/>
  <bookViews>
    <workbookView xWindow="-110" yWindow="-110" windowWidth="22780" windowHeight="14540" tabRatio="854" firstSheet="1" activeTab="1" xr2:uid="{00000000-000D-0000-FFFF-FFFF00000000}"/>
  </bookViews>
  <sheets>
    <sheet name="SY20-21 CALCULATOR RGBRAND OLD" sheetId="40" state="hidden" r:id="rId1"/>
    <sheet name="SY2627 RG BRAND CALCULATOR" sheetId="44" r:id="rId2"/>
    <sheet name="SY2627 GENERAL INFORMATION NOI" sheetId="42" r:id="rId3"/>
    <sheet name="SY2627 ELIGIBLE DISTRIB. BRANDS" sheetId="24" r:id="rId4"/>
    <sheet name="#1-B RED GOLD &amp; DISTR SY 09-10" sheetId="6" state="hidden" r:id="rId5"/>
    <sheet name="#1-B alt. RG Brands SY 09-10" sheetId="9" state="hidden" r:id="rId6"/>
    <sheet name="SY2223 EBATE DISTRI. AGREEMENT " sheetId="12" state="hidden" r:id="rId7"/>
  </sheets>
  <definedNames>
    <definedName name="_xlnm.Print_Area" localSheetId="5">'#1-B alt. RG Brands SY 09-10'!$A$1:$R$42</definedName>
    <definedName name="_xlnm.Print_Area" localSheetId="4">'#1-B RED GOLD &amp; DISTR SY 09-10'!$A$1:$R$59</definedName>
    <definedName name="_xlnm.Print_Area" localSheetId="0">'SY20-21 CALCULATOR RGBRAND OLD'!$A$1:$R$64</definedName>
    <definedName name="_xlnm.Print_Area" localSheetId="6">'SY2223 EBATE DISTRI. AGREEMENT '!$A$1:$L$102</definedName>
    <definedName name="_xlnm.Print_Area" localSheetId="3">'SY2627 ELIGIBLE DISTRIB. BRANDS'!$A$1:$I$57</definedName>
    <definedName name="_xlnm.Print_Area" localSheetId="2">'SY2627 GENERAL INFORMATION NOI'!$A$1:$T$38</definedName>
    <definedName name="_xlnm.Print_Area" localSheetId="1">'SY2627 RG BRAND CALCULATOR'!$A$1:$R$63</definedName>
    <definedName name="_xlnm.Print_Titles" localSheetId="5">'#1-B alt. RG Brands SY 09-10'!$1:$8</definedName>
    <definedName name="_xlnm.Print_Titles" localSheetId="4">'#1-B RED GOLD &amp; DISTR SY 09-10'!$1:$8</definedName>
    <definedName name="_xlnm.Print_Titles" localSheetId="0">'SY20-21 CALCULATOR RGBRAND OLD'!$1:$7</definedName>
    <definedName name="_xlnm.Print_Titles" localSheetId="6">'SY2223 EBATE DISTRI. AGREEMENT '!$1:$7</definedName>
    <definedName name="_xlnm.Print_Titles" localSheetId="3">'SY2627 ELIGIBLE DISTRIB. BRANDS'!$1:$8</definedName>
    <definedName name="_xlnm.Print_Titles" localSheetId="1">'SY2627 RG BRAND CALCULATOR'!$1:$7</definedName>
    <definedName name="PTV" localSheetId="1">'SY2627 RG BRAND CALCULATOR'!$W$2</definedName>
    <definedName name="PTV">'SY20-21 CALCULATOR RGBRAND OLD'!$W$2</definedName>
    <definedName name="School_Year" localSheetId="1">'SY2627 RG BRAND CALCULATOR'!$W$3</definedName>
    <definedName name="School_Year">'SY20-21 CALCULATOR RGBRAND OLD'!$W$3</definedName>
    <definedName name="SEPDSRD" localSheetId="1">'SY2627 RG BRAND CALCULATOR'!$W$5</definedName>
    <definedName name="SEPDSRD">'SY20-21 CALCULATOR RGBRAND OLD'!$W$5</definedName>
    <definedName name="TLW" localSheetId="1">'SY2627 RG BRAND CALCULATOR'!$W$4</definedName>
    <definedName name="TLW">'SY20-21 CALCULATOR RGBRAND OLD'!$W$4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3" i="44" l="1"/>
  <c r="M46" i="44"/>
  <c r="S46" i="44" l="1"/>
  <c r="O46" i="44"/>
  <c r="Q46" i="44"/>
  <c r="K46" i="44"/>
  <c r="I55" i="24" l="1"/>
  <c r="I52" i="24"/>
  <c r="C61" i="44" l="1"/>
  <c r="P59" i="44"/>
  <c r="N59" i="44"/>
  <c r="Q58" i="44"/>
  <c r="O58" i="44"/>
  <c r="M58" i="44"/>
  <c r="T58" i="44" s="1"/>
  <c r="K58" i="44"/>
  <c r="Q57" i="44"/>
  <c r="O57" i="44"/>
  <c r="M57" i="44"/>
  <c r="T57" i="44" s="1"/>
  <c r="K57" i="44"/>
  <c r="Q56" i="44"/>
  <c r="O56" i="44"/>
  <c r="M56" i="44"/>
  <c r="T56" i="44" s="1"/>
  <c r="K56" i="44"/>
  <c r="Q55" i="44"/>
  <c r="O55" i="44"/>
  <c r="M55" i="44"/>
  <c r="T55" i="44" s="1"/>
  <c r="K55" i="44"/>
  <c r="Q54" i="44"/>
  <c r="O54" i="44"/>
  <c r="M54" i="44"/>
  <c r="K54" i="44"/>
  <c r="Q53" i="44"/>
  <c r="O53" i="44"/>
  <c r="M53" i="44"/>
  <c r="K53" i="44"/>
  <c r="Q52" i="44"/>
  <c r="O52" i="44"/>
  <c r="M52" i="44"/>
  <c r="S52" i="44" s="1"/>
  <c r="K52" i="44"/>
  <c r="V51" i="44"/>
  <c r="C62" i="44" s="1"/>
  <c r="Q51" i="44"/>
  <c r="O51" i="44"/>
  <c r="M51" i="44"/>
  <c r="T51" i="44" s="1"/>
  <c r="K51" i="44"/>
  <c r="Q50" i="44"/>
  <c r="O50" i="44"/>
  <c r="M50" i="44"/>
  <c r="S50" i="44" s="1"/>
  <c r="K50" i="44"/>
  <c r="Q49" i="44"/>
  <c r="O49" i="44"/>
  <c r="M49" i="44"/>
  <c r="S49" i="44" s="1"/>
  <c r="K49" i="44"/>
  <c r="Q48" i="44"/>
  <c r="O48" i="44"/>
  <c r="M48" i="44"/>
  <c r="S48" i="44" s="1"/>
  <c r="K48" i="44"/>
  <c r="Q47" i="44"/>
  <c r="O47" i="44"/>
  <c r="M47" i="44"/>
  <c r="S47" i="44" s="1"/>
  <c r="K47" i="44"/>
  <c r="Q45" i="44"/>
  <c r="O45" i="44"/>
  <c r="M45" i="44"/>
  <c r="S45" i="44" s="1"/>
  <c r="K45" i="44"/>
  <c r="Q44" i="44"/>
  <c r="O44" i="44"/>
  <c r="M44" i="44"/>
  <c r="S44" i="44" s="1"/>
  <c r="K44" i="44"/>
  <c r="Q43" i="44"/>
  <c r="O43" i="44"/>
  <c r="M43" i="44"/>
  <c r="K43" i="44"/>
  <c r="Q42" i="44"/>
  <c r="O42" i="44"/>
  <c r="M42" i="44"/>
  <c r="S42" i="44" s="1"/>
  <c r="K42" i="44"/>
  <c r="Q41" i="44"/>
  <c r="O41" i="44"/>
  <c r="M41" i="44"/>
  <c r="T41" i="44" s="1"/>
  <c r="K41" i="44"/>
  <c r="V40" i="44"/>
  <c r="Q40" i="44"/>
  <c r="O40" i="44"/>
  <c r="M40" i="44"/>
  <c r="T40" i="44" s="1"/>
  <c r="K40" i="44"/>
  <c r="Q39" i="44"/>
  <c r="O39" i="44"/>
  <c r="M39" i="44"/>
  <c r="T39" i="44" s="1"/>
  <c r="K39" i="44"/>
  <c r="Q38" i="44"/>
  <c r="O38" i="44"/>
  <c r="M38" i="44"/>
  <c r="T38" i="44" s="1"/>
  <c r="K38" i="44"/>
  <c r="Q37" i="44"/>
  <c r="O37" i="44"/>
  <c r="M37" i="44"/>
  <c r="S37" i="44" s="1"/>
  <c r="K37" i="44"/>
  <c r="Q36" i="44"/>
  <c r="O36" i="44"/>
  <c r="M36" i="44"/>
  <c r="T36" i="44" s="1"/>
  <c r="K36" i="44"/>
  <c r="Q35" i="44"/>
  <c r="O35" i="44"/>
  <c r="M35" i="44"/>
  <c r="S35" i="44" s="1"/>
  <c r="K35" i="44"/>
  <c r="Q33" i="44"/>
  <c r="O33" i="44"/>
  <c r="S33" i="44"/>
  <c r="K33" i="44"/>
  <c r="Q32" i="44"/>
  <c r="O32" i="44"/>
  <c r="M32" i="44"/>
  <c r="T32" i="44" s="1"/>
  <c r="K32" i="44"/>
  <c r="Q31" i="44"/>
  <c r="O31" i="44"/>
  <c r="M31" i="44"/>
  <c r="T31" i="44" s="1"/>
  <c r="K31" i="44"/>
  <c r="Q30" i="44"/>
  <c r="O30" i="44"/>
  <c r="M30" i="44"/>
  <c r="T30" i="44" s="1"/>
  <c r="K30" i="44"/>
  <c r="Q29" i="44"/>
  <c r="O29" i="44"/>
  <c r="M29" i="44"/>
  <c r="T29" i="44" s="1"/>
  <c r="K29" i="44"/>
  <c r="Q28" i="44"/>
  <c r="O28" i="44"/>
  <c r="M28" i="44"/>
  <c r="T28" i="44" s="1"/>
  <c r="K28" i="44"/>
  <c r="Q27" i="44"/>
  <c r="O27" i="44"/>
  <c r="M27" i="44"/>
  <c r="S27" i="44" s="1"/>
  <c r="K27" i="44"/>
  <c r="Q26" i="44"/>
  <c r="O26" i="44"/>
  <c r="M26" i="44"/>
  <c r="T26" i="44" s="1"/>
  <c r="K26" i="44"/>
  <c r="Q25" i="44"/>
  <c r="O25" i="44"/>
  <c r="M25" i="44"/>
  <c r="T25" i="44" s="1"/>
  <c r="K25" i="44"/>
  <c r="Q24" i="44"/>
  <c r="O24" i="44"/>
  <c r="M24" i="44"/>
  <c r="T24" i="44" s="1"/>
  <c r="K24" i="44"/>
  <c r="Q23" i="44"/>
  <c r="O23" i="44"/>
  <c r="M23" i="44"/>
  <c r="T23" i="44" s="1"/>
  <c r="K23" i="44"/>
  <c r="Q22" i="44"/>
  <c r="O22" i="44"/>
  <c r="M22" i="44"/>
  <c r="T22" i="44" s="1"/>
  <c r="K22" i="44"/>
  <c r="Q20" i="44"/>
  <c r="O20" i="44"/>
  <c r="M20" i="44"/>
  <c r="T20" i="44" s="1"/>
  <c r="K20" i="44"/>
  <c r="Q19" i="44"/>
  <c r="O19" i="44"/>
  <c r="M19" i="44"/>
  <c r="T19" i="44" s="1"/>
  <c r="K19" i="44"/>
  <c r="Q18" i="44"/>
  <c r="O18" i="44"/>
  <c r="M18" i="44"/>
  <c r="S18" i="44" s="1"/>
  <c r="K18" i="44"/>
  <c r="Q17" i="44"/>
  <c r="O17" i="44"/>
  <c r="M17" i="44"/>
  <c r="T17" i="44" s="1"/>
  <c r="K17" i="44"/>
  <c r="Q16" i="44"/>
  <c r="O16" i="44"/>
  <c r="M16" i="44"/>
  <c r="T16" i="44" s="1"/>
  <c r="K16" i="44"/>
  <c r="Q15" i="44"/>
  <c r="O15" i="44"/>
  <c r="M15" i="44"/>
  <c r="S15" i="44" s="1"/>
  <c r="K15" i="44"/>
  <c r="Q14" i="44"/>
  <c r="O14" i="44"/>
  <c r="M14" i="44"/>
  <c r="S14" i="44" s="1"/>
  <c r="K14" i="44"/>
  <c r="Q13" i="44"/>
  <c r="O13" i="44"/>
  <c r="M13" i="44"/>
  <c r="T13" i="44" s="1"/>
  <c r="K13" i="44"/>
  <c r="Q12" i="44"/>
  <c r="O12" i="44"/>
  <c r="M12" i="44"/>
  <c r="S12" i="44" s="1"/>
  <c r="K12" i="44"/>
  <c r="Q11" i="44"/>
  <c r="O11" i="44"/>
  <c r="M11" i="44"/>
  <c r="T11" i="44" s="1"/>
  <c r="K11" i="44"/>
  <c r="Q10" i="44"/>
  <c r="O10" i="44"/>
  <c r="M10" i="44"/>
  <c r="T10" i="44" s="1"/>
  <c r="K10" i="44"/>
  <c r="Q9" i="44"/>
  <c r="O9" i="44"/>
  <c r="M9" i="44"/>
  <c r="T9" i="44" s="1"/>
  <c r="K9" i="44"/>
  <c r="Q8" i="44"/>
  <c r="O8" i="44"/>
  <c r="M8" i="44"/>
  <c r="T8" i="44" s="1"/>
  <c r="K8" i="44"/>
  <c r="G2" i="44"/>
  <c r="T18" i="44" l="1"/>
  <c r="S8" i="44"/>
  <c r="T27" i="44"/>
  <c r="S13" i="44"/>
  <c r="T37" i="44"/>
  <c r="S24" i="44"/>
  <c r="S29" i="44"/>
  <c r="S56" i="44"/>
  <c r="T35" i="44"/>
  <c r="S26" i="44"/>
  <c r="T44" i="44"/>
  <c r="T49" i="44"/>
  <c r="S40" i="44"/>
  <c r="O59" i="44"/>
  <c r="T15" i="44"/>
  <c r="Q59" i="44"/>
  <c r="S23" i="44"/>
  <c r="S55" i="44"/>
  <c r="T33" i="44"/>
  <c r="S9" i="44"/>
  <c r="S30" i="44"/>
  <c r="S41" i="44"/>
  <c r="T12" i="44"/>
  <c r="T52" i="44"/>
  <c r="S19" i="44"/>
  <c r="S16" i="44"/>
  <c r="S38" i="44"/>
  <c r="T45" i="44"/>
  <c r="T50" i="44"/>
  <c r="S10" i="44"/>
  <c r="S20" i="44"/>
  <c r="S31" i="44"/>
  <c r="S17" i="44"/>
  <c r="S28" i="44"/>
  <c r="S39" i="44"/>
  <c r="T42" i="44"/>
  <c r="S57" i="44"/>
  <c r="T47" i="44"/>
  <c r="S25" i="44"/>
  <c r="S36" i="44"/>
  <c r="T14" i="44"/>
  <c r="S11" i="44"/>
  <c r="S22" i="44"/>
  <c r="S32" i="44"/>
  <c r="T48" i="44"/>
  <c r="S58" i="44"/>
  <c r="S51" i="44"/>
  <c r="T59" i="44" l="1"/>
  <c r="P60" i="44" s="1"/>
  <c r="S59" i="44"/>
  <c r="N60" i="44" s="1"/>
  <c r="I56" i="24" l="1"/>
  <c r="I54" i="24"/>
  <c r="I51" i="24"/>
  <c r="I50" i="24"/>
  <c r="I49" i="24"/>
  <c r="I47" i="24"/>
  <c r="I46" i="24"/>
  <c r="I42" i="24"/>
  <c r="I41" i="24"/>
  <c r="I40" i="24"/>
  <c r="I39" i="24"/>
  <c r="I38" i="24"/>
  <c r="I37" i="24"/>
  <c r="I35" i="24"/>
  <c r="I34" i="24"/>
  <c r="I33" i="24"/>
  <c r="I32" i="24"/>
  <c r="I31" i="24"/>
  <c r="I30" i="24"/>
  <c r="I28" i="24"/>
  <c r="I27" i="24"/>
  <c r="I26" i="24"/>
  <c r="I24" i="24"/>
  <c r="I23" i="24"/>
  <c r="I22" i="24"/>
  <c r="I21" i="24"/>
  <c r="I20" i="24"/>
  <c r="I18" i="24"/>
  <c r="I17" i="24"/>
  <c r="I16" i="24"/>
  <c r="I15" i="24"/>
  <c r="I14" i="24"/>
  <c r="I13" i="24"/>
  <c r="M13" i="40" l="1"/>
  <c r="M54" i="40"/>
  <c r="V24" i="40" l="1"/>
  <c r="M43" i="40" l="1"/>
  <c r="S43" i="40" s="1"/>
  <c r="L43" i="40"/>
  <c r="O43" i="40"/>
  <c r="Q43" i="40"/>
  <c r="T43" i="40" l="1"/>
  <c r="P59" i="40"/>
  <c r="N59" i="40"/>
  <c r="B7" i="42" l="1"/>
  <c r="M36" i="40" l="1"/>
  <c r="L36" i="40"/>
  <c r="O36" i="40"/>
  <c r="Q36" i="40"/>
  <c r="M12" i="40"/>
  <c r="L12" i="40"/>
  <c r="O12" i="40"/>
  <c r="Q12" i="40"/>
  <c r="M19" i="40"/>
  <c r="L19" i="40"/>
  <c r="O19" i="40"/>
  <c r="Q19" i="40"/>
  <c r="S19" i="40" l="1"/>
  <c r="T19" i="40"/>
  <c r="S12" i="40"/>
  <c r="T12" i="40"/>
  <c r="S36" i="40"/>
  <c r="T36" i="40"/>
  <c r="I11" i="24"/>
  <c r="I9" i="24"/>
  <c r="V17" i="40" l="1"/>
  <c r="C60" i="40"/>
  <c r="Q52" i="40" l="1"/>
  <c r="O52" i="40"/>
  <c r="M52" i="40"/>
  <c r="L52" i="40"/>
  <c r="Q54" i="40"/>
  <c r="L54" i="40"/>
  <c r="O54" i="40"/>
  <c r="Q53" i="40"/>
  <c r="O53" i="40"/>
  <c r="M53" i="40"/>
  <c r="L53" i="40"/>
  <c r="Q27" i="40"/>
  <c r="O27" i="40"/>
  <c r="M35" i="40"/>
  <c r="L35" i="40"/>
  <c r="O35" i="40"/>
  <c r="Q35" i="40"/>
  <c r="Q30" i="40"/>
  <c r="O30" i="40"/>
  <c r="L30" i="40"/>
  <c r="L27" i="40"/>
  <c r="M30" i="40"/>
  <c r="M27" i="40"/>
  <c r="S30" i="40" l="1"/>
  <c r="T30" i="40"/>
  <c r="S53" i="40"/>
  <c r="T53" i="40"/>
  <c r="T54" i="40"/>
  <c r="S54" i="40"/>
  <c r="T27" i="40"/>
  <c r="S27" i="40"/>
  <c r="S52" i="40"/>
  <c r="T52" i="40"/>
  <c r="S35" i="40"/>
  <c r="T35" i="40"/>
  <c r="Q25" i="40"/>
  <c r="O25" i="40"/>
  <c r="M25" i="40"/>
  <c r="L25" i="40"/>
  <c r="Q32" i="40"/>
  <c r="O32" i="40"/>
  <c r="M32" i="40"/>
  <c r="L32" i="40"/>
  <c r="Q31" i="40"/>
  <c r="O31" i="40"/>
  <c r="M31" i="40"/>
  <c r="L31" i="40"/>
  <c r="T31" i="40" l="1"/>
  <c r="S31" i="40"/>
  <c r="S25" i="40"/>
  <c r="T25" i="40"/>
  <c r="T32" i="40"/>
  <c r="S32" i="40"/>
  <c r="M34" i="40"/>
  <c r="L34" i="40"/>
  <c r="M33" i="40"/>
  <c r="L33" i="40"/>
  <c r="O33" i="40"/>
  <c r="Q33" i="40"/>
  <c r="O34" i="40"/>
  <c r="Q34" i="40"/>
  <c r="M20" i="40"/>
  <c r="L20" i="40"/>
  <c r="S20" i="40" l="1"/>
  <c r="T20" i="40"/>
  <c r="T33" i="40"/>
  <c r="S33" i="40"/>
  <c r="T34" i="40"/>
  <c r="S34" i="40"/>
  <c r="O20" i="40"/>
  <c r="Q20" i="40"/>
  <c r="C63" i="40" l="1"/>
  <c r="G2" i="40" l="1"/>
  <c r="M9" i="40"/>
  <c r="M10" i="40"/>
  <c r="M11" i="40"/>
  <c r="M14" i="40"/>
  <c r="M15" i="40"/>
  <c r="M16" i="40"/>
  <c r="M17" i="40"/>
  <c r="M18" i="40"/>
  <c r="M22" i="40"/>
  <c r="T22" i="40" s="1"/>
  <c r="M23" i="40"/>
  <c r="M24" i="40"/>
  <c r="M26" i="40"/>
  <c r="M28" i="40"/>
  <c r="M29" i="40"/>
  <c r="M38" i="40"/>
  <c r="T38" i="40" s="1"/>
  <c r="M39" i="40"/>
  <c r="M40" i="40"/>
  <c r="M41" i="40"/>
  <c r="M42" i="40"/>
  <c r="M44" i="40"/>
  <c r="M45" i="40"/>
  <c r="M46" i="40"/>
  <c r="M47" i="40"/>
  <c r="M48" i="40"/>
  <c r="M49" i="40"/>
  <c r="M50" i="40"/>
  <c r="M51" i="40"/>
  <c r="M56" i="40"/>
  <c r="T56" i="40" s="1"/>
  <c r="M57" i="40"/>
  <c r="T57" i="40" s="1"/>
  <c r="M8" i="40"/>
  <c r="T8" i="40" s="1"/>
  <c r="M7" i="40"/>
  <c r="Q10" i="40"/>
  <c r="Q11" i="40"/>
  <c r="Q13" i="40"/>
  <c r="Q14" i="40"/>
  <c r="Q15" i="40"/>
  <c r="Q16" i="40"/>
  <c r="Q17" i="40"/>
  <c r="Q18" i="40"/>
  <c r="Q22" i="40"/>
  <c r="Q23" i="40"/>
  <c r="Q24" i="40"/>
  <c r="Q26" i="40"/>
  <c r="Q28" i="40"/>
  <c r="Q29" i="40"/>
  <c r="Q38" i="40"/>
  <c r="Q39" i="40"/>
  <c r="Q40" i="40"/>
  <c r="Q41" i="40"/>
  <c r="Q42" i="40"/>
  <c r="Q44" i="40"/>
  <c r="Q45" i="40"/>
  <c r="Q46" i="40"/>
  <c r="Q47" i="40"/>
  <c r="Q48" i="40"/>
  <c r="Q49" i="40"/>
  <c r="Q50" i="40"/>
  <c r="Q51" i="40"/>
  <c r="Q56" i="40"/>
  <c r="Q57" i="40"/>
  <c r="Q8" i="40"/>
  <c r="Q9" i="40"/>
  <c r="O10" i="40"/>
  <c r="O11" i="40"/>
  <c r="O13" i="40"/>
  <c r="O14" i="40"/>
  <c r="O15" i="40"/>
  <c r="O16" i="40"/>
  <c r="O17" i="40"/>
  <c r="O18" i="40"/>
  <c r="O22" i="40"/>
  <c r="O23" i="40"/>
  <c r="O24" i="40"/>
  <c r="O26" i="40"/>
  <c r="O28" i="40"/>
  <c r="O29" i="40"/>
  <c r="O38" i="40"/>
  <c r="O39" i="40"/>
  <c r="O40" i="40"/>
  <c r="O41" i="40"/>
  <c r="O42" i="40"/>
  <c r="O44" i="40"/>
  <c r="O45" i="40"/>
  <c r="O46" i="40"/>
  <c r="O47" i="40"/>
  <c r="O48" i="40"/>
  <c r="O49" i="40"/>
  <c r="O50" i="40"/>
  <c r="O51" i="40"/>
  <c r="O56" i="40"/>
  <c r="O57" i="40"/>
  <c r="O9" i="40"/>
  <c r="O8" i="40"/>
  <c r="Q59" i="40" l="1"/>
  <c r="O59" i="40"/>
  <c r="S49" i="40"/>
  <c r="T49" i="40"/>
  <c r="S45" i="40"/>
  <c r="T45" i="40"/>
  <c r="S40" i="40"/>
  <c r="T40" i="40"/>
  <c r="T28" i="40"/>
  <c r="S28" i="40"/>
  <c r="S15" i="40"/>
  <c r="T15" i="40"/>
  <c r="S10" i="40"/>
  <c r="T10" i="40"/>
  <c r="S48" i="40"/>
  <c r="T48" i="40"/>
  <c r="S44" i="40"/>
  <c r="T44" i="40"/>
  <c r="S39" i="40"/>
  <c r="T39" i="40"/>
  <c r="S26" i="40"/>
  <c r="T26" i="40"/>
  <c r="S18" i="40"/>
  <c r="T18" i="40"/>
  <c r="S14" i="40"/>
  <c r="T14" i="40"/>
  <c r="S9" i="40"/>
  <c r="T9" i="40"/>
  <c r="S51" i="40"/>
  <c r="T51" i="40"/>
  <c r="S47" i="40"/>
  <c r="T47" i="40"/>
  <c r="S42" i="40"/>
  <c r="T42" i="40"/>
  <c r="T24" i="40"/>
  <c r="S24" i="40"/>
  <c r="S17" i="40"/>
  <c r="T17" i="40"/>
  <c r="S13" i="40"/>
  <c r="T13" i="40"/>
  <c r="T50" i="40"/>
  <c r="S50" i="40"/>
  <c r="T46" i="40"/>
  <c r="S46" i="40"/>
  <c r="T41" i="40"/>
  <c r="S41" i="40"/>
  <c r="S29" i="40"/>
  <c r="T29" i="40"/>
  <c r="T23" i="40"/>
  <c r="S23" i="40"/>
  <c r="S16" i="40"/>
  <c r="T16" i="40"/>
  <c r="S11" i="40"/>
  <c r="T11" i="40"/>
  <c r="T59" i="40" l="1"/>
  <c r="L57" i="40" l="1"/>
  <c r="L56" i="40"/>
  <c r="L51" i="40"/>
  <c r="L50" i="40"/>
  <c r="L49" i="40"/>
  <c r="L48" i="40"/>
  <c r="L47" i="40"/>
  <c r="L46" i="40"/>
  <c r="L45" i="40"/>
  <c r="L44" i="40"/>
  <c r="L42" i="40"/>
  <c r="L41" i="40"/>
  <c r="L40" i="40"/>
  <c r="L39" i="40"/>
  <c r="L38" i="40"/>
  <c r="L29" i="40"/>
  <c r="L28" i="40"/>
  <c r="L26" i="40"/>
  <c r="L24" i="40"/>
  <c r="L23" i="40"/>
  <c r="S22" i="40"/>
  <c r="L22" i="40"/>
  <c r="L18" i="40"/>
  <c r="L17" i="40"/>
  <c r="L16" i="40"/>
  <c r="L15" i="40"/>
  <c r="L14" i="40"/>
  <c r="L13" i="40"/>
  <c r="L11" i="40"/>
  <c r="L10" i="40"/>
  <c r="L9" i="40"/>
  <c r="S8" i="40"/>
  <c r="L8" i="40"/>
  <c r="S38" i="40" l="1"/>
  <c r="S56" i="40"/>
  <c r="S57" i="40"/>
  <c r="S59" i="40" l="1"/>
  <c r="N60" i="40" s="1"/>
  <c r="P60" i="40"/>
  <c r="L10" i="9" l="1"/>
  <c r="M10" i="9"/>
  <c r="O10" i="9"/>
  <c r="Q10" i="9"/>
  <c r="Q11" i="9"/>
  <c r="Q12" i="9"/>
  <c r="Q13" i="9"/>
  <c r="Q14" i="9"/>
  <c r="Q15" i="9"/>
  <c r="Q16" i="9"/>
  <c r="Q17" i="9"/>
  <c r="Q18" i="9"/>
  <c r="Q19" i="9"/>
  <c r="Q22" i="9"/>
  <c r="Q23" i="9"/>
  <c r="Q24" i="9"/>
  <c r="Q25" i="9"/>
  <c r="Q26" i="9"/>
  <c r="Q27" i="9"/>
  <c r="Q28" i="9"/>
  <c r="Q29" i="9"/>
  <c r="Q30" i="9"/>
  <c r="Q31" i="9"/>
  <c r="Q32" i="9"/>
  <c r="Q34" i="9"/>
  <c r="L11" i="9"/>
  <c r="M11" i="9"/>
  <c r="O11" i="9"/>
  <c r="L12" i="9"/>
  <c r="M12" i="9"/>
  <c r="O12" i="9"/>
  <c r="L13" i="9"/>
  <c r="M13" i="9"/>
  <c r="O13" i="9"/>
  <c r="L14" i="9"/>
  <c r="M14" i="9"/>
  <c r="O14" i="9"/>
  <c r="L15" i="9"/>
  <c r="M15" i="9"/>
  <c r="O15" i="9"/>
  <c r="L16" i="9"/>
  <c r="M16" i="9"/>
  <c r="O16" i="9"/>
  <c r="L17" i="9"/>
  <c r="M17" i="9"/>
  <c r="O17" i="9"/>
  <c r="L18" i="9"/>
  <c r="M18" i="9"/>
  <c r="O18" i="9"/>
  <c r="L19" i="9"/>
  <c r="M19" i="9"/>
  <c r="O19" i="9"/>
  <c r="L22" i="9"/>
  <c r="M22" i="9"/>
  <c r="O22" i="9"/>
  <c r="L23" i="9"/>
  <c r="M23" i="9"/>
  <c r="O23" i="9"/>
  <c r="L24" i="9"/>
  <c r="M24" i="9"/>
  <c r="O24" i="9"/>
  <c r="L25" i="9"/>
  <c r="M25" i="9"/>
  <c r="O25" i="9"/>
  <c r="L26" i="9"/>
  <c r="M26" i="9"/>
  <c r="O26" i="9"/>
  <c r="L27" i="9"/>
  <c r="M27" i="9"/>
  <c r="O27" i="9"/>
  <c r="L28" i="9"/>
  <c r="M28" i="9"/>
  <c r="O28" i="9"/>
  <c r="L29" i="9"/>
  <c r="M29" i="9"/>
  <c r="O29" i="9"/>
  <c r="L30" i="9"/>
  <c r="M30" i="9"/>
  <c r="O30" i="9"/>
  <c r="L31" i="9"/>
  <c r="M31" i="9"/>
  <c r="O31" i="9"/>
  <c r="L32" i="9"/>
  <c r="M32" i="9"/>
  <c r="O32" i="9"/>
  <c r="L34" i="9"/>
  <c r="M34" i="9"/>
  <c r="O34" i="9"/>
  <c r="N36" i="9"/>
  <c r="P36" i="9"/>
  <c r="Q45" i="6"/>
  <c r="O45" i="6"/>
  <c r="M45" i="6"/>
  <c r="L45" i="6"/>
  <c r="O25" i="6"/>
  <c r="Q25" i="6"/>
  <c r="Q39" i="6"/>
  <c r="O39" i="6"/>
  <c r="M39" i="6"/>
  <c r="L39" i="6"/>
  <c r="L25" i="6"/>
  <c r="M25" i="6"/>
  <c r="N54" i="6"/>
  <c r="N36" i="6"/>
  <c r="O40" i="6"/>
  <c r="O41" i="6"/>
  <c r="O42" i="6"/>
  <c r="O43" i="6"/>
  <c r="O44" i="6"/>
  <c r="O46" i="6"/>
  <c r="O47" i="6"/>
  <c r="O48" i="6"/>
  <c r="O49" i="6"/>
  <c r="O50" i="6"/>
  <c r="O51" i="6"/>
  <c r="O52" i="6"/>
  <c r="O10" i="6"/>
  <c r="O11" i="6"/>
  <c r="O12" i="6"/>
  <c r="O13" i="6"/>
  <c r="O14" i="6"/>
  <c r="O15" i="6"/>
  <c r="O16" i="6"/>
  <c r="O17" i="6"/>
  <c r="O18" i="6"/>
  <c r="O19" i="6"/>
  <c r="O22" i="6"/>
  <c r="O23" i="6"/>
  <c r="O24" i="6"/>
  <c r="O26" i="6"/>
  <c r="O27" i="6"/>
  <c r="O28" i="6"/>
  <c r="O29" i="6"/>
  <c r="O30" i="6"/>
  <c r="O31" i="6"/>
  <c r="O32" i="6"/>
  <c r="O34" i="6"/>
  <c r="P54" i="6"/>
  <c r="P36" i="6"/>
  <c r="Q40" i="6"/>
  <c r="Q41" i="6"/>
  <c r="Q42" i="6"/>
  <c r="Q43" i="6"/>
  <c r="Q44" i="6"/>
  <c r="Q46" i="6"/>
  <c r="Q47" i="6"/>
  <c r="Q48" i="6"/>
  <c r="Q49" i="6"/>
  <c r="Q50" i="6"/>
  <c r="Q51" i="6"/>
  <c r="Q52" i="6"/>
  <c r="Q10" i="6"/>
  <c r="Q11" i="6"/>
  <c r="Q12" i="6"/>
  <c r="Q13" i="6"/>
  <c r="Q14" i="6"/>
  <c r="Q15" i="6"/>
  <c r="Q16" i="6"/>
  <c r="Q17" i="6"/>
  <c r="Q18" i="6"/>
  <c r="Q19" i="6"/>
  <c r="Q22" i="6"/>
  <c r="Q23" i="6"/>
  <c r="Q24" i="6"/>
  <c r="Q26" i="6"/>
  <c r="Q27" i="6"/>
  <c r="Q28" i="6"/>
  <c r="Q29" i="6"/>
  <c r="Q30" i="6"/>
  <c r="Q31" i="6"/>
  <c r="Q32" i="6"/>
  <c r="Q34" i="6"/>
  <c r="M16" i="6"/>
  <c r="L16" i="6"/>
  <c r="L52" i="6"/>
  <c r="M52" i="6"/>
  <c r="M13" i="6"/>
  <c r="L13" i="6"/>
  <c r="M23" i="6"/>
  <c r="L23" i="6"/>
  <c r="M47" i="6"/>
  <c r="L47" i="6"/>
  <c r="M46" i="6"/>
  <c r="L46" i="6"/>
  <c r="M34" i="6"/>
  <c r="L34" i="6"/>
  <c r="M41" i="6"/>
  <c r="M42" i="6"/>
  <c r="M43" i="6"/>
  <c r="M44" i="6"/>
  <c r="M48" i="6"/>
  <c r="M49" i="6"/>
  <c r="M50" i="6"/>
  <c r="M51" i="6"/>
  <c r="M40" i="6"/>
  <c r="L41" i="6"/>
  <c r="L42" i="6"/>
  <c r="L43" i="6"/>
  <c r="L44" i="6"/>
  <c r="L48" i="6"/>
  <c r="L49" i="6"/>
  <c r="L50" i="6"/>
  <c r="L51" i="6"/>
  <c r="L40" i="6"/>
  <c r="M24" i="6"/>
  <c r="M26" i="6"/>
  <c r="M27" i="6"/>
  <c r="M28" i="6"/>
  <c r="M29" i="6"/>
  <c r="M30" i="6"/>
  <c r="M31" i="6"/>
  <c r="M32" i="6"/>
  <c r="M22" i="6"/>
  <c r="L24" i="6"/>
  <c r="L26" i="6"/>
  <c r="L27" i="6"/>
  <c r="L28" i="6"/>
  <c r="L29" i="6"/>
  <c r="L30" i="6"/>
  <c r="L31" i="6"/>
  <c r="L32" i="6"/>
  <c r="L22" i="6"/>
  <c r="M11" i="6"/>
  <c r="M12" i="6"/>
  <c r="M14" i="6"/>
  <c r="M15" i="6"/>
  <c r="M17" i="6"/>
  <c r="M18" i="6"/>
  <c r="M19" i="6"/>
  <c r="M10" i="6"/>
  <c r="L11" i="6"/>
  <c r="L12" i="6"/>
  <c r="L14" i="6"/>
  <c r="L15" i="6"/>
  <c r="L17" i="6"/>
  <c r="L18" i="6"/>
  <c r="L19" i="6"/>
  <c r="L10" i="6"/>
  <c r="Q36" i="6" l="1"/>
  <c r="N56" i="6"/>
  <c r="O54" i="6"/>
  <c r="O36" i="6"/>
  <c r="P56" i="6"/>
  <c r="Q54" i="6"/>
  <c r="O36" i="9"/>
  <c r="Q36" i="9"/>
  <c r="Q56" i="6" l="1"/>
  <c r="O56" i="6"/>
</calcChain>
</file>

<file path=xl/sharedStrings.xml><?xml version="1.0" encoding="utf-8"?>
<sst xmlns="http://schemas.openxmlformats.org/spreadsheetml/2006/main" count="1612" uniqueCount="709">
  <si>
    <t xml:space="preserve">    RED GOLD           ITEM NUMBER</t>
  </si>
  <si>
    <t>the opportunity to receive automatic refund payments of their earned commodity discounts on</t>
  </si>
  <si>
    <r>
      <t xml:space="preserve">Distributor agrees to provide the data either electronically to </t>
    </r>
    <r>
      <rPr>
        <u/>
        <sz val="11"/>
        <rFont val="Arial"/>
        <family val="2"/>
      </rPr>
      <t>www.k12foodservice.com</t>
    </r>
    <r>
      <rPr>
        <sz val="11"/>
        <rFont val="Arial"/>
        <family val="2"/>
      </rPr>
      <t xml:space="preserve"> or directly</t>
    </r>
  </si>
  <si>
    <t xml:space="preserve">to Red Gold via computer tracking reports and/or spreadsheets that can be sent electronically. </t>
  </si>
  <si>
    <t>Electronic data transfer to k12foodservice.com</t>
  </si>
  <si>
    <t>By:</t>
  </si>
  <si>
    <t>This automatic refund system places the “refund application” burden on the Distributor by</t>
  </si>
  <si>
    <t>their agreeing to automatically send the purchase data directly to the manufacturer for</t>
  </si>
  <si>
    <t xml:space="preserve">all schools pre-enrolled in the program without the school requesting them to do so </t>
  </si>
  <si>
    <t>Elwood, IN  46036</t>
  </si>
  <si>
    <t>WETYA3GPST</t>
  </si>
  <si>
    <t>Information supplied to manufacturer/manufacturer’s agent will be treated as proprietary and</t>
  </si>
  <si>
    <t>confidential.  It will only be used for the purposes described.</t>
  </si>
  <si>
    <t>Electronic Refund / Rebate Agreement</t>
  </si>
  <si>
    <t>P.O. Box 83</t>
  </si>
  <si>
    <t>Elwood, IN 46036</t>
  </si>
  <si>
    <t>Red Gold, LLC.</t>
  </si>
  <si>
    <t xml:space="preserve">substitutable commodities via an automated commodity refund system with a commercial distributor </t>
  </si>
  <si>
    <t>and their eligible Recipient Agencies, the following document outlines the elements agreed to by the named</t>
  </si>
  <si>
    <t>)</t>
  </si>
  <si>
    <t xml:space="preserve">Recipient Agency customers of Distributor ( </t>
  </si>
  <si>
    <t xml:space="preserve">Mark the preferred method below: </t>
  </si>
  <si>
    <t>Data submitted MUST include the information listed below.  Failure to provide full information</t>
  </si>
  <si>
    <t>will result in non-payment of purchases to the school district customers until all data has been</t>
  </si>
  <si>
    <t>received and can be verified.   Data Guidelines:</t>
  </si>
  <si>
    <r>
      <t>w</t>
    </r>
    <r>
      <rPr>
        <sz val="10"/>
        <rFont val="Arial"/>
        <family val="2"/>
      </rPr>
      <t xml:space="preserve"> Clearly identifiable Red Gold product  </t>
    </r>
  </si>
  <si>
    <t xml:space="preserve">    names/descriptions and numbers</t>
  </si>
  <si>
    <r>
      <t>w</t>
    </r>
    <r>
      <rPr>
        <sz val="10"/>
        <rFont val="Arial"/>
        <family val="2"/>
      </rPr>
      <t xml:space="preserve"> Quantity of actual cases shipped</t>
    </r>
  </si>
  <si>
    <r>
      <t>w</t>
    </r>
    <r>
      <rPr>
        <sz val="10"/>
        <rFont val="Arial"/>
        <family val="2"/>
      </rPr>
      <t xml:space="preserve"> Any other information deemed pertinent</t>
    </r>
  </si>
  <si>
    <t>AUTOMATIC REFUND SYSTEM PAYMENTS</t>
  </si>
  <si>
    <t xml:space="preserve"> “EBATE” AGREEMENT FOR</t>
  </si>
  <si>
    <t xml:space="preserve">after each purchase. </t>
  </si>
  <si>
    <t>Recipient Agency customers of distributor within 30 days of receipt of information.</t>
  </si>
  <si>
    <t>Distributor’s Representative's Signature</t>
  </si>
  <si>
    <t>Representative's Title</t>
  </si>
  <si>
    <t>Representative's Phone Number</t>
  </si>
  <si>
    <t>page) or no later than 30 days following the month the sales occurred.</t>
  </si>
  <si>
    <t xml:space="preserve">Distributor agrees to provide this data on a timely basis to Red Gold (see contact info on last </t>
  </si>
  <si>
    <t xml:space="preserve">Contact for Requesting Commodity Refund Checks:     </t>
  </si>
  <si>
    <t>REDYL99</t>
  </si>
  <si>
    <t>REDYL3G</t>
  </si>
  <si>
    <t>REDYL9G</t>
  </si>
  <si>
    <t>REDYA3GTH</t>
  </si>
  <si>
    <r>
      <t>RED GOLD, LLC</t>
    </r>
    <r>
      <rPr>
        <sz val="14"/>
        <rFont val="Arial"/>
        <family val="2"/>
      </rPr>
      <t>.</t>
    </r>
  </si>
  <si>
    <t xml:space="preserve">Page 1 </t>
  </si>
  <si>
    <t xml:space="preserve">CASE SIZE  </t>
  </si>
  <si>
    <t>SERVING    NET WEIGHT</t>
  </si>
  <si>
    <t>UPC CODE</t>
  </si>
  <si>
    <t xml:space="preserve">6 / #10 Cans </t>
  </si>
  <si>
    <t>106 oz.</t>
  </si>
  <si>
    <t>4.3 oz.</t>
  </si>
  <si>
    <t>72940-82200</t>
  </si>
  <si>
    <t>2.2 oz.</t>
  </si>
  <si>
    <t>72940-82100</t>
  </si>
  <si>
    <t>103 oz.</t>
  </si>
  <si>
    <t>1.0 oz.</t>
  </si>
  <si>
    <t>Red Gold</t>
  </si>
  <si>
    <t>72940-11005</t>
  </si>
  <si>
    <t>115 oz.</t>
  </si>
  <si>
    <t>1,151</t>
  </si>
  <si>
    <t>.6 oz.</t>
  </si>
  <si>
    <t>72940-11002</t>
  </si>
  <si>
    <t>28.5 lbs.</t>
  </si>
  <si>
    <t>72940-11560</t>
  </si>
  <si>
    <t>9 grams</t>
  </si>
  <si>
    <t>.3 oz.</t>
  </si>
  <si>
    <t>72940-11581</t>
  </si>
  <si>
    <t xml:space="preserve">6 / #10 cans </t>
  </si>
  <si>
    <t>74865-27267</t>
  </si>
  <si>
    <t>22486-10017</t>
  </si>
  <si>
    <t>58108-04026</t>
  </si>
  <si>
    <t>41560-16333</t>
  </si>
  <si>
    <t>114 oz.</t>
  </si>
  <si>
    <t>72940-11561</t>
  </si>
  <si>
    <t>14.25 lbs.</t>
  </si>
  <si>
    <t>72940-11563</t>
  </si>
  <si>
    <t>72940-81907</t>
  </si>
  <si>
    <t>464 oz.</t>
  </si>
  <si>
    <t>74865-57908</t>
  </si>
  <si>
    <t>22486-10018</t>
  </si>
  <si>
    <t>58108-05143</t>
  </si>
  <si>
    <t>72940-11574</t>
  </si>
  <si>
    <t>105 oz.</t>
  </si>
  <si>
    <t>72940-81400</t>
  </si>
  <si>
    <t>1.2 oz.</t>
  </si>
  <si>
    <t>2.3 oz.</t>
  </si>
  <si>
    <t>72940-74150</t>
  </si>
  <si>
    <t>72940-81903</t>
  </si>
  <si>
    <t>111 oz.</t>
  </si>
  <si>
    <t>108 oz.</t>
  </si>
  <si>
    <t>Fully Prepared Pizza Sauce</t>
  </si>
  <si>
    <t>Tomato Paste</t>
  </si>
  <si>
    <t>Sloppy Joe Sauce</t>
  </si>
  <si>
    <t>72940-11038</t>
  </si>
  <si>
    <t>Extra Heavy Pizza Sauce w/ Basil</t>
  </si>
  <si>
    <t xml:space="preserve"> </t>
  </si>
  <si>
    <t>4.4 oz.</t>
  </si>
  <si>
    <t>39.75 lbs.</t>
  </si>
  <si>
    <t>Tomato Sauce</t>
  </si>
  <si>
    <t>72940-81800</t>
  </si>
  <si>
    <t>72940-81701</t>
  </si>
  <si>
    <t>Salsa (Mild)</t>
  </si>
  <si>
    <t>1/ 3 Gal Bag In Box</t>
  </si>
  <si>
    <t>1 / 3 gal. Bag In Box</t>
  </si>
  <si>
    <t>1 / 3 gal. Bag in Box (Wunder-Bar)</t>
  </si>
  <si>
    <t>Multi Purpose Spaghetti Sauce</t>
  </si>
  <si>
    <t>Multi Purpose Marinara Sauce</t>
  </si>
  <si>
    <t>Concentrated &amp; Crushed All Purpose Tomatoes</t>
  </si>
  <si>
    <t>CASE             NET WEIGHT</t>
  </si>
  <si>
    <t>Page 1 of 2</t>
  </si>
  <si>
    <t>Value Pass-Through Option:  Indirect Sales Discount / Net Off-Invoice (NOI)</t>
  </si>
  <si>
    <t>COLUMN B</t>
  </si>
  <si>
    <t>ESTIMATED  ANNUAL CASES NEEDED</t>
  </si>
  <si>
    <t>ESTIMATED TOTAL PASTE POUNDS NEEDED</t>
  </si>
  <si>
    <t>ESTIMATED FINISHED CASES PER TRUCK OF PASTE</t>
  </si>
  <si>
    <r>
      <t xml:space="preserve">PASS THRU VALUE </t>
    </r>
    <r>
      <rPr>
        <b/>
        <sz val="8"/>
        <rFont val="Arial"/>
        <family val="2"/>
      </rPr>
      <t>PER CASE</t>
    </r>
  </si>
  <si>
    <t>Tomato Puree (1.06 Specific Gravity)</t>
  </si>
  <si>
    <t>Ketchup (#10 Can)</t>
  </si>
  <si>
    <t>Ketchup (#10 Pouch)</t>
  </si>
  <si>
    <t>Ketchup (#10 Size Jugs with Pump)</t>
  </si>
  <si>
    <t>Ketchup (Dispenser Pouch Pack)</t>
  </si>
  <si>
    <t>Ketchup (Foil Packets)</t>
  </si>
  <si>
    <t>Page 2 of 2</t>
  </si>
  <si>
    <t>6 / #10 Pouches (6 / 7 lb. 2 oz.)</t>
  </si>
  <si>
    <t>6/ #10 Jugs (6 /114 oz.)</t>
  </si>
  <si>
    <t xml:space="preserve">        PRODUCT DESCRIPTION</t>
  </si>
  <si>
    <t>Chef Mark / IMA</t>
  </si>
  <si>
    <t>House Recipe / SYSCO</t>
  </si>
  <si>
    <t>Gourmet Table / POCAHONTAS</t>
  </si>
  <si>
    <t>Monarch / USFS</t>
  </si>
  <si>
    <t>33% FANCY TOMATO KETCHUP PRODUCTS  -  PRIVATE LABEL / DISTRIBUTOR BRANDS</t>
  </si>
  <si>
    <t>ESTIMATED  SERVINGS NEEDED PER YEAR</t>
  </si>
  <si>
    <t>COLUMN C</t>
  </si>
  <si>
    <t>COLUMN D       (B x C = D)</t>
  </si>
  <si>
    <t>COLUMN E</t>
  </si>
  <si>
    <t>COLUMN F       (E/A x B = F)</t>
  </si>
  <si>
    <t>46 oz.</t>
  </si>
  <si>
    <t>8.6 oz.</t>
  </si>
  <si>
    <t>72940-76002</t>
  </si>
  <si>
    <t>12 / 46 oz. Cans</t>
  </si>
  <si>
    <r>
      <t xml:space="preserve">  Sacramento</t>
    </r>
    <r>
      <rPr>
        <sz val="10"/>
        <rFont val="Arial"/>
        <family val="2"/>
      </rPr>
      <t xml:space="preserve"> Tomato Juice</t>
    </r>
  </si>
  <si>
    <t>72940-82300</t>
  </si>
  <si>
    <t>Total Private Label / Distributor Brands:</t>
  </si>
  <si>
    <t>Total Red Gold Brands:</t>
  </si>
  <si>
    <t>TOTAL ALL BRANDS</t>
  </si>
  <si>
    <t>METHOD 1</t>
  </si>
  <si>
    <t>METHOD 2</t>
  </si>
  <si>
    <t>MAY USE EITHER METHOD 1 OR METHOD 2</t>
  </si>
  <si>
    <t xml:space="preserve">58108-37388 </t>
  </si>
  <si>
    <t>34730-05834</t>
  </si>
  <si>
    <t>GFS / Crown Collection</t>
  </si>
  <si>
    <t>93901-10012</t>
  </si>
  <si>
    <t xml:space="preserve">93901-22254 </t>
  </si>
  <si>
    <t>72940-82107</t>
  </si>
  <si>
    <t>Nutritionally Enhanced Spaghetti Sauce</t>
  </si>
  <si>
    <t>64 oz.</t>
  </si>
  <si>
    <t>72940-11564</t>
  </si>
  <si>
    <r>
      <t>9</t>
    </r>
    <r>
      <rPr>
        <sz val="6"/>
        <rFont val="Arial"/>
        <family val="2"/>
      </rPr>
      <t xml:space="preserve"> </t>
    </r>
    <r>
      <rPr>
        <sz val="10"/>
        <rFont val="Arial"/>
        <family val="2"/>
      </rPr>
      <t>/</t>
    </r>
    <r>
      <rPr>
        <sz val="6"/>
        <rFont val="Arial"/>
        <family val="2"/>
      </rPr>
      <t xml:space="preserve"> </t>
    </r>
    <r>
      <rPr>
        <sz val="10"/>
        <rFont val="Arial"/>
        <family val="2"/>
      </rPr>
      <t>64 oz. Plastic</t>
    </r>
  </si>
  <si>
    <t>RED GOLD        ITEM NUMBER</t>
  </si>
  <si>
    <t>SERV-     INGS PER CASE</t>
  </si>
  <si>
    <t>REDY599</t>
  </si>
  <si>
    <t>REDY572</t>
  </si>
  <si>
    <t>REDY57D</t>
  </si>
  <si>
    <t>REDYA3G</t>
  </si>
  <si>
    <t>REDYA3GPRB</t>
  </si>
  <si>
    <t>REDY59G</t>
  </si>
  <si>
    <t>REDY59P</t>
  </si>
  <si>
    <t>REDSC99</t>
  </si>
  <si>
    <t>RPKMA9C</t>
  </si>
  <si>
    <t>RPKMA9E</t>
  </si>
  <si>
    <t>RPKNA99</t>
  </si>
  <si>
    <t>RPKIL99</t>
  </si>
  <si>
    <t>RPKIX99</t>
  </si>
  <si>
    <t>RPK1A99</t>
  </si>
  <si>
    <t>RPKDX99</t>
  </si>
  <si>
    <t>RPKUA99</t>
  </si>
  <si>
    <t>RPKHA99</t>
  </si>
  <si>
    <t>RPKH69X</t>
  </si>
  <si>
    <t>SACVA46</t>
  </si>
  <si>
    <t>2/ 1.5 Gal Pouches</t>
  </si>
  <si>
    <t>93901-45280</t>
  </si>
  <si>
    <t>CRWY599</t>
  </si>
  <si>
    <t>CHFY599</t>
  </si>
  <si>
    <t>HOUY599</t>
  </si>
  <si>
    <t>GOTY599</t>
  </si>
  <si>
    <t>MOLY599</t>
  </si>
  <si>
    <t>HOUY59P</t>
  </si>
  <si>
    <t>HOUYA3G</t>
  </si>
  <si>
    <t>CHFYA3G</t>
  </si>
  <si>
    <t>MOLYA3G</t>
  </si>
  <si>
    <t>MOLY59P</t>
  </si>
  <si>
    <t>CRWYA3G</t>
  </si>
  <si>
    <t>CRWY57D</t>
  </si>
  <si>
    <t>Redpack</t>
  </si>
  <si>
    <t>28.50 lbs.</t>
  </si>
  <si>
    <t>42.75 lbs.</t>
  </si>
  <si>
    <t>19.84 lbs.</t>
  </si>
  <si>
    <t>43.13 lbs.</t>
  </si>
  <si>
    <t>38.60 lbs.</t>
  </si>
  <si>
    <t xml:space="preserve">36.00 lbs. </t>
  </si>
  <si>
    <t>39.38 lbs.</t>
  </si>
  <si>
    <t>Commodity Processing Calculator</t>
  </si>
  <si>
    <t xml:space="preserve">            Commodity Code:  A245  Tomato Paste Totes*</t>
  </si>
  <si>
    <t>*A245 = Totes of Tomato Paste / 1 Tote = 2,925 lbs of Paste / 1 truckload of A245 = 14 Totes or 40,950 lbs. of Paste</t>
  </si>
  <si>
    <t>Ketchup (Plastic Squeeze Bottle)</t>
  </si>
  <si>
    <t xml:space="preserve">REDYA64 </t>
  </si>
  <si>
    <r>
      <t>1</t>
    </r>
    <r>
      <rPr>
        <sz val="8"/>
        <rFont val="Arial"/>
        <family val="2"/>
      </rPr>
      <t xml:space="preserve"> </t>
    </r>
    <r>
      <rPr>
        <sz val="10"/>
        <rFont val="Arial"/>
        <family val="2"/>
      </rPr>
      <t>/</t>
    </r>
    <r>
      <rPr>
        <sz val="8"/>
        <rFont val="Arial"/>
        <family val="2"/>
      </rPr>
      <t xml:space="preserve"> </t>
    </r>
    <r>
      <rPr>
        <sz val="10"/>
        <rFont val="Arial"/>
        <family val="2"/>
      </rPr>
      <t>3 gal. Bag in Box (Probe Spout)</t>
    </r>
  </si>
  <si>
    <t>72940-11565</t>
  </si>
  <si>
    <t>REDYA3GWB</t>
  </si>
  <si>
    <t>Ketchup (Bag in Box /for Wall Rack)**</t>
  </si>
  <si>
    <t>Ketchup (Bag in Box with Probe Spout)**</t>
  </si>
  <si>
    <t>Ketchup (Bag in Box for Wunder-Bar Disp.)**</t>
  </si>
  <si>
    <t>** For use with a dispenser, consult your local Red Gold representative.</t>
  </si>
  <si>
    <t>1,000 / 9 gm Portion Control</t>
  </si>
  <si>
    <t>40.50 lbs.</t>
  </si>
  <si>
    <t>41.63 lbs.</t>
  </si>
  <si>
    <t>36.86 lbs.</t>
  </si>
  <si>
    <t>2 / 1.5 gal.  Pouches</t>
  </si>
  <si>
    <t>2.0 oz.</t>
  </si>
  <si>
    <t>RPKNA2Z</t>
  </si>
  <si>
    <t>72940-82204</t>
  </si>
  <si>
    <t>60 / 2 oz. Cups</t>
  </si>
  <si>
    <t>7.50 lbs.</t>
  </si>
  <si>
    <t>2 oz.</t>
  </si>
  <si>
    <t xml:space="preserve">GFS / Crown Collection </t>
  </si>
  <si>
    <t>CRWY59G</t>
  </si>
  <si>
    <t>93901-57172</t>
  </si>
  <si>
    <t>www.redgold.com/fs/k-12</t>
  </si>
  <si>
    <t xml:space="preserve">22486-10078 </t>
  </si>
  <si>
    <t>CHFY572</t>
  </si>
  <si>
    <r>
      <t>SCHOOL YEAR 2009</t>
    </r>
    <r>
      <rPr>
        <sz val="10"/>
        <rFont val="Arial Black"/>
        <family val="2"/>
      </rPr>
      <t xml:space="preserve"> </t>
    </r>
    <r>
      <rPr>
        <sz val="20"/>
        <rFont val="Arial Black"/>
        <family val="2"/>
      </rPr>
      <t>/</t>
    </r>
    <r>
      <rPr>
        <sz val="10"/>
        <rFont val="Arial Black"/>
        <family val="2"/>
      </rPr>
      <t xml:space="preserve"> </t>
    </r>
    <r>
      <rPr>
        <sz val="20"/>
        <rFont val="Arial Black"/>
        <family val="2"/>
      </rPr>
      <t xml:space="preserve">2010 </t>
    </r>
  </si>
  <si>
    <t>(512) 261-5060</t>
  </si>
  <si>
    <t xml:space="preserve">How to reach us . . . . . </t>
  </si>
  <si>
    <t xml:space="preserve">                  SACRAMENTO TOMATO JUICE</t>
  </si>
  <si>
    <t xml:space="preserve">                REDPACK TOMATO PRODUCTS</t>
  </si>
  <si>
    <t xml:space="preserve">                 RED GOLD TOMATO KETCHUP PRODUCTS (33% Fancy) &amp; SALSA</t>
  </si>
  <si>
    <t>MOLY59F</t>
  </si>
  <si>
    <t>Redpack, Sacramento and Red Gold are the registered trademarks of Red Gold, LLC., Elwood, IN</t>
  </si>
  <si>
    <t xml:space="preserve">        AMOUNT DONATED FOOD PER CASE</t>
  </si>
  <si>
    <t>UNIT NET WEIGHT</t>
  </si>
  <si>
    <t xml:space="preserve">Please visit our K-12 School program website at    </t>
  </si>
  <si>
    <t>COLUMN A</t>
  </si>
  <si>
    <r>
      <t>Red Gold</t>
    </r>
    <r>
      <rPr>
        <sz val="12"/>
        <rFont val="Arial"/>
        <family val="2"/>
      </rPr>
      <t xml:space="preserve"> Nutritionally Enhanced Salsa  6 / #10 Cans</t>
    </r>
  </si>
  <si>
    <r>
      <t>Redpack</t>
    </r>
    <r>
      <rPr>
        <sz val="12"/>
        <rFont val="Arial"/>
        <family val="2"/>
      </rPr>
      <t xml:space="preserve"> Nutritionally Enhanced Fully Prepared Pizza Sauce 6 / # 10 Cans</t>
    </r>
  </si>
  <si>
    <t>72940-81909</t>
  </si>
  <si>
    <t>RPKIL9E</t>
  </si>
  <si>
    <r>
      <t>Redpack</t>
    </r>
    <r>
      <rPr>
        <sz val="12"/>
        <rFont val="Arial"/>
        <family val="2"/>
      </rPr>
      <t xml:space="preserve"> Nutritionally Enhanced Marinara Sauce 6 / # 10 Cans</t>
    </r>
  </si>
  <si>
    <t>72940-82206</t>
  </si>
  <si>
    <t>RPKNA9E</t>
  </si>
  <si>
    <r>
      <t>Red Gold</t>
    </r>
    <r>
      <rPr>
        <sz val="12"/>
        <rFont val="Arial"/>
        <family val="2"/>
      </rPr>
      <t xml:space="preserve"> Fancy Ketchup 1,000 / 9 gm Portion Control Foil Packets </t>
    </r>
  </si>
  <si>
    <t>Phone:</t>
  </si>
  <si>
    <t>Fax:</t>
  </si>
  <si>
    <t>Email:</t>
  </si>
  <si>
    <t>Company:</t>
  </si>
  <si>
    <t>No Commodity Deduction Requests or Bill-backs will be available on these product sales.</t>
  </si>
  <si>
    <t>Either party may terminate this agreement upon 30 days written notification of the other party.</t>
  </si>
  <si>
    <t>Date</t>
  </si>
  <si>
    <t xml:space="preserve">DISTRIBUTOR / MANUFACTURER  </t>
  </si>
  <si>
    <t>To ensure the accountability of the Indirect Sale Discount Value Pass-Thru System Program of</t>
  </si>
  <si>
    <t>Manufacturer/Commodity Processor (Red Gold) agrees to offer eligible and pre-registered</t>
  </si>
  <si>
    <t>The Distributor agrees to submit “proof-of-delivery” reporting on a scheduled basis to the</t>
  </si>
  <si>
    <t>manufacturer of all eligible Red Gold Product sales to the pre-registered Recipient Agency</t>
  </si>
  <si>
    <t>customer of named Distributor.</t>
  </si>
  <si>
    <t>Distributor agrees to provide eligible commodity sales data for all eligible items stocked or</t>
  </si>
  <si>
    <t>special ordered for eligible Recipient Agencies.</t>
  </si>
  <si>
    <t>u</t>
  </si>
  <si>
    <r>
      <t>w</t>
    </r>
    <r>
      <rPr>
        <sz val="10"/>
        <rFont val="Arial"/>
        <family val="2"/>
      </rPr>
      <t xml:space="preserve"> School District Name / Recipient Agency Level </t>
    </r>
  </si>
  <si>
    <r>
      <t>w</t>
    </r>
    <r>
      <rPr>
        <sz val="10"/>
        <rFont val="Arial"/>
        <family val="2"/>
      </rPr>
      <t xml:space="preserve"> School District Site </t>
    </r>
  </si>
  <si>
    <r>
      <t>w</t>
    </r>
    <r>
      <rPr>
        <sz val="10"/>
        <rFont val="Arial"/>
        <family val="2"/>
      </rPr>
      <t xml:space="preserve"> Invoice Number</t>
    </r>
  </si>
  <si>
    <r>
      <t>w</t>
    </r>
    <r>
      <rPr>
        <sz val="10"/>
        <rFont val="Arial"/>
        <family val="2"/>
      </rPr>
      <t xml:space="preserve"> Ship Date</t>
    </r>
  </si>
  <si>
    <t>Manufacturer will issue Commodity Refund Checks directly to eligible and pre-registered</t>
  </si>
  <si>
    <t xml:space="preserve">Distributor Company Name: </t>
  </si>
  <si>
    <t xml:space="preserve">Program Contact Person: </t>
  </si>
  <si>
    <t>Email Address:</t>
  </si>
  <si>
    <t xml:space="preserve">Street Address: </t>
  </si>
  <si>
    <t>City/State/Zip:</t>
  </si>
  <si>
    <t xml:space="preserve">By:  </t>
  </si>
  <si>
    <t>are acknowledged in complying with the Federal Regulations as they pertain to 7 CFR 250.19.</t>
  </si>
  <si>
    <r>
      <t xml:space="preserve">Chef Mark / IMA </t>
    </r>
    <r>
      <rPr>
        <sz val="12"/>
        <rFont val="Arial"/>
        <family val="2"/>
      </rPr>
      <t>33% Fancy Ketchup 6 / 114 oz. Pouches (6 / 7 lb. 2 oz.)</t>
    </r>
  </si>
  <si>
    <t xml:space="preserve"> Name:</t>
  </si>
  <si>
    <t>Other:</t>
  </si>
  <si>
    <t>City/State/Zip</t>
  </si>
  <si>
    <r>
      <t xml:space="preserve">House Recipe / SYSCO </t>
    </r>
    <r>
      <rPr>
        <sz val="12"/>
        <rFont val="Arial"/>
        <family val="2"/>
      </rPr>
      <t>33% Fancy Ketchup 6 / 114 oz. Pouches (6 / 7 lb. 2 oz.)</t>
    </r>
  </si>
  <si>
    <t>HOUY572</t>
  </si>
  <si>
    <t>74865-52651</t>
  </si>
  <si>
    <r>
      <t xml:space="preserve">House Recipe / SYSCO </t>
    </r>
    <r>
      <rPr>
        <sz val="12"/>
        <rFont val="Arial"/>
        <family val="2"/>
      </rPr>
      <t>33% Fancy Ketchup 1,000 / 9 gm Portion Control</t>
    </r>
  </si>
  <si>
    <t>76865-54159</t>
  </si>
  <si>
    <t>HOUY59G</t>
  </si>
  <si>
    <r>
      <t>Red Gold</t>
    </r>
    <r>
      <rPr>
        <sz val="12"/>
        <rFont val="Arial"/>
        <family val="2"/>
      </rPr>
      <t xml:space="preserve"> 33% Fancy Ketchup 3 / 1.5 gal. Pouch Pack </t>
    </r>
  </si>
  <si>
    <t>72940-11562</t>
  </si>
  <si>
    <t>REDY53H</t>
  </si>
  <si>
    <t>72940-11577</t>
  </si>
  <si>
    <t>14.5 lbs.</t>
  </si>
  <si>
    <t>MOLY57D</t>
  </si>
  <si>
    <t>TOTAL ENTITLEMENT DOLLARS COMMITTED</t>
  </si>
  <si>
    <r>
      <t>Red Gold</t>
    </r>
    <r>
      <rPr>
        <sz val="12"/>
        <rFont val="Arial"/>
        <family val="2"/>
      </rPr>
      <t xml:space="preserve"> 33% Fancy Ketchup 2 / 1.5 gal. Dispenser Pouch Pack** </t>
    </r>
  </si>
  <si>
    <t xml:space="preserve">Commodity Processing Program  </t>
  </si>
  <si>
    <t>FRUY599</t>
  </si>
  <si>
    <t>FRUY59G</t>
  </si>
  <si>
    <t>WETY599</t>
  </si>
  <si>
    <t>WETY572</t>
  </si>
  <si>
    <t>FRUYA3G</t>
  </si>
  <si>
    <r>
      <t xml:space="preserve">Restaurant Pride Superior / FAB </t>
    </r>
    <r>
      <rPr>
        <sz val="12"/>
        <rFont val="Arial"/>
        <family val="2"/>
      </rPr>
      <t>33% Fancy Ketchup 1 / 3 gal. Bag-In-Box</t>
    </r>
  </si>
  <si>
    <t>48200-58484</t>
  </si>
  <si>
    <t>48200-38550</t>
  </si>
  <si>
    <r>
      <t xml:space="preserve">Gourmet Table / UniPro </t>
    </r>
    <r>
      <rPr>
        <sz val="12"/>
        <rFont val="Arial"/>
        <family val="2"/>
      </rPr>
      <t>33% Fancy Ketchup 1,000 / 9 gm Portion Control</t>
    </r>
  </si>
  <si>
    <t>48001-23052</t>
  </si>
  <si>
    <t>GOTY59G</t>
  </si>
  <si>
    <r>
      <t xml:space="preserve">Gourmet Table / UniPro </t>
    </r>
    <r>
      <rPr>
        <sz val="12"/>
        <rFont val="Arial"/>
        <family val="2"/>
      </rPr>
      <t>33% Fancy Ketchup 1 / 3 gal. Bag-In-Box</t>
    </r>
  </si>
  <si>
    <t>41560-16334</t>
  </si>
  <si>
    <t>GOTYA3G</t>
  </si>
  <si>
    <t>06795-02538</t>
  </si>
  <si>
    <t>06795-04284</t>
  </si>
  <si>
    <t>06795-02540</t>
  </si>
  <si>
    <r>
      <t xml:space="preserve">West Creek / Performance FS </t>
    </r>
    <r>
      <rPr>
        <sz val="12"/>
        <rFont val="Arial"/>
        <family val="2"/>
      </rPr>
      <t>33% Fancy Ketchup 1 / 3 gal. Bag-In-Box</t>
    </r>
  </si>
  <si>
    <t>1 oz.</t>
  </si>
  <si>
    <t>72940-11579</t>
  </si>
  <si>
    <t>72940-11135</t>
  </si>
  <si>
    <t>REDY51Z</t>
  </si>
  <si>
    <t>REDNA1Z</t>
  </si>
  <si>
    <t>48200-45339</t>
  </si>
  <si>
    <t>MOLY51Z</t>
  </si>
  <si>
    <t>58108-59924</t>
  </si>
  <si>
    <r>
      <t xml:space="preserve">Chef Mark / IMA </t>
    </r>
    <r>
      <rPr>
        <sz val="12"/>
        <rFont val="Arial"/>
        <family val="2"/>
      </rPr>
      <t xml:space="preserve">33% Fancy Ketchup 6 / #10 Cans  </t>
    </r>
  </si>
  <si>
    <r>
      <t xml:space="preserve">Gourmet Table / UniPro </t>
    </r>
    <r>
      <rPr>
        <sz val="12"/>
        <rFont val="Arial"/>
        <family val="2"/>
      </rPr>
      <t xml:space="preserve">33% Fancy Ketchup  6 / #10 Cans </t>
    </r>
  </si>
  <si>
    <r>
      <t xml:space="preserve">House Recipe / SYSCO </t>
    </r>
    <r>
      <rPr>
        <sz val="12"/>
        <rFont val="Arial"/>
        <family val="2"/>
      </rPr>
      <t xml:space="preserve">33% Fancy Ketchup 6 / #10 Cans </t>
    </r>
  </si>
  <si>
    <r>
      <t xml:space="preserve">Restaurant Pride Superior / FAB </t>
    </r>
    <r>
      <rPr>
        <sz val="12"/>
        <rFont val="Arial"/>
        <family val="2"/>
      </rPr>
      <t>33% Fancy Ketchup 6 / #10 Cans</t>
    </r>
    <r>
      <rPr>
        <b/>
        <sz val="12"/>
        <rFont val="Arial"/>
        <family val="2"/>
      </rPr>
      <t xml:space="preserve"> </t>
    </r>
  </si>
  <si>
    <r>
      <t xml:space="preserve">Monarch / USFS </t>
    </r>
    <r>
      <rPr>
        <sz val="12"/>
        <rFont val="Arial"/>
        <family val="2"/>
      </rPr>
      <t>33% Fancy Ketchup 250 / 1 oz. Plastic Dunk Cups</t>
    </r>
  </si>
  <si>
    <t>MOLY59G</t>
  </si>
  <si>
    <t>58108-03659</t>
  </si>
  <si>
    <t>72940-11583</t>
  </si>
  <si>
    <t>72940-11584</t>
  </si>
  <si>
    <t>72940-11580</t>
  </si>
  <si>
    <t>REDOA1Z</t>
  </si>
  <si>
    <t>Josh Chaffin</t>
  </si>
  <si>
    <t>jchaffin@redgold.com</t>
  </si>
  <si>
    <t>MOLY572</t>
  </si>
  <si>
    <t>58108-23060</t>
  </si>
  <si>
    <r>
      <t>House Recipe / SYSCO</t>
    </r>
    <r>
      <rPr>
        <sz val="12"/>
        <rFont val="Arial"/>
        <family val="2"/>
      </rPr>
      <t xml:space="preserve"> 33% Fancy Ketchup 1 / 3 gal. Bag-In-Box</t>
    </r>
  </si>
  <si>
    <r>
      <t>Chef Mark / IMA</t>
    </r>
    <r>
      <rPr>
        <sz val="12"/>
        <rFont val="Arial"/>
        <family val="2"/>
      </rPr>
      <t xml:space="preserve"> 33% Fancy Ketchup 1 / 3 gal. Bag-In-Box</t>
    </r>
  </si>
  <si>
    <r>
      <t xml:space="preserve">House Recipe / SYSCO </t>
    </r>
    <r>
      <rPr>
        <sz val="12"/>
        <rFont val="Arial"/>
        <family val="2"/>
      </rPr>
      <t xml:space="preserve">33% Fancy Ketchup 6 / 114 oz. Jugs  </t>
    </r>
  </si>
  <si>
    <t xml:space="preserve">   Address:  </t>
  </si>
  <si>
    <t xml:space="preserve"> Broker Contact Information . . . .  </t>
  </si>
  <si>
    <r>
      <t>Red Gold</t>
    </r>
    <r>
      <rPr>
        <sz val="12"/>
        <rFont val="Arial"/>
        <family val="2"/>
      </rPr>
      <t xml:space="preserve"> 33% Fancy Ketchup 6 / # 10 Cans </t>
    </r>
  </si>
  <si>
    <r>
      <t xml:space="preserve">Redpack </t>
    </r>
    <r>
      <rPr>
        <sz val="12"/>
        <rFont val="Arial"/>
        <family val="2"/>
      </rPr>
      <t>Nutritionally Enhanced Spaghetti Sauce 6 # 10 Cans</t>
    </r>
  </si>
  <si>
    <r>
      <t>Redpack</t>
    </r>
    <r>
      <rPr>
        <sz val="12"/>
        <rFont val="Arial"/>
        <family val="2"/>
      </rPr>
      <t xml:space="preserve"> Multi Purpose Spaghetti Sauce 6 / # 10 Cans</t>
    </r>
  </si>
  <si>
    <r>
      <t>Redpack</t>
    </r>
    <r>
      <rPr>
        <sz val="12"/>
        <rFont val="Arial"/>
        <family val="2"/>
      </rPr>
      <t xml:space="preserve"> Multi Purpose Marinara Sauce 6 / # 10 Cans</t>
    </r>
  </si>
  <si>
    <r>
      <t>Redpack</t>
    </r>
    <r>
      <rPr>
        <sz val="12"/>
        <rFont val="Arial"/>
        <family val="2"/>
      </rPr>
      <t xml:space="preserve"> Fully Prepared Pizza Sauce 6 / # 10 Cans</t>
    </r>
  </si>
  <si>
    <r>
      <t>Redpack</t>
    </r>
    <r>
      <rPr>
        <sz val="12"/>
        <rFont val="Arial"/>
        <family val="2"/>
      </rPr>
      <t xml:space="preserve"> Sloppy Joe Sauce 6 / # 10 Cans</t>
    </r>
  </si>
  <si>
    <r>
      <t>Redpack</t>
    </r>
    <r>
      <rPr>
        <sz val="12"/>
        <rFont val="Arial"/>
        <family val="2"/>
      </rPr>
      <t xml:space="preserve"> Tomato Paste 6 / # 10 Cans</t>
    </r>
  </si>
  <si>
    <r>
      <t>Redpack</t>
    </r>
    <r>
      <rPr>
        <sz val="12"/>
        <rFont val="Arial"/>
        <family val="2"/>
      </rPr>
      <t xml:space="preserve"> Tomato Sauce 6 / # 10 Cans</t>
    </r>
  </si>
  <si>
    <r>
      <t>Redpack</t>
    </r>
    <r>
      <rPr>
        <sz val="12"/>
        <rFont val="Arial"/>
        <family val="2"/>
      </rPr>
      <t xml:space="preserve"> Tomato Puree (1.06 Specific Gravity) 6 / # 10 Cans</t>
    </r>
  </si>
  <si>
    <r>
      <t xml:space="preserve">House Recipe / SYSCO </t>
    </r>
    <r>
      <rPr>
        <sz val="12"/>
        <rFont val="Arial"/>
        <family val="2"/>
      </rPr>
      <t>33% Fancy Ketchup 9 / 64 oz Plastic Bottle with Pump</t>
    </r>
  </si>
  <si>
    <t>74865-86368</t>
  </si>
  <si>
    <t>HOUYA64</t>
  </si>
  <si>
    <t>REDYA64</t>
  </si>
  <si>
    <t>72940-11550</t>
  </si>
  <si>
    <t>REDYL7D</t>
  </si>
  <si>
    <t>jbatten@redgold.com</t>
  </si>
  <si>
    <r>
      <t xml:space="preserve">West Creek / Performance FS </t>
    </r>
    <r>
      <rPr>
        <sz val="12"/>
        <rFont val="Arial"/>
        <family val="2"/>
      </rPr>
      <t xml:space="preserve">33% Fancy Ketchup 6 / #10 Cans </t>
    </r>
  </si>
  <si>
    <t>Jodi Batten, SNS</t>
  </si>
  <si>
    <t>Tomato Paste Totes USDA WBSCM Item Code 100332</t>
  </si>
  <si>
    <t>REDSC2ZC84</t>
  </si>
  <si>
    <t>REDSC2ZC168</t>
  </si>
  <si>
    <t>REDNA2ZC84</t>
  </si>
  <si>
    <t>REDVB46</t>
  </si>
  <si>
    <t>REDNA2ZC168</t>
  </si>
  <si>
    <t>72940-11139-5</t>
  </si>
  <si>
    <t>72940-11139-7</t>
  </si>
  <si>
    <t>72940-82207-9</t>
  </si>
  <si>
    <t>72940-82207-1</t>
  </si>
  <si>
    <t>72940-14320-5</t>
  </si>
  <si>
    <t>72940-10094</t>
  </si>
  <si>
    <t>REDRL99</t>
  </si>
  <si>
    <r>
      <t xml:space="preserve">Redpack </t>
    </r>
    <r>
      <rPr>
        <sz val="12"/>
        <rFont val="Arial"/>
        <family val="2"/>
      </rPr>
      <t>Extra Heavy Pizza Sauce w/ Basil  6 / # 10 Cans</t>
    </r>
  </si>
  <si>
    <t>(610) 440-0508</t>
  </si>
  <si>
    <t>tholmes@redgold.com</t>
  </si>
  <si>
    <t xml:space="preserve"> CASE
NET
WEIGHT</t>
  </si>
  <si>
    <t>SERVINGS
PER
CASE</t>
  </si>
  <si>
    <t>SERVING
NET
WEIGHT</t>
  </si>
  <si>
    <t>RED GOLD
ITEM NUMBER</t>
  </si>
  <si>
    <t>AMOUNT
DONATED
FOOD PER
CASE</t>
  </si>
  <si>
    <t>EST. FINISHED
CASES PER TRUCK
OF PASTE</t>
  </si>
  <si>
    <t>EST.  ANNUAL CASES NEEDED</t>
  </si>
  <si>
    <t>EST. TOTAL PASTE POUNDS NEEDED</t>
  </si>
  <si>
    <t>EST. SERVINGS NEEDED PER YEAR</t>
  </si>
  <si>
    <t xml:space="preserve">   TOTAL ALL BRANDS</t>
  </si>
  <si>
    <t xml:space="preserve">ONLY if electronic signatures are available. A final executed copy will be returned for distributor's files. </t>
  </si>
  <si>
    <t>Jodi Batten - jbatten@redgold.com</t>
  </si>
  <si>
    <t>Todd Holmes - tholmes@redgold.com</t>
  </si>
  <si>
    <t>22486-10078</t>
  </si>
  <si>
    <t>CULY572</t>
  </si>
  <si>
    <r>
      <t xml:space="preserve">Culinary Secrets / IMA </t>
    </r>
    <r>
      <rPr>
        <sz val="12"/>
        <rFont val="Arial"/>
        <family val="2"/>
      </rPr>
      <t>33% Fancy Ketchup  6 / 114 oz. Pouches (6 / 7 lb. 2 oz.)</t>
    </r>
  </si>
  <si>
    <t>CULY57D</t>
  </si>
  <si>
    <t>22486-18146</t>
  </si>
  <si>
    <r>
      <t xml:space="preserve">Culinary Secrets / IMA </t>
    </r>
    <r>
      <rPr>
        <sz val="12"/>
        <rFont val="Arial"/>
        <family val="2"/>
      </rPr>
      <t>33% Fancy Ketchup 2 / 1.5 gal. Pouches</t>
    </r>
  </si>
  <si>
    <t>CULY599</t>
  </si>
  <si>
    <r>
      <t xml:space="preserve">Culinary Secrets / IMA </t>
    </r>
    <r>
      <rPr>
        <sz val="12"/>
        <rFont val="Arial"/>
        <family val="2"/>
      </rPr>
      <t>33% Fancy Ketchup 6 / #10 Cans</t>
    </r>
  </si>
  <si>
    <t>CULY59G</t>
  </si>
  <si>
    <t>22486-18086</t>
  </si>
  <si>
    <t>CULY59P</t>
  </si>
  <si>
    <t>22486-18145</t>
  </si>
  <si>
    <r>
      <t xml:space="preserve">Culinary Secrets / IMA </t>
    </r>
    <r>
      <rPr>
        <sz val="12"/>
        <rFont val="Arial"/>
        <family val="2"/>
      </rPr>
      <t xml:space="preserve">33% Fancy Ketchup 6 / 114 oz. Jugs </t>
    </r>
  </si>
  <si>
    <t>CULYA3G</t>
  </si>
  <si>
    <r>
      <t xml:space="preserve">Culinary Secrets / IMA </t>
    </r>
    <r>
      <rPr>
        <sz val="12"/>
        <rFont val="Arial"/>
        <family val="2"/>
      </rPr>
      <t>33% Fancy Ketchup 1 / 3 gal. Bag-In-Box</t>
    </r>
  </si>
  <si>
    <r>
      <t xml:space="preserve">Monarch / USF </t>
    </r>
    <r>
      <rPr>
        <sz val="12"/>
        <rFont val="Arial"/>
        <family val="2"/>
      </rPr>
      <t>33%</t>
    </r>
    <r>
      <rPr>
        <b/>
        <sz val="12"/>
        <rFont val="Arial"/>
        <family val="2"/>
      </rPr>
      <t xml:space="preserve"> </t>
    </r>
    <r>
      <rPr>
        <sz val="12"/>
        <rFont val="Arial"/>
        <family val="2"/>
      </rPr>
      <t xml:space="preserve">Fancy Ketchup 6 / #10 Cans </t>
    </r>
  </si>
  <si>
    <r>
      <t xml:space="preserve">Monarch / USF </t>
    </r>
    <r>
      <rPr>
        <sz val="12"/>
        <rFont val="Arial"/>
        <family val="2"/>
      </rPr>
      <t xml:space="preserve">33% Fancy Ketchup 6 / 114 oz. Jugs  </t>
    </r>
  </si>
  <si>
    <r>
      <t xml:space="preserve">Monarch / USF </t>
    </r>
    <r>
      <rPr>
        <sz val="12"/>
        <rFont val="Arial"/>
        <family val="2"/>
      </rPr>
      <t>33% Fancy Ketchup 1 / 3 gal. Bag-In-Box</t>
    </r>
  </si>
  <si>
    <r>
      <t xml:space="preserve">Monarch / USF </t>
    </r>
    <r>
      <rPr>
        <sz val="12"/>
        <rFont val="Arial"/>
        <family val="2"/>
      </rPr>
      <t>33% Fancy Ketchup 2 / 1.5 gal. Pouches</t>
    </r>
  </si>
  <si>
    <r>
      <t xml:space="preserve">Monarch / USF </t>
    </r>
    <r>
      <rPr>
        <sz val="12"/>
        <rFont val="Arial"/>
        <family val="2"/>
      </rPr>
      <t>33% Fancy Ketchup 1,000 / 9 gm Portion Control</t>
    </r>
  </si>
  <si>
    <t>Pass Thru Value</t>
  </si>
  <si>
    <t>SY</t>
  </si>
  <si>
    <t>TLW</t>
  </si>
  <si>
    <t xml:space="preserve"> per truckload of paste. The corresponding Pass Through Value Discount per case for each product is indicated above.</t>
  </si>
  <si>
    <t xml:space="preserve"> per pound or </t>
  </si>
  <si>
    <t>SEPDS Release Date</t>
  </si>
  <si>
    <t xml:space="preserve"> were provided by FNS via the </t>
  </si>
  <si>
    <t xml:space="preserve"> NMPA notification @ </t>
  </si>
  <si>
    <t>The Pass Thru Value (PTV) or NOI (Net Off Invoice) discount amount has been determined based on the quantity of tomato paste in the products being offered under this program. 100332 values quoted for the SY</t>
  </si>
  <si>
    <t>NOTE 1:  USDA WBSCM Item Code 100332 / Tomato Paste For Bulk Processing.</t>
  </si>
  <si>
    <t>www.k12tomatoes.com</t>
  </si>
  <si>
    <t>www.redgold.com/red-gold-company/foodservice/k-12-school-program</t>
  </si>
  <si>
    <t>RG EQUIVALENT 
ITEM NUMBER</t>
  </si>
  <si>
    <t>HUYYW2R</t>
  </si>
  <si>
    <t>72940-11207</t>
  </si>
  <si>
    <t>REDOA7D</t>
  </si>
  <si>
    <t>72940-11119</t>
  </si>
  <si>
    <t>15.00 lbs</t>
  </si>
  <si>
    <t>Todd Holmes, MBA, SNS</t>
  </si>
  <si>
    <t>8 grams</t>
  </si>
  <si>
    <t>72940-11204</t>
  </si>
  <si>
    <t>HUYYW8G</t>
  </si>
  <si>
    <t>REDNAHZC264</t>
  </si>
  <si>
    <t>72940-11058</t>
  </si>
  <si>
    <t>72940-11057</t>
  </si>
  <si>
    <t>72940-93074</t>
  </si>
  <si>
    <t>HUYYW7D</t>
  </si>
  <si>
    <t>VINMS99</t>
  </si>
  <si>
    <t>VINHM99</t>
  </si>
  <si>
    <r>
      <t>Vine Ripe</t>
    </r>
    <r>
      <rPr>
        <sz val="12"/>
        <rFont val="Arial"/>
        <family val="2"/>
      </rPr>
      <t xml:space="preserve"> Spaghetti Sauce - Low Sodium 6 / # 10 Cans</t>
    </r>
  </si>
  <si>
    <r>
      <t xml:space="preserve">Vine Ripe </t>
    </r>
    <r>
      <rPr>
        <sz val="12"/>
        <rFont val="Arial"/>
        <family val="2"/>
      </rPr>
      <t>Tomato Sauce - Low Sodium 6 / # 10 Cans</t>
    </r>
  </si>
  <si>
    <t>72940-10015</t>
  </si>
  <si>
    <t>72940-10052</t>
  </si>
  <si>
    <t>Redpack and Red Gold are the registered trademarks of Red Gold, LLC., Elwood, IN</t>
  </si>
  <si>
    <t>REDSCHZC264</t>
  </si>
  <si>
    <t>115 oz</t>
  </si>
  <si>
    <t>0.60 oz</t>
  </si>
  <si>
    <t>114 oz</t>
  </si>
  <si>
    <t>6 / #10 Pouches (6 / 7 lb. 2 oz)</t>
  </si>
  <si>
    <t>6/ #10 Jugs (6 /114 oz)</t>
  </si>
  <si>
    <t>9 / 64 oz Plastic</t>
  </si>
  <si>
    <t>64 oz</t>
  </si>
  <si>
    <t>0.32 oz</t>
  </si>
  <si>
    <t>0.28 oz</t>
  </si>
  <si>
    <t>20.0 oz</t>
  </si>
  <si>
    <t>1 oz</t>
  </si>
  <si>
    <t>1.00 oz</t>
  </si>
  <si>
    <t>1.25 oz</t>
  </si>
  <si>
    <t>2.5 oz</t>
  </si>
  <si>
    <t>2.50 oz</t>
  </si>
  <si>
    <t>1.5 oz</t>
  </si>
  <si>
    <t>1.50 oz</t>
  </si>
  <si>
    <t>3.0 oz</t>
  </si>
  <si>
    <t>3.00 oz</t>
  </si>
  <si>
    <t>103 oz</t>
  </si>
  <si>
    <t>106 oz</t>
  </si>
  <si>
    <t>1.20 oz</t>
  </si>
  <si>
    <t>105 oz</t>
  </si>
  <si>
    <t>1.40 oz</t>
  </si>
  <si>
    <t>1.10 oz</t>
  </si>
  <si>
    <t>109 oz</t>
  </si>
  <si>
    <t>2.20 oz</t>
  </si>
  <si>
    <t>108 oz</t>
  </si>
  <si>
    <t>1.30 oz</t>
  </si>
  <si>
    <t>111 oz</t>
  </si>
  <si>
    <t>0.50 oz</t>
  </si>
  <si>
    <t>1.11 oz</t>
  </si>
  <si>
    <t>2.00 oz</t>
  </si>
  <si>
    <t>12 / 46 oz Cans</t>
  </si>
  <si>
    <t>46 oz</t>
  </si>
  <si>
    <t>8.6 oz</t>
  </si>
  <si>
    <t>Sacramento Tomato Juice 12 / 46 oz Cans</t>
  </si>
  <si>
    <r>
      <rPr>
        <b/>
        <sz val="12"/>
        <rFont val="Arial"/>
        <family val="2"/>
      </rPr>
      <t>Huy Fong</t>
    </r>
    <r>
      <rPr>
        <sz val="12"/>
        <rFont val="Arial"/>
        <family val="2"/>
      </rPr>
      <t xml:space="preserve"> "Rooster" Original Sriracha Hot Chili Sauce Ketchup  - 1000 / 8 gram Foil Packet </t>
    </r>
  </si>
  <si>
    <r>
      <t>Redpack</t>
    </r>
    <r>
      <rPr>
        <sz val="12"/>
        <rFont val="Arial"/>
        <family val="2"/>
      </rPr>
      <t xml:space="preserve"> Concentrated &amp; Crushed All Purpose Tomatoes 6 / # 10 Cans</t>
    </r>
  </si>
  <si>
    <r>
      <t>Red Gold</t>
    </r>
    <r>
      <rPr>
        <sz val="12"/>
        <rFont val="Arial"/>
        <family val="2"/>
      </rPr>
      <t xml:space="preserve"> 33% Fancy Ketchup 1 / 3 gal. Bag-In-Box for Wall Rack</t>
    </r>
  </si>
  <si>
    <r>
      <rPr>
        <b/>
        <sz val="12"/>
        <rFont val="Arial"/>
        <family val="2"/>
      </rPr>
      <t>Huy Fong</t>
    </r>
    <r>
      <rPr>
        <sz val="12"/>
        <rFont val="Arial"/>
        <family val="2"/>
      </rPr>
      <t xml:space="preserve"> "Rooster" Original Sriracha Hot Chili Sauce Ketchup - 2 / 1.5 gal. Dispenser Pouch Pack**</t>
    </r>
  </si>
  <si>
    <t>** Dispensers available by contacting your local foodservice broker.</t>
  </si>
  <si>
    <t>43.13 lbs</t>
  </si>
  <si>
    <t>42.75 lbs</t>
  </si>
  <si>
    <t>36.00 lbs</t>
  </si>
  <si>
    <t>28.5 lbs</t>
  </si>
  <si>
    <t>28.50 lbs</t>
  </si>
  <si>
    <t>14.5 lbs</t>
  </si>
  <si>
    <t>43.50 lbs</t>
  </si>
  <si>
    <t>29.00 lbs</t>
  </si>
  <si>
    <t>19.84 lbs</t>
  </si>
  <si>
    <t>17.50 lbs</t>
  </si>
  <si>
    <t>15.63 lbs</t>
  </si>
  <si>
    <t>20.63 lbs</t>
  </si>
  <si>
    <t>13.13 lbs</t>
  </si>
  <si>
    <t>26.25 lbs</t>
  </si>
  <si>
    <t>24.75 lbs</t>
  </si>
  <si>
    <t>15.75 lbs</t>
  </si>
  <si>
    <t>31.52 lbs</t>
  </si>
  <si>
    <t>38.63 lbs</t>
  </si>
  <si>
    <t>39.75 lbs</t>
  </si>
  <si>
    <t>39.38 lbs</t>
  </si>
  <si>
    <t>40.50 lbs</t>
  </si>
  <si>
    <t>41.63 lbs</t>
  </si>
  <si>
    <t>36.86 lbs</t>
  </si>
  <si>
    <t>34.50 lbs</t>
  </si>
  <si>
    <r>
      <t xml:space="preserve">PASS THRU VALUE </t>
    </r>
    <r>
      <rPr>
        <b/>
        <sz val="12"/>
        <rFont val="Arial"/>
        <family val="2"/>
      </rPr>
      <t>PER CASE</t>
    </r>
  </si>
  <si>
    <r>
      <t>Red Gold</t>
    </r>
    <r>
      <rPr>
        <sz val="12"/>
        <rFont val="Arial"/>
        <family val="2"/>
      </rPr>
      <t xml:space="preserve"> 33% Fancy Ketchup 6 / 114 oz Pouches (6 / 7 lb. 2 oz) </t>
    </r>
  </si>
  <si>
    <r>
      <t xml:space="preserve">Red Gold </t>
    </r>
    <r>
      <rPr>
        <sz val="12"/>
        <rFont val="Arial"/>
        <family val="2"/>
      </rPr>
      <t xml:space="preserve">33% Fancy Ketchup 9 / 64 oz Plastic Squeeze Bottle </t>
    </r>
  </si>
  <si>
    <r>
      <t xml:space="preserve">Red Gold </t>
    </r>
    <r>
      <rPr>
        <sz val="12"/>
        <rFont val="Arial"/>
        <family val="2"/>
      </rPr>
      <t>Tomato Juice No Salt Added (NSA)  12 / 46 oz Cans</t>
    </r>
  </si>
  <si>
    <t>Amount of Donated Food Per Case</t>
  </si>
  <si>
    <t>Pass Thru Value Per Case</t>
  </si>
  <si>
    <t>1.26 oz</t>
  </si>
  <si>
    <t>29.20 lbs</t>
  </si>
  <si>
    <t>REDOA9P</t>
  </si>
  <si>
    <t>REDYL9P</t>
  </si>
  <si>
    <t>72940-74737</t>
  </si>
  <si>
    <t>72940-74739</t>
  </si>
  <si>
    <t>72940-74738</t>
  </si>
  <si>
    <t>HUYYW9P</t>
  </si>
  <si>
    <r>
      <t>Red Gold</t>
    </r>
    <r>
      <rPr>
        <sz val="11"/>
        <rFont val="Arial"/>
        <family val="2"/>
      </rPr>
      <t xml:space="preserve"> Naturally Balanced Ketchup (Made w/Sugar - Enhanced Low Sodium)- 2/1.5 gal. Dispenser Pouch Pack** </t>
    </r>
  </si>
  <si>
    <r>
      <t xml:space="preserve">Red Gold </t>
    </r>
    <r>
      <rPr>
        <sz val="11"/>
        <rFont val="Arial"/>
        <family val="2"/>
      </rPr>
      <t>BBQ Sauce Naturally Balanced (Made with Sugar/ Enhanced Low Sodium) 2/1.5 gal. Dispenser Pouch Pack**</t>
    </r>
  </si>
  <si>
    <r>
      <t xml:space="preserve">Red Gold </t>
    </r>
    <r>
      <rPr>
        <sz val="11"/>
        <rFont val="Arial"/>
        <family val="2"/>
      </rPr>
      <t xml:space="preserve">BBQ Sauce Naturally Balanced (Made with Sugar/ Enhanced Low Sodium) 250 / 1 oz Plastic Dunk Cups </t>
    </r>
  </si>
  <si>
    <r>
      <t xml:space="preserve">Red Gold </t>
    </r>
    <r>
      <rPr>
        <sz val="12"/>
        <rFont val="Arial"/>
        <family val="2"/>
      </rPr>
      <t>Marinara Sauce Dipping Cups (Made with Sugar/ Enhanced Low Sodium)  264 / 1.25 oz. Cups</t>
    </r>
  </si>
  <si>
    <r>
      <t xml:space="preserve">Red Gold </t>
    </r>
    <r>
      <rPr>
        <sz val="12"/>
        <rFont val="Arial"/>
        <family val="2"/>
      </rPr>
      <t>Marinara Sauce Dipping Cups (Made with Sugar/ Enhanced Low Sodium)  84 / 2.5 oz Cups</t>
    </r>
  </si>
  <si>
    <r>
      <t xml:space="preserve">Red Gold </t>
    </r>
    <r>
      <rPr>
        <sz val="12"/>
        <rFont val="Arial"/>
        <family val="2"/>
      </rPr>
      <t>Marinara Sauce Dipping Cups (Made with Sugar/ Enhanced Low Sodium) 168 / 2.5 oz  Cups</t>
    </r>
  </si>
  <si>
    <r>
      <t xml:space="preserve">Red Gold </t>
    </r>
    <r>
      <rPr>
        <sz val="11"/>
        <rFont val="Arial"/>
        <family val="2"/>
      </rPr>
      <t xml:space="preserve">Marinara Sauce Dunk Cups (Made with Sugar/ Enhanced Low Sodium) 250 / 1 oz. Cups </t>
    </r>
  </si>
  <si>
    <r>
      <t xml:space="preserve">Red Gold </t>
    </r>
    <r>
      <rPr>
        <sz val="12"/>
        <rFont val="Arial"/>
        <family val="2"/>
      </rPr>
      <t>Salsa Dipping Cups (Made with Sugar/ Enhanced Low Sodium)  264 / 1.5 oz  Cups</t>
    </r>
  </si>
  <si>
    <r>
      <t xml:space="preserve">Red Gold </t>
    </r>
    <r>
      <rPr>
        <sz val="12"/>
        <rFont val="Arial"/>
        <family val="2"/>
      </rPr>
      <t>Salsa Dipping Cups (Made with Sugar/ Enhanced Low Sodium) 84 / 3 oz Cups</t>
    </r>
  </si>
  <si>
    <r>
      <t xml:space="preserve">Red Gold </t>
    </r>
    <r>
      <rPr>
        <sz val="12"/>
        <rFont val="Arial"/>
        <family val="2"/>
      </rPr>
      <t>Salsa Dipping Cups (Made with Sugar/ Enhanced Low Sodium) 168 / 3 oz Cups</t>
    </r>
  </si>
  <si>
    <r>
      <rPr>
        <b/>
        <sz val="12"/>
        <rFont val="Arial"/>
        <family val="2"/>
      </rPr>
      <t>Huy Fong</t>
    </r>
    <r>
      <rPr>
        <sz val="12"/>
        <rFont val="Arial"/>
        <family val="2"/>
      </rPr>
      <t xml:space="preserve"> "Rooster" Original Sriracha Hot Chili Sauce Ketchup - 12 / 20 oz Bottles</t>
    </r>
  </si>
  <si>
    <r>
      <t xml:space="preserve">Red Gold </t>
    </r>
    <r>
      <rPr>
        <sz val="12"/>
        <rFont val="Arial"/>
        <family val="2"/>
      </rPr>
      <t>Nutritionally</t>
    </r>
    <r>
      <rPr>
        <b/>
        <sz val="12"/>
        <rFont val="Arial"/>
        <family val="2"/>
      </rPr>
      <t xml:space="preserve"> </t>
    </r>
    <r>
      <rPr>
        <sz val="12"/>
        <rFont val="Arial"/>
        <family val="2"/>
      </rPr>
      <t>Enhanced</t>
    </r>
    <r>
      <rPr>
        <b/>
        <sz val="12"/>
        <rFont val="Arial"/>
        <family val="2"/>
      </rPr>
      <t xml:space="preserve"> </t>
    </r>
    <r>
      <rPr>
        <sz val="12"/>
        <rFont val="Arial"/>
        <family val="2"/>
      </rPr>
      <t>Enchilada Sauce - 6 / #10 Cans</t>
    </r>
  </si>
  <si>
    <r>
      <t>Redpack</t>
    </r>
    <r>
      <rPr>
        <sz val="12"/>
        <rFont val="Arial"/>
        <family val="2"/>
      </rPr>
      <t xml:space="preserve"> Marinara Sauce - 6 Poly Pouches</t>
    </r>
  </si>
  <si>
    <t>72940-99707</t>
  </si>
  <si>
    <t>RPKNC9H</t>
  </si>
  <si>
    <r>
      <rPr>
        <b/>
        <sz val="12"/>
        <rFont val="Arial"/>
        <family val="2"/>
      </rPr>
      <t>Huy Fong</t>
    </r>
    <r>
      <rPr>
        <sz val="12"/>
        <rFont val="Arial"/>
        <family val="2"/>
      </rPr>
      <t xml:space="preserve"> "Rooster" Original Sriracha Hot Chili Sauce Ketchup - 6/ 113 oz Jugs with Pump </t>
    </r>
  </si>
  <si>
    <t>113 oz</t>
  </si>
  <si>
    <t>42.38 lbs</t>
  </si>
  <si>
    <t>42.19 lbs</t>
  </si>
  <si>
    <t>112.5 oz</t>
  </si>
  <si>
    <r>
      <t>Red Gold</t>
    </r>
    <r>
      <rPr>
        <sz val="12"/>
        <rFont val="Arial"/>
        <family val="2"/>
      </rPr>
      <t xml:space="preserve"> Naturally Balanced Ketchup (Made w/Sugar - Enhanced Low Sodium)  6/#10 Cans </t>
    </r>
  </si>
  <si>
    <r>
      <rPr>
        <b/>
        <sz val="11"/>
        <rFont val="Arial"/>
        <family val="2"/>
      </rPr>
      <t xml:space="preserve">Red Gold </t>
    </r>
    <r>
      <rPr>
        <sz val="11"/>
        <rFont val="Arial"/>
        <family val="2"/>
      </rPr>
      <t>Naturally Balanced Ketchup (Made w/Sugar - Enhanced Low Sodium)</t>
    </r>
    <r>
      <rPr>
        <b/>
        <sz val="11"/>
        <rFont val="Arial"/>
        <family val="2"/>
      </rPr>
      <t xml:space="preserve"> </t>
    </r>
    <r>
      <rPr>
        <sz val="11"/>
        <rFont val="Arial"/>
        <family val="2"/>
      </rPr>
      <t xml:space="preserve">- 1,000 / 9 gm Foil Packets </t>
    </r>
  </si>
  <si>
    <r>
      <t xml:space="preserve">Red Gold </t>
    </r>
    <r>
      <rPr>
        <sz val="11"/>
        <rFont val="Arial"/>
        <family val="2"/>
      </rPr>
      <t>Naturally Balanced Ketchup (Made w/Sugar - Enhanced Low Sodium)- 250 / 1 oz. Plastic Dunk Cups</t>
    </r>
  </si>
  <si>
    <r>
      <rPr>
        <b/>
        <sz val="12"/>
        <color rgb="FFFF0000"/>
        <rFont val="Arial"/>
        <family val="2"/>
      </rPr>
      <t xml:space="preserve">Red Gold Naturally Balanced Ketchup (Made w/Sugar; Enhanced Low Sodium) - </t>
    </r>
    <r>
      <rPr>
        <sz val="12"/>
        <color rgb="FFFF0000"/>
        <rFont val="Arial"/>
        <family val="2"/>
      </rPr>
      <t xml:space="preserve">6/#10 Jugs w/ Pump </t>
    </r>
  </si>
  <si>
    <r>
      <t xml:space="preserve">Red Gold </t>
    </r>
    <r>
      <rPr>
        <sz val="12"/>
        <rFont val="Arial"/>
        <family val="2"/>
      </rPr>
      <t xml:space="preserve">33% Fancy Ketchup -  6/#10  Jugs with Pump </t>
    </r>
  </si>
  <si>
    <r>
      <t>NOTE 3:</t>
    </r>
    <r>
      <rPr>
        <sz val="14"/>
        <rFont val="Arial"/>
        <family val="2"/>
      </rPr>
      <t xml:space="preserve"> Some states and/or cooperatives may choose to obtain their purchase commitment on 100332 via an alternative unit quantity (i.e. 40 lbs, 400 lbs, etc).  Please confirm the quantity amount being requested by your respective agency and order accordingly.   </t>
    </r>
  </si>
  <si>
    <t>Red Gold Sales Manager - Field Sales or Education Team</t>
  </si>
  <si>
    <t xml:space="preserve"> Red Gold signature. Fax completed sheets (765-252-1306) or submit signed pages by email </t>
  </si>
  <si>
    <t>To Distributor: This form must be signed and returned to your Red Gold Sales Manager for final</t>
  </si>
  <si>
    <t>Red Gold BBQ Sauce Naturally Balanced (Made with Sugar/ Enhanced Low Sodium) 6/114 oz. (#10) Jugs w/Pump</t>
  </si>
  <si>
    <r>
      <t xml:space="preserve">Red Gold </t>
    </r>
    <r>
      <rPr>
        <sz val="11"/>
        <rFont val="Arial"/>
        <family val="2"/>
      </rPr>
      <t>Naturally Balanced Ketchup (Made w/Sugar - Enhanced Low Sodium)</t>
    </r>
    <r>
      <rPr>
        <b/>
        <sz val="11"/>
        <rFont val="Arial"/>
        <family val="2"/>
      </rPr>
      <t xml:space="preserve"> -</t>
    </r>
    <r>
      <rPr>
        <sz val="11"/>
        <rFont val="Arial"/>
        <family val="2"/>
      </rPr>
      <t xml:space="preserve"> 1/3 gal. Bag-In-Box (Wall Rack)</t>
    </r>
  </si>
  <si>
    <r>
      <t>CREDITING ITEMS -</t>
    </r>
    <r>
      <rPr>
        <b/>
        <i/>
        <sz val="12"/>
        <rFont val="Arial"/>
        <family val="2"/>
      </rPr>
      <t xml:space="preserve"> </t>
    </r>
    <r>
      <rPr>
        <b/>
        <sz val="12"/>
        <rFont val="Arial"/>
        <family val="2"/>
      </rPr>
      <t>Traditional Tomato Products / Vine Ripe (Regular) Low Sodium Items</t>
    </r>
  </si>
  <si>
    <t>** Dispenser Program available by contacting your local foodservice broker.</t>
  </si>
  <si>
    <t>Tomato Paste Totes: USDA WBSCM Item Code 100332</t>
  </si>
  <si>
    <r>
      <t>Redpack</t>
    </r>
    <r>
      <rPr>
        <sz val="12"/>
        <rFont val="Arial"/>
        <family val="2"/>
      </rPr>
      <t xml:space="preserve"> Multi Purpose Spaghetti Sauce -  6 / # 10 Cans</t>
    </r>
  </si>
  <si>
    <r>
      <t>Redpack</t>
    </r>
    <r>
      <rPr>
        <sz val="12"/>
        <rFont val="Arial"/>
        <family val="2"/>
      </rPr>
      <t xml:space="preserve"> Multi Purpose Marinara Sauce -  6 / # 10 Cans</t>
    </r>
  </si>
  <si>
    <r>
      <t xml:space="preserve">Redpack </t>
    </r>
    <r>
      <rPr>
        <sz val="12"/>
        <rFont val="Arial"/>
        <family val="2"/>
      </rPr>
      <t>Extra Heavy Pizza Sauce w/ Basil -  6 / # 10 Cans</t>
    </r>
  </si>
  <si>
    <r>
      <t>Redpack</t>
    </r>
    <r>
      <rPr>
        <sz val="12"/>
        <rFont val="Arial"/>
        <family val="2"/>
      </rPr>
      <t xml:space="preserve"> Sloppy Joe Sauce - 6 / # 10 Cans</t>
    </r>
  </si>
  <si>
    <r>
      <t>Redpack</t>
    </r>
    <r>
      <rPr>
        <sz val="12"/>
        <rFont val="Arial"/>
        <family val="2"/>
      </rPr>
      <t xml:space="preserve"> Concentrated &amp; Crushed All Purpose Tomatoes - 6 / # 10 Cans</t>
    </r>
  </si>
  <si>
    <r>
      <t>Redpack</t>
    </r>
    <r>
      <rPr>
        <sz val="12"/>
        <rFont val="Arial"/>
        <family val="2"/>
      </rPr>
      <t xml:space="preserve"> Tomato Paste  - 6 / # 10 Cans</t>
    </r>
  </si>
  <si>
    <r>
      <t>Redpack</t>
    </r>
    <r>
      <rPr>
        <sz val="12"/>
        <rFont val="Arial"/>
        <family val="2"/>
      </rPr>
      <t xml:space="preserve"> Tomato Sauce - 6 / # 10 Cans</t>
    </r>
  </si>
  <si>
    <r>
      <t>Redpack</t>
    </r>
    <r>
      <rPr>
        <sz val="12"/>
        <rFont val="Arial"/>
        <family val="2"/>
      </rPr>
      <t xml:space="preserve"> Tomato Puree (1.06 Specific Gravity) - 6 / # 10 Cans</t>
    </r>
  </si>
  <si>
    <r>
      <t>Vine Ripe</t>
    </r>
    <r>
      <rPr>
        <sz val="12"/>
        <rFont val="Arial"/>
        <family val="2"/>
      </rPr>
      <t xml:space="preserve"> Spaghetti Sauce - Low Sodium  - 6 / # 10 Cans (Sodium Reduced / No additional enhancements)</t>
    </r>
  </si>
  <si>
    <r>
      <t xml:space="preserve">Vine Ripe </t>
    </r>
    <r>
      <rPr>
        <sz val="12"/>
        <rFont val="Arial"/>
        <family val="2"/>
      </rPr>
      <t>Tomato Sauce - Low Sodium -  6 / # 10 Cans (Sodium Reduced / No additional enhancements)</t>
    </r>
  </si>
  <si>
    <t xml:space="preserve">Huy Fong "Rooster" Original Sriracha Hot Chili Sauce Ketchup (No HFCS) - 6/ 113 oz Jugs with Pump </t>
  </si>
  <si>
    <t>TOTAL ENTITLEMENT DOLLARS ($) COMMITTED</t>
  </si>
  <si>
    <t xml:space="preserve">   TOTAL ALL ITEMS (LBS.)</t>
  </si>
  <si>
    <t>PASS THRU VALUE PER CASE</t>
  </si>
  <si>
    <t>GENERAL INFORMATION: FOR NET OFF INVOICE (NOI) COMMODITY PROCESSING METHOD</t>
  </si>
  <si>
    <t>EST.  ANNUAL CASES NEEDED (N)</t>
  </si>
  <si>
    <t>EST. SERVINGS NEEDED PER YEAR (P)</t>
  </si>
  <si>
    <t>District to complete column N or column P and pounds will be automatically calculated (all others locked)</t>
  </si>
  <si>
    <t>Redpack and Red Gold and Better Nutrition Made Simple are the registered trademarks of Red Gold, LLC., Elwood, IN  -                        Page 1 of 2 (Contact Information on Page 2)</t>
  </si>
  <si>
    <t>Redpack and Red Gold and Better Nutrition Made Simple are the registered trademarks of Red Gold, LLC., Elwood, IN  -                        Page 2 of 2 (Calculator on Page 1)</t>
  </si>
  <si>
    <t>Visit www.k12tomatoes.com to download an EXCEL Version of this spreadsheet.</t>
  </si>
  <si>
    <t>ELIGIBLE DISTRIBUTOR BRANDS AND PRODUCTS: KETCHUP ONLY</t>
  </si>
  <si>
    <r>
      <t xml:space="preserve">Monarch / USF </t>
    </r>
    <r>
      <rPr>
        <sz val="12"/>
        <rFont val="Arial"/>
        <family val="2"/>
      </rPr>
      <t xml:space="preserve">33% Fancy Ketchup 6/114 oz. Pouches </t>
    </r>
    <r>
      <rPr>
        <sz val="11"/>
        <rFont val="Arial"/>
        <family val="2"/>
      </rPr>
      <t>(6/7 lb 2 oz)</t>
    </r>
  </si>
  <si>
    <t>Red Gold, LLC. - Education Team Email Contact Info.</t>
  </si>
  <si>
    <t>2020/2021</t>
  </si>
  <si>
    <t>11/01/2019</t>
  </si>
  <si>
    <t>Issue Date: 11/5/19</t>
  </si>
  <si>
    <t>Toll Free (877) 748-9798   Extension 1630</t>
  </si>
  <si>
    <r>
      <t xml:space="preserve">West Creek / Performance FS </t>
    </r>
    <r>
      <rPr>
        <sz val="12"/>
        <rFont val="Arial"/>
        <family val="2"/>
      </rPr>
      <t xml:space="preserve">33% Fancy Ketchup 6 /114 oz. Pouches </t>
    </r>
    <r>
      <rPr>
        <sz val="11"/>
        <rFont val="Arial"/>
        <family val="2"/>
      </rPr>
      <t>(6/7 lb 2 oz)</t>
    </r>
  </si>
  <si>
    <t>NITY59G</t>
  </si>
  <si>
    <t xml:space="preserve"> 58108-43693 </t>
  </si>
  <si>
    <r>
      <t xml:space="preserve">1906 / Ben E. Keith </t>
    </r>
    <r>
      <rPr>
        <sz val="12"/>
        <rFont val="Arial"/>
        <family val="2"/>
      </rPr>
      <t xml:space="preserve">33% Fancy Ketchup 1,000 / 9 gm Portion Control </t>
    </r>
  </si>
  <si>
    <t>46045-06704</t>
  </si>
  <si>
    <t>IN HQ: (877) 748-9798 Extension 1611</t>
  </si>
  <si>
    <t>Education (K12) / Non-Commercial</t>
  </si>
  <si>
    <t>Redpack and Red Gold and Better Nutrition Made Simple are the registered trademarks of Red Gold, LLC., Elwood, IN  -</t>
  </si>
  <si>
    <r>
      <t>Huy Fong</t>
    </r>
    <r>
      <rPr>
        <sz val="12"/>
        <rFont val="Arial"/>
        <family val="2"/>
      </rPr>
      <t xml:space="preserve"> "Rooster" Original Sriracha Hot Chili Sauce Ketchup (No HFCS)  - 1000 / 8 gram Foil Packet </t>
    </r>
  </si>
  <si>
    <r>
      <t>Huy Fong</t>
    </r>
    <r>
      <rPr>
        <sz val="12"/>
        <rFont val="Arial"/>
        <family val="2"/>
      </rPr>
      <t xml:space="preserve"> "Rooster" Original Sriracha Hot Chili Sauce Ketchup (No HFCS)- 2 / 1.5 gal. Dispenser Pouch Pack**</t>
    </r>
  </si>
  <si>
    <t>28.00 lbs</t>
  </si>
  <si>
    <t>Red Gold BBQ Sauce Naturally Balanced (Made with Sugar/ Enhanced Low Sodium) - 6/#10 Jugs with NO Pump</t>
  </si>
  <si>
    <t>REDOA9PNPNEL</t>
  </si>
  <si>
    <r>
      <t>Redpack</t>
    </r>
    <r>
      <rPr>
        <sz val="12"/>
        <rFont val="Arial"/>
        <family val="2"/>
      </rPr>
      <t xml:space="preserve"> Multi Purpose Marinara Sauce - 6 / Poly Pouches</t>
    </r>
  </si>
  <si>
    <t>RPKIL9R</t>
  </si>
  <si>
    <t>72940-74886</t>
  </si>
  <si>
    <t>14.0 lbs</t>
  </si>
  <si>
    <t>72940-74891</t>
  </si>
  <si>
    <r>
      <t xml:space="preserve">Red Gold </t>
    </r>
    <r>
      <rPr>
        <sz val="12"/>
        <rFont val="Arial"/>
        <family val="2"/>
      </rPr>
      <t>Mama Selita's Jalapeno Ketchup - 1,000 / 9 gm Packets</t>
    </r>
  </si>
  <si>
    <t>REDYZ9G</t>
  </si>
  <si>
    <t>Sales Analyst - Foodservice Non-Commercial</t>
  </si>
  <si>
    <t>Phone: 877-748-9798 Extension 1611</t>
  </si>
  <si>
    <t>31.50 lbs</t>
  </si>
  <si>
    <r>
      <t xml:space="preserve">Red Gold </t>
    </r>
    <r>
      <rPr>
        <sz val="12"/>
        <rFont val="Arial"/>
        <family val="2"/>
      </rPr>
      <t>33% Fancy Ketchup - 336 / 1.5 oz. Plastic Dunk Cups (Folds of Honor)</t>
    </r>
  </si>
  <si>
    <r>
      <t>Red Gold</t>
    </r>
    <r>
      <rPr>
        <sz val="12"/>
        <rFont val="Arial"/>
        <family val="2"/>
      </rPr>
      <t xml:space="preserve"> Fancy Ketchup 1,000 / 9 gm Portion Control Foil Packets (Folds of Honor)</t>
    </r>
  </si>
  <si>
    <t>REDY52ZC336</t>
  </si>
  <si>
    <t>72940-74866</t>
  </si>
  <si>
    <r>
      <t xml:space="preserve">1906 / Ben E. Keith </t>
    </r>
    <r>
      <rPr>
        <sz val="12"/>
        <rFont val="Arial"/>
        <family val="2"/>
      </rPr>
      <t>33% Fancy Ketchup 6 / #10 Cans</t>
    </r>
  </si>
  <si>
    <t>NITY599</t>
  </si>
  <si>
    <t>45045-06837</t>
  </si>
  <si>
    <t>Printed report sent via regular mail to Josh Chaffin at Red Gold, LLC</t>
  </si>
  <si>
    <t>Worksheet/data spreadsheet sent via email to jchaffin@redgold.com</t>
  </si>
  <si>
    <t>distributor noted below and Red Gold, LLC.  By both parties signing below, our mutual responsibilities</t>
  </si>
  <si>
    <r>
      <t xml:space="preserve">GFS / Brickman's </t>
    </r>
    <r>
      <rPr>
        <sz val="12"/>
        <rFont val="Arial"/>
        <family val="2"/>
      </rPr>
      <t>33% Fancy Ketchup 6 / # 10 Cans</t>
    </r>
  </si>
  <si>
    <r>
      <t>GFS / Brickman's</t>
    </r>
    <r>
      <rPr>
        <sz val="12"/>
        <rFont val="Arial"/>
        <family val="2"/>
      </rPr>
      <t xml:space="preserve"> 33% Fancy Ketchup 1 / 3 gal. Bag-In-Box</t>
    </r>
  </si>
  <si>
    <r>
      <t xml:space="preserve">GFS / Brickman's </t>
    </r>
    <r>
      <rPr>
        <sz val="12"/>
        <rFont val="Arial"/>
        <family val="2"/>
      </rPr>
      <t>33% Fancy Ketchup 6/ 114 oz. Jugs</t>
    </r>
  </si>
  <si>
    <r>
      <t xml:space="preserve">GFS / Brickman's </t>
    </r>
    <r>
      <rPr>
        <sz val="12"/>
        <rFont val="Arial"/>
        <family val="2"/>
      </rPr>
      <t>33% Fancy Ketchup 2 / 1.5 gal. Pouches</t>
    </r>
  </si>
  <si>
    <r>
      <t xml:space="preserve">GFS / Brickman's </t>
    </r>
    <r>
      <rPr>
        <sz val="12"/>
        <rFont val="Arial"/>
        <family val="2"/>
      </rPr>
      <t>33% Fancy Ketchup 1,000 / 9 gm Portion Control</t>
    </r>
  </si>
  <si>
    <r>
      <t xml:space="preserve">Culinary Secrets / IMA </t>
    </r>
    <r>
      <rPr>
        <sz val="12"/>
        <rFont val="Arial"/>
        <family val="2"/>
      </rPr>
      <t>33% Fancy Ketchup 1,000 / 9 gm Portion Control</t>
    </r>
  </si>
  <si>
    <r>
      <t xml:space="preserve">Restaurant Pride Superior / FAB </t>
    </r>
    <r>
      <rPr>
        <sz val="12"/>
        <rFont val="Arial"/>
        <family val="2"/>
      </rPr>
      <t>33% Fancy Ketchup 1,000 / 9 gm PC</t>
    </r>
  </si>
  <si>
    <t>BRCY59G</t>
  </si>
  <si>
    <t>BRCY599</t>
  </si>
  <si>
    <t>BRCYA3G</t>
  </si>
  <si>
    <t>BRCY59P</t>
  </si>
  <si>
    <t>BRCY57D</t>
  </si>
  <si>
    <t>93901-82083</t>
  </si>
  <si>
    <t>93901-82079</t>
  </si>
  <si>
    <t>93901-82074</t>
  </si>
  <si>
    <t>93901-82078</t>
  </si>
  <si>
    <t>93901-82080</t>
  </si>
  <si>
    <t>58108-37388</t>
  </si>
  <si>
    <t>School Year 2022/2023</t>
  </si>
  <si>
    <t>eligible Red Gold and/or Distributor Label products according to the SY 22-23 Red Gold SEPDS.</t>
  </si>
  <si>
    <r>
      <t xml:space="preserve">w </t>
    </r>
    <r>
      <rPr>
        <sz val="11"/>
        <rFont val="Arial"/>
        <family val="2"/>
      </rPr>
      <t>Eligible Products: See Red Gold SY 22-23 Commodity Calculator for full product listing.</t>
    </r>
  </si>
  <si>
    <t>Program scheduled to take effect on date of signature below through June 30, 2023.</t>
  </si>
  <si>
    <t>Danielle Meiring</t>
  </si>
  <si>
    <t>dmeiring@redgold.com</t>
  </si>
  <si>
    <t>IN HQ: (877) 748-9798 Extension 1209</t>
  </si>
  <si>
    <t>Regional Sales Manager</t>
  </si>
  <si>
    <t>765-557-5500 x 7028</t>
  </si>
  <si>
    <t>PRODUCT DESCRIPTION - Distributor Brand (Produced Exclusively By Red Gold)</t>
  </si>
  <si>
    <t>8.80 oz</t>
  </si>
  <si>
    <t>REDMDX9</t>
  </si>
  <si>
    <t>72940-11142</t>
  </si>
  <si>
    <t>153 oz</t>
  </si>
  <si>
    <t>38.25 lbs</t>
  </si>
  <si>
    <t>72940-00118</t>
  </si>
  <si>
    <t>REDOA5P</t>
  </si>
  <si>
    <t>7.5 lbs</t>
  </si>
  <si>
    <r>
      <t>Huy Fong</t>
    </r>
    <r>
      <rPr>
        <sz val="12"/>
        <rFont val="Arial"/>
        <family val="2"/>
      </rPr>
      <t xml:space="preserve"> "Rooster" Original Sriracha Hot Chili Sauce Ketchup (No HFCS)- 6 / 20 oz Bottles</t>
    </r>
  </si>
  <si>
    <t>20 oz</t>
  </si>
  <si>
    <t>HUYYW2RC06</t>
  </si>
  <si>
    <r>
      <t>CREDITING ITEMS -</t>
    </r>
    <r>
      <rPr>
        <b/>
        <i/>
        <sz val="12"/>
        <rFont val="Arial"/>
        <family val="2"/>
      </rPr>
      <t xml:space="preserve"> </t>
    </r>
    <r>
      <rPr>
        <b/>
        <sz val="12"/>
        <rFont val="Arial"/>
        <family val="2"/>
      </rPr>
      <t>Sauces &amp; Salsa -</t>
    </r>
    <r>
      <rPr>
        <b/>
        <i/>
        <sz val="12"/>
        <rFont val="Arial"/>
        <family val="2"/>
      </rPr>
      <t xml:space="preserve"> Nutritionally Enhanced, Great Tasting, Enhanced Low Sodium Formula, No HFCS, Added Tomato Paste for Better Yields &amp; Lower Cost</t>
    </r>
    <r>
      <rPr>
        <b/>
        <sz val="12"/>
        <rFont val="Arial"/>
        <family val="2"/>
      </rPr>
      <t xml:space="preserve"> </t>
    </r>
  </si>
  <si>
    <r>
      <t xml:space="preserve">CONDIMENT ITEMS - Ketchup / BBQ Sauce/ Specialty Items - </t>
    </r>
    <r>
      <rPr>
        <b/>
        <i/>
        <sz val="12"/>
        <rFont val="Arial"/>
        <family val="2"/>
      </rPr>
      <t>Naturally Balanced Proprietary Formula Reduces Sodium By Up to 80%, made with sugar (no HFCS) &amp; insures GREAT TASTE !</t>
    </r>
  </si>
  <si>
    <t>Laura Roberts</t>
  </si>
  <si>
    <t>lroberts@redgold.com</t>
  </si>
  <si>
    <t xml:space="preserve">Regional Sales Manager </t>
  </si>
  <si>
    <t>K12 Sales &amp; Bid Coordinator</t>
  </si>
  <si>
    <t>Foodservice Sales Analyst - Operator Channel</t>
  </si>
  <si>
    <r>
      <t xml:space="preserve">Red Gold </t>
    </r>
    <r>
      <rPr>
        <sz val="12"/>
        <rFont val="Arial"/>
        <family val="2"/>
      </rPr>
      <t>Salsa Dipping Cups (Nutritionally Enhanced Low Sodium)- 264 / 1.5 oz  Cups - 1/4 cup R/O Credit</t>
    </r>
  </si>
  <si>
    <r>
      <t xml:space="preserve">Red Gold </t>
    </r>
    <r>
      <rPr>
        <sz val="12"/>
        <rFont val="Arial"/>
        <family val="2"/>
      </rPr>
      <t>Salsa Dipping Cups (Nutritionally Enhanced Low Sodium)- 84 / 3 oz Cups - 1/2 cup R/O Credit</t>
    </r>
  </si>
  <si>
    <r>
      <t xml:space="preserve">Red Gold </t>
    </r>
    <r>
      <rPr>
        <sz val="12"/>
        <rFont val="Arial"/>
        <family val="2"/>
      </rPr>
      <t>Salsa Dipping Cups (Nutritionally Enhanced Low Sodium)- 168 / 3 oz Cups - 1/2 cup R/O Credit</t>
    </r>
  </si>
  <si>
    <r>
      <t xml:space="preserve">Red Gold </t>
    </r>
    <r>
      <rPr>
        <sz val="12"/>
        <rFont val="Arial"/>
        <family val="2"/>
      </rPr>
      <t>Marinara Sauce Dipping Cups (Nutritionally Enhanced Low Sodium)- 264 / 1.25 oz. Cups- 1/4 cup R/O Credit</t>
    </r>
  </si>
  <si>
    <r>
      <t xml:space="preserve">Red Gold </t>
    </r>
    <r>
      <rPr>
        <sz val="12"/>
        <rFont val="Arial"/>
        <family val="2"/>
      </rPr>
      <t>Marinara Sauce Dipping Cups (Nutritionally Enhanced Low Sodium)- 84 / 2.5 oz Cups - 1/2 cup R/O Credit</t>
    </r>
  </si>
  <si>
    <r>
      <t xml:space="preserve">Red Gold </t>
    </r>
    <r>
      <rPr>
        <sz val="12"/>
        <rFont val="Arial"/>
        <family val="2"/>
      </rPr>
      <t>Marinara Sauce Dipping Cups (Nutritionally Enhanced Low Sodium)- 168 / 2.5 oz  Cups - 1/2 cup R/O Credit</t>
    </r>
  </si>
  <si>
    <r>
      <t xml:space="preserve">Red Gold </t>
    </r>
    <r>
      <rPr>
        <sz val="12"/>
        <rFont val="Arial"/>
        <family val="2"/>
      </rPr>
      <t>Marinara Sauce Dunk Cups (Nutritionally Enhanced Low Sodium)- 250 / 1 oz. Cups - 1/8 cup R/O Credit</t>
    </r>
  </si>
  <si>
    <r>
      <t xml:space="preserve">Red Gold </t>
    </r>
    <r>
      <rPr>
        <sz val="12"/>
        <color rgb="FFFF0000"/>
        <rFont val="Arial"/>
        <family val="2"/>
      </rPr>
      <t>Plant Based Protein Pasta Sauce - Bolognese Style</t>
    </r>
  </si>
  <si>
    <r>
      <rPr>
        <b/>
        <sz val="12"/>
        <rFont val="Arial"/>
        <family val="2"/>
      </rPr>
      <t>Red Gold</t>
    </r>
    <r>
      <rPr>
        <sz val="12"/>
        <rFont val="Arial"/>
        <family val="2"/>
      </rPr>
      <t xml:space="preserve"> Naturally Balanced Ketchup (Made w/Sugar - Enhanced Low Sodium) - 1,000 / 9 gm Foil Packets </t>
    </r>
  </si>
  <si>
    <r>
      <rPr>
        <b/>
        <sz val="12"/>
        <rFont val="Arial"/>
        <family val="2"/>
      </rPr>
      <t>Red Gold</t>
    </r>
    <r>
      <rPr>
        <sz val="12"/>
        <rFont val="Arial"/>
        <family val="2"/>
      </rPr>
      <t xml:space="preserve"> Naturally Balanced Ketchup (Made w/Sugar - Enhanced Low Sodium)  6/#10 Cans </t>
    </r>
  </si>
  <si>
    <r>
      <rPr>
        <b/>
        <sz val="12"/>
        <rFont val="Arial"/>
        <family val="2"/>
      </rPr>
      <t>Red Gold</t>
    </r>
    <r>
      <rPr>
        <sz val="12"/>
        <rFont val="Arial"/>
        <family val="2"/>
      </rPr>
      <t xml:space="preserve"> Naturally Balanced Ketchup (Made w/Sugar - Enhanced Low Sodium) - 1/3 gal. Bag-In-Box (Wall Rack)</t>
    </r>
  </si>
  <si>
    <r>
      <rPr>
        <b/>
        <sz val="12"/>
        <rFont val="Arial"/>
        <family val="2"/>
      </rPr>
      <t>Red Gold</t>
    </r>
    <r>
      <rPr>
        <sz val="12"/>
        <rFont val="Arial"/>
        <family val="2"/>
      </rPr>
      <t xml:space="preserve"> Naturally Balanced Ketchup (Made w/Sugar - Enhanced Low Sodium)- 2/1.5 gal. Dispenser Pouch Pack** </t>
    </r>
  </si>
  <si>
    <r>
      <t xml:space="preserve">Red Gold </t>
    </r>
    <r>
      <rPr>
        <sz val="12"/>
        <rFont val="Arial"/>
        <family val="2"/>
      </rPr>
      <t>Naturally Balanced Ketchup (Made w/Sugar; Enhanced Low Sodium) - 6/#10 Jugs w/ Pump</t>
    </r>
    <r>
      <rPr>
        <b/>
        <sz val="12"/>
        <rFont val="Arial"/>
        <family val="2"/>
      </rPr>
      <t xml:space="preserve"> </t>
    </r>
  </si>
  <si>
    <r>
      <rPr>
        <b/>
        <sz val="12"/>
        <rFont val="Arial"/>
        <family val="2"/>
      </rPr>
      <t>Red Gold</t>
    </r>
    <r>
      <rPr>
        <sz val="12"/>
        <rFont val="Arial"/>
        <family val="2"/>
      </rPr>
      <t xml:space="preserve"> Naturally Balanced Ketchup (Made w/Sugar - Enhanced Low Sodium)- 250 / 1 oz. Plastic Dunk Cups</t>
    </r>
  </si>
  <si>
    <r>
      <rPr>
        <b/>
        <sz val="12"/>
        <rFont val="Arial"/>
        <family val="2"/>
      </rPr>
      <t>Red Gold</t>
    </r>
    <r>
      <rPr>
        <sz val="12"/>
        <rFont val="Arial"/>
        <family val="2"/>
      </rPr>
      <t xml:space="preserve"> BBQ Sauce Naturally Balanced (Made with Sugar/ Enhanced Low Sodium) 250 / 1 oz Plastic Dunk Cups </t>
    </r>
  </si>
  <si>
    <r>
      <rPr>
        <b/>
        <sz val="12"/>
        <rFont val="Arial"/>
        <family val="2"/>
      </rPr>
      <t>Red Gold</t>
    </r>
    <r>
      <rPr>
        <sz val="12"/>
        <rFont val="Arial"/>
        <family val="2"/>
      </rPr>
      <t xml:space="preserve"> BBQ Sauce Naturally Balanced (Made with Sugar/ Enhanced Low Sodium) 2/1.5 gal. Dispenser Pouch Pack**</t>
    </r>
  </si>
  <si>
    <t>WETY59P</t>
  </si>
  <si>
    <t>06795-46171</t>
  </si>
  <si>
    <t>NITY59P</t>
  </si>
  <si>
    <t>46045-06961</t>
  </si>
  <si>
    <t>REDYS9G</t>
  </si>
  <si>
    <t>72940-11595</t>
  </si>
  <si>
    <r>
      <t xml:space="preserve">West Creek / Performance FS </t>
    </r>
    <r>
      <rPr>
        <sz val="12"/>
        <rFont val="Arial"/>
        <family val="2"/>
      </rPr>
      <t>Fancy Ketchup 6/114 oz. Jugs</t>
    </r>
  </si>
  <si>
    <r>
      <t xml:space="preserve">1906 / Ben E. Keith </t>
    </r>
    <r>
      <rPr>
        <sz val="12"/>
        <rFont val="Arial"/>
        <family val="2"/>
      </rPr>
      <t>33% Fancy Ketchup 6 / 114 oz Jugs</t>
    </r>
  </si>
  <si>
    <r>
      <t xml:space="preserve">Red Gold </t>
    </r>
    <r>
      <rPr>
        <sz val="12"/>
        <rFont val="Arial"/>
        <family val="2"/>
      </rPr>
      <t xml:space="preserve">Fancy Ketchup Made with Sugar - No HFCS 1,000 / 9 gm Portion Control Foil Packets </t>
    </r>
  </si>
  <si>
    <r>
      <t xml:space="preserve">Red Gold </t>
    </r>
    <r>
      <rPr>
        <sz val="12"/>
        <color rgb="FFFF0000"/>
        <rFont val="Arial"/>
        <family val="2"/>
      </rPr>
      <t>BBQ Sauce Naturally Balanced (Made with Sugar/ Enhanced Low Sodium) - 4 / 153 oz Plastic Bottle</t>
    </r>
  </si>
  <si>
    <t>Issue Date: 11/10/2025</t>
  </si>
  <si>
    <t>Note: All Better Nutrition Made Simple Products Qualify for SY26/27 Cool School Café Program Points</t>
  </si>
  <si>
    <t>2026/2027</t>
  </si>
  <si>
    <t>SCHOOL YEAR 2026/2027</t>
  </si>
  <si>
    <t>Leslie Reeves</t>
  </si>
  <si>
    <t>765-557-5500 xt 7018</t>
  </si>
  <si>
    <t>lreeves@redgold.com</t>
  </si>
  <si>
    <t>Penny Gueswel</t>
  </si>
  <si>
    <t>765-557-5500 xt 7005</t>
  </si>
  <si>
    <t>pgueswel@redgold.com</t>
  </si>
  <si>
    <t>National Sales Manager -</t>
  </si>
  <si>
    <t>Education / K12 Advisor</t>
  </si>
  <si>
    <t xml:space="preserve">Regional Sales Manager  </t>
  </si>
  <si>
    <t>National Sales &amp; Marketing Senior Director -</t>
  </si>
  <si>
    <r>
      <t>NOTE 2:</t>
    </r>
    <r>
      <rPr>
        <sz val="14"/>
        <rFont val="Arial"/>
        <family val="2"/>
      </rPr>
      <t xml:space="preserve"> The distributor you select to hold and manage your NOI Tomato Bank must be certified by Red Gold and approved to participate in the program by transmitting sales data on a timely basis (see </t>
    </r>
    <r>
      <rPr>
        <u/>
        <sz val="14"/>
        <color indexed="12"/>
        <rFont val="Arial"/>
        <family val="2"/>
      </rPr>
      <t xml:space="preserve">www.k12foodservice.com </t>
    </r>
    <r>
      <rPr>
        <sz val="14"/>
        <rFont val="Arial"/>
        <family val="2"/>
      </rPr>
      <t xml:space="preserve">for approved distributors).  You must have a distributor selected no later than June 1, 2026 in order to have your banks loaded by July 1, 2026.  You must also agree to view your account balance by logging on the </t>
    </r>
    <r>
      <rPr>
        <u/>
        <sz val="14"/>
        <color rgb="FF0000FF"/>
        <rFont val="Arial"/>
        <family val="2"/>
      </rPr>
      <t>www.k12foodservice.com</t>
    </r>
    <r>
      <rPr>
        <sz val="14"/>
        <rFont val="Arial"/>
        <family val="2"/>
      </rPr>
      <t xml:space="preserve"> website in order to complete sales verification and monitor balances.</t>
    </r>
  </si>
  <si>
    <t>12/4/25</t>
  </si>
  <si>
    <t>The Pass Thru Value (PTV) or NOI (Net Off Invoice) discount amount has been determined based on the quantity of tomato paste in the products being offered under this program. 100332 values quoted for the SY2026/2027 were provided by FNS via the NMPA notification @ $0.6305 per pound or $25,156.95 per truckload of paste. The corresponding Pass Through Value Discount per case for each product is indicated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</si>
</sst>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_(* #,##0_);_(* \(#,##0\);_(* &quot;-&quot;??_);_(@_)"/>
    <numFmt numFmtId="166" formatCode="&quot;$&quot;#,##0.0000_);[Red]\(&quot;$&quot;#,##0.0000\)"/>
    <numFmt numFmtId="167" formatCode="[&lt;=9999999]###\-####;\(###\)\ ###\-####"/>
    <numFmt numFmtId="168" formatCode="&quot;$&quot;#,##0.00"/>
    <numFmt numFmtId="169" formatCode="0.0000"/>
    <numFmt numFmtId="170" formatCode="&quot;$&quot;#,##0.0000"/>
  </numFmts>
  <fonts count="83" x14ac:knownFonts="1">
    <font>
      <sz val="10"/>
      <name val="Arial"/>
    </font>
    <font>
      <sz val="10"/>
      <name val="Arial"/>
      <family val="2"/>
    </font>
    <font>
      <u/>
      <sz val="10"/>
      <color indexed="12"/>
      <name val="Arial"/>
      <family val="2"/>
    </font>
    <font>
      <b/>
      <sz val="12"/>
      <name val="Arial"/>
      <family val="2"/>
    </font>
    <font>
      <sz val="12"/>
      <name val="Arial"/>
      <family val="2"/>
    </font>
    <font>
      <sz val="10"/>
      <name val="Arial"/>
      <family val="2"/>
    </font>
    <font>
      <b/>
      <sz val="10"/>
      <name val="Arial"/>
      <family val="2"/>
    </font>
    <font>
      <b/>
      <sz val="11"/>
      <name val="Arial"/>
      <family val="2"/>
    </font>
    <font>
      <b/>
      <sz val="14"/>
      <name val="Arial"/>
      <family val="2"/>
    </font>
    <font>
      <sz val="11"/>
      <name val="Arial"/>
      <family val="2"/>
    </font>
    <font>
      <b/>
      <i/>
      <sz val="10"/>
      <color indexed="10"/>
      <name val="Arial"/>
      <family val="2"/>
    </font>
    <font>
      <sz val="8"/>
      <name val="Arial"/>
      <family val="2"/>
    </font>
    <font>
      <b/>
      <sz val="16"/>
      <name val="Arial"/>
      <family val="2"/>
    </font>
    <font>
      <i/>
      <sz val="10"/>
      <name val="Arial"/>
      <family val="2"/>
    </font>
    <font>
      <b/>
      <sz val="8"/>
      <name val="Arial"/>
      <family val="2"/>
    </font>
    <font>
      <sz val="16"/>
      <name val="Arial"/>
      <family val="2"/>
    </font>
    <font>
      <b/>
      <i/>
      <sz val="8"/>
      <name val="Arial"/>
      <family val="2"/>
    </font>
    <font>
      <sz val="20"/>
      <name val="Arial Black"/>
      <family val="2"/>
    </font>
    <font>
      <sz val="14"/>
      <name val="Arial Black"/>
      <family val="2"/>
    </font>
    <font>
      <sz val="14"/>
      <name val="Arial"/>
      <family val="2"/>
    </font>
    <font>
      <sz val="18"/>
      <name val="Arial Black"/>
      <family val="2"/>
    </font>
    <font>
      <sz val="6"/>
      <name val="Arial"/>
      <family val="2"/>
    </font>
    <font>
      <sz val="10"/>
      <name val="Arial Black"/>
      <family val="2"/>
    </font>
    <font>
      <sz val="11"/>
      <name val="Arial"/>
      <family val="2"/>
    </font>
    <font>
      <u/>
      <sz val="12"/>
      <color indexed="12"/>
      <name val="Arial"/>
      <family val="2"/>
    </font>
    <font>
      <sz val="8"/>
      <name val="Arial"/>
      <family val="2"/>
    </font>
    <font>
      <u/>
      <sz val="11"/>
      <color indexed="12"/>
      <name val="Arial"/>
      <family val="2"/>
    </font>
    <font>
      <sz val="11"/>
      <name val="Times New Roman"/>
      <family val="1"/>
    </font>
    <font>
      <u/>
      <sz val="11"/>
      <name val="Arial"/>
      <family val="2"/>
    </font>
    <font>
      <sz val="10"/>
      <name val="Wingdings"/>
      <charset val="2"/>
    </font>
    <font>
      <sz val="10"/>
      <name val="Arial"/>
      <family val="2"/>
    </font>
    <font>
      <sz val="11"/>
      <name val="Wingdings"/>
      <charset val="2"/>
    </font>
    <font>
      <sz val="8"/>
      <name val="Wingdings"/>
      <charset val="2"/>
    </font>
    <font>
      <sz val="12"/>
      <name val="Arial"/>
      <family val="2"/>
    </font>
    <font>
      <b/>
      <sz val="12"/>
      <color indexed="10"/>
      <name val="Arial"/>
      <family val="2"/>
    </font>
    <font>
      <b/>
      <sz val="12"/>
      <name val="Arial"/>
      <family val="2"/>
    </font>
    <font>
      <sz val="16"/>
      <name val="Arial Black"/>
      <family val="2"/>
    </font>
    <font>
      <u/>
      <sz val="14"/>
      <color indexed="12"/>
      <name val="Arial"/>
      <family val="2"/>
    </font>
    <font>
      <b/>
      <u/>
      <sz val="14"/>
      <color indexed="12"/>
      <name val="Arial"/>
      <family val="2"/>
    </font>
    <font>
      <b/>
      <i/>
      <sz val="10"/>
      <name val="Arial"/>
      <family val="2"/>
    </font>
    <font>
      <sz val="9"/>
      <name val="Arial"/>
      <family val="2"/>
    </font>
    <font>
      <b/>
      <sz val="12"/>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4"/>
      <color rgb="FF0000FF"/>
      <name val="Arial"/>
      <family val="2"/>
    </font>
    <font>
      <sz val="10"/>
      <color theme="0"/>
      <name val="Arial"/>
      <family val="2"/>
    </font>
    <font>
      <i/>
      <sz val="10"/>
      <color theme="0"/>
      <name val="Arial"/>
      <family val="2"/>
    </font>
    <font>
      <sz val="12"/>
      <color theme="0"/>
      <name val="Arial"/>
      <family val="2"/>
    </font>
    <font>
      <sz val="10"/>
      <color theme="0" tint="-0.249977111117893"/>
      <name val="Arial"/>
      <family val="2"/>
    </font>
    <font>
      <i/>
      <sz val="10"/>
      <color theme="0" tint="-0.249977111117893"/>
      <name val="Arial"/>
      <family val="2"/>
    </font>
    <font>
      <b/>
      <sz val="12"/>
      <color theme="0" tint="-0.249977111117893"/>
      <name val="Arial"/>
      <family val="2"/>
    </font>
    <font>
      <sz val="11"/>
      <color theme="0"/>
      <name val="Arial"/>
      <family val="2"/>
    </font>
    <font>
      <b/>
      <i/>
      <sz val="12"/>
      <name val="Arial"/>
      <family val="2"/>
    </font>
    <font>
      <b/>
      <i/>
      <sz val="12"/>
      <color indexed="10"/>
      <name val="Arial"/>
      <family val="2"/>
    </font>
    <font>
      <sz val="10"/>
      <color rgb="FFFF0000"/>
      <name val="Arial"/>
      <family val="2"/>
    </font>
    <font>
      <i/>
      <sz val="10"/>
      <color rgb="FFFF0000"/>
      <name val="Arial"/>
      <family val="2"/>
    </font>
    <font>
      <b/>
      <sz val="12"/>
      <color rgb="FFFF0000"/>
      <name val="Arial"/>
      <family val="2"/>
    </font>
    <font>
      <sz val="12"/>
      <color rgb="FFFF0000"/>
      <name val="Arial"/>
      <family val="2"/>
    </font>
    <font>
      <b/>
      <sz val="12"/>
      <color theme="0"/>
      <name val="Arial"/>
      <family val="2"/>
    </font>
    <font>
      <b/>
      <sz val="16"/>
      <name val="Arial Black"/>
      <family val="2"/>
    </font>
    <font>
      <sz val="12"/>
      <color theme="0" tint="-0.249977111117893"/>
      <name val="Arial"/>
      <family val="2"/>
    </font>
    <font>
      <b/>
      <sz val="20"/>
      <name val="Arial"/>
      <family val="2"/>
    </font>
    <font>
      <sz val="9"/>
      <color indexed="12"/>
      <name val="Arial"/>
      <family val="2"/>
    </font>
    <font>
      <b/>
      <sz val="10.5"/>
      <color rgb="FFFF0000"/>
      <name val="Arial"/>
      <family val="2"/>
    </font>
    <font>
      <sz val="16"/>
      <color rgb="FFFF0000"/>
      <name val="Arial Black"/>
      <family val="2"/>
    </font>
    <font>
      <sz val="14"/>
      <color rgb="FFFF0000"/>
      <name val="Arial Black"/>
      <family val="2"/>
    </font>
    <font>
      <b/>
      <sz val="10"/>
      <color theme="0"/>
      <name val="Arial"/>
      <family val="2"/>
    </font>
    <font>
      <b/>
      <i/>
      <sz val="11"/>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indexed="10"/>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s>
  <cellStyleXfs count="47">
    <xf numFmtId="0" fontId="0" fillId="0" borderId="0"/>
    <xf numFmtId="0" fontId="42" fillId="2"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5"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3" fillId="12"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9" borderId="0" applyNumberFormat="0" applyBorder="0" applyAlignment="0" applyProtection="0"/>
    <xf numFmtId="0" fontId="44" fillId="3" borderId="0" applyNumberFormat="0" applyBorder="0" applyAlignment="0" applyProtection="0"/>
    <xf numFmtId="0" fontId="45" fillId="20" borderId="1" applyNumberFormat="0" applyAlignment="0" applyProtection="0"/>
    <xf numFmtId="0" fontId="46"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47" fillId="0" borderId="0" applyNumberFormat="0" applyFill="0" applyBorder="0" applyAlignment="0" applyProtection="0"/>
    <xf numFmtId="0" fontId="48" fillId="4" borderId="0" applyNumberFormat="0" applyBorder="0" applyAlignment="0" applyProtection="0"/>
    <xf numFmtId="0" fontId="49" fillId="0" borderId="3" applyNumberFormat="0" applyFill="0" applyAlignment="0" applyProtection="0"/>
    <xf numFmtId="0" fontId="50" fillId="0" borderId="4" applyNumberFormat="0" applyFill="0" applyAlignment="0" applyProtection="0"/>
    <xf numFmtId="0" fontId="51" fillId="0" borderId="5" applyNumberFormat="0" applyFill="0" applyAlignment="0" applyProtection="0"/>
    <xf numFmtId="0" fontId="51" fillId="0" borderId="0" applyNumberFormat="0" applyFill="0" applyBorder="0" applyAlignment="0" applyProtection="0"/>
    <xf numFmtId="0" fontId="2" fillId="0" borderId="0" applyNumberFormat="0" applyFill="0" applyBorder="0" applyAlignment="0" applyProtection="0">
      <alignment vertical="top"/>
      <protection locked="0"/>
    </xf>
    <xf numFmtId="0" fontId="52" fillId="7" borderId="1" applyNumberFormat="0" applyAlignment="0" applyProtection="0"/>
    <xf numFmtId="0" fontId="53" fillId="0" borderId="6" applyNumberFormat="0" applyFill="0" applyAlignment="0" applyProtection="0"/>
    <xf numFmtId="0" fontId="54" fillId="22" borderId="0" applyNumberFormat="0" applyBorder="0" applyAlignment="0" applyProtection="0"/>
    <xf numFmtId="0" fontId="5" fillId="23" borderId="7" applyNumberFormat="0" applyFont="0" applyAlignment="0" applyProtection="0"/>
    <xf numFmtId="0" fontId="55" fillId="20" borderId="8" applyNumberFormat="0" applyAlignment="0" applyProtection="0"/>
    <xf numFmtId="0" fontId="56" fillId="0" borderId="0" applyNumberFormat="0" applyFill="0" applyBorder="0" applyAlignment="0" applyProtection="0"/>
    <xf numFmtId="0" fontId="57" fillId="0" borderId="9" applyNumberFormat="0" applyFill="0" applyAlignment="0" applyProtection="0"/>
    <xf numFmtId="0" fontId="58" fillId="0" borderId="0" applyNumberFormat="0" applyFill="0" applyBorder="0" applyAlignment="0" applyProtection="0"/>
    <xf numFmtId="0" fontId="1" fillId="0" borderId="0"/>
    <xf numFmtId="43" fontId="1" fillId="0" borderId="0" applyFont="0" applyFill="0" applyBorder="0" applyAlignment="0" applyProtection="0"/>
  </cellStyleXfs>
  <cellXfs count="675">
    <xf numFmtId="0" fontId="0" fillId="0" borderId="0" xfId="0"/>
    <xf numFmtId="0" fontId="13" fillId="24" borderId="0" xfId="0" applyFont="1" applyFill="1" applyAlignment="1">
      <alignment horizontal="left" wrapText="1"/>
    </xf>
    <xf numFmtId="0" fontId="5" fillId="24" borderId="0" xfId="0" applyFont="1" applyFill="1" applyAlignment="1">
      <alignment horizontal="left"/>
    </xf>
    <xf numFmtId="0" fontId="5" fillId="24" borderId="0" xfId="0" applyFont="1" applyFill="1"/>
    <xf numFmtId="0" fontId="5" fillId="24" borderId="0" xfId="0" applyFont="1" applyFill="1" applyAlignment="1">
      <alignment horizontal="center"/>
    </xf>
    <xf numFmtId="0" fontId="5" fillId="0" borderId="0" xfId="0" applyFont="1"/>
    <xf numFmtId="0" fontId="13" fillId="24" borderId="0" xfId="0" applyFont="1" applyFill="1"/>
    <xf numFmtId="0" fontId="13" fillId="0" borderId="0" xfId="0" applyFont="1"/>
    <xf numFmtId="0" fontId="6" fillId="0" borderId="0" xfId="0" applyFont="1"/>
    <xf numFmtId="0" fontId="4" fillId="24" borderId="0" xfId="0" applyFont="1" applyFill="1" applyAlignment="1">
      <alignment horizontal="center"/>
    </xf>
    <xf numFmtId="0" fontId="14" fillId="0" borderId="0" xfId="0" applyFont="1"/>
    <xf numFmtId="164" fontId="4" fillId="24" borderId="0" xfId="0" applyNumberFormat="1" applyFont="1" applyFill="1" applyAlignment="1">
      <alignment horizontal="center"/>
    </xf>
    <xf numFmtId="165" fontId="4" fillId="24" borderId="0" xfId="28" applyNumberFormat="1" applyFont="1" applyFill="1" applyBorder="1"/>
    <xf numFmtId="8" fontId="4" fillId="24" borderId="0" xfId="0" applyNumberFormat="1" applyFont="1" applyFill="1" applyAlignment="1">
      <alignment horizontal="center"/>
    </xf>
    <xf numFmtId="165" fontId="4" fillId="24" borderId="0" xfId="28" applyNumberFormat="1" applyFont="1" applyFill="1" applyBorder="1" applyAlignment="1">
      <alignment horizontal="center"/>
    </xf>
    <xf numFmtId="165" fontId="4" fillId="24" borderId="0" xfId="28" applyNumberFormat="1" applyFont="1" applyFill="1" applyBorder="1" applyAlignment="1"/>
    <xf numFmtId="0" fontId="14" fillId="24" borderId="0" xfId="0" applyFont="1" applyFill="1"/>
    <xf numFmtId="0" fontId="3" fillId="24" borderId="0" xfId="0" applyFont="1" applyFill="1" applyAlignment="1">
      <alignment horizontal="left" wrapText="1"/>
    </xf>
    <xf numFmtId="0" fontId="3" fillId="24" borderId="0" xfId="0" applyFont="1" applyFill="1" applyAlignment="1">
      <alignment horizontal="left"/>
    </xf>
    <xf numFmtId="0" fontId="3" fillId="24" borderId="0" xfId="0" applyFont="1" applyFill="1" applyAlignment="1">
      <alignment horizontal="center"/>
    </xf>
    <xf numFmtId="0" fontId="14" fillId="24" borderId="0" xfId="0" applyFont="1" applyFill="1" applyAlignment="1">
      <alignment horizontal="center" wrapText="1"/>
    </xf>
    <xf numFmtId="0" fontId="18" fillId="24" borderId="0" xfId="0" applyFont="1" applyFill="1"/>
    <xf numFmtId="0" fontId="19" fillId="24" borderId="0" xfId="0" applyFont="1" applyFill="1"/>
    <xf numFmtId="165" fontId="7" fillId="24" borderId="10" xfId="0" applyNumberFormat="1" applyFont="1" applyFill="1" applyBorder="1"/>
    <xf numFmtId="0" fontId="14" fillId="0" borderId="11" xfId="0" applyFont="1" applyBorder="1" applyAlignment="1">
      <alignment horizontal="center" wrapText="1"/>
    </xf>
    <xf numFmtId="0" fontId="14" fillId="24" borderId="12" xfId="0" applyFont="1" applyFill="1" applyBorder="1" applyAlignment="1">
      <alignment horizontal="center" wrapText="1"/>
    </xf>
    <xf numFmtId="0" fontId="14" fillId="24" borderId="13" xfId="0" applyFont="1" applyFill="1" applyBorder="1" applyAlignment="1">
      <alignment horizontal="center" wrapText="1"/>
    </xf>
    <xf numFmtId="14" fontId="11" fillId="25" borderId="0" xfId="0" applyNumberFormat="1" applyFont="1" applyFill="1" applyAlignment="1">
      <alignment horizontal="right" vertical="center" wrapText="1"/>
    </xf>
    <xf numFmtId="0" fontId="5" fillId="24" borderId="0" xfId="0" quotePrefix="1" applyFont="1" applyFill="1" applyAlignment="1">
      <alignment horizontal="left" wrapText="1"/>
    </xf>
    <xf numFmtId="0" fontId="5" fillId="24" borderId="0" xfId="0" applyFont="1" applyFill="1" applyAlignment="1">
      <alignment wrapText="1"/>
    </xf>
    <xf numFmtId="165" fontId="5" fillId="24" borderId="0" xfId="28" applyNumberFormat="1" applyFont="1" applyFill="1" applyBorder="1"/>
    <xf numFmtId="8" fontId="5" fillId="24" borderId="0" xfId="0" applyNumberFormat="1" applyFont="1" applyFill="1" applyAlignment="1">
      <alignment horizontal="center"/>
    </xf>
    <xf numFmtId="165" fontId="5" fillId="24" borderId="0" xfId="28" applyNumberFormat="1" applyFont="1" applyFill="1" applyBorder="1" applyAlignment="1">
      <alignment horizontal="center"/>
    </xf>
    <xf numFmtId="0" fontId="5" fillId="24" borderId="0" xfId="0" applyFont="1" applyFill="1" applyAlignment="1">
      <alignment horizontal="left" wrapText="1"/>
    </xf>
    <xf numFmtId="0" fontId="5" fillId="24" borderId="0" xfId="0" applyFont="1" applyFill="1" applyAlignment="1">
      <alignment horizontal="center" wrapText="1"/>
    </xf>
    <xf numFmtId="0" fontId="15" fillId="24" borderId="0" xfId="0" applyFont="1" applyFill="1" applyAlignment="1">
      <alignment horizontal="center"/>
    </xf>
    <xf numFmtId="164" fontId="14" fillId="24" borderId="0" xfId="0" applyNumberFormat="1" applyFont="1" applyFill="1" applyAlignment="1">
      <alignment horizontal="center" vertical="center" wrapText="1"/>
    </xf>
    <xf numFmtId="164" fontId="6" fillId="24" borderId="0" xfId="0" applyNumberFormat="1" applyFont="1" applyFill="1" applyAlignment="1">
      <alignment horizontal="center"/>
    </xf>
    <xf numFmtId="0" fontId="14" fillId="24" borderId="0" xfId="0" applyFont="1" applyFill="1" applyAlignment="1">
      <alignment horizontal="center" vertical="center" wrapText="1"/>
    </xf>
    <xf numFmtId="0" fontId="5" fillId="24" borderId="0" xfId="0" quotePrefix="1" applyFont="1" applyFill="1" applyAlignment="1">
      <alignment horizontal="right"/>
    </xf>
    <xf numFmtId="0" fontId="9" fillId="24" borderId="0" xfId="0" applyFont="1" applyFill="1" applyAlignment="1">
      <alignment wrapText="1"/>
    </xf>
    <xf numFmtId="0" fontId="12" fillId="24" borderId="0" xfId="0" applyFont="1" applyFill="1" applyAlignment="1">
      <alignment horizontal="center"/>
    </xf>
    <xf numFmtId="0" fontId="4" fillId="24" borderId="0" xfId="0" applyFont="1" applyFill="1"/>
    <xf numFmtId="2" fontId="5" fillId="24" borderId="0" xfId="0" applyNumberFormat="1" applyFont="1" applyFill="1" applyAlignment="1">
      <alignment horizontal="center"/>
    </xf>
    <xf numFmtId="0" fontId="4" fillId="24" borderId="0" xfId="0" applyFont="1" applyFill="1" applyAlignment="1">
      <alignment horizontal="left" wrapText="1"/>
    </xf>
    <xf numFmtId="0" fontId="5" fillId="0" borderId="0" xfId="0" applyFont="1" applyAlignment="1">
      <alignment horizontal="left" wrapText="1"/>
    </xf>
    <xf numFmtId="0" fontId="6" fillId="24" borderId="0" xfId="0" applyFont="1" applyFill="1"/>
    <xf numFmtId="0" fontId="5" fillId="24" borderId="0" xfId="0" applyFont="1" applyFill="1" applyAlignment="1">
      <alignment horizontal="right"/>
    </xf>
    <xf numFmtId="0" fontId="4" fillId="24" borderId="0" xfId="0" quotePrefix="1" applyFont="1" applyFill="1" applyAlignment="1">
      <alignment horizontal="right"/>
    </xf>
    <xf numFmtId="0" fontId="4" fillId="24" borderId="0" xfId="0" applyFont="1" applyFill="1" applyAlignment="1">
      <alignment horizontal="right"/>
    </xf>
    <xf numFmtId="0" fontId="6" fillId="24" borderId="0" xfId="0" applyFont="1" applyFill="1" applyAlignment="1">
      <alignment horizontal="right"/>
    </xf>
    <xf numFmtId="0" fontId="5" fillId="0" borderId="0" xfId="0" applyFont="1" applyAlignment="1">
      <alignment horizontal="right"/>
    </xf>
    <xf numFmtId="0" fontId="17" fillId="24" borderId="0" xfId="0" applyFont="1" applyFill="1" applyAlignment="1">
      <alignment horizontal="left"/>
    </xf>
    <xf numFmtId="0" fontId="20" fillId="24" borderId="0" xfId="0" applyFont="1" applyFill="1" applyAlignment="1">
      <alignment horizontal="left"/>
    </xf>
    <xf numFmtId="3" fontId="5" fillId="24" borderId="0" xfId="28" quotePrefix="1" applyNumberFormat="1" applyFont="1" applyFill="1" applyBorder="1" applyAlignment="1">
      <alignment horizontal="right"/>
    </xf>
    <xf numFmtId="3" fontId="5" fillId="24" borderId="0" xfId="0" quotePrefix="1" applyNumberFormat="1" applyFont="1" applyFill="1" applyAlignment="1">
      <alignment horizontal="right"/>
    </xf>
    <xf numFmtId="0" fontId="9" fillId="24" borderId="0" xfId="0" applyFont="1" applyFill="1"/>
    <xf numFmtId="0" fontId="9" fillId="24" borderId="0" xfId="0" applyFont="1" applyFill="1" applyAlignment="1">
      <alignment horizontal="right"/>
    </xf>
    <xf numFmtId="165" fontId="7" fillId="24" borderId="0" xfId="0" applyNumberFormat="1" applyFont="1" applyFill="1"/>
    <xf numFmtId="165" fontId="5" fillId="24" borderId="15" xfId="28" applyNumberFormat="1" applyFont="1" applyFill="1" applyBorder="1" applyAlignment="1">
      <alignment horizontal="center"/>
    </xf>
    <xf numFmtId="165" fontId="5" fillId="24" borderId="16" xfId="28" applyNumberFormat="1" applyFont="1" applyFill="1" applyBorder="1" applyAlignment="1">
      <alignment horizontal="center"/>
    </xf>
    <xf numFmtId="165" fontId="5" fillId="24" borderId="17" xfId="28" applyNumberFormat="1" applyFont="1" applyFill="1" applyBorder="1" applyAlignment="1">
      <alignment horizontal="center"/>
    </xf>
    <xf numFmtId="165" fontId="5" fillId="24" borderId="18" xfId="28" applyNumberFormat="1" applyFont="1" applyFill="1" applyBorder="1" applyAlignment="1">
      <alignment horizontal="center"/>
    </xf>
    <xf numFmtId="165" fontId="5" fillId="24" borderId="19" xfId="28" applyNumberFormat="1" applyFont="1" applyFill="1" applyBorder="1" applyAlignment="1">
      <alignment horizontal="center"/>
    </xf>
    <xf numFmtId="2" fontId="4" fillId="24" borderId="0" xfId="0" applyNumberFormat="1" applyFont="1" applyFill="1"/>
    <xf numFmtId="2" fontId="4" fillId="24" borderId="0" xfId="0" applyNumberFormat="1" applyFont="1" applyFill="1" applyAlignment="1">
      <alignment horizontal="center"/>
    </xf>
    <xf numFmtId="165" fontId="13" fillId="24" borderId="0" xfId="28" applyNumberFormat="1" applyFont="1" applyFill="1" applyBorder="1" applyAlignment="1">
      <alignment horizontal="center"/>
    </xf>
    <xf numFmtId="0" fontId="6" fillId="24" borderId="0" xfId="0" applyFont="1" applyFill="1" applyAlignment="1">
      <alignment horizontal="left"/>
    </xf>
    <xf numFmtId="0" fontId="5" fillId="0" borderId="0" xfId="0" applyFont="1" applyAlignment="1">
      <alignment horizontal="center"/>
    </xf>
    <xf numFmtId="165" fontId="5" fillId="24" borderId="20" xfId="28" applyNumberFormat="1" applyFont="1" applyFill="1" applyBorder="1" applyAlignment="1">
      <alignment horizontal="center"/>
    </xf>
    <xf numFmtId="165" fontId="5" fillId="24" borderId="21" xfId="28" applyNumberFormat="1" applyFont="1" applyFill="1" applyBorder="1" applyAlignment="1">
      <alignment horizontal="center"/>
    </xf>
    <xf numFmtId="165" fontId="5" fillId="24" borderId="22" xfId="28" applyNumberFormat="1" applyFont="1" applyFill="1" applyBorder="1" applyAlignment="1" applyProtection="1">
      <alignment horizontal="center"/>
      <protection locked="0"/>
    </xf>
    <xf numFmtId="165" fontId="5" fillId="24" borderId="23" xfId="28" applyNumberFormat="1" applyFont="1" applyFill="1" applyBorder="1" applyAlignment="1" applyProtection="1">
      <alignment horizontal="center"/>
      <protection locked="0"/>
    </xf>
    <xf numFmtId="165" fontId="5" fillId="24" borderId="24" xfId="28" applyNumberFormat="1" applyFont="1" applyFill="1" applyBorder="1" applyAlignment="1" applyProtection="1">
      <alignment horizontal="center"/>
      <protection locked="0"/>
    </xf>
    <xf numFmtId="165" fontId="5" fillId="24" borderId="25" xfId="28" applyNumberFormat="1" applyFont="1" applyFill="1" applyBorder="1" applyAlignment="1" applyProtection="1">
      <alignment horizontal="center"/>
      <protection locked="0"/>
    </xf>
    <xf numFmtId="165" fontId="5" fillId="24" borderId="20" xfId="28" applyNumberFormat="1" applyFont="1" applyFill="1" applyBorder="1" applyAlignment="1" applyProtection="1">
      <alignment horizontal="center"/>
      <protection locked="0"/>
    </xf>
    <xf numFmtId="0" fontId="5" fillId="24" borderId="0" xfId="0" applyFont="1" applyFill="1" applyProtection="1">
      <protection locked="0"/>
    </xf>
    <xf numFmtId="165" fontId="5" fillId="0" borderId="23" xfId="28" applyNumberFormat="1" applyFont="1" applyBorder="1" applyAlignment="1" applyProtection="1">
      <alignment horizontal="center"/>
      <protection locked="0"/>
    </xf>
    <xf numFmtId="165" fontId="5" fillId="0" borderId="24" xfId="28" applyNumberFormat="1" applyFont="1" applyBorder="1" applyAlignment="1" applyProtection="1">
      <alignment horizontal="center"/>
      <protection locked="0"/>
    </xf>
    <xf numFmtId="0" fontId="9" fillId="24" borderId="0" xfId="0" applyFont="1" applyFill="1" applyProtection="1">
      <protection locked="0"/>
    </xf>
    <xf numFmtId="0" fontId="6" fillId="24" borderId="0" xfId="0" applyFont="1" applyFill="1" applyAlignment="1">
      <alignment horizontal="center" wrapText="1"/>
    </xf>
    <xf numFmtId="165" fontId="5" fillId="24" borderId="26" xfId="28" applyNumberFormat="1" applyFont="1" applyFill="1" applyBorder="1" applyAlignment="1" applyProtection="1">
      <alignment horizontal="center"/>
      <protection locked="0"/>
    </xf>
    <xf numFmtId="165" fontId="5" fillId="24" borderId="27" xfId="28" applyNumberFormat="1" applyFont="1" applyFill="1" applyBorder="1" applyAlignment="1">
      <alignment horizontal="center"/>
    </xf>
    <xf numFmtId="165" fontId="5" fillId="24" borderId="28" xfId="28" applyNumberFormat="1" applyFont="1" applyFill="1" applyBorder="1" applyAlignment="1">
      <alignment horizontal="center"/>
    </xf>
    <xf numFmtId="0" fontId="8" fillId="24" borderId="0" xfId="0" applyFont="1" applyFill="1" applyAlignment="1">
      <alignment horizontal="left" wrapText="1"/>
    </xf>
    <xf numFmtId="0" fontId="9" fillId="24" borderId="0" xfId="0" applyFont="1" applyFill="1" applyAlignment="1" applyProtection="1">
      <alignment horizontal="left" indent="1"/>
      <protection locked="0"/>
    </xf>
    <xf numFmtId="166" fontId="6" fillId="0" borderId="0" xfId="0" applyNumberFormat="1" applyFont="1" applyAlignment="1">
      <alignment horizontal="center" vertical="center"/>
    </xf>
    <xf numFmtId="0" fontId="14" fillId="24" borderId="12" xfId="0" applyFont="1" applyFill="1" applyBorder="1" applyAlignment="1">
      <alignment horizontal="left" wrapText="1"/>
    </xf>
    <xf numFmtId="0" fontId="0" fillId="24" borderId="0" xfId="0" applyFill="1"/>
    <xf numFmtId="166" fontId="6" fillId="24" borderId="0" xfId="0" applyNumberFormat="1" applyFont="1" applyFill="1" applyAlignment="1">
      <alignment horizontal="center" vertical="center"/>
    </xf>
    <xf numFmtId="49" fontId="5" fillId="24" borderId="0" xfId="0" applyNumberFormat="1" applyFont="1" applyFill="1" applyAlignment="1">
      <alignment horizontal="center"/>
    </xf>
    <xf numFmtId="1" fontId="5" fillId="0" borderId="0" xfId="0" applyNumberFormat="1" applyFont="1" applyAlignment="1">
      <alignment horizontal="center"/>
    </xf>
    <xf numFmtId="165" fontId="5" fillId="0" borderId="26" xfId="28" applyNumberFormat="1" applyFont="1" applyBorder="1" applyAlignment="1" applyProtection="1">
      <alignment horizontal="center"/>
      <protection locked="0"/>
    </xf>
    <xf numFmtId="0" fontId="23" fillId="24" borderId="0" xfId="0" applyFont="1" applyFill="1"/>
    <xf numFmtId="0" fontId="7" fillId="24" borderId="0" xfId="0" applyFont="1" applyFill="1"/>
    <xf numFmtId="0" fontId="24" fillId="24" borderId="0" xfId="36" applyFont="1" applyFill="1" applyAlignment="1" applyProtection="1"/>
    <xf numFmtId="0" fontId="3" fillId="24" borderId="0" xfId="0" applyFont="1" applyFill="1" applyAlignment="1">
      <alignment wrapText="1"/>
    </xf>
    <xf numFmtId="0" fontId="23" fillId="24" borderId="0" xfId="0" applyFont="1" applyFill="1" applyAlignment="1">
      <alignment horizontal="left"/>
    </xf>
    <xf numFmtId="0" fontId="7" fillId="24" borderId="0" xfId="0" applyFont="1" applyFill="1" applyAlignment="1">
      <alignment wrapText="1"/>
    </xf>
    <xf numFmtId="0" fontId="16" fillId="24" borderId="11" xfId="0" applyFont="1" applyFill="1" applyBorder="1" applyAlignment="1">
      <alignment horizontal="center" wrapText="1"/>
    </xf>
    <xf numFmtId="0" fontId="5" fillId="24" borderId="0" xfId="0" applyFont="1" applyFill="1" applyAlignment="1">
      <alignment vertical="center" wrapText="1"/>
    </xf>
    <xf numFmtId="0" fontId="26" fillId="24" borderId="0" xfId="36" applyFont="1" applyFill="1" applyAlignment="1" applyProtection="1"/>
    <xf numFmtId="0" fontId="0" fillId="26" borderId="0" xfId="0" applyFill="1"/>
    <xf numFmtId="0" fontId="9" fillId="0" borderId="0" xfId="0" applyFont="1" applyAlignment="1">
      <alignment vertical="center"/>
    </xf>
    <xf numFmtId="0" fontId="5" fillId="0" borderId="0" xfId="0" applyFont="1" applyAlignment="1">
      <alignment horizontal="left"/>
    </xf>
    <xf numFmtId="0" fontId="29" fillId="26" borderId="0" xfId="0" applyFont="1" applyFill="1"/>
    <xf numFmtId="0" fontId="9" fillId="26" borderId="0" xfId="0" applyFont="1" applyFill="1" applyAlignment="1">
      <alignment horizontal="left"/>
    </xf>
    <xf numFmtId="0" fontId="30" fillId="26" borderId="0" xfId="0" applyFont="1" applyFill="1"/>
    <xf numFmtId="0" fontId="9" fillId="26" borderId="0" xfId="0" applyFont="1" applyFill="1"/>
    <xf numFmtId="0" fontId="9" fillId="24" borderId="0" xfId="0" applyFont="1" applyFill="1" applyAlignment="1">
      <alignment horizontal="center"/>
    </xf>
    <xf numFmtId="0" fontId="27" fillId="24" borderId="0" xfId="0" applyFont="1" applyFill="1" applyAlignment="1">
      <alignment horizontal="left"/>
    </xf>
    <xf numFmtId="0" fontId="9" fillId="24" borderId="0" xfId="0" applyFont="1" applyFill="1" applyAlignment="1">
      <alignment vertical="center" wrapText="1"/>
    </xf>
    <xf numFmtId="0" fontId="29" fillId="24" borderId="0" xfId="0" applyFont="1" applyFill="1"/>
    <xf numFmtId="0" fontId="9" fillId="24" borderId="0" xfId="0" applyFont="1" applyFill="1" applyAlignment="1">
      <alignment horizontal="left"/>
    </xf>
    <xf numFmtId="0" fontId="23" fillId="24" borderId="0" xfId="0" applyFont="1" applyFill="1" applyAlignment="1">
      <alignment horizontal="left" indent="1"/>
    </xf>
    <xf numFmtId="0" fontId="9" fillId="24" borderId="0" xfId="0" applyFont="1" applyFill="1" applyAlignment="1">
      <alignment horizontal="left" indent="1"/>
    </xf>
    <xf numFmtId="0" fontId="29" fillId="24" borderId="0" xfId="0" applyFont="1" applyFill="1" applyAlignment="1">
      <alignment horizontal="left"/>
    </xf>
    <xf numFmtId="0" fontId="30" fillId="24" borderId="0" xfId="0" applyFont="1" applyFill="1"/>
    <xf numFmtId="0" fontId="9" fillId="24" borderId="0" xfId="0" applyFont="1" applyFill="1" applyAlignment="1">
      <alignment horizontal="left" indent="8"/>
    </xf>
    <xf numFmtId="49" fontId="30" fillId="26" borderId="0" xfId="0" applyNumberFormat="1" applyFont="1" applyFill="1"/>
    <xf numFmtId="0" fontId="32" fillId="24" borderId="0" xfId="0" applyFont="1" applyFill="1"/>
    <xf numFmtId="0" fontId="33" fillId="24" borderId="0" xfId="0" applyFont="1" applyFill="1"/>
    <xf numFmtId="0" fontId="34" fillId="24" borderId="0" xfId="0" applyFont="1" applyFill="1" applyAlignment="1">
      <alignment horizontal="center"/>
    </xf>
    <xf numFmtId="0" fontId="35" fillId="24" borderId="0" xfId="0" applyFont="1" applyFill="1" applyAlignment="1">
      <alignment horizontal="center"/>
    </xf>
    <xf numFmtId="0" fontId="4" fillId="24" borderId="0" xfId="0" applyFont="1" applyFill="1" applyAlignment="1">
      <alignment vertical="center" wrapText="1"/>
    </xf>
    <xf numFmtId="0" fontId="9" fillId="26" borderId="0" xfId="0" applyFont="1" applyFill="1" applyAlignment="1">
      <alignment wrapText="1"/>
    </xf>
    <xf numFmtId="0" fontId="9" fillId="26" borderId="0" xfId="0" applyFont="1" applyFill="1" applyAlignment="1">
      <alignment vertical="center" wrapText="1"/>
    </xf>
    <xf numFmtId="0" fontId="4" fillId="26" borderId="0" xfId="0" applyFont="1" applyFill="1"/>
    <xf numFmtId="0" fontId="5" fillId="26" borderId="0" xfId="0" applyFont="1" applyFill="1"/>
    <xf numFmtId="0" fontId="13" fillId="26" borderId="0" xfId="0" applyFont="1" applyFill="1"/>
    <xf numFmtId="0" fontId="14" fillId="26" borderId="0" xfId="0" applyFont="1" applyFill="1"/>
    <xf numFmtId="0" fontId="6" fillId="26" borderId="0" xfId="0" applyFont="1" applyFill="1"/>
    <xf numFmtId="0" fontId="5" fillId="26" borderId="0" xfId="0" applyFont="1" applyFill="1" applyAlignment="1">
      <alignment horizontal="right"/>
    </xf>
    <xf numFmtId="0" fontId="19" fillId="0" borderId="0" xfId="0" applyFont="1"/>
    <xf numFmtId="0" fontId="38" fillId="24" borderId="36" xfId="36" applyFont="1" applyFill="1" applyBorder="1" applyAlignment="1" applyProtection="1"/>
    <xf numFmtId="0" fontId="13" fillId="24" borderId="0" xfId="0" applyFont="1" applyFill="1" applyAlignment="1">
      <alignment horizontal="left"/>
    </xf>
    <xf numFmtId="0" fontId="5" fillId="26" borderId="0" xfId="0" applyFont="1" applyFill="1" applyAlignment="1">
      <alignment horizontal="left"/>
    </xf>
    <xf numFmtId="0" fontId="0" fillId="24" borderId="41" xfId="0" applyFill="1" applyBorder="1" applyProtection="1">
      <protection locked="0"/>
    </xf>
    <xf numFmtId="0" fontId="0" fillId="24" borderId="38" xfId="0" applyFill="1" applyBorder="1" applyProtection="1">
      <protection locked="0"/>
    </xf>
    <xf numFmtId="14" fontId="25" fillId="25" borderId="0" xfId="0" applyNumberFormat="1" applyFont="1" applyFill="1"/>
    <xf numFmtId="44" fontId="3" fillId="24" borderId="0" xfId="29" applyFont="1" applyFill="1" applyBorder="1" applyAlignment="1">
      <alignment horizontal="center"/>
    </xf>
    <xf numFmtId="44" fontId="3" fillId="24" borderId="0" xfId="29" applyFont="1" applyFill="1" applyBorder="1" applyAlignment="1">
      <alignment horizontal="right"/>
    </xf>
    <xf numFmtId="0" fontId="31" fillId="24" borderId="0" xfId="0" applyFont="1" applyFill="1" applyAlignment="1">
      <alignment horizontal="left" readingOrder="1"/>
    </xf>
    <xf numFmtId="0" fontId="36" fillId="24" borderId="0" xfId="0" applyFont="1" applyFill="1"/>
    <xf numFmtId="0" fontId="0" fillId="28" borderId="0" xfId="0" applyFill="1"/>
    <xf numFmtId="0" fontId="1" fillId="24" borderId="0" xfId="45" applyFill="1"/>
    <xf numFmtId="0" fontId="1" fillId="24" borderId="0" xfId="45" applyFill="1" applyAlignment="1">
      <alignment horizontal="left" wrapText="1"/>
    </xf>
    <xf numFmtId="0" fontId="1" fillId="24" borderId="0" xfId="45" applyFill="1" applyAlignment="1">
      <alignment horizontal="right"/>
    </xf>
    <xf numFmtId="0" fontId="1" fillId="28" borderId="0" xfId="45" applyFill="1"/>
    <xf numFmtId="0" fontId="1" fillId="26" borderId="0" xfId="45" applyFill="1"/>
    <xf numFmtId="0" fontId="1" fillId="0" borderId="0" xfId="45"/>
    <xf numFmtId="0" fontId="13" fillId="24" borderId="0" xfId="45" applyFont="1" applyFill="1"/>
    <xf numFmtId="0" fontId="13" fillId="24" borderId="0" xfId="45" applyFont="1" applyFill="1" applyAlignment="1">
      <alignment horizontal="left" wrapText="1"/>
    </xf>
    <xf numFmtId="0" fontId="1" fillId="24" borderId="0" xfId="45" applyFill="1" applyAlignment="1">
      <alignment horizontal="left"/>
    </xf>
    <xf numFmtId="0" fontId="14" fillId="24" borderId="0" xfId="45" applyFont="1" applyFill="1" applyAlignment="1">
      <alignment horizontal="center" wrapText="1"/>
    </xf>
    <xf numFmtId="0" fontId="13" fillId="0" borderId="0" xfId="45" applyFont="1"/>
    <xf numFmtId="0" fontId="15" fillId="24" borderId="0" xfId="45" applyFont="1" applyFill="1" applyAlignment="1">
      <alignment horizontal="center"/>
    </xf>
    <xf numFmtId="0" fontId="15" fillId="24" borderId="0" xfId="45" applyFont="1" applyFill="1" applyAlignment="1">
      <alignment horizontal="left"/>
    </xf>
    <xf numFmtId="164" fontId="14" fillId="24" borderId="0" xfId="45" applyNumberFormat="1" applyFont="1" applyFill="1" applyAlignment="1">
      <alignment horizontal="center" vertical="center" wrapText="1"/>
    </xf>
    <xf numFmtId="164" fontId="6" fillId="24" borderId="0" xfId="45" applyNumberFormat="1" applyFont="1" applyFill="1" applyAlignment="1">
      <alignment horizontal="center"/>
    </xf>
    <xf numFmtId="166" fontId="6" fillId="0" borderId="0" xfId="45" applyNumberFormat="1" applyFont="1" applyAlignment="1">
      <alignment horizontal="center" vertical="center"/>
    </xf>
    <xf numFmtId="0" fontId="1" fillId="24" borderId="0" xfId="45" quotePrefix="1" applyFill="1" applyAlignment="1">
      <alignment horizontal="left" wrapText="1"/>
    </xf>
    <xf numFmtId="0" fontId="4" fillId="24" borderId="0" xfId="45" applyFont="1" applyFill="1"/>
    <xf numFmtId="0" fontId="4" fillId="0" borderId="0" xfId="45" applyFont="1" applyAlignment="1">
      <alignment horizontal="left" wrapText="1"/>
    </xf>
    <xf numFmtId="0" fontId="4" fillId="0" borderId="0" xfId="45" applyFont="1"/>
    <xf numFmtId="0" fontId="1" fillId="28" borderId="0" xfId="45" quotePrefix="1" applyFill="1" applyAlignment="1">
      <alignment horizontal="left" wrapText="1"/>
    </xf>
    <xf numFmtId="0" fontId="1" fillId="0" borderId="0" xfId="45" applyAlignment="1">
      <alignment horizontal="left" wrapText="1"/>
    </xf>
    <xf numFmtId="0" fontId="1" fillId="0" borderId="0" xfId="45" applyAlignment="1">
      <alignment horizontal="right"/>
    </xf>
    <xf numFmtId="0" fontId="1" fillId="28" borderId="0" xfId="45" applyFill="1" applyAlignment="1">
      <alignment horizontal="left"/>
    </xf>
    <xf numFmtId="0" fontId="4" fillId="24" borderId="0" xfId="45" applyFont="1" applyFill="1" applyAlignment="1">
      <alignment horizontal="right" vertical="center" wrapText="1"/>
    </xf>
    <xf numFmtId="0" fontId="4" fillId="24" borderId="0" xfId="45" applyFont="1" applyFill="1" applyAlignment="1">
      <alignment vertical="center" wrapText="1"/>
    </xf>
    <xf numFmtId="0" fontId="3" fillId="24" borderId="0" xfId="45" applyFont="1" applyFill="1" applyAlignment="1">
      <alignment horizontal="left" wrapText="1"/>
    </xf>
    <xf numFmtId="165" fontId="3" fillId="24" borderId="25" xfId="45" applyNumberFormat="1" applyFont="1" applyFill="1" applyBorder="1"/>
    <xf numFmtId="165" fontId="3" fillId="24" borderId="0" xfId="45" applyNumberFormat="1" applyFont="1" applyFill="1"/>
    <xf numFmtId="0" fontId="1" fillId="25" borderId="0" xfId="45" applyFill="1"/>
    <xf numFmtId="0" fontId="3" fillId="24" borderId="0" xfId="45" applyFont="1" applyFill="1" applyAlignment="1">
      <alignment wrapText="1"/>
    </xf>
    <xf numFmtId="0" fontId="3" fillId="24" borderId="0" xfId="45" applyFont="1" applyFill="1" applyAlignment="1">
      <alignment horizontal="center" wrapText="1"/>
    </xf>
    <xf numFmtId="0" fontId="1" fillId="26" borderId="0" xfId="45" applyFill="1" applyAlignment="1">
      <alignment horizontal="right"/>
    </xf>
    <xf numFmtId="0" fontId="1" fillId="26" borderId="0" xfId="45" applyFill="1" applyAlignment="1">
      <alignment horizontal="left"/>
    </xf>
    <xf numFmtId="0" fontId="19" fillId="26" borderId="0" xfId="45" applyFont="1" applyFill="1"/>
    <xf numFmtId="0" fontId="1" fillId="0" borderId="0" xfId="45" applyAlignment="1">
      <alignment horizontal="left"/>
    </xf>
    <xf numFmtId="0" fontId="3" fillId="0" borderId="0" xfId="0" applyFont="1" applyAlignment="1">
      <alignment horizontal="center"/>
    </xf>
    <xf numFmtId="0" fontId="9" fillId="0" borderId="0" xfId="0" applyFont="1" applyAlignment="1">
      <alignment horizontal="left"/>
    </xf>
    <xf numFmtId="0" fontId="34" fillId="28" borderId="0" xfId="0" applyFont="1" applyFill="1" applyAlignment="1">
      <alignment horizontal="center"/>
    </xf>
    <xf numFmtId="49" fontId="9" fillId="28" borderId="0" xfId="36" applyNumberFormat="1" applyFont="1" applyFill="1" applyAlignment="1" applyProtection="1"/>
    <xf numFmtId="49" fontId="30" fillId="28" borderId="0" xfId="0" applyNumberFormat="1" applyFont="1" applyFill="1"/>
    <xf numFmtId="0" fontId="9" fillId="28" borderId="0" xfId="0" applyFont="1" applyFill="1"/>
    <xf numFmtId="49" fontId="23" fillId="28" borderId="0" xfId="36" applyNumberFormat="1" applyFont="1" applyFill="1" applyAlignment="1" applyProtection="1"/>
    <xf numFmtId="2" fontId="1" fillId="28" borderId="0" xfId="45" applyNumberFormat="1" applyFill="1"/>
    <xf numFmtId="2" fontId="3" fillId="24" borderId="20" xfId="45" applyNumberFormat="1" applyFont="1" applyFill="1" applyBorder="1"/>
    <xf numFmtId="2" fontId="14" fillId="24" borderId="0" xfId="45" applyNumberFormat="1" applyFont="1" applyFill="1" applyAlignment="1">
      <alignment horizontal="center" vertical="center" wrapText="1"/>
    </xf>
    <xf numFmtId="2" fontId="3" fillId="24" borderId="0" xfId="29" applyNumberFormat="1" applyFont="1" applyFill="1" applyBorder="1" applyAlignment="1">
      <alignment horizontal="center"/>
    </xf>
    <xf numFmtId="2" fontId="1" fillId="26" borderId="0" xfId="45" applyNumberFormat="1" applyFill="1"/>
    <xf numFmtId="2" fontId="1" fillId="0" borderId="0" xfId="45" applyNumberFormat="1"/>
    <xf numFmtId="2" fontId="3" fillId="24" borderId="10" xfId="45" applyNumberFormat="1" applyFont="1" applyFill="1" applyBorder="1"/>
    <xf numFmtId="2" fontId="3" fillId="24" borderId="0" xfId="29" applyNumberFormat="1" applyFont="1" applyFill="1" applyBorder="1" applyAlignment="1">
      <alignment horizontal="right"/>
    </xf>
    <xf numFmtId="0" fontId="1" fillId="24" borderId="0" xfId="45" applyFill="1" applyAlignment="1">
      <alignment vertical="center"/>
    </xf>
    <xf numFmtId="0" fontId="4" fillId="28" borderId="0" xfId="45" applyFont="1" applyFill="1" applyAlignment="1">
      <alignment horizontal="left" vertical="top" wrapText="1"/>
    </xf>
    <xf numFmtId="0" fontId="37" fillId="28" borderId="35" xfId="36" applyFont="1" applyFill="1" applyBorder="1" applyAlignment="1" applyProtection="1"/>
    <xf numFmtId="0" fontId="37" fillId="0" borderId="0" xfId="36" applyFont="1" applyAlignment="1" applyProtection="1"/>
    <xf numFmtId="0" fontId="2" fillId="0" borderId="0" xfId="36" applyAlignment="1" applyProtection="1">
      <alignment vertical="center"/>
    </xf>
    <xf numFmtId="0" fontId="14" fillId="24" borderId="13" xfId="0" applyFont="1" applyFill="1" applyBorder="1" applyAlignment="1">
      <alignment horizontal="center" vertical="center" wrapText="1"/>
    </xf>
    <xf numFmtId="0" fontId="15" fillId="24" borderId="0" xfId="0" applyFont="1" applyFill="1" applyAlignment="1">
      <alignment horizontal="center" vertical="center"/>
    </xf>
    <xf numFmtId="0" fontId="4" fillId="24" borderId="0" xfId="0" applyFont="1" applyFill="1" applyAlignment="1">
      <alignment horizontal="center" vertical="center"/>
    </xf>
    <xf numFmtId="1" fontId="4" fillId="0" borderId="0" xfId="0" applyNumberFormat="1" applyFont="1" applyAlignment="1">
      <alignment horizontal="center" vertical="center"/>
    </xf>
    <xf numFmtId="0" fontId="0" fillId="24" borderId="0" xfId="0" applyFill="1" applyAlignment="1">
      <alignment horizontal="center" vertical="center"/>
    </xf>
    <xf numFmtId="0" fontId="3" fillId="24" borderId="0" xfId="0" applyFont="1" applyFill="1" applyAlignment="1">
      <alignment horizontal="center" vertical="center"/>
    </xf>
    <xf numFmtId="0" fontId="3" fillId="0" borderId="0" xfId="0" applyFont="1" applyAlignment="1">
      <alignment horizontal="center" vertical="center"/>
    </xf>
    <xf numFmtId="0" fontId="3" fillId="27" borderId="0" xfId="0" applyFont="1" applyFill="1" applyAlignment="1">
      <alignment horizontal="center" vertical="center"/>
    </xf>
    <xf numFmtId="0" fontId="3" fillId="24" borderId="0" xfId="0" applyFont="1" applyFill="1" applyAlignment="1">
      <alignment horizontal="left" vertical="center"/>
    </xf>
    <xf numFmtId="0" fontId="3" fillId="24" borderId="0" xfId="0" applyFont="1" applyFill="1" applyAlignment="1">
      <alignment vertical="center" wrapText="1"/>
    </xf>
    <xf numFmtId="0" fontId="41" fillId="24" borderId="0" xfId="0" applyFont="1" applyFill="1" applyAlignment="1">
      <alignment vertical="center" wrapText="1"/>
    </xf>
    <xf numFmtId="0" fontId="62" fillId="0" borderId="0" xfId="45" applyFont="1" applyAlignment="1">
      <alignment horizontal="left" vertical="top" wrapText="1"/>
    </xf>
    <xf numFmtId="0" fontId="60" fillId="0" borderId="0" xfId="45" applyFont="1" applyAlignment="1">
      <alignment horizontal="left" wrapText="1"/>
    </xf>
    <xf numFmtId="0" fontId="13" fillId="0" borderId="0" xfId="45" applyFont="1" applyAlignment="1">
      <alignment horizontal="left"/>
    </xf>
    <xf numFmtId="0" fontId="4" fillId="0" borderId="0" xfId="45" applyFont="1" applyAlignment="1">
      <alignment horizontal="left"/>
    </xf>
    <xf numFmtId="0" fontId="63" fillId="29" borderId="0" xfId="45" applyFont="1" applyFill="1"/>
    <xf numFmtId="3" fontId="4" fillId="24" borderId="0" xfId="28" quotePrefix="1" applyNumberFormat="1" applyFont="1" applyFill="1" applyBorder="1" applyAlignment="1">
      <alignment horizontal="right" vertical="center"/>
    </xf>
    <xf numFmtId="165" fontId="4" fillId="24" borderId="0" xfId="28" applyNumberFormat="1" applyFont="1" applyFill="1" applyBorder="1" applyAlignment="1">
      <alignment vertical="center"/>
    </xf>
    <xf numFmtId="0" fontId="4" fillId="28" borderId="0" xfId="0" applyFont="1" applyFill="1" applyAlignment="1">
      <alignment horizontal="center" vertical="center"/>
    </xf>
    <xf numFmtId="165" fontId="4" fillId="28" borderId="0" xfId="28" applyNumberFormat="1" applyFont="1" applyFill="1" applyBorder="1" applyAlignment="1">
      <alignment vertical="center"/>
    </xf>
    <xf numFmtId="0" fontId="3" fillId="28" borderId="0" xfId="45" applyFont="1" applyFill="1" applyAlignment="1">
      <alignment horizontal="left" vertical="center"/>
    </xf>
    <xf numFmtId="0" fontId="4" fillId="28" borderId="0" xfId="45" applyFont="1" applyFill="1" applyAlignment="1">
      <alignment vertical="center" wrapText="1"/>
    </xf>
    <xf numFmtId="3" fontId="4" fillId="28" borderId="0" xfId="28" quotePrefix="1" applyNumberFormat="1" applyFont="1" applyFill="1" applyBorder="1" applyAlignment="1">
      <alignment horizontal="right" vertical="center"/>
    </xf>
    <xf numFmtId="0" fontId="4" fillId="24" borderId="0" xfId="45" quotePrefix="1" applyFont="1" applyFill="1" applyAlignment="1">
      <alignment horizontal="right" vertical="center"/>
    </xf>
    <xf numFmtId="0" fontId="4" fillId="24" borderId="0" xfId="45" applyFont="1" applyFill="1" applyAlignment="1">
      <alignment horizontal="right" vertical="center"/>
    </xf>
    <xf numFmtId="0" fontId="3" fillId="24" borderId="0" xfId="45" applyFont="1" applyFill="1" applyAlignment="1">
      <alignment horizontal="left" vertical="center"/>
    </xf>
    <xf numFmtId="0" fontId="4" fillId="24" borderId="0" xfId="45" applyFont="1" applyFill="1" applyAlignment="1">
      <alignment horizontal="center" vertical="center"/>
    </xf>
    <xf numFmtId="0" fontId="4" fillId="24" borderId="0" xfId="45" applyFont="1" applyFill="1" applyAlignment="1">
      <alignment horizontal="left" vertical="center"/>
    </xf>
    <xf numFmtId="2" fontId="4" fillId="24" borderId="0" xfId="45" applyNumberFormat="1" applyFont="1" applyFill="1" applyAlignment="1">
      <alignment horizontal="center" vertical="center"/>
    </xf>
    <xf numFmtId="8" fontId="4" fillId="24" borderId="0" xfId="45" applyNumberFormat="1" applyFont="1" applyFill="1" applyAlignment="1">
      <alignment horizontal="center" vertical="center"/>
    </xf>
    <xf numFmtId="165" fontId="4" fillId="24" borderId="22" xfId="28" applyNumberFormat="1" applyFont="1" applyFill="1" applyBorder="1" applyAlignment="1" applyProtection="1">
      <alignment horizontal="center" vertical="center"/>
      <protection locked="0"/>
    </xf>
    <xf numFmtId="2" fontId="4" fillId="24" borderId="39" xfId="28" applyNumberFormat="1" applyFont="1" applyFill="1" applyBorder="1" applyAlignment="1">
      <alignment horizontal="center" vertical="center"/>
    </xf>
    <xf numFmtId="165" fontId="4" fillId="24" borderId="39" xfId="28" applyNumberFormat="1" applyFont="1" applyFill="1" applyBorder="1" applyAlignment="1" applyProtection="1">
      <alignment horizontal="center" vertical="center"/>
      <protection locked="0"/>
    </xf>
    <xf numFmtId="2" fontId="4" fillId="24" borderId="15" xfId="28" applyNumberFormat="1" applyFont="1" applyFill="1" applyBorder="1" applyAlignment="1">
      <alignment horizontal="center" vertical="center"/>
    </xf>
    <xf numFmtId="0" fontId="3" fillId="0" borderId="0" xfId="45" applyFont="1" applyAlignment="1">
      <alignment horizontal="left" vertical="center"/>
    </xf>
    <xf numFmtId="0" fontId="4" fillId="0" borderId="0" xfId="45" applyFont="1" applyAlignment="1">
      <alignment vertical="center" wrapText="1"/>
    </xf>
    <xf numFmtId="0" fontId="4" fillId="0" borderId="0" xfId="45" applyFont="1" applyAlignment="1">
      <alignment horizontal="left" vertical="center"/>
    </xf>
    <xf numFmtId="165" fontId="4" fillId="24" borderId="23" xfId="28" applyNumberFormat="1" applyFont="1" applyFill="1" applyBorder="1" applyAlignment="1" applyProtection="1">
      <alignment horizontal="center" vertical="center"/>
      <protection locked="0"/>
    </xf>
    <xf numFmtId="2" fontId="4" fillId="24" borderId="30" xfId="28" applyNumberFormat="1" applyFont="1" applyFill="1" applyBorder="1" applyAlignment="1">
      <alignment horizontal="center" vertical="center"/>
    </xf>
    <xf numFmtId="165" fontId="4" fillId="24" borderId="30" xfId="28" applyNumberFormat="1" applyFont="1" applyFill="1" applyBorder="1" applyAlignment="1" applyProtection="1">
      <alignment horizontal="center" vertical="center"/>
      <protection locked="0"/>
    </xf>
    <xf numFmtId="2" fontId="4" fillId="24" borderId="16" xfId="28" applyNumberFormat="1" applyFont="1" applyFill="1" applyBorder="1" applyAlignment="1">
      <alignment horizontal="center" vertical="center"/>
    </xf>
    <xf numFmtId="3" fontId="4" fillId="0" borderId="0" xfId="28" quotePrefix="1" applyNumberFormat="1" applyFont="1" applyFill="1" applyBorder="1" applyAlignment="1">
      <alignment horizontal="right" vertical="center"/>
    </xf>
    <xf numFmtId="49" fontId="4" fillId="24" borderId="0" xfId="45" applyNumberFormat="1" applyFont="1" applyFill="1" applyAlignment="1">
      <alignment horizontal="center" vertical="center"/>
    </xf>
    <xf numFmtId="3" fontId="4" fillId="24" borderId="0" xfId="45" quotePrefix="1" applyNumberFormat="1" applyFont="1" applyFill="1" applyAlignment="1">
      <alignment horizontal="right" vertical="center"/>
    </xf>
    <xf numFmtId="0" fontId="4" fillId="28" borderId="0" xfId="45" applyFont="1" applyFill="1" applyAlignment="1">
      <alignment horizontal="left" vertical="center"/>
    </xf>
    <xf numFmtId="0" fontId="1" fillId="0" borderId="0" xfId="45" applyAlignment="1">
      <alignment vertical="center" wrapText="1"/>
    </xf>
    <xf numFmtId="3" fontId="4" fillId="28" borderId="0" xfId="45" quotePrefix="1" applyNumberFormat="1" applyFont="1" applyFill="1" applyAlignment="1">
      <alignment horizontal="right" vertical="center"/>
    </xf>
    <xf numFmtId="165" fontId="4" fillId="24" borderId="24" xfId="28" applyNumberFormat="1" applyFont="1" applyFill="1" applyBorder="1" applyAlignment="1" applyProtection="1">
      <alignment horizontal="center" vertical="center"/>
      <protection locked="0"/>
    </xf>
    <xf numFmtId="2" fontId="4" fillId="24" borderId="40" xfId="28" applyNumberFormat="1" applyFont="1" applyFill="1" applyBorder="1" applyAlignment="1">
      <alignment horizontal="center" vertical="center"/>
    </xf>
    <xf numFmtId="165" fontId="4" fillId="24" borderId="40" xfId="28" applyNumberFormat="1" applyFont="1" applyFill="1" applyBorder="1" applyAlignment="1" applyProtection="1">
      <alignment horizontal="center" vertical="center"/>
      <protection locked="0"/>
    </xf>
    <xf numFmtId="2" fontId="4" fillId="24" borderId="17" xfId="28" applyNumberFormat="1" applyFont="1" applyFill="1" applyBorder="1" applyAlignment="1">
      <alignment horizontal="center" vertical="center"/>
    </xf>
    <xf numFmtId="165" fontId="4" fillId="24" borderId="0" xfId="28" applyNumberFormat="1" applyFont="1" applyFill="1" applyBorder="1" applyAlignment="1" applyProtection="1">
      <alignment horizontal="center" vertical="center"/>
    </xf>
    <xf numFmtId="2" fontId="4" fillId="24" borderId="0" xfId="28" applyNumberFormat="1" applyFont="1" applyFill="1" applyBorder="1" applyAlignment="1">
      <alignment horizontal="center" vertical="center"/>
    </xf>
    <xf numFmtId="165" fontId="4" fillId="24" borderId="0" xfId="28" applyNumberFormat="1" applyFont="1" applyFill="1" applyBorder="1" applyAlignment="1" applyProtection="1">
      <alignment horizontal="center" vertical="center"/>
      <protection locked="0"/>
    </xf>
    <xf numFmtId="0" fontId="1" fillId="28" borderId="0" xfId="45" applyFill="1" applyAlignment="1">
      <alignment vertical="center" wrapText="1"/>
    </xf>
    <xf numFmtId="0" fontId="4" fillId="28" borderId="0" xfId="45" applyFont="1" applyFill="1" applyAlignment="1">
      <alignment horizontal="center" vertical="center"/>
    </xf>
    <xf numFmtId="2" fontId="4" fillId="28" borderId="0" xfId="45" applyNumberFormat="1" applyFont="1" applyFill="1" applyAlignment="1">
      <alignment horizontal="center" vertical="center"/>
    </xf>
    <xf numFmtId="0" fontId="4" fillId="28" borderId="0" xfId="45" applyFont="1" applyFill="1" applyAlignment="1">
      <alignment horizontal="right" vertical="center"/>
    </xf>
    <xf numFmtId="0" fontId="4" fillId="28" borderId="0" xfId="45" applyFont="1" applyFill="1" applyAlignment="1">
      <alignment vertical="center"/>
    </xf>
    <xf numFmtId="0" fontId="9" fillId="28" borderId="0" xfId="45" applyFont="1" applyFill="1" applyAlignment="1">
      <alignment horizontal="center" vertical="center"/>
    </xf>
    <xf numFmtId="0" fontId="4" fillId="24" borderId="0" xfId="45" applyFont="1" applyFill="1" applyAlignment="1">
      <alignment vertical="center"/>
    </xf>
    <xf numFmtId="0" fontId="9" fillId="0" borderId="0" xfId="45" applyFont="1" applyAlignment="1">
      <alignment horizontal="center" vertical="center"/>
    </xf>
    <xf numFmtId="3" fontId="4" fillId="0" borderId="0" xfId="45" quotePrefix="1" applyNumberFormat="1" applyFont="1" applyAlignment="1">
      <alignment horizontal="right" vertical="center"/>
    </xf>
    <xf numFmtId="49" fontId="3" fillId="24" borderId="0" xfId="45" applyNumberFormat="1" applyFont="1" applyFill="1" applyAlignment="1">
      <alignment horizontal="left" vertical="center"/>
    </xf>
    <xf numFmtId="49" fontId="4" fillId="0" borderId="0" xfId="45" applyNumberFormat="1" applyFont="1" applyAlignment="1">
      <alignment horizontal="left" vertical="center"/>
    </xf>
    <xf numFmtId="0" fontId="4" fillId="28" borderId="0" xfId="45" quotePrefix="1" applyFont="1" applyFill="1" applyAlignment="1">
      <alignment horizontal="right" vertical="center"/>
    </xf>
    <xf numFmtId="49" fontId="4" fillId="28" borderId="0" xfId="45" applyNumberFormat="1" applyFont="1" applyFill="1" applyAlignment="1">
      <alignment horizontal="left" vertical="center"/>
    </xf>
    <xf numFmtId="0" fontId="4" fillId="0" borderId="0" xfId="45" quotePrefix="1" applyFont="1" applyAlignment="1">
      <alignment horizontal="right" vertical="center"/>
    </xf>
    <xf numFmtId="0" fontId="4" fillId="24" borderId="0" xfId="45" applyFont="1" applyFill="1" applyAlignment="1">
      <alignment horizontal="center" vertical="center" wrapText="1"/>
    </xf>
    <xf numFmtId="2" fontId="4" fillId="0" borderId="0" xfId="45" applyNumberFormat="1" applyFont="1" applyAlignment="1">
      <alignment horizontal="center" vertical="center"/>
    </xf>
    <xf numFmtId="0" fontId="4" fillId="24" borderId="0" xfId="45" applyFont="1" applyFill="1" applyAlignment="1">
      <alignment horizontal="left" vertical="center" wrapText="1"/>
    </xf>
    <xf numFmtId="49" fontId="4" fillId="24" borderId="0" xfId="45" applyNumberFormat="1" applyFont="1" applyFill="1" applyAlignment="1">
      <alignment horizontal="left" vertical="center"/>
    </xf>
    <xf numFmtId="49" fontId="3" fillId="28" borderId="0" xfId="45" applyNumberFormat="1" applyFont="1" applyFill="1" applyAlignment="1">
      <alignment horizontal="left" vertical="center"/>
    </xf>
    <xf numFmtId="165" fontId="4" fillId="24" borderId="46" xfId="28" applyNumberFormat="1" applyFont="1" applyFill="1" applyBorder="1" applyAlignment="1" applyProtection="1">
      <alignment horizontal="center" vertical="center"/>
      <protection locked="0"/>
    </xf>
    <xf numFmtId="165" fontId="4" fillId="24" borderId="47" xfId="28" applyNumberFormat="1" applyFont="1" applyFill="1" applyBorder="1" applyAlignment="1" applyProtection="1">
      <alignment horizontal="center" vertical="center"/>
      <protection locked="0"/>
    </xf>
    <xf numFmtId="2" fontId="4" fillId="24" borderId="46" xfId="28" applyNumberFormat="1" applyFont="1" applyFill="1" applyBorder="1" applyAlignment="1">
      <alignment horizontal="center" vertical="center"/>
    </xf>
    <xf numFmtId="165" fontId="4" fillId="24" borderId="25" xfId="28" applyNumberFormat="1" applyFont="1" applyFill="1" applyBorder="1" applyAlignment="1" applyProtection="1">
      <alignment horizontal="center" vertical="center"/>
      <protection locked="0"/>
    </xf>
    <xf numFmtId="2" fontId="4" fillId="24" borderId="20" xfId="28" applyNumberFormat="1" applyFont="1" applyFill="1" applyBorder="1" applyAlignment="1">
      <alignment horizontal="center" vertical="center"/>
    </xf>
    <xf numFmtId="165" fontId="4" fillId="24" borderId="20" xfId="28" applyNumberFormat="1" applyFont="1" applyFill="1" applyBorder="1" applyAlignment="1" applyProtection="1">
      <alignment horizontal="center" vertical="center"/>
      <protection locked="0"/>
    </xf>
    <xf numFmtId="2" fontId="4" fillId="24" borderId="21" xfId="28" applyNumberFormat="1" applyFont="1" applyFill="1" applyBorder="1" applyAlignment="1">
      <alignment horizontal="center" vertical="center"/>
    </xf>
    <xf numFmtId="0" fontId="7" fillId="28" borderId="0" xfId="45" applyFont="1" applyFill="1" applyAlignment="1">
      <alignment horizontal="left" vertical="center"/>
    </xf>
    <xf numFmtId="0" fontId="36" fillId="0" borderId="0" xfId="45" applyFont="1" applyAlignment="1">
      <alignment vertical="center"/>
    </xf>
    <xf numFmtId="2" fontId="40" fillId="28" borderId="0" xfId="45" applyNumberFormat="1" applyFont="1" applyFill="1" applyAlignment="1">
      <alignment horizontal="right" vertical="center" wrapText="1"/>
    </xf>
    <xf numFmtId="0" fontId="1" fillId="28" borderId="0" xfId="45" applyFill="1" applyAlignment="1">
      <alignment vertical="center"/>
    </xf>
    <xf numFmtId="0" fontId="1" fillId="28" borderId="0" xfId="45" applyFill="1" applyAlignment="1">
      <alignment horizontal="left" vertical="center"/>
    </xf>
    <xf numFmtId="2" fontId="1" fillId="28" borderId="0" xfId="45" applyNumberFormat="1" applyFill="1" applyAlignment="1">
      <alignment vertical="center"/>
    </xf>
    <xf numFmtId="0" fontId="36" fillId="28" borderId="0" xfId="45" applyFont="1" applyFill="1" applyAlignment="1">
      <alignment vertical="center"/>
    </xf>
    <xf numFmtId="0" fontId="13" fillId="28" borderId="0" xfId="45" applyFont="1" applyFill="1"/>
    <xf numFmtId="0" fontId="13" fillId="28" borderId="0" xfId="45" applyFont="1" applyFill="1" applyAlignment="1">
      <alignment horizontal="left"/>
    </xf>
    <xf numFmtId="0" fontId="3" fillId="24" borderId="0" xfId="45" applyFont="1" applyFill="1"/>
    <xf numFmtId="0" fontId="3" fillId="24" borderId="12" xfId="45" applyFont="1" applyFill="1" applyBorder="1" applyAlignment="1">
      <alignment horizontal="left" wrapText="1"/>
    </xf>
    <xf numFmtId="0" fontId="3" fillId="24" borderId="12" xfId="45" applyFont="1" applyFill="1" applyBorder="1" applyAlignment="1">
      <alignment horizontal="center" wrapText="1"/>
    </xf>
    <xf numFmtId="0" fontId="3" fillId="24" borderId="13" xfId="45" applyFont="1" applyFill="1" applyBorder="1" applyAlignment="1">
      <alignment horizontal="center" wrapText="1"/>
    </xf>
    <xf numFmtId="0" fontId="3" fillId="24" borderId="13" xfId="45" applyFont="1" applyFill="1" applyBorder="1" applyAlignment="1">
      <alignment horizontal="left" wrapText="1"/>
    </xf>
    <xf numFmtId="0" fontId="67" fillId="24" borderId="11" xfId="45" applyFont="1" applyFill="1" applyBorder="1" applyAlignment="1">
      <alignment horizontal="center" wrapText="1"/>
    </xf>
    <xf numFmtId="2" fontId="3" fillId="0" borderId="11" xfId="45" applyNumberFormat="1" applyFont="1" applyBorder="1" applyAlignment="1">
      <alignment horizontal="center" wrapText="1"/>
    </xf>
    <xf numFmtId="0" fontId="3" fillId="0" borderId="0" xfId="45" applyFont="1"/>
    <xf numFmtId="0" fontId="3" fillId="0" borderId="0" xfId="45" applyFont="1" applyAlignment="1">
      <alignment horizontal="left"/>
    </xf>
    <xf numFmtId="0" fontId="69" fillId="0" borderId="0" xfId="45" applyFont="1" applyAlignment="1">
      <alignment horizontal="left"/>
    </xf>
    <xf numFmtId="0" fontId="70" fillId="0" borderId="0" xfId="45" applyFont="1" applyAlignment="1">
      <alignment horizontal="left"/>
    </xf>
    <xf numFmtId="0" fontId="71" fillId="0" borderId="0" xfId="45" applyFont="1" applyAlignment="1">
      <alignment horizontal="left"/>
    </xf>
    <xf numFmtId="0" fontId="72" fillId="0" borderId="0" xfId="45" applyFont="1" applyAlignment="1">
      <alignment horizontal="left" vertical="top" wrapText="1"/>
    </xf>
    <xf numFmtId="0" fontId="69" fillId="0" borderId="0" xfId="45" applyFont="1" applyAlignment="1">
      <alignment horizontal="left" wrapText="1"/>
    </xf>
    <xf numFmtId="0" fontId="72" fillId="0" borderId="0" xfId="45" applyFont="1" applyAlignment="1">
      <alignment horizontal="left"/>
    </xf>
    <xf numFmtId="0" fontId="60" fillId="0" borderId="0" xfId="45" applyFont="1" applyAlignment="1">
      <alignment horizontal="left"/>
    </xf>
    <xf numFmtId="0" fontId="61" fillId="0" borderId="0" xfId="45" applyFont="1" applyAlignment="1">
      <alignment horizontal="left"/>
    </xf>
    <xf numFmtId="0" fontId="73" fillId="0" borderId="0" xfId="45" applyFont="1" applyAlignment="1">
      <alignment horizontal="left"/>
    </xf>
    <xf numFmtId="0" fontId="62" fillId="0" borderId="0" xfId="45" applyFont="1" applyAlignment="1">
      <alignment horizontal="left"/>
    </xf>
    <xf numFmtId="0" fontId="0" fillId="24" borderId="41" xfId="0" applyFill="1" applyBorder="1" applyAlignment="1" applyProtection="1">
      <alignment horizontal="left"/>
      <protection locked="0"/>
    </xf>
    <xf numFmtId="0" fontId="3" fillId="28" borderId="0" xfId="0" applyFont="1" applyFill="1" applyAlignment="1">
      <alignment horizontal="center" vertical="center"/>
    </xf>
    <xf numFmtId="168" fontId="6" fillId="24" borderId="0" xfId="0" applyNumberFormat="1" applyFont="1" applyFill="1" applyAlignment="1">
      <alignment horizontal="center"/>
    </xf>
    <xf numFmtId="168" fontId="74" fillId="24" borderId="0" xfId="0" applyNumberFormat="1" applyFont="1" applyFill="1" applyAlignment="1">
      <alignment horizontal="center"/>
    </xf>
    <xf numFmtId="168" fontId="39" fillId="24" borderId="0" xfId="0" applyNumberFormat="1" applyFont="1" applyFill="1" applyAlignment="1">
      <alignment horizontal="center"/>
    </xf>
    <xf numFmtId="168" fontId="3" fillId="24" borderId="0" xfId="0" applyNumberFormat="1" applyFont="1" applyFill="1" applyAlignment="1">
      <alignment horizontal="center"/>
    </xf>
    <xf numFmtId="168" fontId="6" fillId="26" borderId="0" xfId="0" applyNumberFormat="1" applyFont="1" applyFill="1" applyAlignment="1">
      <alignment horizontal="center"/>
    </xf>
    <xf numFmtId="168" fontId="6" fillId="0" borderId="0" xfId="0" applyNumberFormat="1" applyFont="1" applyAlignment="1">
      <alignment horizontal="center"/>
    </xf>
    <xf numFmtId="14" fontId="40" fillId="28" borderId="0" xfId="0" applyNumberFormat="1" applyFont="1" applyFill="1" applyAlignment="1">
      <alignment horizontal="right" vertical="center" wrapText="1"/>
    </xf>
    <xf numFmtId="165" fontId="4" fillId="24" borderId="43" xfId="28" applyNumberFormat="1" applyFont="1" applyFill="1" applyBorder="1" applyAlignment="1" applyProtection="1">
      <alignment horizontal="center" vertical="center"/>
      <protection locked="0"/>
    </xf>
    <xf numFmtId="2" fontId="4" fillId="24" borderId="44" xfId="28" applyNumberFormat="1" applyFont="1" applyFill="1" applyBorder="1" applyAlignment="1">
      <alignment horizontal="center" vertical="center"/>
    </xf>
    <xf numFmtId="165" fontId="4" fillId="24" borderId="44" xfId="28" applyNumberFormat="1" applyFont="1" applyFill="1" applyBorder="1" applyAlignment="1" applyProtection="1">
      <alignment horizontal="center" vertical="center"/>
      <protection locked="0"/>
    </xf>
    <xf numFmtId="2" fontId="4" fillId="24" borderId="45" xfId="28" applyNumberFormat="1" applyFont="1" applyFill="1" applyBorder="1" applyAlignment="1">
      <alignment horizontal="center" vertical="center"/>
    </xf>
    <xf numFmtId="0" fontId="7" fillId="24" borderId="0" xfId="45" applyFont="1" applyFill="1" applyAlignment="1">
      <alignment horizontal="left" vertical="center"/>
    </xf>
    <xf numFmtId="0" fontId="9" fillId="0" borderId="0" xfId="45" applyFont="1" applyAlignment="1">
      <alignment horizontal="left" vertical="center"/>
    </xf>
    <xf numFmtId="0" fontId="14" fillId="0" borderId="0" xfId="45" applyFont="1" applyAlignment="1">
      <alignment horizontal="center" wrapText="1"/>
    </xf>
    <xf numFmtId="0" fontId="8" fillId="0" borderId="0" xfId="45" applyFont="1" applyAlignment="1">
      <alignment vertical="center" wrapText="1"/>
    </xf>
    <xf numFmtId="0" fontId="1" fillId="26" borderId="0" xfId="45" applyFill="1" applyAlignment="1">
      <alignment vertical="center"/>
    </xf>
    <xf numFmtId="0" fontId="1" fillId="0" borderId="0" xfId="45" applyAlignment="1">
      <alignment vertical="center"/>
    </xf>
    <xf numFmtId="0" fontId="1" fillId="28" borderId="32" xfId="45" applyFill="1" applyBorder="1"/>
    <xf numFmtId="0" fontId="1" fillId="28" borderId="14" xfId="45" applyFill="1" applyBorder="1"/>
    <xf numFmtId="0" fontId="8" fillId="0" borderId="0" xfId="45" applyFont="1" applyAlignment="1">
      <alignment horizontal="left" wrapText="1"/>
    </xf>
    <xf numFmtId="0" fontId="19" fillId="0" borderId="0" xfId="45" applyFont="1"/>
    <xf numFmtId="0" fontId="19" fillId="0" borderId="0" xfId="45" applyFont="1" applyAlignment="1">
      <alignment wrapText="1"/>
    </xf>
    <xf numFmtId="0" fontId="19" fillId="28" borderId="0" xfId="45" applyFont="1" applyFill="1"/>
    <xf numFmtId="0" fontId="8" fillId="28" borderId="0" xfId="45" applyFont="1" applyFill="1"/>
    <xf numFmtId="0" fontId="19" fillId="28" borderId="36" xfId="45" applyFont="1" applyFill="1" applyBorder="1"/>
    <xf numFmtId="0" fontId="19" fillId="28" borderId="37" xfId="45" applyFont="1" applyFill="1" applyBorder="1"/>
    <xf numFmtId="0" fontId="1" fillId="24" borderId="32" xfId="45" applyFill="1" applyBorder="1"/>
    <xf numFmtId="0" fontId="1" fillId="24" borderId="14" xfId="45" applyFill="1" applyBorder="1"/>
    <xf numFmtId="0" fontId="1" fillId="24" borderId="33" xfId="45" applyFill="1" applyBorder="1"/>
    <xf numFmtId="0" fontId="8" fillId="24" borderId="29" xfId="45" applyFont="1" applyFill="1" applyBorder="1" applyAlignment="1">
      <alignment horizontal="left" indent="1"/>
    </xf>
    <xf numFmtId="0" fontId="8" fillId="24" borderId="0" xfId="45" applyFont="1" applyFill="1" applyAlignment="1">
      <alignment horizontal="left"/>
    </xf>
    <xf numFmtId="0" fontId="19" fillId="24" borderId="0" xfId="45" applyFont="1" applyFill="1"/>
    <xf numFmtId="0" fontId="8" fillId="24" borderId="0" xfId="45" applyFont="1" applyFill="1" applyAlignment="1">
      <alignment wrapText="1"/>
    </xf>
    <xf numFmtId="0" fontId="19" fillId="24" borderId="34" xfId="45" applyFont="1" applyFill="1" applyBorder="1"/>
    <xf numFmtId="0" fontId="19" fillId="24" borderId="29" xfId="45" applyFont="1" applyFill="1" applyBorder="1"/>
    <xf numFmtId="0" fontId="8" fillId="24" borderId="0" xfId="45" applyFont="1" applyFill="1" applyAlignment="1">
      <alignment horizontal="right"/>
    </xf>
    <xf numFmtId="0" fontId="8" fillId="24" borderId="35" xfId="45" applyFont="1" applyFill="1" applyBorder="1"/>
    <xf numFmtId="0" fontId="8" fillId="24" borderId="36" xfId="45" applyFont="1" applyFill="1" applyBorder="1"/>
    <xf numFmtId="0" fontId="19" fillId="24" borderId="36" xfId="45" applyFont="1" applyFill="1" applyBorder="1"/>
    <xf numFmtId="0" fontId="19" fillId="24" borderId="37" xfId="45" applyFont="1" applyFill="1" applyBorder="1"/>
    <xf numFmtId="0" fontId="60" fillId="28" borderId="0" xfId="45" applyFont="1" applyFill="1" applyAlignment="1">
      <alignment horizontal="left"/>
    </xf>
    <xf numFmtId="170" fontId="60" fillId="28" borderId="0" xfId="29" applyNumberFormat="1" applyFont="1" applyFill="1" applyAlignment="1">
      <alignment horizontal="left"/>
    </xf>
    <xf numFmtId="165" fontId="60" fillId="28" borderId="0" xfId="28" applyNumberFormat="1" applyFont="1" applyFill="1" applyAlignment="1">
      <alignment horizontal="left"/>
    </xf>
    <xf numFmtId="14" fontId="60" fillId="28" borderId="0" xfId="45" quotePrefix="1" applyNumberFormat="1" applyFont="1" applyFill="1" applyAlignment="1">
      <alignment horizontal="left"/>
    </xf>
    <xf numFmtId="0" fontId="62" fillId="28" borderId="0" xfId="45" applyFont="1" applyFill="1" applyAlignment="1">
      <alignment horizontal="left"/>
    </xf>
    <xf numFmtId="0" fontId="62" fillId="28" borderId="0" xfId="45" applyFont="1" applyFill="1" applyAlignment="1">
      <alignment horizontal="left" vertical="top" wrapText="1"/>
    </xf>
    <xf numFmtId="44" fontId="60" fillId="28" borderId="0" xfId="29" applyFont="1" applyFill="1" applyAlignment="1">
      <alignment horizontal="left"/>
    </xf>
    <xf numFmtId="0" fontId="61" fillId="28" borderId="0" xfId="45" applyFont="1" applyFill="1" applyAlignment="1">
      <alignment horizontal="left"/>
    </xf>
    <xf numFmtId="0" fontId="60" fillId="28" borderId="0" xfId="45" applyFont="1" applyFill="1" applyAlignment="1">
      <alignment horizontal="left" wrapText="1"/>
    </xf>
    <xf numFmtId="7" fontId="60" fillId="28" borderId="0" xfId="45" applyNumberFormat="1" applyFont="1" applyFill="1" applyAlignment="1">
      <alignment horizontal="left"/>
    </xf>
    <xf numFmtId="0" fontId="60" fillId="28" borderId="0" xfId="45" applyFont="1" applyFill="1"/>
    <xf numFmtId="0" fontId="61" fillId="28" borderId="0" xfId="45" applyFont="1" applyFill="1"/>
    <xf numFmtId="0" fontId="62" fillId="28" borderId="0" xfId="45" applyFont="1" applyFill="1"/>
    <xf numFmtId="8" fontId="62" fillId="28" borderId="0" xfId="45" applyNumberFormat="1" applyFont="1" applyFill="1" applyAlignment="1">
      <alignment horizontal="center"/>
    </xf>
    <xf numFmtId="0" fontId="64" fillId="29" borderId="0" xfId="45" applyFont="1" applyFill="1"/>
    <xf numFmtId="0" fontId="65" fillId="29" borderId="0" xfId="45" applyFont="1" applyFill="1"/>
    <xf numFmtId="0" fontId="75" fillId="29" borderId="0" xfId="45" applyFont="1" applyFill="1"/>
    <xf numFmtId="44" fontId="63" fillId="29" borderId="0" xfId="29" applyFont="1" applyFill="1" applyProtection="1">
      <protection hidden="1"/>
    </xf>
    <xf numFmtId="169" fontId="63" fillId="29" borderId="0" xfId="45" applyNumberFormat="1" applyFont="1" applyFill="1" applyProtection="1">
      <protection hidden="1"/>
    </xf>
    <xf numFmtId="165" fontId="65" fillId="29" borderId="0" xfId="45" applyNumberFormat="1" applyFont="1" applyFill="1"/>
    <xf numFmtId="165" fontId="75" fillId="29" borderId="0" xfId="45" applyNumberFormat="1" applyFont="1" applyFill="1"/>
    <xf numFmtId="44" fontId="63" fillId="29" borderId="0" xfId="45" applyNumberFormat="1" applyFont="1" applyFill="1"/>
    <xf numFmtId="0" fontId="65" fillId="29" borderId="0" xfId="45" applyFont="1" applyFill="1" applyAlignment="1">
      <alignment wrapText="1"/>
    </xf>
    <xf numFmtId="0" fontId="1" fillId="24" borderId="0" xfId="45" applyFill="1" applyAlignment="1">
      <alignment horizontal="center"/>
    </xf>
    <xf numFmtId="0" fontId="72" fillId="24" borderId="0" xfId="45" applyFont="1" applyFill="1" applyAlignment="1">
      <alignment horizontal="left" vertical="center"/>
    </xf>
    <xf numFmtId="0" fontId="6" fillId="24" borderId="0" xfId="45" applyFont="1" applyFill="1" applyAlignment="1">
      <alignment vertical="center"/>
    </xf>
    <xf numFmtId="0" fontId="73" fillId="0" borderId="0" xfId="45" applyFont="1" applyAlignment="1">
      <alignment horizontal="left" vertical="center" wrapText="1"/>
    </xf>
    <xf numFmtId="0" fontId="6" fillId="0" borderId="0" xfId="45" applyFont="1" applyAlignment="1">
      <alignment horizontal="left" vertical="center"/>
    </xf>
    <xf numFmtId="0" fontId="6" fillId="0" borderId="0" xfId="45" applyFont="1" applyAlignment="1">
      <alignment vertical="center"/>
    </xf>
    <xf numFmtId="2" fontId="4" fillId="24" borderId="42" xfId="28" applyNumberFormat="1" applyFont="1" applyFill="1" applyBorder="1" applyAlignment="1">
      <alignment horizontal="center" vertical="center"/>
    </xf>
    <xf numFmtId="2" fontId="4" fillId="24" borderId="28" xfId="28" applyNumberFormat="1" applyFont="1" applyFill="1" applyBorder="1" applyAlignment="1">
      <alignment horizontal="center" vertical="center"/>
    </xf>
    <xf numFmtId="0" fontId="9" fillId="28" borderId="0" xfId="45" applyFont="1" applyFill="1"/>
    <xf numFmtId="0" fontId="9" fillId="28" borderId="0" xfId="45" quotePrefix="1" applyFont="1" applyFill="1" applyAlignment="1">
      <alignment horizontal="left" wrapText="1"/>
    </xf>
    <xf numFmtId="0" fontId="9" fillId="24" borderId="0" xfId="45" applyFont="1" applyFill="1"/>
    <xf numFmtId="0" fontId="66" fillId="0" borderId="0" xfId="45" applyFont="1" applyAlignment="1">
      <alignment horizontal="left"/>
    </xf>
    <xf numFmtId="0" fontId="9" fillId="0" borderId="0" xfId="45" applyFont="1" applyAlignment="1">
      <alignment horizontal="left"/>
    </xf>
    <xf numFmtId="0" fontId="40" fillId="0" borderId="0" xfId="0" applyFont="1"/>
    <xf numFmtId="0" fontId="40" fillId="24" borderId="0" xfId="0" applyFont="1" applyFill="1"/>
    <xf numFmtId="0" fontId="77" fillId="24" borderId="0" xfId="36" applyFont="1" applyFill="1" applyAlignment="1" applyProtection="1"/>
    <xf numFmtId="0" fontId="77" fillId="24" borderId="0" xfId="36" applyFont="1" applyFill="1" applyBorder="1" applyAlignment="1" applyProtection="1"/>
    <xf numFmtId="0" fontId="78" fillId="24" borderId="0" xfId="45" applyFont="1" applyFill="1" applyAlignment="1">
      <alignment horizontal="left" vertical="center"/>
    </xf>
    <xf numFmtId="0" fontId="7" fillId="0" borderId="0" xfId="45" applyFont="1" applyAlignment="1">
      <alignment horizontal="left" vertical="center"/>
    </xf>
    <xf numFmtId="0" fontId="3" fillId="24" borderId="0" xfId="45" applyFont="1" applyFill="1" applyAlignment="1">
      <alignment vertical="center"/>
    </xf>
    <xf numFmtId="0" fontId="3" fillId="24" borderId="12" xfId="45" applyFont="1" applyFill="1" applyBorder="1" applyAlignment="1">
      <alignment horizontal="left" vertical="center" wrapText="1"/>
    </xf>
    <xf numFmtId="0" fontId="73" fillId="0" borderId="0" xfId="45" applyFont="1" applyAlignment="1">
      <alignment horizontal="left" vertical="center"/>
    </xf>
    <xf numFmtId="0" fontId="3" fillId="0" borderId="0" xfId="45" applyFont="1" applyAlignment="1">
      <alignment vertical="center"/>
    </xf>
    <xf numFmtId="0" fontId="4" fillId="24" borderId="0" xfId="45" applyFont="1" applyFill="1" applyAlignment="1">
      <alignment horizontal="center"/>
    </xf>
    <xf numFmtId="0" fontId="3" fillId="28" borderId="0" xfId="45" applyFont="1" applyFill="1" applyAlignment="1">
      <alignment vertical="top" wrapText="1"/>
    </xf>
    <xf numFmtId="0" fontId="3" fillId="24" borderId="0" xfId="45" applyFont="1" applyFill="1" applyAlignment="1">
      <alignment horizontal="left"/>
    </xf>
    <xf numFmtId="0" fontId="1" fillId="28" borderId="0" xfId="45" applyFill="1" applyAlignment="1">
      <alignment horizontal="center"/>
    </xf>
    <xf numFmtId="0" fontId="1" fillId="28" borderId="0" xfId="45" applyFill="1" applyAlignment="1">
      <alignment horizontal="center" vertical="center"/>
    </xf>
    <xf numFmtId="0" fontId="36" fillId="28" borderId="0" xfId="45" applyFont="1" applyFill="1" applyAlignment="1">
      <alignment horizontal="center" vertical="center"/>
    </xf>
    <xf numFmtId="0" fontId="13" fillId="28" borderId="0" xfId="45" applyFont="1" applyFill="1" applyAlignment="1">
      <alignment horizontal="center"/>
    </xf>
    <xf numFmtId="0" fontId="60" fillId="28" borderId="0" xfId="45" applyFont="1" applyFill="1" applyAlignment="1">
      <alignment horizontal="center"/>
    </xf>
    <xf numFmtId="0" fontId="1" fillId="26" borderId="0" xfId="45" applyFill="1" applyAlignment="1">
      <alignment horizontal="center"/>
    </xf>
    <xf numFmtId="0" fontId="1" fillId="0" borderId="0" xfId="45" applyAlignment="1">
      <alignment horizontal="center"/>
    </xf>
    <xf numFmtId="0" fontId="4" fillId="30" borderId="30" xfId="45" quotePrefix="1" applyFont="1" applyFill="1" applyBorder="1" applyAlignment="1">
      <alignment horizontal="right" vertical="center"/>
    </xf>
    <xf numFmtId="0" fontId="4" fillId="30" borderId="30" xfId="45" applyFont="1" applyFill="1" applyBorder="1" applyAlignment="1">
      <alignment horizontal="right" vertical="center"/>
    </xf>
    <xf numFmtId="0" fontId="4" fillId="30" borderId="30" xfId="45" applyFont="1" applyFill="1" applyBorder="1" applyAlignment="1">
      <alignment horizontal="center" vertical="center"/>
    </xf>
    <xf numFmtId="49" fontId="4" fillId="30" borderId="30" xfId="45" applyNumberFormat="1" applyFont="1" applyFill="1" applyBorder="1" applyAlignment="1">
      <alignment horizontal="center" vertical="center"/>
    </xf>
    <xf numFmtId="165" fontId="4" fillId="30" borderId="30" xfId="28" applyNumberFormat="1" applyFont="1" applyFill="1" applyBorder="1" applyAlignment="1">
      <alignment vertical="center"/>
    </xf>
    <xf numFmtId="2" fontId="4" fillId="30" borderId="30" xfId="45" applyNumberFormat="1" applyFont="1" applyFill="1" applyBorder="1" applyAlignment="1">
      <alignment horizontal="center" vertical="center"/>
    </xf>
    <xf numFmtId="3" fontId="4" fillId="30" borderId="30" xfId="45" quotePrefix="1" applyNumberFormat="1" applyFont="1" applyFill="1" applyBorder="1" applyAlignment="1">
      <alignment horizontal="right" vertical="center"/>
    </xf>
    <xf numFmtId="3" fontId="4" fillId="30" borderId="30" xfId="28" quotePrefix="1" applyNumberFormat="1" applyFont="1" applyFill="1" applyBorder="1" applyAlignment="1">
      <alignment horizontal="right" vertical="center"/>
    </xf>
    <xf numFmtId="8" fontId="4" fillId="30" borderId="16" xfId="45" applyNumberFormat="1" applyFont="1" applyFill="1" applyBorder="1" applyAlignment="1">
      <alignment horizontal="center" vertical="center"/>
    </xf>
    <xf numFmtId="0" fontId="4" fillId="24" borderId="30" xfId="45" applyFont="1" applyFill="1" applyBorder="1" applyAlignment="1">
      <alignment horizontal="right" vertical="center"/>
    </xf>
    <xf numFmtId="0" fontId="4" fillId="28" borderId="30" xfId="45" quotePrefix="1" applyFont="1" applyFill="1" applyBorder="1" applyAlignment="1">
      <alignment horizontal="right" vertical="center"/>
    </xf>
    <xf numFmtId="0" fontId="4" fillId="28" borderId="30" xfId="45" applyFont="1" applyFill="1" applyBorder="1" applyAlignment="1">
      <alignment horizontal="center" vertical="center"/>
    </xf>
    <xf numFmtId="0" fontId="4" fillId="24" borderId="30" xfId="45" applyFont="1" applyFill="1" applyBorder="1" applyAlignment="1">
      <alignment horizontal="center" vertical="center"/>
    </xf>
    <xf numFmtId="49" fontId="4" fillId="28" borderId="30" xfId="45" applyNumberFormat="1" applyFont="1" applyFill="1" applyBorder="1" applyAlignment="1">
      <alignment horizontal="center" vertical="center"/>
    </xf>
    <xf numFmtId="165" fontId="4" fillId="24" borderId="30" xfId="28" applyNumberFormat="1" applyFont="1" applyFill="1" applyBorder="1" applyAlignment="1">
      <alignment vertical="center"/>
    </xf>
    <xf numFmtId="2" fontId="4" fillId="28" borderId="30" xfId="45" applyNumberFormat="1" applyFont="1" applyFill="1" applyBorder="1" applyAlignment="1">
      <alignment horizontal="center" vertical="center"/>
    </xf>
    <xf numFmtId="0" fontId="4" fillId="28" borderId="30" xfId="45" applyFont="1" applyFill="1" applyBorder="1" applyAlignment="1">
      <alignment horizontal="right" vertical="center"/>
    </xf>
    <xf numFmtId="0" fontId="4" fillId="24" borderId="30" xfId="45" applyFont="1" applyFill="1" applyBorder="1" applyAlignment="1">
      <alignment horizontal="center" vertical="center" wrapText="1"/>
    </xf>
    <xf numFmtId="2" fontId="4" fillId="0" borderId="30" xfId="45" applyNumberFormat="1" applyFont="1" applyBorder="1" applyAlignment="1">
      <alignment horizontal="center" vertical="center"/>
    </xf>
    <xf numFmtId="3" fontId="4" fillId="28" borderId="30" xfId="45" quotePrefix="1" applyNumberFormat="1" applyFont="1" applyFill="1" applyBorder="1" applyAlignment="1">
      <alignment horizontal="right" vertical="center"/>
    </xf>
    <xf numFmtId="165" fontId="4" fillId="28" borderId="30" xfId="28" applyNumberFormat="1" applyFont="1" applyFill="1" applyBorder="1" applyAlignment="1">
      <alignment vertical="center"/>
    </xf>
    <xf numFmtId="8" fontId="4" fillId="24" borderId="16" xfId="45" applyNumberFormat="1" applyFont="1" applyFill="1" applyBorder="1" applyAlignment="1">
      <alignment horizontal="center" vertical="center"/>
    </xf>
    <xf numFmtId="0" fontId="4" fillId="28" borderId="40" xfId="45" applyFont="1" applyFill="1" applyBorder="1" applyAlignment="1">
      <alignment horizontal="center" vertical="center"/>
    </xf>
    <xf numFmtId="165" fontId="4" fillId="28" borderId="40" xfId="28" applyNumberFormat="1" applyFont="1" applyFill="1" applyBorder="1" applyAlignment="1">
      <alignment vertical="center"/>
    </xf>
    <xf numFmtId="2" fontId="4" fillId="28" borderId="40" xfId="45" applyNumberFormat="1" applyFont="1" applyFill="1" applyBorder="1" applyAlignment="1">
      <alignment horizontal="center" vertical="center"/>
    </xf>
    <xf numFmtId="8" fontId="4" fillId="24" borderId="17" xfId="45" applyNumberFormat="1" applyFont="1" applyFill="1" applyBorder="1" applyAlignment="1">
      <alignment horizontal="center" vertical="center"/>
    </xf>
    <xf numFmtId="3" fontId="4" fillId="24" borderId="30" xfId="28" quotePrefix="1" applyNumberFormat="1" applyFont="1" applyFill="1" applyBorder="1" applyAlignment="1">
      <alignment horizontal="right" vertical="center"/>
    </xf>
    <xf numFmtId="2" fontId="4" fillId="24" borderId="30" xfId="45" applyNumberFormat="1" applyFont="1" applyFill="1" applyBorder="1" applyAlignment="1">
      <alignment horizontal="center" vertical="center"/>
    </xf>
    <xf numFmtId="3" fontId="4" fillId="0" borderId="30" xfId="28" quotePrefix="1" applyNumberFormat="1" applyFont="1" applyFill="1" applyBorder="1" applyAlignment="1">
      <alignment horizontal="right" vertical="center"/>
    </xf>
    <xf numFmtId="3" fontId="4" fillId="24" borderId="30" xfId="45" quotePrefix="1" applyNumberFormat="1" applyFont="1" applyFill="1" applyBorder="1" applyAlignment="1">
      <alignment horizontal="right" vertical="center"/>
    </xf>
    <xf numFmtId="49" fontId="4" fillId="24" borderId="30" xfId="45" applyNumberFormat="1" applyFont="1" applyFill="1" applyBorder="1" applyAlignment="1">
      <alignment horizontal="center" vertical="center"/>
    </xf>
    <xf numFmtId="0" fontId="4" fillId="24" borderId="40" xfId="45" applyFont="1" applyFill="1" applyBorder="1" applyAlignment="1">
      <alignment horizontal="right" vertical="center"/>
    </xf>
    <xf numFmtId="3" fontId="4" fillId="24" borderId="40" xfId="28" quotePrefix="1" applyNumberFormat="1" applyFont="1" applyFill="1" applyBorder="1" applyAlignment="1">
      <alignment horizontal="right" vertical="center"/>
    </xf>
    <xf numFmtId="0" fontId="4" fillId="24" borderId="40" xfId="45" applyFont="1" applyFill="1" applyBorder="1" applyAlignment="1">
      <alignment horizontal="center" vertical="center"/>
    </xf>
    <xf numFmtId="0" fontId="4" fillId="30" borderId="23" xfId="45" quotePrefix="1" applyFont="1" applyFill="1" applyBorder="1" applyAlignment="1">
      <alignment horizontal="center" vertical="center"/>
    </xf>
    <xf numFmtId="0" fontId="4" fillId="30" borderId="23" xfId="45" applyFont="1" applyFill="1" applyBorder="1" applyAlignment="1">
      <alignment horizontal="center" vertical="center"/>
    </xf>
    <xf numFmtId="0" fontId="4" fillId="24" borderId="23" xfId="45" quotePrefix="1" applyFont="1" applyFill="1" applyBorder="1" applyAlignment="1">
      <alignment horizontal="center" vertical="center"/>
    </xf>
    <xf numFmtId="0" fontId="4" fillId="0" borderId="23" xfId="45" quotePrefix="1" applyFont="1" applyBorder="1" applyAlignment="1">
      <alignment horizontal="center" vertical="center"/>
    </xf>
    <xf numFmtId="0" fontId="4" fillId="28" borderId="23" xfId="45" applyFont="1" applyFill="1" applyBorder="1" applyAlignment="1">
      <alignment horizontal="center" vertical="center"/>
    </xf>
    <xf numFmtId="0" fontId="4" fillId="24" borderId="23" xfId="45" applyFont="1" applyFill="1" applyBorder="1" applyAlignment="1">
      <alignment horizontal="center" vertical="center"/>
    </xf>
    <xf numFmtId="0" fontId="4" fillId="24" borderId="24" xfId="45" applyFont="1" applyFill="1" applyBorder="1" applyAlignment="1">
      <alignment horizontal="center" vertical="center"/>
    </xf>
    <xf numFmtId="165" fontId="4" fillId="32" borderId="49" xfId="28" applyNumberFormat="1" applyFont="1" applyFill="1" applyBorder="1" applyAlignment="1" applyProtection="1">
      <alignment horizontal="center" vertical="center"/>
      <protection locked="0"/>
    </xf>
    <xf numFmtId="165" fontId="4" fillId="32" borderId="31" xfId="28" applyNumberFormat="1" applyFont="1" applyFill="1" applyBorder="1" applyAlignment="1" applyProtection="1">
      <alignment horizontal="center" vertical="center"/>
      <protection locked="0"/>
    </xf>
    <xf numFmtId="165" fontId="4" fillId="32" borderId="48" xfId="28" applyNumberFormat="1" applyFont="1" applyFill="1" applyBorder="1" applyAlignment="1" applyProtection="1">
      <alignment horizontal="center" vertical="center"/>
      <protection locked="0"/>
    </xf>
    <xf numFmtId="165" fontId="4" fillId="32" borderId="42" xfId="28" applyNumberFormat="1" applyFont="1" applyFill="1" applyBorder="1" applyAlignment="1" applyProtection="1">
      <alignment horizontal="center" vertical="center"/>
      <protection locked="0"/>
    </xf>
    <xf numFmtId="165" fontId="4" fillId="32" borderId="30" xfId="28" applyNumberFormat="1" applyFont="1" applyFill="1" applyBorder="1" applyAlignment="1" applyProtection="1">
      <alignment horizontal="center" vertical="center"/>
      <protection locked="0"/>
    </xf>
    <xf numFmtId="165" fontId="4" fillId="32" borderId="44" xfId="28" applyNumberFormat="1" applyFont="1" applyFill="1" applyBorder="1" applyAlignment="1" applyProtection="1">
      <alignment horizontal="center" vertical="center"/>
      <protection locked="0"/>
    </xf>
    <xf numFmtId="0" fontId="71" fillId="32" borderId="0" xfId="45" applyFont="1" applyFill="1" applyAlignment="1">
      <alignment horizontal="center" vertical="center"/>
    </xf>
    <xf numFmtId="0" fontId="14" fillId="24" borderId="0" xfId="0" applyFont="1" applyFill="1" applyAlignment="1">
      <alignment horizontal="center" vertical="center"/>
    </xf>
    <xf numFmtId="0" fontId="14" fillId="24" borderId="12" xfId="0" applyFont="1" applyFill="1" applyBorder="1" applyAlignment="1">
      <alignment horizontal="center" vertical="center" wrapText="1"/>
    </xf>
    <xf numFmtId="168" fontId="14" fillId="24" borderId="11" xfId="0" applyNumberFormat="1" applyFont="1" applyFill="1" applyBorder="1" applyAlignment="1">
      <alignment horizontal="center" vertical="center" wrapText="1"/>
    </xf>
    <xf numFmtId="0" fontId="14" fillId="26" borderId="0" xfId="0" applyFont="1" applyFill="1" applyAlignment="1">
      <alignment horizontal="center" vertical="center"/>
    </xf>
    <xf numFmtId="0" fontId="14" fillId="0" borderId="0" xfId="0" applyFont="1" applyAlignment="1">
      <alignment horizontal="center" vertical="center"/>
    </xf>
    <xf numFmtId="0" fontId="80" fillId="24" borderId="0" xfId="0" applyFont="1" applyFill="1"/>
    <xf numFmtId="0" fontId="1" fillId="28" borderId="0" xfId="45" applyFill="1" applyAlignment="1">
      <alignment horizontal="right"/>
    </xf>
    <xf numFmtId="0" fontId="14" fillId="28" borderId="0" xfId="45" applyFont="1" applyFill="1" applyAlignment="1">
      <alignment horizontal="center" wrapText="1"/>
    </xf>
    <xf numFmtId="0" fontId="4" fillId="30" borderId="43" xfId="45" applyFont="1" applyFill="1" applyBorder="1" applyAlignment="1">
      <alignment horizontal="center" vertical="center"/>
    </xf>
    <xf numFmtId="0" fontId="4" fillId="30" borderId="44" xfId="45" applyFont="1" applyFill="1" applyBorder="1" applyAlignment="1">
      <alignment horizontal="right" vertical="center"/>
    </xf>
    <xf numFmtId="3" fontId="4" fillId="30" borderId="44" xfId="28" quotePrefix="1" applyNumberFormat="1" applyFont="1" applyFill="1" applyBorder="1" applyAlignment="1">
      <alignment horizontal="right" vertical="center"/>
    </xf>
    <xf numFmtId="0" fontId="4" fillId="30" borderId="44" xfId="45" applyFont="1" applyFill="1" applyBorder="1" applyAlignment="1">
      <alignment horizontal="center" vertical="center"/>
    </xf>
    <xf numFmtId="165" fontId="4" fillId="30" borderId="44" xfId="28" applyNumberFormat="1" applyFont="1" applyFill="1" applyBorder="1" applyAlignment="1">
      <alignment vertical="center"/>
    </xf>
    <xf numFmtId="2" fontId="4" fillId="30" borderId="44" xfId="45" applyNumberFormat="1" applyFont="1" applyFill="1" applyBorder="1" applyAlignment="1">
      <alignment horizontal="center" vertical="center"/>
    </xf>
    <xf numFmtId="8" fontId="4" fillId="30" borderId="45" xfId="45" applyNumberFormat="1" applyFont="1" applyFill="1" applyBorder="1" applyAlignment="1">
      <alignment horizontal="center" vertical="center"/>
    </xf>
    <xf numFmtId="0" fontId="4" fillId="24" borderId="26" xfId="45" quotePrefix="1" applyFont="1" applyFill="1" applyBorder="1" applyAlignment="1">
      <alignment horizontal="center" vertical="center"/>
    </xf>
    <xf numFmtId="0" fontId="4" fillId="24" borderId="42" xfId="45" applyFont="1" applyFill="1" applyBorder="1" applyAlignment="1">
      <alignment horizontal="right" vertical="center"/>
    </xf>
    <xf numFmtId="0" fontId="4" fillId="28" borderId="42" xfId="45" quotePrefix="1" applyFont="1" applyFill="1" applyBorder="1" applyAlignment="1">
      <alignment horizontal="right" vertical="center"/>
    </xf>
    <xf numFmtId="0" fontId="4" fillId="28" borderId="42" xfId="45" applyFont="1" applyFill="1" applyBorder="1" applyAlignment="1">
      <alignment horizontal="center" vertical="center"/>
    </xf>
    <xf numFmtId="0" fontId="4" fillId="24" borderId="42" xfId="45" applyFont="1" applyFill="1" applyBorder="1" applyAlignment="1">
      <alignment horizontal="center" vertical="center"/>
    </xf>
    <xf numFmtId="49" fontId="4" fillId="28" borderId="42" xfId="45" applyNumberFormat="1" applyFont="1" applyFill="1" applyBorder="1" applyAlignment="1">
      <alignment horizontal="center" vertical="center"/>
    </xf>
    <xf numFmtId="165" fontId="4" fillId="24" borderId="42" xfId="28" applyNumberFormat="1" applyFont="1" applyFill="1" applyBorder="1" applyAlignment="1">
      <alignment vertical="center"/>
    </xf>
    <xf numFmtId="2" fontId="4" fillId="28" borderId="42" xfId="45" applyNumberFormat="1" applyFont="1" applyFill="1" applyBorder="1" applyAlignment="1">
      <alignment horizontal="center" vertical="center"/>
    </xf>
    <xf numFmtId="8" fontId="4" fillId="24" borderId="28" xfId="45" applyNumberFormat="1" applyFont="1" applyFill="1" applyBorder="1" applyAlignment="1">
      <alignment horizontal="center" vertical="center"/>
    </xf>
    <xf numFmtId="8" fontId="4" fillId="30" borderId="28" xfId="45" applyNumberFormat="1" applyFont="1" applyFill="1" applyBorder="1" applyAlignment="1">
      <alignment horizontal="center" vertical="center"/>
    </xf>
    <xf numFmtId="166" fontId="6" fillId="33" borderId="10" xfId="45" applyNumberFormat="1" applyFont="1" applyFill="1" applyBorder="1" applyAlignment="1">
      <alignment horizontal="center" vertical="center"/>
    </xf>
    <xf numFmtId="0" fontId="4" fillId="30" borderId="26" xfId="45" applyFont="1" applyFill="1" applyBorder="1" applyAlignment="1">
      <alignment horizontal="center" vertical="center"/>
    </xf>
    <xf numFmtId="0" fontId="4" fillId="30" borderId="42" xfId="45" applyFont="1" applyFill="1" applyBorder="1" applyAlignment="1">
      <alignment horizontal="right" vertical="center"/>
    </xf>
    <xf numFmtId="3" fontId="4" fillId="30" borderId="42" xfId="28" quotePrefix="1" applyNumberFormat="1" applyFont="1" applyFill="1" applyBorder="1" applyAlignment="1">
      <alignment horizontal="right" vertical="center"/>
    </xf>
    <xf numFmtId="0" fontId="4" fillId="30" borderId="42" xfId="45" applyFont="1" applyFill="1" applyBorder="1" applyAlignment="1">
      <alignment horizontal="center" vertical="center"/>
    </xf>
    <xf numFmtId="165" fontId="4" fillId="30" borderId="42" xfId="28" applyNumberFormat="1" applyFont="1" applyFill="1" applyBorder="1" applyAlignment="1">
      <alignment vertical="center"/>
    </xf>
    <xf numFmtId="2" fontId="4" fillId="30" borderId="42" xfId="45" applyNumberFormat="1" applyFont="1" applyFill="1" applyBorder="1" applyAlignment="1">
      <alignment horizontal="center" vertical="center"/>
    </xf>
    <xf numFmtId="165" fontId="3" fillId="24" borderId="21" xfId="45" applyNumberFormat="1" applyFont="1" applyFill="1" applyBorder="1"/>
    <xf numFmtId="2" fontId="3" fillId="28" borderId="0" xfId="0" applyNumberFormat="1" applyFont="1" applyFill="1" applyAlignment="1">
      <alignment horizontal="center" vertical="center"/>
    </xf>
    <xf numFmtId="2" fontId="3" fillId="24" borderId="0" xfId="0" applyNumberFormat="1" applyFont="1" applyFill="1" applyAlignment="1">
      <alignment horizontal="center" vertical="center"/>
    </xf>
    <xf numFmtId="2" fontId="3" fillId="27" borderId="0" xfId="0" applyNumberFormat="1" applyFont="1" applyFill="1" applyAlignment="1">
      <alignment horizontal="center" vertical="center"/>
    </xf>
    <xf numFmtId="0" fontId="37" fillId="28" borderId="0" xfId="36" applyFont="1" applyFill="1" applyBorder="1" applyAlignment="1" applyProtection="1"/>
    <xf numFmtId="0" fontId="34" fillId="24" borderId="0" xfId="0" applyFont="1" applyFill="1"/>
    <xf numFmtId="0" fontId="3" fillId="24" borderId="18" xfId="45" applyFont="1" applyFill="1" applyBorder="1" applyAlignment="1">
      <alignment horizontal="left" vertical="center"/>
    </xf>
    <xf numFmtId="0" fontId="3" fillId="24" borderId="31" xfId="45" applyFont="1" applyFill="1" applyBorder="1" applyAlignment="1">
      <alignment horizontal="left" vertical="center"/>
    </xf>
    <xf numFmtId="0" fontId="2" fillId="24" borderId="0" xfId="36" applyFill="1" applyAlignment="1" applyProtection="1"/>
    <xf numFmtId="168" fontId="81" fillId="0" borderId="0" xfId="0" applyNumberFormat="1" applyFont="1" applyAlignment="1">
      <alignment horizontal="center"/>
    </xf>
    <xf numFmtId="0" fontId="19" fillId="28" borderId="0" xfId="45" applyFont="1" applyFill="1" applyAlignment="1">
      <alignment horizontal="left"/>
    </xf>
    <xf numFmtId="0" fontId="76" fillId="28" borderId="0" xfId="45" applyFont="1" applyFill="1" applyAlignment="1">
      <alignment horizontal="left" vertical="center" wrapText="1"/>
    </xf>
    <xf numFmtId="0" fontId="39" fillId="24" borderId="13" xfId="45" applyFont="1" applyFill="1" applyBorder="1" applyAlignment="1">
      <alignment horizontal="center" vertical="center" wrapText="1"/>
    </xf>
    <xf numFmtId="0" fontId="4" fillId="24" borderId="26" xfId="45" applyFont="1" applyFill="1" applyBorder="1" applyAlignment="1">
      <alignment horizontal="center" vertical="center"/>
    </xf>
    <xf numFmtId="3" fontId="4" fillId="28" borderId="42" xfId="28" quotePrefix="1" applyNumberFormat="1" applyFont="1" applyFill="1" applyBorder="1" applyAlignment="1">
      <alignment horizontal="right" vertical="center"/>
    </xf>
    <xf numFmtId="165" fontId="4" fillId="28" borderId="42" xfId="28" applyNumberFormat="1" applyFont="1" applyFill="1" applyBorder="1" applyAlignment="1">
      <alignment vertical="center"/>
    </xf>
    <xf numFmtId="0" fontId="4" fillId="28" borderId="54" xfId="45" applyFont="1" applyFill="1" applyBorder="1" applyAlignment="1">
      <alignment horizontal="center" vertical="center"/>
    </xf>
    <xf numFmtId="0" fontId="4" fillId="28" borderId="55" xfId="45" applyFont="1" applyFill="1" applyBorder="1" applyAlignment="1">
      <alignment horizontal="right" vertical="center"/>
    </xf>
    <xf numFmtId="3" fontId="4" fillId="28" borderId="55" xfId="28" quotePrefix="1" applyNumberFormat="1" applyFont="1" applyFill="1" applyBorder="1" applyAlignment="1">
      <alignment horizontal="right" vertical="center"/>
    </xf>
    <xf numFmtId="0" fontId="4" fillId="28" borderId="55" xfId="45" applyFont="1" applyFill="1" applyBorder="1" applyAlignment="1">
      <alignment horizontal="center" vertical="center"/>
    </xf>
    <xf numFmtId="165" fontId="4" fillId="28" borderId="55" xfId="28" applyNumberFormat="1" applyFont="1" applyFill="1" applyBorder="1" applyAlignment="1">
      <alignment vertical="center"/>
    </xf>
    <xf numFmtId="2" fontId="4" fillId="28" borderId="55" xfId="45" applyNumberFormat="1" applyFont="1" applyFill="1" applyBorder="1" applyAlignment="1">
      <alignment horizontal="center" vertical="center"/>
    </xf>
    <xf numFmtId="8" fontId="4" fillId="24" borderId="58" xfId="45" applyNumberFormat="1" applyFont="1" applyFill="1" applyBorder="1" applyAlignment="1">
      <alignment horizontal="center" vertical="center"/>
    </xf>
    <xf numFmtId="0" fontId="37" fillId="28" borderId="0" xfId="36" applyFont="1" applyFill="1" applyBorder="1" applyAlignment="1" applyProtection="1">
      <alignment horizontal="left"/>
    </xf>
    <xf numFmtId="0" fontId="37" fillId="28" borderId="34" xfId="36" applyFont="1" applyFill="1" applyBorder="1" applyAlignment="1" applyProtection="1">
      <alignment horizontal="left"/>
    </xf>
    <xf numFmtId="0" fontId="19" fillId="28" borderId="34" xfId="45" applyFont="1" applyFill="1" applyBorder="1" applyAlignment="1">
      <alignment horizontal="left"/>
    </xf>
    <xf numFmtId="0" fontId="7" fillId="24" borderId="13" xfId="45" applyFont="1" applyFill="1" applyBorder="1" applyAlignment="1">
      <alignment horizontal="center" vertical="center" wrapText="1"/>
    </xf>
    <xf numFmtId="0" fontId="82" fillId="24" borderId="11" xfId="45" applyFont="1" applyFill="1" applyBorder="1" applyAlignment="1">
      <alignment horizontal="center" vertical="center" wrapText="1"/>
    </xf>
    <xf numFmtId="2" fontId="7" fillId="0" borderId="11" xfId="45" applyNumberFormat="1" applyFont="1" applyBorder="1" applyAlignment="1">
      <alignment horizontal="center" vertical="center" wrapText="1"/>
    </xf>
    <xf numFmtId="0" fontId="6" fillId="24" borderId="13" xfId="45" applyFont="1" applyFill="1" applyBorder="1" applyAlignment="1">
      <alignment horizontal="center" vertical="center" wrapText="1"/>
    </xf>
    <xf numFmtId="0" fontId="6" fillId="24" borderId="12" xfId="45" applyFont="1" applyFill="1" applyBorder="1" applyAlignment="1">
      <alignment horizontal="center" vertical="center" wrapText="1"/>
    </xf>
    <xf numFmtId="0" fontId="37" fillId="28" borderId="0" xfId="36" applyFont="1" applyFill="1" applyBorder="1" applyAlignment="1" applyProtection="1">
      <alignment wrapText="1"/>
    </xf>
    <xf numFmtId="0" fontId="0" fillId="0" borderId="29" xfId="0" applyBorder="1"/>
    <xf numFmtId="0" fontId="1" fillId="28" borderId="33" xfId="45" applyFill="1" applyBorder="1"/>
    <xf numFmtId="14" fontId="1" fillId="0" borderId="0" xfId="45" applyNumberFormat="1" applyAlignment="1">
      <alignment horizontal="center"/>
    </xf>
    <xf numFmtId="14" fontId="40" fillId="0" borderId="0" xfId="0" applyNumberFormat="1" applyFont="1" applyAlignment="1">
      <alignment horizontal="right" vertical="center" wrapText="1"/>
    </xf>
    <xf numFmtId="0" fontId="1" fillId="29" borderId="0" xfId="45" applyFill="1"/>
    <xf numFmtId="0" fontId="13" fillId="29" borderId="0" xfId="45" applyFont="1" applyFill="1"/>
    <xf numFmtId="14" fontId="13" fillId="0" borderId="0" xfId="45" quotePrefix="1" applyNumberFormat="1" applyFont="1" applyAlignment="1">
      <alignment horizontal="left"/>
    </xf>
    <xf numFmtId="0" fontId="3" fillId="29" borderId="0" xfId="45" applyFont="1" applyFill="1" applyAlignment="1">
      <alignment vertical="center"/>
    </xf>
    <xf numFmtId="0" fontId="4" fillId="29" borderId="0" xfId="45" applyFont="1" applyFill="1" applyAlignment="1">
      <alignment vertical="center"/>
    </xf>
    <xf numFmtId="0" fontId="6" fillId="29" borderId="0" xfId="45" applyFont="1" applyFill="1" applyAlignment="1">
      <alignment vertical="center"/>
    </xf>
    <xf numFmtId="0" fontId="3" fillId="0" borderId="0" xfId="45" applyFont="1" applyAlignment="1">
      <alignment horizontal="left" vertical="center" wrapText="1"/>
    </xf>
    <xf numFmtId="44" fontId="1" fillId="29" borderId="0" xfId="29" applyFont="1" applyFill="1" applyProtection="1">
      <protection hidden="1"/>
    </xf>
    <xf numFmtId="44" fontId="9" fillId="29" borderId="0" xfId="29" applyFont="1" applyFill="1" applyProtection="1">
      <protection hidden="1"/>
    </xf>
    <xf numFmtId="0" fontId="4" fillId="0" borderId="0" xfId="45" applyFont="1" applyAlignment="1">
      <alignment horizontal="left" vertical="top" wrapText="1"/>
    </xf>
    <xf numFmtId="0" fontId="3" fillId="29" borderId="0" xfId="45" applyFont="1" applyFill="1" applyAlignment="1">
      <alignment wrapText="1"/>
    </xf>
    <xf numFmtId="0" fontId="68" fillId="28" borderId="12" xfId="45" applyFont="1" applyFill="1" applyBorder="1" applyAlignment="1">
      <alignment horizontal="center" vertical="center" wrapText="1"/>
    </xf>
    <xf numFmtId="0" fontId="68" fillId="28" borderId="11" xfId="45" applyFont="1" applyFill="1" applyBorder="1" applyAlignment="1">
      <alignment horizontal="center" vertical="center" wrapText="1"/>
    </xf>
    <xf numFmtId="0" fontId="17" fillId="28" borderId="0" xfId="45" applyFont="1" applyFill="1" applyAlignment="1">
      <alignment horizontal="left" vertical="center"/>
    </xf>
    <xf numFmtId="0" fontId="20" fillId="28" borderId="0" xfId="45" applyFont="1" applyFill="1" applyAlignment="1">
      <alignment horizontal="left" vertical="center"/>
    </xf>
    <xf numFmtId="0" fontId="6" fillId="28" borderId="12" xfId="45" applyFont="1" applyFill="1" applyBorder="1" applyAlignment="1">
      <alignment horizontal="center" vertical="center"/>
    </xf>
    <xf numFmtId="0" fontId="6" fillId="28" borderId="13" xfId="45" applyFont="1" applyFill="1" applyBorder="1" applyAlignment="1">
      <alignment horizontal="center" vertical="center"/>
    </xf>
    <xf numFmtId="0" fontId="6" fillId="28" borderId="11" xfId="45" applyFont="1" applyFill="1" applyBorder="1" applyAlignment="1">
      <alignment horizontal="center" vertical="center"/>
    </xf>
    <xf numFmtId="14" fontId="12" fillId="28" borderId="12" xfId="45" applyNumberFormat="1" applyFont="1" applyFill="1" applyBorder="1" applyAlignment="1">
      <alignment horizontal="center" vertical="center"/>
    </xf>
    <xf numFmtId="14" fontId="12" fillId="28" borderId="13" xfId="45" applyNumberFormat="1" applyFont="1" applyFill="1" applyBorder="1" applyAlignment="1">
      <alignment horizontal="center" vertical="center"/>
    </xf>
    <xf numFmtId="14" fontId="12" fillId="28" borderId="11" xfId="45" applyNumberFormat="1" applyFont="1" applyFill="1" applyBorder="1" applyAlignment="1">
      <alignment horizontal="center" vertical="center"/>
    </xf>
    <xf numFmtId="0" fontId="36" fillId="28" borderId="0" xfId="45" applyFont="1" applyFill="1" applyAlignment="1">
      <alignment horizontal="left" vertical="center"/>
    </xf>
    <xf numFmtId="0" fontId="4" fillId="24" borderId="0" xfId="45" applyFont="1" applyFill="1" applyAlignment="1">
      <alignment horizontal="center"/>
    </xf>
    <xf numFmtId="0" fontId="3" fillId="24" borderId="13" xfId="45" applyFont="1" applyFill="1" applyBorder="1" applyAlignment="1">
      <alignment horizontal="left" wrapText="1"/>
    </xf>
    <xf numFmtId="0" fontId="3" fillId="24" borderId="0" xfId="45" applyFont="1" applyFill="1" applyAlignment="1">
      <alignment horizontal="center" wrapText="1"/>
    </xf>
    <xf numFmtId="0" fontId="3" fillId="24" borderId="34" xfId="45" applyFont="1" applyFill="1" applyBorder="1" applyAlignment="1">
      <alignment horizontal="center" wrapText="1"/>
    </xf>
    <xf numFmtId="44" fontId="3" fillId="24" borderId="12" xfId="29" applyFont="1" applyFill="1" applyBorder="1" applyAlignment="1">
      <alignment horizontal="center"/>
    </xf>
    <xf numFmtId="44" fontId="3" fillId="24" borderId="11" xfId="29" applyFont="1" applyFill="1" applyBorder="1" applyAlignment="1">
      <alignment horizontal="center"/>
    </xf>
    <xf numFmtId="44" fontId="3" fillId="24" borderId="12" xfId="29" applyFont="1" applyFill="1" applyBorder="1" applyAlignment="1">
      <alignment horizontal="right"/>
    </xf>
    <xf numFmtId="44" fontId="3" fillId="24" borderId="11" xfId="29" applyFont="1" applyFill="1" applyBorder="1" applyAlignment="1">
      <alignment horizontal="right"/>
    </xf>
    <xf numFmtId="0" fontId="3" fillId="28" borderId="0" xfId="45" applyFont="1" applyFill="1" applyAlignment="1">
      <alignment horizontal="left" vertical="top" wrapText="1"/>
    </xf>
    <xf numFmtId="0" fontId="4" fillId="28" borderId="0" xfId="45" applyFont="1" applyFill="1" applyAlignment="1">
      <alignment horizontal="left" vertical="top" wrapText="1"/>
    </xf>
    <xf numFmtId="0" fontId="4" fillId="24" borderId="0" xfId="45" applyFont="1" applyFill="1" applyAlignment="1">
      <alignment horizontal="left"/>
    </xf>
    <xf numFmtId="0" fontId="4" fillId="24" borderId="0" xfId="45" applyFont="1" applyFill="1" applyAlignment="1">
      <alignment horizontal="left" vertical="top"/>
    </xf>
    <xf numFmtId="0" fontId="3" fillId="24" borderId="0" xfId="45" applyFont="1" applyFill="1" applyAlignment="1">
      <alignment horizontal="left"/>
    </xf>
    <xf numFmtId="0" fontId="8" fillId="24" borderId="0" xfId="45" applyFont="1" applyFill="1" applyAlignment="1">
      <alignment horizontal="center" vertical="center"/>
    </xf>
    <xf numFmtId="0" fontId="3" fillId="24" borderId="27" xfId="45" applyFont="1" applyFill="1" applyBorder="1" applyAlignment="1">
      <alignment horizontal="left" vertical="center"/>
    </xf>
    <xf numFmtId="0" fontId="3" fillId="24" borderId="49" xfId="45" applyFont="1" applyFill="1" applyBorder="1" applyAlignment="1">
      <alignment horizontal="left" vertical="center"/>
    </xf>
    <xf numFmtId="0" fontId="71" fillId="28" borderId="19" xfId="45" applyFont="1" applyFill="1" applyBorder="1" applyAlignment="1">
      <alignment horizontal="left" vertical="center"/>
    </xf>
    <xf numFmtId="0" fontId="71" fillId="28" borderId="51" xfId="45" applyFont="1" applyFill="1" applyBorder="1" applyAlignment="1">
      <alignment horizontal="left" vertical="center"/>
    </xf>
    <xf numFmtId="0" fontId="3" fillId="30" borderId="14" xfId="45" applyFont="1" applyFill="1" applyBorder="1" applyAlignment="1">
      <alignment horizontal="center" vertical="center"/>
    </xf>
    <xf numFmtId="0" fontId="3" fillId="24" borderId="0" xfId="45" applyFont="1" applyFill="1" applyAlignment="1">
      <alignment horizontal="center" vertical="center" wrapText="1"/>
    </xf>
    <xf numFmtId="0" fontId="3" fillId="24" borderId="34" xfId="45" applyFont="1" applyFill="1" applyBorder="1" applyAlignment="1">
      <alignment horizontal="center" vertical="center" wrapText="1"/>
    </xf>
    <xf numFmtId="0" fontId="1" fillId="24" borderId="0" xfId="45" applyFill="1" applyAlignment="1">
      <alignment horizontal="center" wrapText="1"/>
    </xf>
    <xf numFmtId="0" fontId="3" fillId="24" borderId="56" xfId="45" applyFont="1" applyFill="1" applyBorder="1" applyAlignment="1">
      <alignment horizontal="left" vertical="center"/>
    </xf>
    <xf numFmtId="0" fontId="3" fillId="24" borderId="57" xfId="45" applyFont="1" applyFill="1" applyBorder="1" applyAlignment="1">
      <alignment horizontal="left" vertical="center"/>
    </xf>
    <xf numFmtId="0" fontId="4" fillId="30" borderId="18" xfId="45" applyFont="1" applyFill="1" applyBorder="1" applyAlignment="1">
      <alignment horizontal="left" vertical="center"/>
    </xf>
    <xf numFmtId="0" fontId="4" fillId="30" borderId="31" xfId="45" applyFont="1" applyFill="1" applyBorder="1" applyAlignment="1">
      <alignment horizontal="left" vertical="center"/>
    </xf>
    <xf numFmtId="0" fontId="3" fillId="24" borderId="18" xfId="45" applyFont="1" applyFill="1" applyBorder="1" applyAlignment="1">
      <alignment horizontal="left" vertical="center"/>
    </xf>
    <xf numFmtId="0" fontId="3" fillId="24" borderId="31" xfId="45" applyFont="1" applyFill="1" applyBorder="1" applyAlignment="1">
      <alignment horizontal="left" vertical="center"/>
    </xf>
    <xf numFmtId="0" fontId="71" fillId="30" borderId="18" xfId="45" applyFont="1" applyFill="1" applyBorder="1" applyAlignment="1">
      <alignment horizontal="left" vertical="top"/>
    </xf>
    <xf numFmtId="0" fontId="71" fillId="30" borderId="31" xfId="45" applyFont="1" applyFill="1" applyBorder="1" applyAlignment="1">
      <alignment horizontal="left" vertical="top"/>
    </xf>
    <xf numFmtId="0" fontId="3" fillId="31" borderId="12" xfId="45" applyFont="1" applyFill="1" applyBorder="1" applyAlignment="1">
      <alignment horizontal="left" vertical="center"/>
    </xf>
    <xf numFmtId="0" fontId="3" fillId="31" borderId="13" xfId="45" applyFont="1" applyFill="1" applyBorder="1" applyAlignment="1">
      <alignment horizontal="left" vertical="center"/>
    </xf>
    <xf numFmtId="0" fontId="3" fillId="31" borderId="13" xfId="45" applyFont="1" applyFill="1" applyBorder="1" applyAlignment="1">
      <alignment horizontal="center" vertical="center"/>
    </xf>
    <xf numFmtId="0" fontId="3" fillId="31" borderId="11" xfId="45" applyFont="1" applyFill="1" applyBorder="1" applyAlignment="1">
      <alignment horizontal="center" vertical="center"/>
    </xf>
    <xf numFmtId="0" fontId="4" fillId="30" borderId="52" xfId="45" applyFont="1" applyFill="1" applyBorder="1" applyAlignment="1">
      <alignment horizontal="left" vertical="center"/>
    </xf>
    <xf numFmtId="0" fontId="4" fillId="30" borderId="50" xfId="45" applyFont="1" applyFill="1" applyBorder="1" applyAlignment="1">
      <alignment horizontal="left" vertical="center"/>
    </xf>
    <xf numFmtId="0" fontId="3" fillId="30" borderId="18" xfId="45" applyFont="1" applyFill="1" applyBorder="1" applyAlignment="1">
      <alignment horizontal="left" vertical="center"/>
    </xf>
    <xf numFmtId="0" fontId="71" fillId="30" borderId="31" xfId="45" applyFont="1" applyFill="1" applyBorder="1" applyAlignment="1">
      <alignment horizontal="left" vertical="center"/>
    </xf>
    <xf numFmtId="0" fontId="71" fillId="30" borderId="18" xfId="45" applyFont="1" applyFill="1" applyBorder="1" applyAlignment="1">
      <alignment horizontal="left" vertical="center"/>
    </xf>
    <xf numFmtId="0" fontId="3" fillId="24" borderId="52" xfId="45" applyFont="1" applyFill="1" applyBorder="1" applyAlignment="1">
      <alignment horizontal="left" vertical="center"/>
    </xf>
    <xf numFmtId="0" fontId="3" fillId="24" borderId="50" xfId="45" applyFont="1" applyFill="1" applyBorder="1" applyAlignment="1">
      <alignment horizontal="left" vertical="center"/>
    </xf>
    <xf numFmtId="0" fontId="3" fillId="28" borderId="18" xfId="45" applyFont="1" applyFill="1" applyBorder="1" applyAlignment="1">
      <alignment horizontal="left" vertical="center"/>
    </xf>
    <xf numFmtId="0" fontId="3" fillId="28" borderId="31" xfId="45" applyFont="1" applyFill="1" applyBorder="1" applyAlignment="1">
      <alignment horizontal="left" vertical="center"/>
    </xf>
    <xf numFmtId="0" fontId="3" fillId="30" borderId="31" xfId="45" applyFont="1" applyFill="1" applyBorder="1" applyAlignment="1">
      <alignment horizontal="left" vertical="center"/>
    </xf>
    <xf numFmtId="0" fontId="3" fillId="30" borderId="53" xfId="45" applyFont="1" applyFill="1" applyBorder="1" applyAlignment="1">
      <alignment horizontal="left" vertical="center"/>
    </xf>
    <xf numFmtId="0" fontId="3" fillId="30" borderId="48" xfId="45" applyFont="1" applyFill="1" applyBorder="1" applyAlignment="1">
      <alignment horizontal="left" vertical="center"/>
    </xf>
    <xf numFmtId="0" fontId="71" fillId="30" borderId="19" xfId="45" applyFont="1" applyFill="1" applyBorder="1" applyAlignment="1">
      <alignment horizontal="left" vertical="center"/>
    </xf>
    <xf numFmtId="0" fontId="3" fillId="30" borderId="51" xfId="45" applyFont="1" applyFill="1" applyBorder="1" applyAlignment="1">
      <alignment horizontal="left" vertical="center"/>
    </xf>
    <xf numFmtId="0" fontId="7" fillId="24" borderId="13" xfId="45" applyFont="1" applyFill="1" applyBorder="1" applyAlignment="1">
      <alignment horizontal="center" vertical="center" wrapText="1"/>
    </xf>
    <xf numFmtId="0" fontId="3" fillId="31" borderId="32" xfId="45" applyFont="1" applyFill="1" applyBorder="1" applyAlignment="1">
      <alignment horizontal="left" vertical="center"/>
    </xf>
    <xf numFmtId="0" fontId="3" fillId="31" borderId="14" xfId="45" applyFont="1" applyFill="1" applyBorder="1" applyAlignment="1">
      <alignment horizontal="left" vertical="center"/>
    </xf>
    <xf numFmtId="49" fontId="3" fillId="30" borderId="18" xfId="45" applyNumberFormat="1" applyFont="1" applyFill="1" applyBorder="1" applyAlignment="1">
      <alignment horizontal="left" vertical="center"/>
    </xf>
    <xf numFmtId="49" fontId="3" fillId="30" borderId="31" xfId="45" applyNumberFormat="1" applyFont="1" applyFill="1" applyBorder="1" applyAlignment="1">
      <alignment horizontal="left" vertical="center"/>
    </xf>
    <xf numFmtId="164" fontId="7" fillId="33" borderId="12" xfId="45" applyNumberFormat="1" applyFont="1" applyFill="1" applyBorder="1" applyAlignment="1">
      <alignment horizontal="left" vertical="center" wrapText="1"/>
    </xf>
    <xf numFmtId="164" fontId="7" fillId="33" borderId="13" xfId="45" applyNumberFormat="1" applyFont="1" applyFill="1" applyBorder="1" applyAlignment="1">
      <alignment horizontal="left" vertical="center" wrapText="1"/>
    </xf>
    <xf numFmtId="164" fontId="7" fillId="33" borderId="11" xfId="45" applyNumberFormat="1" applyFont="1" applyFill="1" applyBorder="1" applyAlignment="1">
      <alignment horizontal="left" vertical="center" wrapText="1"/>
    </xf>
    <xf numFmtId="0" fontId="6" fillId="32" borderId="12" xfId="45" applyFont="1" applyFill="1" applyBorder="1" applyAlignment="1">
      <alignment horizontal="center" vertical="center" wrapText="1"/>
    </xf>
    <xf numFmtId="0" fontId="6" fillId="32" borderId="13" xfId="45" applyFont="1" applyFill="1" applyBorder="1" applyAlignment="1">
      <alignment horizontal="center" vertical="center" wrapText="1"/>
    </xf>
    <xf numFmtId="0" fontId="6" fillId="32" borderId="11" xfId="45" applyFont="1" applyFill="1" applyBorder="1" applyAlignment="1">
      <alignment horizontal="center" vertical="center" wrapText="1"/>
    </xf>
    <xf numFmtId="0" fontId="79" fillId="28" borderId="0" xfId="45" applyFont="1" applyFill="1" applyAlignment="1">
      <alignment horizontal="left" vertical="center"/>
    </xf>
    <xf numFmtId="0" fontId="37" fillId="28" borderId="0" xfId="36" applyFont="1" applyFill="1" applyBorder="1" applyAlignment="1" applyProtection="1">
      <alignment horizontal="left"/>
    </xf>
    <xf numFmtId="0" fontId="37" fillId="28" borderId="34" xfId="36" applyFont="1" applyFill="1" applyBorder="1" applyAlignment="1" applyProtection="1">
      <alignment horizontal="left"/>
    </xf>
    <xf numFmtId="0" fontId="8" fillId="28" borderId="0" xfId="45" applyFont="1" applyFill="1" applyAlignment="1">
      <alignment horizontal="left"/>
    </xf>
    <xf numFmtId="0" fontId="8" fillId="28" borderId="34" xfId="45" applyFont="1" applyFill="1" applyBorder="1" applyAlignment="1">
      <alignment horizontal="left"/>
    </xf>
    <xf numFmtId="0" fontId="19" fillId="28" borderId="0" xfId="45" applyFont="1" applyFill="1" applyAlignment="1">
      <alignment horizontal="left"/>
    </xf>
    <xf numFmtId="0" fontId="19" fillId="28" borderId="34" xfId="45" applyFont="1" applyFill="1" applyBorder="1" applyAlignment="1">
      <alignment horizontal="left"/>
    </xf>
    <xf numFmtId="0" fontId="37" fillId="28" borderId="29" xfId="36" applyFont="1" applyFill="1" applyBorder="1" applyAlignment="1" applyProtection="1">
      <alignment horizontal="center" wrapText="1"/>
    </xf>
    <xf numFmtId="0" fontId="37" fillId="28" borderId="0" xfId="36" applyFont="1" applyFill="1" applyBorder="1" applyAlignment="1" applyProtection="1">
      <alignment horizontal="center" wrapText="1"/>
    </xf>
    <xf numFmtId="0" fontId="8" fillId="28" borderId="29" xfId="45" applyFont="1" applyFill="1" applyBorder="1" applyAlignment="1">
      <alignment horizontal="left"/>
    </xf>
    <xf numFmtId="0" fontId="8" fillId="0" borderId="0" xfId="0" applyFont="1" applyAlignment="1">
      <alignment horizontal="left"/>
    </xf>
    <xf numFmtId="0" fontId="19" fillId="28" borderId="29" xfId="45" applyFont="1" applyFill="1" applyBorder="1" applyAlignment="1">
      <alignment horizontal="left"/>
    </xf>
    <xf numFmtId="0" fontId="19" fillId="0" borderId="0" xfId="0" applyFont="1" applyAlignment="1">
      <alignment horizontal="left"/>
    </xf>
    <xf numFmtId="0" fontId="37" fillId="28" borderId="29" xfId="36" applyFont="1" applyFill="1" applyBorder="1" applyAlignment="1" applyProtection="1"/>
    <xf numFmtId="0" fontId="37" fillId="28" borderId="0" xfId="36" applyFont="1" applyFill="1" applyBorder="1" applyAlignment="1" applyProtection="1"/>
    <xf numFmtId="0" fontId="19" fillId="28" borderId="0" xfId="45" applyFont="1" applyFill="1" applyAlignment="1">
      <alignment horizontal="left" wrapText="1"/>
    </xf>
    <xf numFmtId="0" fontId="19" fillId="28" borderId="34" xfId="45" applyFont="1" applyFill="1" applyBorder="1" applyAlignment="1">
      <alignment horizontal="left" wrapText="1"/>
    </xf>
    <xf numFmtId="0" fontId="19" fillId="28" borderId="29" xfId="45" applyFont="1" applyFill="1" applyBorder="1"/>
    <xf numFmtId="0" fontId="19" fillId="28" borderId="0" xfId="45" applyFont="1" applyFill="1"/>
    <xf numFmtId="0" fontId="37" fillId="28" borderId="29" xfId="36" applyFont="1" applyFill="1" applyBorder="1" applyAlignment="1" applyProtection="1">
      <alignment horizontal="left"/>
    </xf>
    <xf numFmtId="0" fontId="17" fillId="0" borderId="0" xfId="45" applyFont="1" applyAlignment="1">
      <alignment horizontal="center"/>
    </xf>
    <xf numFmtId="0" fontId="20" fillId="24" borderId="0" xfId="45" applyFont="1" applyFill="1" applyAlignment="1">
      <alignment horizontal="center"/>
    </xf>
    <xf numFmtId="0" fontId="36" fillId="28" borderId="0" xfId="45" applyFont="1" applyFill="1" applyAlignment="1">
      <alignment horizontal="center"/>
    </xf>
    <xf numFmtId="0" fontId="12" fillId="31" borderId="0" xfId="45" applyFont="1" applyFill="1" applyAlignment="1">
      <alignment horizontal="center"/>
    </xf>
    <xf numFmtId="0" fontId="8" fillId="24" borderId="0" xfId="45" applyFont="1" applyFill="1" applyAlignment="1">
      <alignment horizontal="left"/>
    </xf>
    <xf numFmtId="0" fontId="19" fillId="28" borderId="0" xfId="45" applyFont="1" applyFill="1" applyAlignment="1">
      <alignment horizontal="left" vertical="top" wrapText="1"/>
    </xf>
    <xf numFmtId="0" fontId="8" fillId="0" borderId="0" xfId="45" applyFont="1" applyAlignment="1">
      <alignment horizontal="left" vertical="center" wrapText="1"/>
    </xf>
    <xf numFmtId="0" fontId="8" fillId="24" borderId="0" xfId="45" applyFont="1" applyFill="1" applyAlignment="1">
      <alignment horizontal="left" vertical="center" wrapText="1"/>
    </xf>
    <xf numFmtId="0" fontId="1" fillId="0" borderId="0" xfId="45" applyAlignment="1">
      <alignment vertical="center"/>
    </xf>
    <xf numFmtId="167" fontId="19" fillId="28" borderId="0" xfId="45" applyNumberFormat="1" applyFont="1" applyFill="1" applyAlignment="1">
      <alignment horizontal="left" vertical="center"/>
    </xf>
    <xf numFmtId="167" fontId="19" fillId="28" borderId="34" xfId="45" applyNumberFormat="1" applyFont="1" applyFill="1" applyBorder="1" applyAlignment="1">
      <alignment horizontal="left" vertical="center"/>
    </xf>
    <xf numFmtId="0" fontId="8" fillId="0" borderId="0" xfId="45" applyFont="1" applyAlignment="1">
      <alignment horizontal="left" wrapText="1"/>
    </xf>
    <xf numFmtId="0" fontId="76" fillId="28" borderId="29" xfId="45" applyFont="1" applyFill="1" applyBorder="1" applyAlignment="1">
      <alignment horizontal="left" vertical="center" wrapText="1"/>
    </xf>
    <xf numFmtId="0" fontId="76" fillId="28" borderId="0" xfId="45" applyFont="1" applyFill="1" applyAlignment="1">
      <alignment horizontal="left" vertical="center" wrapText="1"/>
    </xf>
    <xf numFmtId="0" fontId="8" fillId="28" borderId="0" xfId="45" applyFont="1" applyFill="1" applyAlignment="1">
      <alignment horizontal="left" vertical="center"/>
    </xf>
    <xf numFmtId="0" fontId="8" fillId="28" borderId="29" xfId="45" applyFont="1" applyFill="1" applyBorder="1"/>
    <xf numFmtId="0" fontId="8" fillId="28" borderId="0" xfId="45" applyFont="1" applyFill="1"/>
    <xf numFmtId="167" fontId="19" fillId="24" borderId="0" xfId="45" applyNumberFormat="1" applyFont="1" applyFill="1" applyAlignment="1" applyProtection="1">
      <alignment horizontal="left"/>
      <protection locked="0"/>
    </xf>
    <xf numFmtId="167" fontId="19" fillId="24" borderId="34" xfId="45" applyNumberFormat="1" applyFont="1" applyFill="1" applyBorder="1" applyAlignment="1" applyProtection="1">
      <alignment horizontal="left"/>
      <protection locked="0"/>
    </xf>
    <xf numFmtId="0" fontId="8" fillId="24" borderId="0" xfId="45" applyFont="1" applyFill="1" applyAlignment="1">
      <alignment horizontal="right" wrapText="1"/>
    </xf>
    <xf numFmtId="0" fontId="19" fillId="24" borderId="0" xfId="45" applyFont="1" applyFill="1" applyAlignment="1" applyProtection="1">
      <alignment horizontal="left"/>
      <protection locked="0"/>
    </xf>
    <xf numFmtId="0" fontId="19" fillId="0" borderId="0" xfId="45" applyFont="1" applyAlignment="1" applyProtection="1">
      <alignment horizontal="left"/>
      <protection locked="0"/>
    </xf>
    <xf numFmtId="167" fontId="19" fillId="0" borderId="0" xfId="45" applyNumberFormat="1" applyFont="1" applyAlignment="1" applyProtection="1">
      <alignment horizontal="left"/>
      <protection locked="0"/>
    </xf>
    <xf numFmtId="167" fontId="19" fillId="0" borderId="34" xfId="45" applyNumberFormat="1" applyFont="1" applyBorder="1" applyAlignment="1" applyProtection="1">
      <alignment horizontal="left"/>
      <protection locked="0"/>
    </xf>
    <xf numFmtId="0" fontId="1" fillId="24" borderId="0" xfId="45" applyFill="1" applyAlignment="1">
      <alignment horizontal="center"/>
    </xf>
    <xf numFmtId="0" fontId="8" fillId="24" borderId="0" xfId="45" applyFont="1" applyFill="1" applyAlignment="1">
      <alignment horizontal="center"/>
    </xf>
    <xf numFmtId="0" fontId="6" fillId="24" borderId="13" xfId="0" applyFont="1" applyFill="1" applyBorder="1" applyAlignment="1">
      <alignment horizontal="left" vertical="center" wrapText="1"/>
    </xf>
    <xf numFmtId="0" fontId="8" fillId="24" borderId="0" xfId="0" applyFont="1" applyFill="1" applyAlignment="1">
      <alignment horizontal="center"/>
    </xf>
    <xf numFmtId="0" fontId="23" fillId="24" borderId="0" xfId="0" applyFont="1" applyFill="1" applyAlignment="1">
      <alignment horizontal="left"/>
    </xf>
    <xf numFmtId="0" fontId="6" fillId="24" borderId="0" xfId="0" applyFont="1" applyFill="1" applyAlignment="1">
      <alignment horizontal="center" wrapText="1"/>
    </xf>
    <xf numFmtId="0" fontId="6" fillId="24" borderId="34" xfId="0" applyFont="1" applyFill="1" applyBorder="1" applyAlignment="1">
      <alignment horizontal="center" wrapText="1"/>
    </xf>
    <xf numFmtId="0" fontId="6" fillId="24" borderId="12" xfId="0" applyFont="1" applyFill="1" applyBorder="1" applyAlignment="1">
      <alignment horizontal="center"/>
    </xf>
    <xf numFmtId="0" fontId="6" fillId="24" borderId="13" xfId="0" applyFont="1" applyFill="1" applyBorder="1" applyAlignment="1">
      <alignment horizontal="center"/>
    </xf>
    <xf numFmtId="0" fontId="6" fillId="24" borderId="11" xfId="0" applyFont="1" applyFill="1" applyBorder="1" applyAlignment="1">
      <alignment horizontal="center"/>
    </xf>
    <xf numFmtId="0" fontId="14" fillId="24" borderId="13" xfId="0" applyFont="1" applyFill="1" applyBorder="1" applyAlignment="1">
      <alignment horizontal="left" wrapText="1"/>
    </xf>
    <xf numFmtId="0" fontId="7" fillId="24" borderId="0" xfId="0" applyFont="1" applyFill="1" applyAlignment="1">
      <alignment horizontal="center" wrapText="1"/>
    </xf>
    <xf numFmtId="0" fontId="7" fillId="24" borderId="34" xfId="0" applyFont="1" applyFill="1" applyBorder="1" applyAlignment="1">
      <alignment horizontal="center" wrapText="1"/>
    </xf>
    <xf numFmtId="0" fontId="8" fillId="24" borderId="0" xfId="0" applyFont="1" applyFill="1" applyAlignment="1">
      <alignment horizontal="left" wrapText="1"/>
    </xf>
    <xf numFmtId="0" fontId="5" fillId="24" borderId="0" xfId="0" applyFont="1" applyFill="1"/>
    <xf numFmtId="0" fontId="8" fillId="24" borderId="0" xfId="0" applyFont="1" applyFill="1" applyAlignment="1">
      <alignment wrapText="1"/>
    </xf>
    <xf numFmtId="0" fontId="10" fillId="24" borderId="12" xfId="0" applyFont="1" applyFill="1" applyBorder="1" applyAlignment="1">
      <alignment horizontal="center" wrapText="1"/>
    </xf>
    <xf numFmtId="0" fontId="10" fillId="24" borderId="11" xfId="0" applyFont="1" applyFill="1" applyBorder="1" applyAlignment="1">
      <alignment horizontal="center" wrapText="1"/>
    </xf>
    <xf numFmtId="0" fontId="5" fillId="24" borderId="0" xfId="0" applyFont="1" applyFill="1" applyAlignment="1">
      <alignment horizontal="left" vertical="center" wrapText="1"/>
    </xf>
    <xf numFmtId="0" fontId="6" fillId="24" borderId="0" xfId="0" applyFont="1" applyFill="1" applyAlignment="1">
      <alignment horizontal="left" wrapText="1"/>
    </xf>
    <xf numFmtId="0" fontId="5" fillId="24" borderId="0" xfId="0" applyFont="1" applyFill="1" applyAlignment="1">
      <alignment horizontal="left" wrapText="1"/>
    </xf>
    <xf numFmtId="0" fontId="9" fillId="24" borderId="0" xfId="0" applyFont="1" applyFill="1" applyAlignment="1">
      <alignment horizontal="left" wrapText="1"/>
    </xf>
    <xf numFmtId="0" fontId="0" fillId="24" borderId="41" xfId="0" applyFill="1" applyBorder="1" applyAlignment="1" applyProtection="1">
      <alignment horizontal="left"/>
      <protection locked="0"/>
    </xf>
    <xf numFmtId="0" fontId="9" fillId="24" borderId="41" xfId="0" applyFont="1" applyFill="1" applyBorder="1" applyAlignment="1" applyProtection="1">
      <alignment horizontal="left"/>
      <protection locked="0"/>
    </xf>
    <xf numFmtId="0" fontId="9" fillId="24" borderId="38" xfId="0" applyFont="1" applyFill="1" applyBorder="1" applyAlignment="1" applyProtection="1">
      <alignment horizontal="left"/>
      <protection locked="0"/>
    </xf>
    <xf numFmtId="0" fontId="0" fillId="24" borderId="38" xfId="0" applyFill="1" applyBorder="1" applyAlignment="1" applyProtection="1">
      <alignment horizontal="left"/>
      <protection locked="0"/>
    </xf>
    <xf numFmtId="0" fontId="0" fillId="24" borderId="0" xfId="0" applyFill="1" applyAlignment="1" applyProtection="1">
      <alignment horizontal="left"/>
      <protection locked="0"/>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46" xr:uid="{00000000-0005-0000-0000-00001C000000}"/>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 2" xfId="45" xr:uid="{00000000-0005-0000-0000-000029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5.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jpeg"/><Relationship Id="rId1" Type="http://schemas.openxmlformats.org/officeDocument/2006/relationships/image" Target="../media/image1.jpeg"/><Relationship Id="rId4" Type="http://schemas.openxmlformats.org/officeDocument/2006/relationships/image" Target="../media/image19.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jpeg"/><Relationship Id="rId1" Type="http://schemas.openxmlformats.org/officeDocument/2006/relationships/image" Target="../media/image1.jpeg"/><Relationship Id="rId4" Type="http://schemas.openxmlformats.org/officeDocument/2006/relationships/image" Target="../media/image19.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xdr:from>
      <xdr:col>9</xdr:col>
      <xdr:colOff>32000</xdr:colOff>
      <xdr:row>1</xdr:row>
      <xdr:rowOff>217141</xdr:rowOff>
    </xdr:from>
    <xdr:to>
      <xdr:col>10</xdr:col>
      <xdr:colOff>515322</xdr:colOff>
      <xdr:row>4</xdr:row>
      <xdr:rowOff>119636</xdr:rowOff>
    </xdr:to>
    <xdr:pic>
      <xdr:nvPicPr>
        <xdr:cNvPr id="2" name="Picture 1" descr="new redpack logo - official - small siz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710" y="309170"/>
          <a:ext cx="1698105" cy="822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101232</xdr:colOff>
      <xdr:row>1</xdr:row>
      <xdr:rowOff>82826</xdr:rowOff>
    </xdr:from>
    <xdr:to>
      <xdr:col>4</xdr:col>
      <xdr:colOff>276087</xdr:colOff>
      <xdr:row>4</xdr:row>
      <xdr:rowOff>80880</xdr:rowOff>
    </xdr:to>
    <xdr:pic>
      <xdr:nvPicPr>
        <xdr:cNvPr id="6" name="Picture 5" descr="\\s004425\users\mwallace\Downloads\Red Gold_2015_Company.png">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4855" y="174855"/>
          <a:ext cx="1849783" cy="918344"/>
        </a:xfrm>
        <a:prstGeom prst="rect">
          <a:avLst/>
        </a:prstGeom>
        <a:noFill/>
        <a:ln>
          <a:noFill/>
        </a:ln>
      </xdr:spPr>
    </xdr:pic>
    <xdr:clientData/>
  </xdr:twoCellAnchor>
  <xdr:twoCellAnchor editAs="oneCell">
    <xdr:from>
      <xdr:col>7</xdr:col>
      <xdr:colOff>5401300</xdr:colOff>
      <xdr:row>1</xdr:row>
      <xdr:rowOff>105597</xdr:rowOff>
    </xdr:from>
    <xdr:to>
      <xdr:col>8</xdr:col>
      <xdr:colOff>336425</xdr:colOff>
      <xdr:row>4</xdr:row>
      <xdr:rowOff>36810</xdr:rowOff>
    </xdr:to>
    <xdr:pic>
      <xdr:nvPicPr>
        <xdr:cNvPr id="7" name="Picture 6" descr="\\s004425\users\mwallace\Downloads\RG_Logo_FullColor_Ketchup.png">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97822" y="197626"/>
          <a:ext cx="2135794" cy="851503"/>
        </a:xfrm>
        <a:prstGeom prst="rect">
          <a:avLst/>
        </a:prstGeom>
        <a:noFill/>
        <a:ln>
          <a:noFill/>
        </a:ln>
      </xdr:spPr>
    </xdr:pic>
    <xdr:clientData/>
  </xdr:twoCellAnchor>
  <xdr:twoCellAnchor editAs="oneCell">
    <xdr:from>
      <xdr:col>10</xdr:col>
      <xdr:colOff>599858</xdr:colOff>
      <xdr:row>1</xdr:row>
      <xdr:rowOff>6995</xdr:rowOff>
    </xdr:from>
    <xdr:to>
      <xdr:col>11</xdr:col>
      <xdr:colOff>553765</xdr:colOff>
      <xdr:row>4</xdr:row>
      <xdr:rowOff>50744</xdr:rowOff>
    </xdr:to>
    <xdr:pic>
      <xdr:nvPicPr>
        <xdr:cNvPr id="8" name="Picture 7" descr="C:\Users\mwallace\AppData\Local\Microsoft\Windows\Temporary Internet Files\Content.IE5\AWR54ZAE\HuyFong_logo_red.png">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594351" y="99024"/>
          <a:ext cx="846588" cy="964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819060</xdr:colOff>
      <xdr:row>1</xdr:row>
      <xdr:rowOff>192032</xdr:rowOff>
    </xdr:from>
    <xdr:to>
      <xdr:col>12</xdr:col>
      <xdr:colOff>736234</xdr:colOff>
      <xdr:row>3</xdr:row>
      <xdr:rowOff>281185</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706234" y="284061"/>
          <a:ext cx="1012318" cy="714950"/>
        </a:xfrm>
        <a:prstGeom prst="rect">
          <a:avLst/>
        </a:prstGeom>
      </xdr:spPr>
    </xdr:pic>
    <xdr:clientData/>
  </xdr:twoCellAnchor>
  <xdr:twoCellAnchor editAs="oneCell">
    <xdr:from>
      <xdr:col>4</xdr:col>
      <xdr:colOff>441739</xdr:colOff>
      <xdr:row>1</xdr:row>
      <xdr:rowOff>202463</xdr:rowOff>
    </xdr:from>
    <xdr:to>
      <xdr:col>5</xdr:col>
      <xdr:colOff>632406</xdr:colOff>
      <xdr:row>4</xdr:row>
      <xdr:rowOff>64418</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90290" y="294492"/>
          <a:ext cx="1101754" cy="782245"/>
        </a:xfrm>
        <a:prstGeom prst="rect">
          <a:avLst/>
        </a:prstGeom>
      </xdr:spPr>
    </xdr:pic>
    <xdr:clientData/>
  </xdr:twoCellAnchor>
  <xdr:twoCellAnchor editAs="oneCell">
    <xdr:from>
      <xdr:col>7</xdr:col>
      <xdr:colOff>4527825</xdr:colOff>
      <xdr:row>5</xdr:row>
      <xdr:rowOff>46015</xdr:rowOff>
    </xdr:from>
    <xdr:to>
      <xdr:col>7</xdr:col>
      <xdr:colOff>5646243</xdr:colOff>
      <xdr:row>5</xdr:row>
      <xdr:rowOff>899631</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a:stretch>
          <a:fillRect/>
        </a:stretch>
      </xdr:blipFill>
      <xdr:spPr>
        <a:xfrm>
          <a:off x="8724347" y="1316015"/>
          <a:ext cx="1118418" cy="853616"/>
        </a:xfrm>
        <a:prstGeom prst="rect">
          <a:avLst/>
        </a:prstGeom>
      </xdr:spPr>
    </xdr:pic>
    <xdr:clientData/>
  </xdr:twoCellAnchor>
  <xdr:twoCellAnchor editAs="oneCell">
    <xdr:from>
      <xdr:col>4</xdr:col>
      <xdr:colOff>101231</xdr:colOff>
      <xdr:row>8</xdr:row>
      <xdr:rowOff>64421</xdr:rowOff>
    </xdr:from>
    <xdr:to>
      <xdr:col>4</xdr:col>
      <xdr:colOff>387663</xdr:colOff>
      <xdr:row>9</xdr:row>
      <xdr:rowOff>43760</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7"/>
        <a:stretch>
          <a:fillRect/>
        </a:stretch>
      </xdr:blipFill>
      <xdr:spPr>
        <a:xfrm>
          <a:off x="1849782" y="2926522"/>
          <a:ext cx="286432" cy="218615"/>
        </a:xfrm>
        <a:prstGeom prst="rect">
          <a:avLst/>
        </a:prstGeom>
      </xdr:spPr>
    </xdr:pic>
    <xdr:clientData/>
  </xdr:twoCellAnchor>
  <xdr:twoCellAnchor editAs="oneCell">
    <xdr:from>
      <xdr:col>4</xdr:col>
      <xdr:colOff>133993</xdr:colOff>
      <xdr:row>11</xdr:row>
      <xdr:rowOff>46014</xdr:rowOff>
    </xdr:from>
    <xdr:to>
      <xdr:col>4</xdr:col>
      <xdr:colOff>403061</xdr:colOff>
      <xdr:row>12</xdr:row>
      <xdr:rowOff>12101</xdr:rowOff>
    </xdr:to>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7"/>
        <a:stretch>
          <a:fillRect/>
        </a:stretch>
      </xdr:blipFill>
      <xdr:spPr>
        <a:xfrm>
          <a:off x="1882544" y="3625942"/>
          <a:ext cx="269068" cy="205362"/>
        </a:xfrm>
        <a:prstGeom prst="rect">
          <a:avLst/>
        </a:prstGeom>
      </xdr:spPr>
    </xdr:pic>
    <xdr:clientData/>
  </xdr:twoCellAnchor>
  <xdr:twoCellAnchor editAs="oneCell">
    <xdr:from>
      <xdr:col>4</xdr:col>
      <xdr:colOff>157553</xdr:colOff>
      <xdr:row>14</xdr:row>
      <xdr:rowOff>46013</xdr:rowOff>
    </xdr:from>
    <xdr:to>
      <xdr:col>4</xdr:col>
      <xdr:colOff>397200</xdr:colOff>
      <xdr:row>14</xdr:row>
      <xdr:rowOff>228920</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7"/>
        <a:stretch>
          <a:fillRect/>
        </a:stretch>
      </xdr:blipFill>
      <xdr:spPr>
        <a:xfrm>
          <a:off x="1906104" y="4343767"/>
          <a:ext cx="239647" cy="182907"/>
        </a:xfrm>
        <a:prstGeom prst="rect">
          <a:avLst/>
        </a:prstGeom>
      </xdr:spPr>
    </xdr:pic>
    <xdr:clientData/>
  </xdr:twoCellAnchor>
  <xdr:twoCellAnchor editAs="oneCell">
    <xdr:from>
      <xdr:col>4</xdr:col>
      <xdr:colOff>162707</xdr:colOff>
      <xdr:row>16</xdr:row>
      <xdr:rowOff>230073</xdr:rowOff>
    </xdr:from>
    <xdr:to>
      <xdr:col>4</xdr:col>
      <xdr:colOff>421162</xdr:colOff>
      <xdr:row>17</xdr:row>
      <xdr:rowOff>188059</xdr:rowOff>
    </xdr:to>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7"/>
        <a:stretch>
          <a:fillRect/>
        </a:stretch>
      </xdr:blipFill>
      <xdr:spPr>
        <a:xfrm>
          <a:off x="1911258" y="5006377"/>
          <a:ext cx="258455" cy="197262"/>
        </a:xfrm>
        <a:prstGeom prst="rect">
          <a:avLst/>
        </a:prstGeom>
      </xdr:spPr>
    </xdr:pic>
    <xdr:clientData/>
  </xdr:twoCellAnchor>
  <xdr:twoCellAnchor editAs="oneCell">
    <xdr:from>
      <xdr:col>4</xdr:col>
      <xdr:colOff>186267</xdr:colOff>
      <xdr:row>18</xdr:row>
      <xdr:rowOff>27609</xdr:rowOff>
    </xdr:from>
    <xdr:to>
      <xdr:col>4</xdr:col>
      <xdr:colOff>427359</xdr:colOff>
      <xdr:row>18</xdr:row>
      <xdr:rowOff>211619</xdr:rowOff>
    </xdr:to>
    <xdr:pic>
      <xdr:nvPicPr>
        <xdr:cNvPr id="16" name="Picture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7"/>
        <a:stretch>
          <a:fillRect/>
        </a:stretch>
      </xdr:blipFill>
      <xdr:spPr>
        <a:xfrm>
          <a:off x="1934818" y="5282464"/>
          <a:ext cx="241092" cy="184010"/>
        </a:xfrm>
        <a:prstGeom prst="rect">
          <a:avLst/>
        </a:prstGeom>
      </xdr:spPr>
    </xdr:pic>
    <xdr:clientData/>
  </xdr:twoCellAnchor>
  <xdr:twoCellAnchor editAs="oneCell">
    <xdr:from>
      <xdr:col>4</xdr:col>
      <xdr:colOff>163812</xdr:colOff>
      <xdr:row>19</xdr:row>
      <xdr:rowOff>7315</xdr:rowOff>
    </xdr:from>
    <xdr:to>
      <xdr:col>4</xdr:col>
      <xdr:colOff>414131</xdr:colOff>
      <xdr:row>19</xdr:row>
      <xdr:rowOff>198367</xdr:rowOff>
    </xdr:to>
    <xdr:pic>
      <xdr:nvPicPr>
        <xdr:cNvPr id="17" name="Picture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7"/>
        <a:stretch>
          <a:fillRect/>
        </a:stretch>
      </xdr:blipFill>
      <xdr:spPr>
        <a:xfrm>
          <a:off x="1912363" y="5501445"/>
          <a:ext cx="250319" cy="191052"/>
        </a:xfrm>
        <a:prstGeom prst="rect">
          <a:avLst/>
        </a:prstGeom>
      </xdr:spPr>
    </xdr:pic>
    <xdr:clientData/>
  </xdr:twoCellAnchor>
  <xdr:twoCellAnchor editAs="oneCell">
    <xdr:from>
      <xdr:col>4</xdr:col>
      <xdr:colOff>165652</xdr:colOff>
      <xdr:row>22</xdr:row>
      <xdr:rowOff>31680</xdr:rowOff>
    </xdr:from>
    <xdr:to>
      <xdr:col>4</xdr:col>
      <xdr:colOff>386521</xdr:colOff>
      <xdr:row>22</xdr:row>
      <xdr:rowOff>200255</xdr:rowOff>
    </xdr:to>
    <xdr:pic>
      <xdr:nvPicPr>
        <xdr:cNvPr id="18" name="Picture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7"/>
        <a:stretch>
          <a:fillRect/>
        </a:stretch>
      </xdr:blipFill>
      <xdr:spPr>
        <a:xfrm>
          <a:off x="1914203" y="6105593"/>
          <a:ext cx="220869" cy="168575"/>
        </a:xfrm>
        <a:prstGeom prst="rect">
          <a:avLst/>
        </a:prstGeom>
      </xdr:spPr>
    </xdr:pic>
    <xdr:clientData/>
  </xdr:twoCellAnchor>
  <xdr:twoCellAnchor editAs="oneCell">
    <xdr:from>
      <xdr:col>4</xdr:col>
      <xdr:colOff>161603</xdr:colOff>
      <xdr:row>23</xdr:row>
      <xdr:rowOff>64421</xdr:rowOff>
    </xdr:from>
    <xdr:to>
      <xdr:col>4</xdr:col>
      <xdr:colOff>370443</xdr:colOff>
      <xdr:row>23</xdr:row>
      <xdr:rowOff>223815</xdr:rowOff>
    </xdr:to>
    <xdr:pic>
      <xdr:nvPicPr>
        <xdr:cNvPr id="19" name="Picture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7"/>
        <a:stretch>
          <a:fillRect/>
        </a:stretch>
      </xdr:blipFill>
      <xdr:spPr>
        <a:xfrm>
          <a:off x="1910154" y="6377609"/>
          <a:ext cx="208840" cy="159394"/>
        </a:xfrm>
        <a:prstGeom prst="rect">
          <a:avLst/>
        </a:prstGeom>
      </xdr:spPr>
    </xdr:pic>
    <xdr:clientData/>
  </xdr:twoCellAnchor>
  <xdr:twoCellAnchor editAs="oneCell">
    <xdr:from>
      <xdr:col>4</xdr:col>
      <xdr:colOff>166756</xdr:colOff>
      <xdr:row>24</xdr:row>
      <xdr:rowOff>46014</xdr:rowOff>
    </xdr:from>
    <xdr:to>
      <xdr:col>4</xdr:col>
      <xdr:colOff>426828</xdr:colOff>
      <xdr:row>25</xdr:row>
      <xdr:rowOff>5235</xdr:rowOff>
    </xdr:to>
    <xdr:pic>
      <xdr:nvPicPr>
        <xdr:cNvPr id="20" name="Picture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7"/>
        <a:stretch>
          <a:fillRect/>
        </a:stretch>
      </xdr:blipFill>
      <xdr:spPr>
        <a:xfrm>
          <a:off x="1915307" y="6598478"/>
          <a:ext cx="260072" cy="198496"/>
        </a:xfrm>
        <a:prstGeom prst="rect">
          <a:avLst/>
        </a:prstGeom>
      </xdr:spPr>
    </xdr:pic>
    <xdr:clientData/>
  </xdr:twoCellAnchor>
  <xdr:twoCellAnchor editAs="oneCell">
    <xdr:from>
      <xdr:col>4</xdr:col>
      <xdr:colOff>171910</xdr:colOff>
      <xdr:row>25</xdr:row>
      <xdr:rowOff>51230</xdr:rowOff>
    </xdr:from>
    <xdr:to>
      <xdr:col>4</xdr:col>
      <xdr:colOff>432536</xdr:colOff>
      <xdr:row>26</xdr:row>
      <xdr:rowOff>10874</xdr:rowOff>
    </xdr:to>
    <xdr:pic>
      <xdr:nvPicPr>
        <xdr:cNvPr id="21" name="Picture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7"/>
        <a:stretch>
          <a:fillRect/>
        </a:stretch>
      </xdr:blipFill>
      <xdr:spPr>
        <a:xfrm>
          <a:off x="1920461" y="6842969"/>
          <a:ext cx="260626" cy="198919"/>
        </a:xfrm>
        <a:prstGeom prst="rect">
          <a:avLst/>
        </a:prstGeom>
      </xdr:spPr>
    </xdr:pic>
    <xdr:clientData/>
  </xdr:twoCellAnchor>
  <xdr:twoCellAnchor editAs="oneCell">
    <xdr:from>
      <xdr:col>4</xdr:col>
      <xdr:colOff>184058</xdr:colOff>
      <xdr:row>26</xdr:row>
      <xdr:rowOff>29920</xdr:rowOff>
    </xdr:from>
    <xdr:to>
      <xdr:col>4</xdr:col>
      <xdr:colOff>404927</xdr:colOff>
      <xdr:row>26</xdr:row>
      <xdr:rowOff>198495</xdr:rowOff>
    </xdr:to>
    <xdr:pic>
      <xdr:nvPicPr>
        <xdr:cNvPr id="22" name="Picture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7"/>
        <a:stretch>
          <a:fillRect/>
        </a:stretch>
      </xdr:blipFill>
      <xdr:spPr>
        <a:xfrm>
          <a:off x="1932609" y="7060934"/>
          <a:ext cx="220869" cy="168575"/>
        </a:xfrm>
        <a:prstGeom prst="rect">
          <a:avLst/>
        </a:prstGeom>
      </xdr:spPr>
    </xdr:pic>
    <xdr:clientData/>
  </xdr:twoCellAnchor>
  <xdr:twoCellAnchor editAs="oneCell">
    <xdr:from>
      <xdr:col>4</xdr:col>
      <xdr:colOff>161603</xdr:colOff>
      <xdr:row>27</xdr:row>
      <xdr:rowOff>39007</xdr:rowOff>
    </xdr:from>
    <xdr:to>
      <xdr:col>4</xdr:col>
      <xdr:colOff>377319</xdr:colOff>
      <xdr:row>27</xdr:row>
      <xdr:rowOff>203649</xdr:rowOff>
    </xdr:to>
    <xdr:pic>
      <xdr:nvPicPr>
        <xdr:cNvPr id="23" name="Picture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7"/>
        <a:stretch>
          <a:fillRect/>
        </a:stretch>
      </xdr:blipFill>
      <xdr:spPr>
        <a:xfrm>
          <a:off x="1910154" y="7309297"/>
          <a:ext cx="215716" cy="164642"/>
        </a:xfrm>
        <a:prstGeom prst="rect">
          <a:avLst/>
        </a:prstGeom>
      </xdr:spPr>
    </xdr:pic>
    <xdr:clientData/>
  </xdr:twoCellAnchor>
  <xdr:twoCellAnchor editAs="oneCell">
    <xdr:from>
      <xdr:col>4</xdr:col>
      <xdr:colOff>194365</xdr:colOff>
      <xdr:row>28</xdr:row>
      <xdr:rowOff>27609</xdr:rowOff>
    </xdr:from>
    <xdr:to>
      <xdr:col>4</xdr:col>
      <xdr:colOff>395592</xdr:colOff>
      <xdr:row>28</xdr:row>
      <xdr:rowOff>181193</xdr:rowOff>
    </xdr:to>
    <xdr:pic>
      <xdr:nvPicPr>
        <xdr:cNvPr id="24" name="Picture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7"/>
        <a:stretch>
          <a:fillRect/>
        </a:stretch>
      </xdr:blipFill>
      <xdr:spPr>
        <a:xfrm>
          <a:off x="1942916" y="7537174"/>
          <a:ext cx="201227" cy="153584"/>
        </a:xfrm>
        <a:prstGeom prst="rect">
          <a:avLst/>
        </a:prstGeom>
      </xdr:spPr>
    </xdr:pic>
    <xdr:clientData/>
  </xdr:twoCellAnchor>
  <xdr:twoCellAnchor editAs="oneCell">
    <xdr:from>
      <xdr:col>4</xdr:col>
      <xdr:colOff>171910</xdr:colOff>
      <xdr:row>28</xdr:row>
      <xdr:rowOff>238573</xdr:rowOff>
    </xdr:from>
    <xdr:to>
      <xdr:col>4</xdr:col>
      <xdr:colOff>404927</xdr:colOff>
      <xdr:row>29</xdr:row>
      <xdr:rowOff>177144</xdr:rowOff>
    </xdr:to>
    <xdr:pic>
      <xdr:nvPicPr>
        <xdr:cNvPr id="25" name="Picture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7"/>
        <a:stretch>
          <a:fillRect/>
        </a:stretch>
      </xdr:blipFill>
      <xdr:spPr>
        <a:xfrm>
          <a:off x="1920461" y="7748138"/>
          <a:ext cx="233017" cy="177847"/>
        </a:xfrm>
        <a:prstGeom prst="rect">
          <a:avLst/>
        </a:prstGeom>
      </xdr:spPr>
    </xdr:pic>
    <xdr:clientData/>
  </xdr:twoCellAnchor>
  <xdr:twoCellAnchor editAs="oneCell">
    <xdr:from>
      <xdr:col>4</xdr:col>
      <xdr:colOff>167861</xdr:colOff>
      <xdr:row>30</xdr:row>
      <xdr:rowOff>27277</xdr:rowOff>
    </xdr:from>
    <xdr:to>
      <xdr:col>4</xdr:col>
      <xdr:colOff>358913</xdr:colOff>
      <xdr:row>30</xdr:row>
      <xdr:rowOff>173095</xdr:rowOff>
    </xdr:to>
    <xdr:pic>
      <xdr:nvPicPr>
        <xdr:cNvPr id="26" name="Picture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7"/>
        <a:stretch>
          <a:fillRect/>
        </a:stretch>
      </xdr:blipFill>
      <xdr:spPr>
        <a:xfrm>
          <a:off x="1916412" y="8015393"/>
          <a:ext cx="191052" cy="145818"/>
        </a:xfrm>
        <a:prstGeom prst="rect">
          <a:avLst/>
        </a:prstGeom>
      </xdr:spPr>
    </xdr:pic>
    <xdr:clientData/>
  </xdr:twoCellAnchor>
  <xdr:twoCellAnchor editAs="oneCell">
    <xdr:from>
      <xdr:col>4</xdr:col>
      <xdr:colOff>163811</xdr:colOff>
      <xdr:row>31</xdr:row>
      <xdr:rowOff>9203</xdr:rowOff>
    </xdr:from>
    <xdr:to>
      <xdr:col>4</xdr:col>
      <xdr:colOff>409413</xdr:colOff>
      <xdr:row>31</xdr:row>
      <xdr:rowOff>196655</xdr:rowOff>
    </xdr:to>
    <xdr:pic>
      <xdr:nvPicPr>
        <xdr:cNvPr id="27" name="Picture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7"/>
        <a:stretch>
          <a:fillRect/>
        </a:stretch>
      </xdr:blipFill>
      <xdr:spPr>
        <a:xfrm>
          <a:off x="1912362" y="8236594"/>
          <a:ext cx="245602" cy="187452"/>
        </a:xfrm>
        <a:prstGeom prst="rect">
          <a:avLst/>
        </a:prstGeom>
      </xdr:spPr>
    </xdr:pic>
    <xdr:clientData/>
  </xdr:twoCellAnchor>
  <xdr:twoCellAnchor editAs="oneCell">
    <xdr:from>
      <xdr:col>4</xdr:col>
      <xdr:colOff>147246</xdr:colOff>
      <xdr:row>37</xdr:row>
      <xdr:rowOff>73624</xdr:rowOff>
    </xdr:from>
    <xdr:to>
      <xdr:col>4</xdr:col>
      <xdr:colOff>392848</xdr:colOff>
      <xdr:row>38</xdr:row>
      <xdr:rowOff>21801</xdr:rowOff>
    </xdr:to>
    <xdr:pic>
      <xdr:nvPicPr>
        <xdr:cNvPr id="28" name="Picture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7"/>
        <a:stretch>
          <a:fillRect/>
        </a:stretch>
      </xdr:blipFill>
      <xdr:spPr>
        <a:xfrm>
          <a:off x="1895797" y="9607827"/>
          <a:ext cx="245602" cy="187452"/>
        </a:xfrm>
        <a:prstGeom prst="rect">
          <a:avLst/>
        </a:prstGeom>
      </xdr:spPr>
    </xdr:pic>
    <xdr:clientData/>
  </xdr:twoCellAnchor>
  <xdr:twoCellAnchor editAs="oneCell">
    <xdr:from>
      <xdr:col>4</xdr:col>
      <xdr:colOff>152400</xdr:colOff>
      <xdr:row>38</xdr:row>
      <xdr:rowOff>106386</xdr:rowOff>
    </xdr:from>
    <xdr:to>
      <xdr:col>4</xdr:col>
      <xdr:colOff>398002</xdr:colOff>
      <xdr:row>39</xdr:row>
      <xdr:rowOff>54562</xdr:rowOff>
    </xdr:to>
    <xdr:pic>
      <xdr:nvPicPr>
        <xdr:cNvPr id="29" name="Picture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7"/>
        <a:stretch>
          <a:fillRect/>
        </a:stretch>
      </xdr:blipFill>
      <xdr:spPr>
        <a:xfrm>
          <a:off x="1900951" y="9879864"/>
          <a:ext cx="245602" cy="187452"/>
        </a:xfrm>
        <a:prstGeom prst="rect">
          <a:avLst/>
        </a:prstGeom>
      </xdr:spPr>
    </xdr:pic>
    <xdr:clientData/>
  </xdr:twoCellAnchor>
  <xdr:twoCellAnchor editAs="oneCell">
    <xdr:from>
      <xdr:col>4</xdr:col>
      <xdr:colOff>185162</xdr:colOff>
      <xdr:row>40</xdr:row>
      <xdr:rowOff>28713</xdr:rowOff>
    </xdr:from>
    <xdr:to>
      <xdr:col>4</xdr:col>
      <xdr:colOff>430764</xdr:colOff>
      <xdr:row>40</xdr:row>
      <xdr:rowOff>216165</xdr:rowOff>
    </xdr:to>
    <xdr:pic>
      <xdr:nvPicPr>
        <xdr:cNvPr id="30" name="Picture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7"/>
        <a:stretch>
          <a:fillRect/>
        </a:stretch>
      </xdr:blipFill>
      <xdr:spPr>
        <a:xfrm>
          <a:off x="1933713" y="10280742"/>
          <a:ext cx="245602" cy="187452"/>
        </a:xfrm>
        <a:prstGeom prst="rect">
          <a:avLst/>
        </a:prstGeom>
      </xdr:spPr>
    </xdr:pic>
    <xdr:clientData/>
  </xdr:twoCellAnchor>
  <xdr:twoCellAnchor editAs="oneCell">
    <xdr:from>
      <xdr:col>4</xdr:col>
      <xdr:colOff>162708</xdr:colOff>
      <xdr:row>43</xdr:row>
      <xdr:rowOff>61475</xdr:rowOff>
    </xdr:from>
    <xdr:to>
      <xdr:col>4</xdr:col>
      <xdr:colOff>408310</xdr:colOff>
      <xdr:row>44</xdr:row>
      <xdr:rowOff>9652</xdr:rowOff>
    </xdr:to>
    <xdr:pic>
      <xdr:nvPicPr>
        <xdr:cNvPr id="31" name="Picture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7"/>
        <a:stretch>
          <a:fillRect/>
        </a:stretch>
      </xdr:blipFill>
      <xdr:spPr>
        <a:xfrm>
          <a:off x="1911259" y="10792055"/>
          <a:ext cx="245602" cy="187452"/>
        </a:xfrm>
        <a:prstGeom prst="rect">
          <a:avLst/>
        </a:prstGeom>
      </xdr:spPr>
    </xdr:pic>
    <xdr:clientData/>
  </xdr:twoCellAnchor>
  <xdr:twoCellAnchor editAs="oneCell">
    <xdr:from>
      <xdr:col>4</xdr:col>
      <xdr:colOff>195470</xdr:colOff>
      <xdr:row>46</xdr:row>
      <xdr:rowOff>66629</xdr:rowOff>
    </xdr:from>
    <xdr:to>
      <xdr:col>4</xdr:col>
      <xdr:colOff>441072</xdr:colOff>
      <xdr:row>47</xdr:row>
      <xdr:rowOff>14805</xdr:rowOff>
    </xdr:to>
    <xdr:pic>
      <xdr:nvPicPr>
        <xdr:cNvPr id="32" name="Picture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7"/>
        <a:stretch>
          <a:fillRect/>
        </a:stretch>
      </xdr:blipFill>
      <xdr:spPr>
        <a:xfrm>
          <a:off x="1944021" y="11515035"/>
          <a:ext cx="245602" cy="1874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251255</xdr:colOff>
      <xdr:row>1</xdr:row>
      <xdr:rowOff>132851</xdr:rowOff>
    </xdr:from>
    <xdr:ext cx="1159839" cy="870903"/>
    <xdr:pic>
      <xdr:nvPicPr>
        <xdr:cNvPr id="2" name="Picture 1">
          <a:extLst>
            <a:ext uri="{FF2B5EF4-FFF2-40B4-BE49-F238E27FC236}">
              <a16:creationId xmlns:a16="http://schemas.microsoft.com/office/drawing/2014/main" id="{19BA3771-09D0-4FFB-82F0-AA7AB1C02D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16630" y="228101"/>
          <a:ext cx="1159839" cy="870903"/>
        </a:xfrm>
        <a:prstGeom prst="rect">
          <a:avLst/>
        </a:prstGeom>
      </xdr:spPr>
    </xdr:pic>
    <xdr:clientData/>
  </xdr:oneCellAnchor>
  <xdr:oneCellAnchor>
    <xdr:from>
      <xdr:col>8</xdr:col>
      <xdr:colOff>44175</xdr:colOff>
      <xdr:row>3</xdr:row>
      <xdr:rowOff>265043</xdr:rowOff>
    </xdr:from>
    <xdr:ext cx="4873706" cy="264560"/>
    <xdr:sp macro="" textlink="">
      <xdr:nvSpPr>
        <xdr:cNvPr id="3" name="TextBox 2">
          <a:extLst>
            <a:ext uri="{FF2B5EF4-FFF2-40B4-BE49-F238E27FC236}">
              <a16:creationId xmlns:a16="http://schemas.microsoft.com/office/drawing/2014/main" id="{9FDE6640-1C64-4CAE-AD0A-F900745F6E16}"/>
            </a:ext>
          </a:extLst>
        </xdr:cNvPr>
        <xdr:cNvSpPr txBox="1"/>
      </xdr:nvSpPr>
      <xdr:spPr>
        <a:xfrm>
          <a:off x="11550375" y="1246118"/>
          <a:ext cx="4873706"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This</a:t>
          </a:r>
          <a:r>
            <a:rPr lang="en-US" sz="1100" b="1" baseline="0"/>
            <a:t> Calculator</a:t>
          </a:r>
          <a:r>
            <a:rPr lang="en-US" sz="1100" b="1"/>
            <a:t> is most useful when acccessed and</a:t>
          </a:r>
          <a:r>
            <a:rPr lang="en-US" sz="1100" b="1" baseline="0"/>
            <a:t> used in the electronic format.</a:t>
          </a:r>
        </a:p>
      </xdr:txBody>
    </xdr:sp>
    <xdr:clientData/>
  </xdr:oneCellAnchor>
  <xdr:oneCellAnchor>
    <xdr:from>
      <xdr:col>7</xdr:col>
      <xdr:colOff>4653309</xdr:colOff>
      <xdr:row>4</xdr:row>
      <xdr:rowOff>252570</xdr:rowOff>
    </xdr:from>
    <xdr:ext cx="1709389" cy="1197659"/>
    <xdr:pic>
      <xdr:nvPicPr>
        <xdr:cNvPr id="4" name="Picture 3">
          <a:extLst>
            <a:ext uri="{FF2B5EF4-FFF2-40B4-BE49-F238E27FC236}">
              <a16:creationId xmlns:a16="http://schemas.microsoft.com/office/drawing/2014/main" id="{6B606587-476F-4332-87CF-1D5D2875E4DA}"/>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8951" t="40473" r="41216" b="39043"/>
        <a:stretch/>
      </xdr:blipFill>
      <xdr:spPr>
        <a:xfrm rot="20810471">
          <a:off x="8876059" y="1538445"/>
          <a:ext cx="1709389" cy="1197659"/>
        </a:xfrm>
        <a:prstGeom prst="rect">
          <a:avLst/>
        </a:prstGeom>
      </xdr:spPr>
    </xdr:pic>
    <xdr:clientData/>
  </xdr:oneCellAnchor>
  <xdr:oneCellAnchor>
    <xdr:from>
      <xdr:col>7</xdr:col>
      <xdr:colOff>1143000</xdr:colOff>
      <xdr:row>5</xdr:row>
      <xdr:rowOff>15875</xdr:rowOff>
    </xdr:from>
    <xdr:ext cx="1162015" cy="1007135"/>
    <xdr:pic>
      <xdr:nvPicPr>
        <xdr:cNvPr id="5" name="Picture 4">
          <a:extLst>
            <a:ext uri="{FF2B5EF4-FFF2-40B4-BE49-F238E27FC236}">
              <a16:creationId xmlns:a16="http://schemas.microsoft.com/office/drawing/2014/main" id="{C60B7CFD-BBD3-4D45-AD55-FD4A3DD42A2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65750" y="1555750"/>
          <a:ext cx="1162015" cy="1007135"/>
        </a:xfrm>
        <a:prstGeom prst="rect">
          <a:avLst/>
        </a:prstGeom>
      </xdr:spPr>
    </xdr:pic>
    <xdr:clientData/>
  </xdr:oneCellAnchor>
  <xdr:oneCellAnchor>
    <xdr:from>
      <xdr:col>7</xdr:col>
      <xdr:colOff>5822884</xdr:colOff>
      <xdr:row>1</xdr:row>
      <xdr:rowOff>249478</xdr:rowOff>
    </xdr:from>
    <xdr:ext cx="1588236" cy="909601"/>
    <xdr:pic>
      <xdr:nvPicPr>
        <xdr:cNvPr id="6" name="Picture 5">
          <a:extLst>
            <a:ext uri="{FF2B5EF4-FFF2-40B4-BE49-F238E27FC236}">
              <a16:creationId xmlns:a16="http://schemas.microsoft.com/office/drawing/2014/main" id="{FA89EA4D-84F7-4015-9847-CD853E9CC85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18634" y="344728"/>
          <a:ext cx="1588236" cy="909601"/>
        </a:xfrm>
        <a:prstGeom prst="rect">
          <a:avLst/>
        </a:prstGeom>
      </xdr:spPr>
    </xdr:pic>
    <xdr:clientData/>
  </xdr:oneCellAnchor>
  <xdr:oneCellAnchor>
    <xdr:from>
      <xdr:col>7</xdr:col>
      <xdr:colOff>4435598</xdr:colOff>
      <xdr:row>0</xdr:row>
      <xdr:rowOff>32680</xdr:rowOff>
    </xdr:from>
    <xdr:ext cx="1032997" cy="942044"/>
    <xdr:pic>
      <xdr:nvPicPr>
        <xdr:cNvPr id="7" name="Picture 6">
          <a:extLst>
            <a:ext uri="{FF2B5EF4-FFF2-40B4-BE49-F238E27FC236}">
              <a16:creationId xmlns:a16="http://schemas.microsoft.com/office/drawing/2014/main" id="{9201B6C7-EF5C-4E99-A79E-5134107C2C9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531348" y="32680"/>
          <a:ext cx="1032997" cy="942044"/>
        </a:xfrm>
        <a:prstGeom prst="rect">
          <a:avLst/>
        </a:prstGeom>
      </xdr:spPr>
    </xdr:pic>
    <xdr:clientData/>
  </xdr:oneCellAnchor>
  <xdr:oneCellAnchor>
    <xdr:from>
      <xdr:col>8</xdr:col>
      <xdr:colOff>53645</xdr:colOff>
      <xdr:row>1</xdr:row>
      <xdr:rowOff>23678</xdr:rowOff>
    </xdr:from>
    <xdr:ext cx="1110320" cy="1204158"/>
    <xdr:pic>
      <xdr:nvPicPr>
        <xdr:cNvPr id="8" name="Picture 7">
          <a:extLst>
            <a:ext uri="{FF2B5EF4-FFF2-40B4-BE49-F238E27FC236}">
              <a16:creationId xmlns:a16="http://schemas.microsoft.com/office/drawing/2014/main" id="{CBA880BF-B9F9-44E5-83A3-74421F1975E7}"/>
            </a:ext>
          </a:extLst>
        </xdr:cNvPr>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41650" t="41565" r="41216" b="39043"/>
        <a:stretch/>
      </xdr:blipFill>
      <xdr:spPr>
        <a:xfrm rot="653094">
          <a:off x="11559845" y="118928"/>
          <a:ext cx="1110320" cy="1204158"/>
        </a:xfrm>
        <a:prstGeom prst="rect">
          <a:avLst/>
        </a:prstGeom>
      </xdr:spPr>
    </xdr:pic>
    <xdr:clientData/>
  </xdr:oneCellAnchor>
  <xdr:oneCellAnchor>
    <xdr:from>
      <xdr:col>9</xdr:col>
      <xdr:colOff>424091</xdr:colOff>
      <xdr:row>1</xdr:row>
      <xdr:rowOff>271236</xdr:rowOff>
    </xdr:from>
    <xdr:ext cx="1527810" cy="743370"/>
    <xdr:pic>
      <xdr:nvPicPr>
        <xdr:cNvPr id="9" name="Picture 8">
          <a:extLst>
            <a:ext uri="{FF2B5EF4-FFF2-40B4-BE49-F238E27FC236}">
              <a16:creationId xmlns:a16="http://schemas.microsoft.com/office/drawing/2014/main" id="{43EC9CAF-BA47-435B-B366-BCE48EC5BBB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251091" y="366486"/>
          <a:ext cx="1527810" cy="743370"/>
        </a:xfrm>
        <a:prstGeom prst="rect">
          <a:avLst/>
        </a:prstGeom>
      </xdr:spPr>
    </xdr:pic>
    <xdr:clientData/>
  </xdr:oneCellAnchor>
  <xdr:oneCellAnchor>
    <xdr:from>
      <xdr:col>2</xdr:col>
      <xdr:colOff>163129</xdr:colOff>
      <xdr:row>1</xdr:row>
      <xdr:rowOff>63498</xdr:rowOff>
    </xdr:from>
    <xdr:ext cx="2847496" cy="1262685"/>
    <xdr:pic>
      <xdr:nvPicPr>
        <xdr:cNvPr id="11" name="Picture 10">
          <a:extLst>
            <a:ext uri="{FF2B5EF4-FFF2-40B4-BE49-F238E27FC236}">
              <a16:creationId xmlns:a16="http://schemas.microsoft.com/office/drawing/2014/main" id="{F8F5FB52-12B1-4284-9D53-AAE46DBACB8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29804" y="158748"/>
          <a:ext cx="2847496" cy="126268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156708</xdr:colOff>
      <xdr:row>1</xdr:row>
      <xdr:rowOff>12700</xdr:rowOff>
    </xdr:from>
    <xdr:to>
      <xdr:col>5</xdr:col>
      <xdr:colOff>635000</xdr:colOff>
      <xdr:row>5</xdr:row>
      <xdr:rowOff>93821</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708" y="177800"/>
          <a:ext cx="3488192" cy="14781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1386417</xdr:colOff>
      <xdr:row>1</xdr:row>
      <xdr:rowOff>10583</xdr:rowOff>
    </xdr:from>
    <xdr:to>
      <xdr:col>7</xdr:col>
      <xdr:colOff>169334</xdr:colOff>
      <xdr:row>5</xdr:row>
      <xdr:rowOff>99614</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46584" y="148166"/>
          <a:ext cx="2857500" cy="12108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20</xdr:row>
      <xdr:rowOff>28575</xdr:rowOff>
    </xdr:from>
    <xdr:to>
      <xdr:col>1</xdr:col>
      <xdr:colOff>628650</xdr:colOff>
      <xdr:row>20</xdr:row>
      <xdr:rowOff>381000</xdr:rowOff>
    </xdr:to>
    <xdr:pic>
      <xdr:nvPicPr>
        <xdr:cNvPr id="4642" name="Picture 6" descr="new redpack logo - official - small size">
          <a:extLst>
            <a:ext uri="{FF2B5EF4-FFF2-40B4-BE49-F238E27FC236}">
              <a16:creationId xmlns:a16="http://schemas.microsoft.com/office/drawing/2014/main" id="{00000000-0008-0000-0700-0000221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6086475"/>
          <a:ext cx="6572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8</xdr:row>
      <xdr:rowOff>104775</xdr:rowOff>
    </xdr:from>
    <xdr:to>
      <xdr:col>1</xdr:col>
      <xdr:colOff>695325</xdr:colOff>
      <xdr:row>9</xdr:row>
      <xdr:rowOff>95250</xdr:rowOff>
    </xdr:to>
    <xdr:pic>
      <xdr:nvPicPr>
        <xdr:cNvPr id="4643" name="Picture 7" descr="RG Ketchup Logo SMALL">
          <a:extLst>
            <a:ext uri="{FF2B5EF4-FFF2-40B4-BE49-F238E27FC236}">
              <a16:creationId xmlns:a16="http://schemas.microsoft.com/office/drawing/2014/main" id="{00000000-0008-0000-0700-00002312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2847975"/>
          <a:ext cx="685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32</xdr:row>
      <xdr:rowOff>85725</xdr:rowOff>
    </xdr:from>
    <xdr:to>
      <xdr:col>1</xdr:col>
      <xdr:colOff>638175</xdr:colOff>
      <xdr:row>33</xdr:row>
      <xdr:rowOff>57150</xdr:rowOff>
    </xdr:to>
    <xdr:pic>
      <xdr:nvPicPr>
        <xdr:cNvPr id="4644" name="Picture 12" descr="Sacramento logo - green">
          <a:extLst>
            <a:ext uri="{FF2B5EF4-FFF2-40B4-BE49-F238E27FC236}">
              <a16:creationId xmlns:a16="http://schemas.microsoft.com/office/drawing/2014/main" id="{00000000-0008-0000-0700-00002412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75" y="9648825"/>
          <a:ext cx="638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0</xdr:row>
      <xdr:rowOff>228600</xdr:rowOff>
    </xdr:from>
    <xdr:to>
      <xdr:col>2</xdr:col>
      <xdr:colOff>238125</xdr:colOff>
      <xdr:row>4</xdr:row>
      <xdr:rowOff>180975</xdr:rowOff>
    </xdr:to>
    <xdr:pic>
      <xdr:nvPicPr>
        <xdr:cNvPr id="4645" name="Picture 48" descr="Red Gold FS Logo 300dpi 3 inch">
          <a:extLst>
            <a:ext uri="{FF2B5EF4-FFF2-40B4-BE49-F238E27FC236}">
              <a16:creationId xmlns:a16="http://schemas.microsoft.com/office/drawing/2014/main" id="{00000000-0008-0000-0700-00002512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7175" y="228600"/>
          <a:ext cx="20097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20</xdr:row>
      <xdr:rowOff>28575</xdr:rowOff>
    </xdr:from>
    <xdr:to>
      <xdr:col>1</xdr:col>
      <xdr:colOff>628650</xdr:colOff>
      <xdr:row>20</xdr:row>
      <xdr:rowOff>381000</xdr:rowOff>
    </xdr:to>
    <xdr:pic>
      <xdr:nvPicPr>
        <xdr:cNvPr id="7665" name="Picture 1" descr="new redpack logo - official - small size">
          <a:extLst>
            <a:ext uri="{FF2B5EF4-FFF2-40B4-BE49-F238E27FC236}">
              <a16:creationId xmlns:a16="http://schemas.microsoft.com/office/drawing/2014/main" id="{00000000-0008-0000-0800-0000F11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6086475"/>
          <a:ext cx="6572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8</xdr:row>
      <xdr:rowOff>104775</xdr:rowOff>
    </xdr:from>
    <xdr:to>
      <xdr:col>1</xdr:col>
      <xdr:colOff>695325</xdr:colOff>
      <xdr:row>9</xdr:row>
      <xdr:rowOff>95250</xdr:rowOff>
    </xdr:to>
    <xdr:pic>
      <xdr:nvPicPr>
        <xdr:cNvPr id="7666" name="Picture 2" descr="RG Ketchup Logo SMALL">
          <a:extLst>
            <a:ext uri="{FF2B5EF4-FFF2-40B4-BE49-F238E27FC236}">
              <a16:creationId xmlns:a16="http://schemas.microsoft.com/office/drawing/2014/main" id="{00000000-0008-0000-0800-0000F21D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2847975"/>
          <a:ext cx="685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32</xdr:row>
      <xdr:rowOff>85725</xdr:rowOff>
    </xdr:from>
    <xdr:to>
      <xdr:col>1</xdr:col>
      <xdr:colOff>638175</xdr:colOff>
      <xdr:row>33</xdr:row>
      <xdr:rowOff>57150</xdr:rowOff>
    </xdr:to>
    <xdr:pic>
      <xdr:nvPicPr>
        <xdr:cNvPr id="7667" name="Picture 3" descr="Sacramento logo - green">
          <a:extLst>
            <a:ext uri="{FF2B5EF4-FFF2-40B4-BE49-F238E27FC236}">
              <a16:creationId xmlns:a16="http://schemas.microsoft.com/office/drawing/2014/main" id="{00000000-0008-0000-0800-0000F31D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75" y="9648825"/>
          <a:ext cx="638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0</xdr:row>
      <xdr:rowOff>228600</xdr:rowOff>
    </xdr:from>
    <xdr:to>
      <xdr:col>2</xdr:col>
      <xdr:colOff>238125</xdr:colOff>
      <xdr:row>4</xdr:row>
      <xdr:rowOff>180975</xdr:rowOff>
    </xdr:to>
    <xdr:pic>
      <xdr:nvPicPr>
        <xdr:cNvPr id="7668" name="Picture 4" descr="Red Gold FS Logo 300dpi 3 inch">
          <a:extLst>
            <a:ext uri="{FF2B5EF4-FFF2-40B4-BE49-F238E27FC236}">
              <a16:creationId xmlns:a16="http://schemas.microsoft.com/office/drawing/2014/main" id="{00000000-0008-0000-0800-0000F41D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7175" y="228600"/>
          <a:ext cx="20097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44451</xdr:colOff>
      <xdr:row>1</xdr:row>
      <xdr:rowOff>38101</xdr:rowOff>
    </xdr:from>
    <xdr:to>
      <xdr:col>4</xdr:col>
      <xdr:colOff>844550</xdr:colOff>
      <xdr:row>5</xdr:row>
      <xdr:rowOff>71398</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196851"/>
          <a:ext cx="1936749" cy="8206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mailto:rbowen@redgold.com" TargetMode="External"/><Relationship Id="rId3" Type="http://schemas.openxmlformats.org/officeDocument/2006/relationships/hyperlink" Target="mailto:jchaffin@redgold.com" TargetMode="External"/><Relationship Id="rId7" Type="http://schemas.openxmlformats.org/officeDocument/2006/relationships/hyperlink" Target="mailto:lroberts@redgold.com" TargetMode="External"/><Relationship Id="rId12" Type="http://schemas.openxmlformats.org/officeDocument/2006/relationships/drawing" Target="../drawings/drawing3.xml"/><Relationship Id="rId2" Type="http://schemas.openxmlformats.org/officeDocument/2006/relationships/hyperlink" Target="http://www.k12tomatoes.com/" TargetMode="External"/><Relationship Id="rId1" Type="http://schemas.openxmlformats.org/officeDocument/2006/relationships/hyperlink" Target="http://www.redgold.com/red-gold-company/foodservice/k-12-school-program" TargetMode="External"/><Relationship Id="rId6" Type="http://schemas.openxmlformats.org/officeDocument/2006/relationships/hyperlink" Target="mailto:tholmes@redgold.com" TargetMode="External"/><Relationship Id="rId11" Type="http://schemas.openxmlformats.org/officeDocument/2006/relationships/printerSettings" Target="../printerSettings/printerSettings3.bin"/><Relationship Id="rId5" Type="http://schemas.openxmlformats.org/officeDocument/2006/relationships/hyperlink" Target="mailto:dmeiring@redgold.com" TargetMode="External"/><Relationship Id="rId10" Type="http://schemas.openxmlformats.org/officeDocument/2006/relationships/hyperlink" Target="mailto:jbatten@redgold.com" TargetMode="External"/><Relationship Id="rId4" Type="http://schemas.openxmlformats.org/officeDocument/2006/relationships/hyperlink" Target="http://www.redgold.com/red-gold-company/foodservice/k-12-school-program" TargetMode="External"/><Relationship Id="rId9" Type="http://schemas.openxmlformats.org/officeDocument/2006/relationships/hyperlink" Target="mailto:pgueswel@redgold.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redgold.com/fs/k-12"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redgold.com/fs/k-12"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jchaffin@redgold.com" TargetMode="External"/><Relationship Id="rId1" Type="http://schemas.openxmlformats.org/officeDocument/2006/relationships/hyperlink" Target="mailto:tholmes@redgold.com" TargetMode="Externa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K68"/>
  <sheetViews>
    <sheetView zoomScale="69" zoomScaleNormal="69" zoomScaleSheetLayoutView="75" workbookViewId="0">
      <selection activeCell="N8" sqref="N8"/>
    </sheetView>
  </sheetViews>
  <sheetFormatPr defaultColWidth="9.1796875" defaultRowHeight="12.5" x14ac:dyDescent="0.25"/>
  <cols>
    <col min="1" max="1" width="1" style="150" customWidth="1"/>
    <col min="2" max="2" width="29.453125" style="166" hidden="1" customWidth="1"/>
    <col min="3" max="3" width="10.81640625" style="167" customWidth="1"/>
    <col min="4" max="4" width="13.1796875" style="167" customWidth="1"/>
    <col min="5" max="5" width="13" style="167" bestFit="1" customWidth="1"/>
    <col min="6" max="6" width="11.54296875" style="150" bestFit="1" customWidth="1"/>
    <col min="7" max="7" width="10.453125" style="150" customWidth="1"/>
    <col min="8" max="8" width="103.1796875" style="150" customWidth="1"/>
    <col min="9" max="9" width="17.81640625" style="150" customWidth="1"/>
    <col min="10" max="10" width="17.453125" style="180" customWidth="1"/>
    <col min="11" max="11" width="12.7265625" style="150" bestFit="1" customWidth="1"/>
    <col min="12" max="12" width="15.7265625" style="150" customWidth="1"/>
    <col min="13" max="13" width="13" style="150" customWidth="1"/>
    <col min="14" max="14" width="11" style="150" customWidth="1"/>
    <col min="15" max="15" width="14.453125" style="193" bestFit="1" customWidth="1"/>
    <col min="16" max="16" width="14" style="150" customWidth="1"/>
    <col min="17" max="17" width="14.453125" style="193" bestFit="1" customWidth="1"/>
    <col min="18" max="18" width="1.1796875" style="150" customWidth="1"/>
    <col min="19" max="19" width="11.54296875" style="216" customWidth="1"/>
    <col min="20" max="20" width="13.54296875" style="216" customWidth="1"/>
    <col min="21" max="21" width="9.1796875" style="361"/>
    <col min="22" max="22" width="9.1796875" style="351"/>
    <col min="23" max="23" width="11.54296875" style="351" bestFit="1" customWidth="1"/>
    <col min="24" max="32" width="9.1796875" style="305"/>
    <col min="33" max="33" width="9.1796875" style="299"/>
    <col min="34" max="37" width="9.1796875" style="180"/>
    <col min="38" max="16384" width="9.1796875" style="150"/>
  </cols>
  <sheetData>
    <row r="1" spans="1:37" ht="7.5" customHeight="1" thickBot="1" x14ac:dyDescent="0.3">
      <c r="A1" s="145">
        <v>65</v>
      </c>
      <c r="B1" s="146"/>
      <c r="C1" s="147"/>
      <c r="D1" s="147"/>
      <c r="E1" s="147"/>
      <c r="F1" s="145"/>
      <c r="G1" s="145"/>
      <c r="H1" s="145"/>
      <c r="I1" s="148"/>
      <c r="J1" s="168"/>
      <c r="K1" s="148"/>
      <c r="L1" s="148"/>
      <c r="M1" s="148"/>
      <c r="N1" s="148"/>
      <c r="O1" s="188" t="s">
        <v>95</v>
      </c>
      <c r="P1" s="148"/>
      <c r="Q1" s="283"/>
      <c r="R1" s="148"/>
    </row>
    <row r="2" spans="1:37" ht="27.75" customHeight="1" thickBot="1" x14ac:dyDescent="0.3">
      <c r="A2" s="145"/>
      <c r="B2" s="146"/>
      <c r="C2" s="147"/>
      <c r="D2" s="147"/>
      <c r="E2" s="147"/>
      <c r="F2" s="145"/>
      <c r="G2" s="536" t="str">
        <f>("SCHOOL YEAR "&amp;School_Year)</f>
        <v>SCHOOL YEAR 2020/2021</v>
      </c>
      <c r="H2" s="536"/>
      <c r="I2" s="148"/>
      <c r="J2" s="168"/>
      <c r="K2" s="284"/>
      <c r="L2" s="284"/>
      <c r="M2" s="284"/>
      <c r="N2" s="541" t="s">
        <v>585</v>
      </c>
      <c r="O2" s="542"/>
      <c r="P2" s="542"/>
      <c r="Q2" s="543"/>
      <c r="R2" s="196"/>
      <c r="V2" s="351" t="s">
        <v>410</v>
      </c>
      <c r="W2" s="352">
        <v>0.46860000000000002</v>
      </c>
    </row>
    <row r="3" spans="1:37" ht="21.75" customHeight="1" thickBot="1" x14ac:dyDescent="0.3">
      <c r="A3" s="145"/>
      <c r="B3" s="146"/>
      <c r="C3" s="147"/>
      <c r="D3" s="147"/>
      <c r="E3" s="147"/>
      <c r="F3" s="145"/>
      <c r="G3" s="537" t="s">
        <v>201</v>
      </c>
      <c r="H3" s="537"/>
      <c r="I3" s="284"/>
      <c r="J3" s="285"/>
      <c r="K3" s="284"/>
      <c r="L3" s="284"/>
      <c r="M3" s="284"/>
      <c r="N3" s="148"/>
      <c r="O3" s="188"/>
      <c r="P3" s="284"/>
      <c r="Q3" s="286"/>
      <c r="R3" s="196"/>
      <c r="V3" s="351" t="s">
        <v>411</v>
      </c>
      <c r="W3" s="351" t="s">
        <v>583</v>
      </c>
    </row>
    <row r="4" spans="1:37" ht="23.25" customHeight="1" thickBot="1" x14ac:dyDescent="0.3">
      <c r="A4" s="145"/>
      <c r="B4" s="146"/>
      <c r="C4" s="147"/>
      <c r="D4" s="147"/>
      <c r="E4" s="147"/>
      <c r="F4" s="145"/>
      <c r="G4" s="544" t="s">
        <v>361</v>
      </c>
      <c r="H4" s="544"/>
      <c r="I4" s="287"/>
      <c r="J4" s="287"/>
      <c r="K4" s="287"/>
      <c r="L4" s="287"/>
      <c r="M4" s="287"/>
      <c r="N4" s="538" t="s">
        <v>147</v>
      </c>
      <c r="O4" s="539"/>
      <c r="P4" s="539"/>
      <c r="Q4" s="540"/>
      <c r="R4" s="282"/>
      <c r="V4" s="351" t="s">
        <v>412</v>
      </c>
      <c r="W4" s="353">
        <v>39900</v>
      </c>
    </row>
    <row r="5" spans="1:37" s="155" customFormat="1" ht="20.149999999999999" customHeight="1" thickBot="1" x14ac:dyDescent="0.35">
      <c r="A5" s="151"/>
      <c r="B5" s="152"/>
      <c r="C5" s="147"/>
      <c r="D5" s="147"/>
      <c r="E5" s="147"/>
      <c r="F5" s="153"/>
      <c r="G5" s="150"/>
      <c r="H5" s="324" t="s">
        <v>95</v>
      </c>
      <c r="I5" s="288"/>
      <c r="J5" s="289"/>
      <c r="K5" s="288"/>
      <c r="L5" s="288"/>
      <c r="M5" s="288"/>
      <c r="N5" s="534" t="s">
        <v>145</v>
      </c>
      <c r="O5" s="535"/>
      <c r="P5" s="534" t="s">
        <v>146</v>
      </c>
      <c r="Q5" s="535"/>
      <c r="R5" s="151"/>
      <c r="S5" s="365"/>
      <c r="T5" s="365"/>
      <c r="U5" s="362"/>
      <c r="V5" s="351" t="s">
        <v>415</v>
      </c>
      <c r="W5" s="354" t="s">
        <v>584</v>
      </c>
      <c r="X5" s="306"/>
      <c r="Y5" s="306"/>
      <c r="Z5" s="306"/>
      <c r="AA5" s="306"/>
      <c r="AB5" s="306"/>
      <c r="AC5" s="306"/>
      <c r="AD5" s="306"/>
      <c r="AE5" s="306"/>
      <c r="AF5" s="306"/>
      <c r="AG5" s="300"/>
      <c r="AH5" s="214"/>
      <c r="AI5" s="214"/>
      <c r="AJ5" s="214"/>
      <c r="AK5" s="214"/>
    </row>
    <row r="6" spans="1:37" s="297" customFormat="1" ht="80.150000000000006" customHeight="1" thickBot="1" x14ac:dyDescent="0.4">
      <c r="A6" s="290"/>
      <c r="B6" s="291" t="s">
        <v>45</v>
      </c>
      <c r="C6" s="292" t="s">
        <v>239</v>
      </c>
      <c r="D6" s="293" t="s">
        <v>377</v>
      </c>
      <c r="E6" s="293" t="s">
        <v>378</v>
      </c>
      <c r="F6" s="293" t="s">
        <v>379</v>
      </c>
      <c r="G6" s="546" t="s">
        <v>125</v>
      </c>
      <c r="H6" s="546"/>
      <c r="I6" s="293" t="s">
        <v>47</v>
      </c>
      <c r="J6" s="294" t="s">
        <v>380</v>
      </c>
      <c r="K6" s="293" t="s">
        <v>381</v>
      </c>
      <c r="L6" s="293" t="s">
        <v>382</v>
      </c>
      <c r="M6" s="295" t="s">
        <v>511</v>
      </c>
      <c r="N6" s="292" t="s">
        <v>383</v>
      </c>
      <c r="O6" s="296" t="s">
        <v>384</v>
      </c>
      <c r="P6" s="293" t="s">
        <v>385</v>
      </c>
      <c r="Q6" s="296" t="s">
        <v>384</v>
      </c>
      <c r="R6" s="290"/>
      <c r="S6" s="366"/>
      <c r="T6" s="367"/>
      <c r="U6" s="363"/>
      <c r="V6" s="355" t="s">
        <v>419</v>
      </c>
      <c r="W6" s="355"/>
      <c r="X6" s="307"/>
      <c r="Y6" s="307"/>
      <c r="Z6" s="307"/>
      <c r="AA6" s="307"/>
      <c r="AB6" s="307"/>
      <c r="AC6" s="307"/>
      <c r="AD6" s="307"/>
      <c r="AE6" s="307"/>
      <c r="AF6" s="307"/>
      <c r="AG6" s="301"/>
      <c r="AH6" s="298"/>
      <c r="AI6" s="298"/>
      <c r="AJ6" s="298"/>
      <c r="AK6" s="298"/>
    </row>
    <row r="7" spans="1:37" ht="27" customHeight="1" thickBot="1" x14ac:dyDescent="0.45">
      <c r="A7" s="145"/>
      <c r="B7" s="145"/>
      <c r="C7" s="145"/>
      <c r="D7" s="147"/>
      <c r="E7" s="154"/>
      <c r="F7" s="145"/>
      <c r="G7" s="145"/>
      <c r="H7" s="145"/>
      <c r="I7" s="156"/>
      <c r="J7" s="157"/>
      <c r="K7" s="158"/>
      <c r="L7" s="159"/>
      <c r="M7" s="160">
        <f>PTV</f>
        <v>0.46860000000000002</v>
      </c>
      <c r="N7" s="158"/>
      <c r="O7" s="190"/>
      <c r="P7" s="158"/>
      <c r="Q7" s="190"/>
      <c r="R7" s="145"/>
      <c r="V7" s="356" t="s">
        <v>418</v>
      </c>
      <c r="W7" s="356"/>
      <c r="X7" s="212"/>
      <c r="Y7" s="212"/>
      <c r="Z7" s="212"/>
      <c r="AA7" s="212"/>
      <c r="AB7" s="212"/>
      <c r="AC7" s="212"/>
      <c r="AD7" s="212"/>
      <c r="AE7" s="212"/>
      <c r="AF7" s="212"/>
      <c r="AG7" s="302"/>
      <c r="AH7" s="212"/>
      <c r="AI7" s="212"/>
      <c r="AJ7" s="212"/>
    </row>
    <row r="8" spans="1:37" ht="19" customHeight="1" x14ac:dyDescent="0.35">
      <c r="A8" s="145"/>
      <c r="B8" s="161" t="s">
        <v>48</v>
      </c>
      <c r="C8" s="224" t="s">
        <v>445</v>
      </c>
      <c r="D8" s="225" t="s">
        <v>487</v>
      </c>
      <c r="E8" s="217">
        <v>1151</v>
      </c>
      <c r="F8" s="225" t="s">
        <v>446</v>
      </c>
      <c r="G8" s="226" t="s">
        <v>343</v>
      </c>
      <c r="H8" s="170"/>
      <c r="I8" s="227" t="s">
        <v>61</v>
      </c>
      <c r="J8" s="228" t="s">
        <v>160</v>
      </c>
      <c r="K8" s="229">
        <v>9.81</v>
      </c>
      <c r="L8" s="218">
        <f>39900/$K8</f>
        <v>4067.2782874617733</v>
      </c>
      <c r="M8" s="230">
        <f t="shared" ref="M8:M20" si="0">ROUND((PTV*$K8),2)</f>
        <v>4.5999999999999996</v>
      </c>
      <c r="N8" s="231"/>
      <c r="O8" s="232" t="str">
        <f>IF(N8="","    -",K8*N8)</f>
        <v xml:space="preserve">    -</v>
      </c>
      <c r="P8" s="233"/>
      <c r="Q8" s="234" t="str">
        <f>IF(P8="","    -",ROUNDUP($P8/$E8,0)*$K8)</f>
        <v xml:space="preserve">    -</v>
      </c>
      <c r="R8" s="145"/>
      <c r="S8" s="368">
        <f t="shared" ref="S8:S54" si="1">N8*M8</f>
        <v>0</v>
      </c>
      <c r="T8" s="368">
        <f>ROUNDUP((P8/E8),0)*M8</f>
        <v>0</v>
      </c>
      <c r="U8" s="364"/>
      <c r="V8" s="356"/>
      <c r="W8" s="356"/>
      <c r="X8" s="212"/>
      <c r="Y8" s="212"/>
      <c r="Z8" s="212"/>
      <c r="AA8" s="212"/>
      <c r="AB8" s="212"/>
      <c r="AC8" s="212"/>
      <c r="AD8" s="212"/>
      <c r="AE8" s="212"/>
      <c r="AF8" s="212"/>
      <c r="AG8" s="302"/>
      <c r="AH8" s="212"/>
      <c r="AI8" s="212"/>
      <c r="AJ8" s="212"/>
    </row>
    <row r="9" spans="1:37" ht="19" customHeight="1" x14ac:dyDescent="0.35">
      <c r="A9" s="145"/>
      <c r="B9" s="161"/>
      <c r="C9" s="225" t="s">
        <v>447</v>
      </c>
      <c r="D9" s="225" t="s">
        <v>488</v>
      </c>
      <c r="E9" s="223">
        <v>1140</v>
      </c>
      <c r="F9" s="225" t="s">
        <v>446</v>
      </c>
      <c r="G9" s="235" t="s">
        <v>545</v>
      </c>
      <c r="H9" s="236"/>
      <c r="I9" s="227" t="s">
        <v>330</v>
      </c>
      <c r="J9" s="237" t="s">
        <v>39</v>
      </c>
      <c r="K9" s="229">
        <v>10.39</v>
      </c>
      <c r="L9" s="218">
        <f t="shared" ref="L9:L20" si="2">39900/$K9</f>
        <v>3840.2309913378244</v>
      </c>
      <c r="M9" s="230">
        <f t="shared" si="0"/>
        <v>4.87</v>
      </c>
      <c r="N9" s="238"/>
      <c r="O9" s="239" t="str">
        <f>IF(N9="","    -",K9*N9)</f>
        <v xml:space="preserve">    -</v>
      </c>
      <c r="P9" s="240"/>
      <c r="Q9" s="241" t="str">
        <f>IF(P9="","    -",ROUNDUP($P9/$E9,0)*$K9)</f>
        <v xml:space="preserve">    -</v>
      </c>
      <c r="R9" s="145"/>
      <c r="S9" s="368">
        <f t="shared" si="1"/>
        <v>0</v>
      </c>
      <c r="T9" s="368">
        <f t="shared" ref="T9:T20" si="3">ROUNDUP((P9/E9),0)*M9</f>
        <v>0</v>
      </c>
      <c r="U9" s="364"/>
      <c r="V9" s="351" t="s">
        <v>416</v>
      </c>
      <c r="W9" s="357"/>
    </row>
    <row r="10" spans="1:37" ht="19" customHeight="1" x14ac:dyDescent="0.35">
      <c r="A10" s="145"/>
      <c r="B10" s="146" t="s">
        <v>448</v>
      </c>
      <c r="C10" s="225" t="s">
        <v>447</v>
      </c>
      <c r="D10" s="225" t="s">
        <v>488</v>
      </c>
      <c r="E10" s="242">
        <v>1141</v>
      </c>
      <c r="F10" s="225" t="s">
        <v>446</v>
      </c>
      <c r="G10" s="226" t="s">
        <v>512</v>
      </c>
      <c r="H10" s="170"/>
      <c r="I10" s="227" t="s">
        <v>73</v>
      </c>
      <c r="J10" s="228" t="s">
        <v>161</v>
      </c>
      <c r="K10" s="229">
        <v>9.7200000000000006</v>
      </c>
      <c r="L10" s="218">
        <f t="shared" si="2"/>
        <v>4104.9382716049377</v>
      </c>
      <c r="M10" s="230">
        <f t="shared" si="0"/>
        <v>4.55</v>
      </c>
      <c r="N10" s="238"/>
      <c r="O10" s="239" t="str">
        <f t="shared" ref="O10:O57" si="4">IF(N10="","    -",K10*N10)</f>
        <v xml:space="preserve">    -</v>
      </c>
      <c r="P10" s="240"/>
      <c r="Q10" s="241" t="str">
        <f t="shared" ref="Q10:Q57" si="5">IF(P10="","    -",ROUNDUP($P10/$E10,0)*$K10)</f>
        <v xml:space="preserve">    -</v>
      </c>
      <c r="R10" s="145"/>
      <c r="S10" s="368">
        <f t="shared" si="1"/>
        <v>0</v>
      </c>
      <c r="T10" s="368">
        <f t="shared" si="3"/>
        <v>0</v>
      </c>
      <c r="U10" s="364"/>
      <c r="V10" s="351" t="s">
        <v>417</v>
      </c>
      <c r="W10" s="357"/>
    </row>
    <row r="11" spans="1:37" s="155" customFormat="1" ht="19" customHeight="1" x14ac:dyDescent="0.35">
      <c r="A11" s="151"/>
      <c r="B11" s="146" t="s">
        <v>449</v>
      </c>
      <c r="C11" s="225" t="s">
        <v>447</v>
      </c>
      <c r="D11" s="225" t="s">
        <v>488</v>
      </c>
      <c r="E11" s="217">
        <v>1141</v>
      </c>
      <c r="F11" s="225" t="s">
        <v>446</v>
      </c>
      <c r="G11" s="226" t="s">
        <v>549</v>
      </c>
      <c r="H11" s="170"/>
      <c r="I11" s="227" t="s">
        <v>81</v>
      </c>
      <c r="J11" s="228" t="s">
        <v>166</v>
      </c>
      <c r="K11" s="229">
        <v>9.7200000000000006</v>
      </c>
      <c r="L11" s="218">
        <f t="shared" si="2"/>
        <v>4104.9382716049377</v>
      </c>
      <c r="M11" s="230">
        <f t="shared" si="0"/>
        <v>4.55</v>
      </c>
      <c r="N11" s="238"/>
      <c r="O11" s="239" t="str">
        <f t="shared" si="4"/>
        <v xml:space="preserve">    -</v>
      </c>
      <c r="P11" s="240"/>
      <c r="Q11" s="241" t="str">
        <f t="shared" si="5"/>
        <v xml:space="preserve">    -</v>
      </c>
      <c r="R11" s="151"/>
      <c r="S11" s="368">
        <f t="shared" si="1"/>
        <v>0</v>
      </c>
      <c r="T11" s="368">
        <f t="shared" si="3"/>
        <v>0</v>
      </c>
      <c r="U11" s="364"/>
      <c r="V11" s="351" t="s">
        <v>414</v>
      </c>
      <c r="W11" s="357"/>
      <c r="X11" s="306"/>
      <c r="Y11" s="306"/>
      <c r="Z11" s="306"/>
      <c r="AA11" s="306"/>
      <c r="AB11" s="306"/>
      <c r="AC11" s="306"/>
      <c r="AD11" s="306"/>
      <c r="AE11" s="306"/>
      <c r="AF11" s="306"/>
      <c r="AG11" s="300"/>
      <c r="AH11" s="214"/>
      <c r="AI11" s="214"/>
      <c r="AJ11" s="214"/>
      <c r="AK11" s="214"/>
    </row>
    <row r="12" spans="1:37" s="155" customFormat="1" ht="19" customHeight="1" x14ac:dyDescent="0.35">
      <c r="A12" s="151"/>
      <c r="B12" s="146"/>
      <c r="C12" s="225" t="s">
        <v>544</v>
      </c>
      <c r="D12" s="225" t="s">
        <v>543</v>
      </c>
      <c r="E12" s="217">
        <v>1125</v>
      </c>
      <c r="F12" s="225" t="s">
        <v>446</v>
      </c>
      <c r="G12" s="375" t="s">
        <v>548</v>
      </c>
      <c r="H12" s="170"/>
      <c r="I12" s="227" t="s">
        <v>521</v>
      </c>
      <c r="J12" s="228" t="s">
        <v>520</v>
      </c>
      <c r="K12" s="229">
        <v>10.09</v>
      </c>
      <c r="L12" s="218">
        <f t="shared" si="2"/>
        <v>3954.4103072348862</v>
      </c>
      <c r="M12" s="230">
        <f t="shared" si="0"/>
        <v>4.7300000000000004</v>
      </c>
      <c r="N12" s="238"/>
      <c r="O12" s="239" t="str">
        <f t="shared" si="4"/>
        <v xml:space="preserve">    -</v>
      </c>
      <c r="P12" s="240"/>
      <c r="Q12" s="241" t="str">
        <f t="shared" si="5"/>
        <v xml:space="preserve">    -</v>
      </c>
      <c r="R12" s="151"/>
      <c r="S12" s="368">
        <f t="shared" si="1"/>
        <v>0</v>
      </c>
      <c r="T12" s="368">
        <f t="shared" si="3"/>
        <v>0</v>
      </c>
      <c r="U12" s="364"/>
      <c r="V12" s="351"/>
      <c r="W12" s="357"/>
      <c r="X12" s="306"/>
      <c r="Y12" s="306"/>
      <c r="Z12" s="306"/>
      <c r="AA12" s="306"/>
      <c r="AB12" s="306"/>
      <c r="AC12" s="306"/>
      <c r="AD12" s="306"/>
      <c r="AE12" s="306"/>
      <c r="AF12" s="306"/>
      <c r="AG12" s="300"/>
      <c r="AH12" s="214"/>
      <c r="AI12" s="214"/>
      <c r="AJ12" s="214"/>
      <c r="AK12" s="214"/>
    </row>
    <row r="13" spans="1:37" s="155" customFormat="1" ht="19" customHeight="1" x14ac:dyDescent="0.35">
      <c r="A13" s="151"/>
      <c r="B13" s="146" t="s">
        <v>450</v>
      </c>
      <c r="C13" s="225" t="s">
        <v>451</v>
      </c>
      <c r="D13" s="225" t="s">
        <v>489</v>
      </c>
      <c r="E13" s="217">
        <v>961</v>
      </c>
      <c r="F13" s="225" t="s">
        <v>446</v>
      </c>
      <c r="G13" s="226" t="s">
        <v>513</v>
      </c>
      <c r="H13" s="170"/>
      <c r="I13" s="243" t="s">
        <v>156</v>
      </c>
      <c r="J13" s="228" t="s">
        <v>205</v>
      </c>
      <c r="K13" s="229">
        <v>8.23</v>
      </c>
      <c r="L13" s="218">
        <f t="shared" si="2"/>
        <v>4848.1166464155522</v>
      </c>
      <c r="M13" s="230">
        <f>ROUNDUP((PTV*$K13),2)</f>
        <v>3.86</v>
      </c>
      <c r="N13" s="238"/>
      <c r="O13" s="239" t="str">
        <f t="shared" si="4"/>
        <v xml:space="preserve">    -</v>
      </c>
      <c r="P13" s="240"/>
      <c r="Q13" s="241" t="str">
        <f t="shared" si="5"/>
        <v xml:space="preserve">    -</v>
      </c>
      <c r="R13" s="151"/>
      <c r="S13" s="368">
        <f t="shared" si="1"/>
        <v>0</v>
      </c>
      <c r="T13" s="368">
        <f t="shared" si="3"/>
        <v>0</v>
      </c>
      <c r="U13" s="364"/>
      <c r="V13" s="358"/>
      <c r="W13" s="357"/>
      <c r="X13" s="306"/>
      <c r="Y13" s="306"/>
      <c r="Z13" s="306"/>
      <c r="AA13" s="306"/>
      <c r="AB13" s="306"/>
      <c r="AC13" s="306"/>
      <c r="AD13" s="306"/>
      <c r="AE13" s="306"/>
      <c r="AF13" s="306"/>
      <c r="AG13" s="300"/>
      <c r="AH13" s="214"/>
      <c r="AI13" s="214"/>
      <c r="AJ13" s="214"/>
      <c r="AK13" s="214"/>
    </row>
    <row r="14" spans="1:37" ht="19" customHeight="1" x14ac:dyDescent="0.35">
      <c r="A14" s="145"/>
      <c r="B14" s="146" t="s">
        <v>103</v>
      </c>
      <c r="C14" s="225" t="s">
        <v>490</v>
      </c>
      <c r="D14" s="225" t="s">
        <v>491</v>
      </c>
      <c r="E14" s="244">
        <v>760</v>
      </c>
      <c r="F14" s="225" t="s">
        <v>446</v>
      </c>
      <c r="G14" s="226" t="s">
        <v>484</v>
      </c>
      <c r="H14" s="170"/>
      <c r="I14" s="227" t="s">
        <v>63</v>
      </c>
      <c r="J14" s="245" t="s">
        <v>42</v>
      </c>
      <c r="K14" s="229">
        <v>6.48</v>
      </c>
      <c r="L14" s="218">
        <f t="shared" si="2"/>
        <v>6157.4074074074069</v>
      </c>
      <c r="M14" s="230">
        <f t="shared" si="0"/>
        <v>3.04</v>
      </c>
      <c r="N14" s="238"/>
      <c r="O14" s="239" t="str">
        <f t="shared" si="4"/>
        <v xml:space="preserve">    -</v>
      </c>
      <c r="P14" s="240"/>
      <c r="Q14" s="241" t="str">
        <f t="shared" si="5"/>
        <v xml:space="preserve">    -</v>
      </c>
      <c r="R14" s="145"/>
      <c r="S14" s="368">
        <f t="shared" si="1"/>
        <v>0</v>
      </c>
      <c r="T14" s="368">
        <f t="shared" si="3"/>
        <v>0</v>
      </c>
      <c r="U14" s="364"/>
      <c r="V14" s="351" t="s">
        <v>413</v>
      </c>
      <c r="W14" s="357"/>
    </row>
    <row r="15" spans="1:37" s="155" customFormat="1" ht="19" customHeight="1" x14ac:dyDescent="0.35">
      <c r="A15" s="151"/>
      <c r="B15" s="146"/>
      <c r="C15" s="225" t="s">
        <v>490</v>
      </c>
      <c r="D15" s="225" t="s">
        <v>491</v>
      </c>
      <c r="E15" s="244">
        <v>760</v>
      </c>
      <c r="F15" s="225" t="s">
        <v>446</v>
      </c>
      <c r="G15" s="392" t="s">
        <v>555</v>
      </c>
      <c r="H15" s="246"/>
      <c r="I15" s="227" t="s">
        <v>291</v>
      </c>
      <c r="J15" s="237" t="s">
        <v>40</v>
      </c>
      <c r="K15" s="229">
        <v>6.93</v>
      </c>
      <c r="L15" s="218">
        <f t="shared" si="2"/>
        <v>5757.575757575758</v>
      </c>
      <c r="M15" s="230">
        <f t="shared" si="0"/>
        <v>3.25</v>
      </c>
      <c r="N15" s="238"/>
      <c r="O15" s="239" t="str">
        <f t="shared" si="4"/>
        <v xml:space="preserve">    -</v>
      </c>
      <c r="P15" s="240"/>
      <c r="Q15" s="241" t="str">
        <f t="shared" si="5"/>
        <v xml:space="preserve">    -</v>
      </c>
      <c r="R15" s="151"/>
      <c r="S15" s="368">
        <f t="shared" si="1"/>
        <v>0</v>
      </c>
      <c r="T15" s="368">
        <f t="shared" si="3"/>
        <v>0</v>
      </c>
      <c r="U15" s="364"/>
      <c r="V15" s="358"/>
      <c r="W15" s="357"/>
      <c r="X15" s="306"/>
      <c r="Y15" s="306"/>
      <c r="Z15" s="306"/>
      <c r="AA15" s="306"/>
      <c r="AB15" s="306"/>
      <c r="AC15" s="306"/>
      <c r="AD15" s="306"/>
      <c r="AE15" s="306"/>
      <c r="AF15" s="306"/>
      <c r="AG15" s="300"/>
      <c r="AH15" s="214"/>
      <c r="AI15" s="214"/>
      <c r="AJ15" s="214"/>
      <c r="AK15" s="214"/>
    </row>
    <row r="16" spans="1:37" s="155" customFormat="1" ht="19" customHeight="1" x14ac:dyDescent="0.35">
      <c r="A16" s="151"/>
      <c r="B16" s="146"/>
      <c r="C16" s="225" t="s">
        <v>492</v>
      </c>
      <c r="D16" s="225" t="s">
        <v>493</v>
      </c>
      <c r="E16" s="247">
        <v>1161</v>
      </c>
      <c r="F16" s="225" t="s">
        <v>446</v>
      </c>
      <c r="G16" s="226" t="s">
        <v>288</v>
      </c>
      <c r="H16" s="170"/>
      <c r="I16" s="227" t="s">
        <v>289</v>
      </c>
      <c r="J16" s="228" t="s">
        <v>290</v>
      </c>
      <c r="K16" s="229">
        <v>9.89</v>
      </c>
      <c r="L16" s="218">
        <f t="shared" si="2"/>
        <v>4034.3781597573302</v>
      </c>
      <c r="M16" s="230">
        <f t="shared" si="0"/>
        <v>4.63</v>
      </c>
      <c r="N16" s="238"/>
      <c r="O16" s="239" t="str">
        <f t="shared" si="4"/>
        <v xml:space="preserve">    -</v>
      </c>
      <c r="P16" s="240"/>
      <c r="Q16" s="241" t="str">
        <f t="shared" si="5"/>
        <v xml:space="preserve">    -</v>
      </c>
      <c r="R16" s="151"/>
      <c r="S16" s="368">
        <f t="shared" si="1"/>
        <v>0</v>
      </c>
      <c r="T16" s="368">
        <f t="shared" si="3"/>
        <v>0</v>
      </c>
      <c r="U16" s="364"/>
      <c r="V16" s="358"/>
      <c r="W16" s="357"/>
      <c r="X16" s="306"/>
      <c r="Y16" s="306"/>
      <c r="Z16" s="306"/>
      <c r="AA16" s="306"/>
      <c r="AB16" s="306"/>
      <c r="AC16" s="306"/>
      <c r="AD16" s="306"/>
      <c r="AE16" s="306"/>
      <c r="AF16" s="306"/>
      <c r="AG16" s="300"/>
      <c r="AH16" s="214"/>
      <c r="AI16" s="214"/>
      <c r="AJ16" s="214"/>
      <c r="AK16" s="214"/>
    </row>
    <row r="17" spans="1:37" ht="19" customHeight="1" x14ac:dyDescent="0.35">
      <c r="A17" s="145"/>
      <c r="B17" s="146" t="s">
        <v>217</v>
      </c>
      <c r="C17" s="225" t="s">
        <v>492</v>
      </c>
      <c r="D17" s="225" t="s">
        <v>494</v>
      </c>
      <c r="E17" s="217">
        <v>774</v>
      </c>
      <c r="F17" s="225" t="s">
        <v>446</v>
      </c>
      <c r="G17" s="226" t="s">
        <v>295</v>
      </c>
      <c r="H17" s="170"/>
      <c r="I17" s="227" t="s">
        <v>75</v>
      </c>
      <c r="J17" s="228" t="s">
        <v>162</v>
      </c>
      <c r="K17" s="229">
        <v>6.6</v>
      </c>
      <c r="L17" s="218">
        <f t="shared" si="2"/>
        <v>6045.454545454546</v>
      </c>
      <c r="M17" s="230">
        <f t="shared" si="0"/>
        <v>3.09</v>
      </c>
      <c r="N17" s="238"/>
      <c r="O17" s="239" t="str">
        <f t="shared" si="4"/>
        <v xml:space="preserve">    -</v>
      </c>
      <c r="P17" s="240"/>
      <c r="Q17" s="241" t="str">
        <f t="shared" si="5"/>
        <v xml:space="preserve">    -</v>
      </c>
      <c r="R17" s="145"/>
      <c r="S17" s="368">
        <f t="shared" si="1"/>
        <v>0</v>
      </c>
      <c r="T17" s="368">
        <f t="shared" si="3"/>
        <v>0</v>
      </c>
      <c r="U17" s="364"/>
      <c r="V17" s="359" t="str">
        <f>V7&amp;School_Year&amp;V9&amp;SEPDSRD&amp;V10&amp;TEXT(PTV,"$#0.0000")&amp;V11&amp;TEXT(PTV*TLW,"$#,###.00")&amp;V14</f>
        <v>The Pass Thru Value (PTV) or NOI (Net Off Invoice) discount amount has been determined based on the quantity of tomato paste in the products being offered under this program. 100332 values quoted for the SY2020/2021 were provided by FNS via the 11/01/2019 NMPA notification @ $0.4686 per pound or $18,697.14 per truckload of paste. The corresponding Pass Through Value Discount per case for each product is indicated above.</v>
      </c>
      <c r="W17" s="359"/>
      <c r="X17" s="213"/>
      <c r="Y17" s="213"/>
      <c r="Z17" s="213"/>
      <c r="AA17" s="213"/>
      <c r="AB17" s="213"/>
      <c r="AC17" s="213"/>
      <c r="AD17" s="213"/>
      <c r="AE17" s="213"/>
      <c r="AF17" s="213"/>
      <c r="AG17" s="303"/>
      <c r="AH17" s="213"/>
      <c r="AI17" s="213"/>
      <c r="AJ17" s="213"/>
      <c r="AK17" s="213"/>
    </row>
    <row r="18" spans="1:37" ht="19" customHeight="1" x14ac:dyDescent="0.35">
      <c r="A18" s="145"/>
      <c r="B18" s="146" t="s">
        <v>217</v>
      </c>
      <c r="C18" s="225" t="s">
        <v>492</v>
      </c>
      <c r="D18" s="225" t="s">
        <v>494</v>
      </c>
      <c r="E18" s="217">
        <v>773</v>
      </c>
      <c r="F18" s="225" t="s">
        <v>446</v>
      </c>
      <c r="G18" s="322" t="s">
        <v>525</v>
      </c>
      <c r="H18" s="170"/>
      <c r="I18" s="227" t="s">
        <v>356</v>
      </c>
      <c r="J18" s="245" t="s">
        <v>357</v>
      </c>
      <c r="K18" s="229">
        <v>6.93</v>
      </c>
      <c r="L18" s="218">
        <f t="shared" si="2"/>
        <v>5757.575757575758</v>
      </c>
      <c r="M18" s="230">
        <f t="shared" si="0"/>
        <v>3.25</v>
      </c>
      <c r="N18" s="238"/>
      <c r="O18" s="239" t="str">
        <f t="shared" si="4"/>
        <v xml:space="preserve">    -</v>
      </c>
      <c r="P18" s="240"/>
      <c r="Q18" s="241" t="str">
        <f t="shared" si="5"/>
        <v xml:space="preserve">    -</v>
      </c>
      <c r="R18" s="145"/>
      <c r="S18" s="368">
        <f t="shared" si="1"/>
        <v>0</v>
      </c>
      <c r="T18" s="368">
        <f t="shared" si="3"/>
        <v>0</v>
      </c>
      <c r="U18" s="364"/>
      <c r="V18" s="359"/>
      <c r="W18" s="359"/>
      <c r="X18" s="213"/>
      <c r="Y18" s="213"/>
      <c r="Z18" s="213"/>
      <c r="AA18" s="213"/>
      <c r="AB18" s="213"/>
      <c r="AC18" s="213"/>
      <c r="AD18" s="213"/>
      <c r="AE18" s="213"/>
      <c r="AF18" s="213"/>
      <c r="AG18" s="303"/>
      <c r="AH18" s="213"/>
      <c r="AI18" s="213"/>
      <c r="AJ18" s="213"/>
      <c r="AK18" s="213"/>
    </row>
    <row r="19" spans="1:37" ht="19" customHeight="1" x14ac:dyDescent="0.35">
      <c r="A19" s="145"/>
      <c r="B19" s="146"/>
      <c r="C19" s="225" t="s">
        <v>447</v>
      </c>
      <c r="D19" s="225" t="s">
        <v>488</v>
      </c>
      <c r="E19" s="217">
        <v>542</v>
      </c>
      <c r="F19" s="225" t="s">
        <v>517</v>
      </c>
      <c r="G19" s="391" t="s">
        <v>554</v>
      </c>
      <c r="H19" s="170"/>
      <c r="I19" s="227" t="s">
        <v>522</v>
      </c>
      <c r="J19" s="245" t="s">
        <v>519</v>
      </c>
      <c r="K19" s="229">
        <v>5.61</v>
      </c>
      <c r="L19" s="218">
        <f t="shared" si="2"/>
        <v>7112.2994652406414</v>
      </c>
      <c r="M19" s="230">
        <f t="shared" si="0"/>
        <v>2.63</v>
      </c>
      <c r="N19" s="318"/>
      <c r="O19" s="319" t="str">
        <f t="shared" si="4"/>
        <v xml:space="preserve">    -</v>
      </c>
      <c r="P19" s="320"/>
      <c r="Q19" s="321" t="str">
        <f t="shared" si="5"/>
        <v xml:space="preserve">    -</v>
      </c>
      <c r="R19" s="145"/>
      <c r="S19" s="368">
        <f t="shared" si="1"/>
        <v>0</v>
      </c>
      <c r="T19" s="368">
        <f t="shared" si="3"/>
        <v>0</v>
      </c>
      <c r="U19" s="364"/>
      <c r="V19" s="359"/>
      <c r="W19" s="359"/>
      <c r="X19" s="213"/>
      <c r="Y19" s="213"/>
      <c r="Z19" s="213"/>
      <c r="AA19" s="213"/>
      <c r="AB19" s="213"/>
      <c r="AC19" s="213"/>
      <c r="AD19" s="213"/>
      <c r="AE19" s="213"/>
      <c r="AF19" s="213"/>
      <c r="AG19" s="303"/>
      <c r="AH19" s="213"/>
      <c r="AI19" s="213"/>
      <c r="AJ19" s="213"/>
      <c r="AK19" s="213"/>
    </row>
    <row r="20" spans="1:37" ht="19" customHeight="1" thickBot="1" x14ac:dyDescent="0.4">
      <c r="A20" s="145"/>
      <c r="B20" s="146"/>
      <c r="C20" s="225" t="s">
        <v>492</v>
      </c>
      <c r="D20" s="225" t="s">
        <v>518</v>
      </c>
      <c r="E20" s="217">
        <v>370</v>
      </c>
      <c r="F20" s="225" t="s">
        <v>517</v>
      </c>
      <c r="G20" s="322" t="s">
        <v>526</v>
      </c>
      <c r="H20" s="170"/>
      <c r="I20" s="227" t="s">
        <v>426</v>
      </c>
      <c r="J20" s="245" t="s">
        <v>425</v>
      </c>
      <c r="K20" s="229">
        <v>3.83</v>
      </c>
      <c r="L20" s="218">
        <f t="shared" si="2"/>
        <v>10417.7545691906</v>
      </c>
      <c r="M20" s="230">
        <f t="shared" si="0"/>
        <v>1.79</v>
      </c>
      <c r="N20" s="248"/>
      <c r="O20" s="249" t="str">
        <f t="shared" ref="O20" si="6">IF(N20="","    -",K20*N20)</f>
        <v xml:space="preserve">    -</v>
      </c>
      <c r="P20" s="250"/>
      <c r="Q20" s="251" t="str">
        <f t="shared" ref="Q20" si="7">IF(P20="","    -",ROUNDUP($P20/$E20,0)*$K20)</f>
        <v xml:space="preserve">    -</v>
      </c>
      <c r="R20" s="145"/>
      <c r="S20" s="368">
        <f t="shared" si="1"/>
        <v>0</v>
      </c>
      <c r="T20" s="368">
        <f t="shared" si="3"/>
        <v>0</v>
      </c>
      <c r="U20" s="364"/>
      <c r="V20" s="359"/>
      <c r="W20" s="359"/>
      <c r="X20" s="213"/>
      <c r="Y20" s="213"/>
      <c r="Z20" s="213"/>
      <c r="AA20" s="213"/>
      <c r="AB20" s="213"/>
      <c r="AC20" s="213"/>
      <c r="AD20" s="213"/>
      <c r="AE20" s="213"/>
      <c r="AF20" s="213"/>
      <c r="AG20" s="303"/>
      <c r="AH20" s="213"/>
      <c r="AI20" s="213"/>
      <c r="AJ20" s="213"/>
      <c r="AK20" s="213"/>
    </row>
    <row r="21" spans="1:37" ht="8.25" customHeight="1" thickBot="1" x14ac:dyDescent="0.4">
      <c r="A21" s="145"/>
      <c r="B21" s="146"/>
      <c r="C21" s="225"/>
      <c r="D21" s="225"/>
      <c r="E21" s="217"/>
      <c r="F21" s="225"/>
      <c r="G21" s="226"/>
      <c r="H21" s="170"/>
      <c r="I21" s="227"/>
      <c r="J21" s="228"/>
      <c r="K21" s="229"/>
      <c r="L21" s="218"/>
      <c r="M21" s="230"/>
      <c r="N21" s="252"/>
      <c r="O21" s="253"/>
      <c r="P21" s="254"/>
      <c r="Q21" s="253"/>
      <c r="R21" s="145"/>
      <c r="S21" s="368"/>
      <c r="T21" s="368"/>
      <c r="U21" s="364"/>
      <c r="W21" s="357"/>
    </row>
    <row r="22" spans="1:37" ht="19" customHeight="1" x14ac:dyDescent="0.35">
      <c r="A22" s="145"/>
      <c r="B22" s="146" t="s">
        <v>213</v>
      </c>
      <c r="C22" s="225" t="s">
        <v>64</v>
      </c>
      <c r="D22" s="225" t="s">
        <v>495</v>
      </c>
      <c r="E22" s="217">
        <v>1000</v>
      </c>
      <c r="F22" s="225" t="s">
        <v>452</v>
      </c>
      <c r="G22" s="226" t="s">
        <v>249</v>
      </c>
      <c r="H22" s="170"/>
      <c r="I22" s="227" t="s">
        <v>66</v>
      </c>
      <c r="J22" s="228" t="s">
        <v>165</v>
      </c>
      <c r="K22" s="229">
        <v>4.21</v>
      </c>
      <c r="L22" s="218">
        <f t="shared" ref="L22:L32" si="8">39900/$K22</f>
        <v>9477.4346793349177</v>
      </c>
      <c r="M22" s="230">
        <f t="shared" ref="M22:M32" si="9">ROUND((PTV*$K22),2)</f>
        <v>1.97</v>
      </c>
      <c r="N22" s="231"/>
      <c r="O22" s="232" t="str">
        <f t="shared" si="4"/>
        <v xml:space="preserve">    -</v>
      </c>
      <c r="P22" s="233"/>
      <c r="Q22" s="234" t="str">
        <f t="shared" si="5"/>
        <v xml:space="preserve">    -</v>
      </c>
      <c r="R22" s="145"/>
      <c r="S22" s="368">
        <f t="shared" si="1"/>
        <v>0</v>
      </c>
      <c r="T22" s="368">
        <f t="shared" ref="T22:T57" si="10">ROUNDUP((P22/E22),0)*M22</f>
        <v>0</v>
      </c>
      <c r="U22" s="364"/>
      <c r="W22" s="357"/>
    </row>
    <row r="23" spans="1:37" ht="19" customHeight="1" x14ac:dyDescent="0.35">
      <c r="A23" s="145"/>
      <c r="B23" s="146"/>
      <c r="C23" s="225" t="s">
        <v>64</v>
      </c>
      <c r="D23" s="225" t="s">
        <v>495</v>
      </c>
      <c r="E23" s="217">
        <v>1000</v>
      </c>
      <c r="F23" s="225" t="s">
        <v>452</v>
      </c>
      <c r="G23" s="323" t="s">
        <v>546</v>
      </c>
      <c r="H23" s="246"/>
      <c r="I23" s="227" t="s">
        <v>331</v>
      </c>
      <c r="J23" s="228" t="s">
        <v>41</v>
      </c>
      <c r="K23" s="229">
        <v>4.8099999999999996</v>
      </c>
      <c r="L23" s="218">
        <f t="shared" si="8"/>
        <v>8295.2182952182957</v>
      </c>
      <c r="M23" s="230">
        <f t="shared" si="9"/>
        <v>2.25</v>
      </c>
      <c r="N23" s="238"/>
      <c r="O23" s="239" t="str">
        <f t="shared" si="4"/>
        <v xml:space="preserve">    -</v>
      </c>
      <c r="P23" s="240"/>
      <c r="Q23" s="241" t="str">
        <f t="shared" si="5"/>
        <v xml:space="preserve">    -</v>
      </c>
      <c r="R23" s="145"/>
      <c r="S23" s="368">
        <f t="shared" si="1"/>
        <v>0</v>
      </c>
      <c r="T23" s="368">
        <f t="shared" si="10"/>
        <v>0</v>
      </c>
      <c r="U23" s="364"/>
      <c r="W23" s="357"/>
    </row>
    <row r="24" spans="1:37" ht="19" customHeight="1" x14ac:dyDescent="0.35">
      <c r="A24" s="145"/>
      <c r="B24" s="146"/>
      <c r="C24" s="225" t="s">
        <v>455</v>
      </c>
      <c r="D24" s="225" t="s">
        <v>497</v>
      </c>
      <c r="E24" s="217">
        <v>250</v>
      </c>
      <c r="F24" s="225" t="s">
        <v>456</v>
      </c>
      <c r="G24" s="281" t="s">
        <v>547</v>
      </c>
      <c r="H24" s="222"/>
      <c r="I24" s="227" t="s">
        <v>316</v>
      </c>
      <c r="J24" s="228" t="s">
        <v>318</v>
      </c>
      <c r="K24" s="229">
        <v>3.56</v>
      </c>
      <c r="L24" s="218">
        <f t="shared" si="8"/>
        <v>11207.865168539325</v>
      </c>
      <c r="M24" s="230">
        <f t="shared" si="9"/>
        <v>1.67</v>
      </c>
      <c r="N24" s="238"/>
      <c r="O24" s="239" t="str">
        <f t="shared" si="4"/>
        <v xml:space="preserve">    -</v>
      </c>
      <c r="P24" s="240"/>
      <c r="Q24" s="241" t="str">
        <f t="shared" si="5"/>
        <v xml:space="preserve">    -</v>
      </c>
      <c r="R24" s="145"/>
      <c r="S24" s="368">
        <f t="shared" si="1"/>
        <v>0</v>
      </c>
      <c r="T24" s="368">
        <f t="shared" si="10"/>
        <v>0</v>
      </c>
      <c r="U24" s="364"/>
      <c r="V24" s="351" t="str">
        <f>V11&amp;TEXT(TLW,"#,###.00")</f>
        <v xml:space="preserve"> per pound or 39,900.00</v>
      </c>
      <c r="W24" s="357"/>
    </row>
    <row r="25" spans="1:37" s="164" customFormat="1" ht="19" customHeight="1" x14ac:dyDescent="0.35">
      <c r="A25" s="162"/>
      <c r="B25" s="163"/>
      <c r="C25" s="225" t="s">
        <v>455</v>
      </c>
      <c r="D25" s="225" t="s">
        <v>497</v>
      </c>
      <c r="E25" s="225">
        <v>250</v>
      </c>
      <c r="F25" s="225" t="s">
        <v>456</v>
      </c>
      <c r="G25" s="322" t="s">
        <v>527</v>
      </c>
      <c r="H25" s="261"/>
      <c r="I25" s="227" t="s">
        <v>332</v>
      </c>
      <c r="J25" s="228" t="s">
        <v>333</v>
      </c>
      <c r="K25" s="227">
        <v>2.0499999999999998</v>
      </c>
      <c r="L25" s="218">
        <f t="shared" si="8"/>
        <v>19463.414634146342</v>
      </c>
      <c r="M25" s="230">
        <f t="shared" si="9"/>
        <v>0.96</v>
      </c>
      <c r="N25" s="238"/>
      <c r="O25" s="239" t="str">
        <f t="shared" ref="O25" si="11">IF(N25="","    -",K25*N25)</f>
        <v xml:space="preserve">    -</v>
      </c>
      <c r="P25" s="240"/>
      <c r="Q25" s="241" t="str">
        <f t="shared" ref="Q25" si="12">IF(P25="","    -",ROUNDUP($P25/$E25,0)*$K25)</f>
        <v xml:space="preserve">    -</v>
      </c>
      <c r="S25" s="368">
        <f t="shared" si="1"/>
        <v>0</v>
      </c>
      <c r="T25" s="368">
        <f t="shared" si="10"/>
        <v>0</v>
      </c>
      <c r="U25" s="363"/>
      <c r="V25" s="355"/>
      <c r="W25" s="355"/>
      <c r="X25" s="308"/>
      <c r="Y25" s="308"/>
      <c r="Z25" s="308"/>
      <c r="AA25" s="308"/>
      <c r="AB25" s="308"/>
      <c r="AC25" s="308"/>
      <c r="AD25" s="308"/>
      <c r="AE25" s="308"/>
      <c r="AF25" s="308"/>
      <c r="AG25" s="304"/>
      <c r="AH25" s="215"/>
      <c r="AI25" s="215"/>
      <c r="AJ25" s="215"/>
      <c r="AK25" s="215"/>
    </row>
    <row r="26" spans="1:37" ht="19" customHeight="1" x14ac:dyDescent="0.35">
      <c r="A26" s="145"/>
      <c r="B26" s="146"/>
      <c r="C26" s="258" t="s">
        <v>455</v>
      </c>
      <c r="D26" s="258" t="s">
        <v>497</v>
      </c>
      <c r="E26" s="223">
        <v>250</v>
      </c>
      <c r="F26" s="225" t="s">
        <v>456</v>
      </c>
      <c r="G26" s="281" t="s">
        <v>531</v>
      </c>
      <c r="H26" s="222"/>
      <c r="I26" s="227" t="s">
        <v>317</v>
      </c>
      <c r="J26" s="245" t="s">
        <v>319</v>
      </c>
      <c r="K26" s="257">
        <v>3.98</v>
      </c>
      <c r="L26" s="220">
        <f t="shared" si="8"/>
        <v>10025.125628140704</v>
      </c>
      <c r="M26" s="230">
        <f t="shared" si="9"/>
        <v>1.87</v>
      </c>
      <c r="N26" s="238"/>
      <c r="O26" s="239" t="str">
        <f t="shared" si="4"/>
        <v xml:space="preserve">    -</v>
      </c>
      <c r="P26" s="240"/>
      <c r="Q26" s="241" t="str">
        <f t="shared" si="5"/>
        <v xml:space="preserve">    -</v>
      </c>
      <c r="R26" s="145"/>
      <c r="S26" s="368">
        <f t="shared" si="1"/>
        <v>0</v>
      </c>
      <c r="T26" s="368">
        <f t="shared" si="10"/>
        <v>0</v>
      </c>
      <c r="U26" s="364"/>
      <c r="W26" s="357"/>
    </row>
    <row r="27" spans="1:37" ht="19" customHeight="1" x14ac:dyDescent="0.35">
      <c r="A27" s="145"/>
      <c r="B27" s="146"/>
      <c r="C27" s="258" t="s">
        <v>457</v>
      </c>
      <c r="D27" s="258" t="s">
        <v>498</v>
      </c>
      <c r="E27" s="223">
        <v>264</v>
      </c>
      <c r="F27" s="225" t="s">
        <v>457</v>
      </c>
      <c r="G27" s="221" t="s">
        <v>528</v>
      </c>
      <c r="H27" s="222"/>
      <c r="I27" s="227" t="s">
        <v>433</v>
      </c>
      <c r="J27" s="245" t="s">
        <v>432</v>
      </c>
      <c r="K27" s="257">
        <v>5.76</v>
      </c>
      <c r="L27" s="220">
        <f t="shared" si="8"/>
        <v>6927.0833333333339</v>
      </c>
      <c r="M27" s="230">
        <f t="shared" si="9"/>
        <v>2.7</v>
      </c>
      <c r="N27" s="238"/>
      <c r="O27" s="239" t="str">
        <f t="shared" si="4"/>
        <v xml:space="preserve">    -</v>
      </c>
      <c r="P27" s="240"/>
      <c r="Q27" s="241" t="str">
        <f t="shared" si="5"/>
        <v xml:space="preserve">    -</v>
      </c>
      <c r="R27" s="145"/>
      <c r="S27" s="368">
        <f t="shared" si="1"/>
        <v>0</v>
      </c>
      <c r="T27" s="368">
        <f t="shared" si="10"/>
        <v>0</v>
      </c>
      <c r="U27" s="364"/>
      <c r="W27" s="357"/>
    </row>
    <row r="28" spans="1:37" ht="19" customHeight="1" x14ac:dyDescent="0.35">
      <c r="A28" s="145"/>
      <c r="B28" s="146"/>
      <c r="C28" s="258" t="s">
        <v>458</v>
      </c>
      <c r="D28" s="258" t="s">
        <v>499</v>
      </c>
      <c r="E28" s="258">
        <v>84</v>
      </c>
      <c r="F28" s="258" t="s">
        <v>459</v>
      </c>
      <c r="G28" s="221" t="s">
        <v>529</v>
      </c>
      <c r="H28" s="259"/>
      <c r="I28" s="260" t="s">
        <v>369</v>
      </c>
      <c r="J28" s="245" t="s">
        <v>364</v>
      </c>
      <c r="K28" s="256">
        <v>3.67</v>
      </c>
      <c r="L28" s="220">
        <f t="shared" si="8"/>
        <v>10871.934604904633</v>
      </c>
      <c r="M28" s="230">
        <f t="shared" si="9"/>
        <v>1.72</v>
      </c>
      <c r="N28" s="238"/>
      <c r="O28" s="239" t="str">
        <f t="shared" si="4"/>
        <v xml:space="preserve">    -</v>
      </c>
      <c r="P28" s="240"/>
      <c r="Q28" s="241" t="str">
        <f t="shared" si="5"/>
        <v xml:space="preserve">    -</v>
      </c>
      <c r="R28" s="145"/>
      <c r="S28" s="368">
        <f t="shared" si="1"/>
        <v>0</v>
      </c>
      <c r="T28" s="368">
        <f t="shared" si="10"/>
        <v>0</v>
      </c>
      <c r="U28" s="364"/>
      <c r="W28" s="357"/>
    </row>
    <row r="29" spans="1:37" ht="19" customHeight="1" x14ac:dyDescent="0.35">
      <c r="A29" s="145"/>
      <c r="B29" s="146"/>
      <c r="C29" s="258" t="s">
        <v>458</v>
      </c>
      <c r="D29" s="258" t="s">
        <v>500</v>
      </c>
      <c r="E29" s="258">
        <v>168</v>
      </c>
      <c r="F29" s="258" t="s">
        <v>459</v>
      </c>
      <c r="G29" s="221" t="s">
        <v>530</v>
      </c>
      <c r="H29" s="259"/>
      <c r="I29" s="260" t="s">
        <v>370</v>
      </c>
      <c r="J29" s="245" t="s">
        <v>366</v>
      </c>
      <c r="K29" s="256">
        <v>7.33</v>
      </c>
      <c r="L29" s="220">
        <f t="shared" si="8"/>
        <v>5443.3833560709409</v>
      </c>
      <c r="M29" s="230">
        <f t="shared" si="9"/>
        <v>3.43</v>
      </c>
      <c r="N29" s="238"/>
      <c r="O29" s="239" t="str">
        <f t="shared" si="4"/>
        <v xml:space="preserve">    -</v>
      </c>
      <c r="P29" s="240"/>
      <c r="Q29" s="241" t="str">
        <f t="shared" si="5"/>
        <v xml:space="preserve">    -</v>
      </c>
      <c r="R29" s="145"/>
      <c r="S29" s="368">
        <f t="shared" si="1"/>
        <v>0</v>
      </c>
      <c r="T29" s="368">
        <f t="shared" si="10"/>
        <v>0</v>
      </c>
      <c r="U29" s="364"/>
      <c r="W29" s="357"/>
    </row>
    <row r="30" spans="1:37" ht="19" customHeight="1" x14ac:dyDescent="0.35">
      <c r="A30" s="145"/>
      <c r="B30" s="146"/>
      <c r="C30" s="258" t="s">
        <v>460</v>
      </c>
      <c r="D30" s="258" t="s">
        <v>501</v>
      </c>
      <c r="E30" s="258">
        <v>264</v>
      </c>
      <c r="F30" s="258" t="s">
        <v>461</v>
      </c>
      <c r="G30" s="221" t="s">
        <v>532</v>
      </c>
      <c r="H30" s="259"/>
      <c r="I30" s="260" t="s">
        <v>434</v>
      </c>
      <c r="J30" s="245" t="s">
        <v>444</v>
      </c>
      <c r="K30" s="256">
        <v>3.71</v>
      </c>
      <c r="L30" s="220">
        <f t="shared" si="8"/>
        <v>10754.716981132076</v>
      </c>
      <c r="M30" s="230">
        <f t="shared" si="9"/>
        <v>1.74</v>
      </c>
      <c r="N30" s="238"/>
      <c r="O30" s="239" t="str">
        <f t="shared" si="4"/>
        <v xml:space="preserve">    -</v>
      </c>
      <c r="P30" s="240"/>
      <c r="Q30" s="241" t="str">
        <f t="shared" si="5"/>
        <v xml:space="preserve">    -</v>
      </c>
      <c r="R30" s="145"/>
      <c r="S30" s="368">
        <f t="shared" si="1"/>
        <v>0</v>
      </c>
      <c r="T30" s="368">
        <f t="shared" si="10"/>
        <v>0</v>
      </c>
      <c r="U30" s="364"/>
      <c r="W30" s="357"/>
    </row>
    <row r="31" spans="1:37" ht="19" customHeight="1" x14ac:dyDescent="0.35">
      <c r="A31" s="145"/>
      <c r="B31" s="146"/>
      <c r="C31" s="258" t="s">
        <v>462</v>
      </c>
      <c r="D31" s="258" t="s">
        <v>502</v>
      </c>
      <c r="E31" s="258">
        <v>84</v>
      </c>
      <c r="F31" s="258" t="s">
        <v>463</v>
      </c>
      <c r="G31" s="221" t="s">
        <v>533</v>
      </c>
      <c r="H31" s="259"/>
      <c r="I31" s="262" t="s">
        <v>367</v>
      </c>
      <c r="J31" s="245" t="s">
        <v>362</v>
      </c>
      <c r="K31" s="256">
        <v>2.36</v>
      </c>
      <c r="L31" s="220">
        <f t="shared" si="8"/>
        <v>16906.77966101695</v>
      </c>
      <c r="M31" s="230">
        <f t="shared" si="9"/>
        <v>1.1100000000000001</v>
      </c>
      <c r="N31" s="238"/>
      <c r="O31" s="239" t="str">
        <f t="shared" ref="O31:O32" si="13">IF(N31="","    -",K31*N31)</f>
        <v xml:space="preserve">    -</v>
      </c>
      <c r="P31" s="240"/>
      <c r="Q31" s="241" t="str">
        <f t="shared" ref="Q31:Q32" si="14">IF(P31="","    -",ROUNDUP($P31/$E31,0)*$K31)</f>
        <v xml:space="preserve">    -</v>
      </c>
      <c r="R31" s="145"/>
      <c r="S31" s="368">
        <f t="shared" si="1"/>
        <v>0</v>
      </c>
      <c r="T31" s="368">
        <f t="shared" si="10"/>
        <v>0</v>
      </c>
      <c r="U31" s="364"/>
      <c r="W31" s="357"/>
    </row>
    <row r="32" spans="1:37" ht="19" customHeight="1" thickBot="1" x14ac:dyDescent="0.4">
      <c r="A32" s="145"/>
      <c r="B32" s="146"/>
      <c r="C32" s="258" t="s">
        <v>462</v>
      </c>
      <c r="D32" s="258" t="s">
        <v>503</v>
      </c>
      <c r="E32" s="258">
        <v>168</v>
      </c>
      <c r="F32" s="258" t="s">
        <v>463</v>
      </c>
      <c r="G32" s="221" t="s">
        <v>534</v>
      </c>
      <c r="H32" s="259"/>
      <c r="I32" s="260" t="s">
        <v>368</v>
      </c>
      <c r="J32" s="245" t="s">
        <v>363</v>
      </c>
      <c r="K32" s="256">
        <v>4.72</v>
      </c>
      <c r="L32" s="220">
        <f t="shared" si="8"/>
        <v>8453.3898305084749</v>
      </c>
      <c r="M32" s="230">
        <f t="shared" si="9"/>
        <v>2.21</v>
      </c>
      <c r="N32" s="248"/>
      <c r="O32" s="249" t="str">
        <f t="shared" si="13"/>
        <v xml:space="preserve">    -</v>
      </c>
      <c r="P32" s="250"/>
      <c r="Q32" s="251" t="str">
        <f t="shared" si="14"/>
        <v xml:space="preserve">    -</v>
      </c>
      <c r="R32" s="145"/>
      <c r="S32" s="368">
        <f t="shared" si="1"/>
        <v>0</v>
      </c>
      <c r="T32" s="368">
        <f t="shared" si="10"/>
        <v>0</v>
      </c>
      <c r="U32" s="364"/>
      <c r="W32" s="357"/>
    </row>
    <row r="33" spans="1:23" ht="19" customHeight="1" x14ac:dyDescent="0.35">
      <c r="A33" s="145"/>
      <c r="B33" s="146"/>
      <c r="C33" s="225" t="s">
        <v>429</v>
      </c>
      <c r="D33" s="225" t="s">
        <v>496</v>
      </c>
      <c r="E33" s="217">
        <v>1000</v>
      </c>
      <c r="F33" s="225" t="s">
        <v>453</v>
      </c>
      <c r="G33" s="245" t="s">
        <v>482</v>
      </c>
      <c r="H33" s="255"/>
      <c r="I33" s="256" t="s">
        <v>430</v>
      </c>
      <c r="J33" s="245" t="s">
        <v>431</v>
      </c>
      <c r="K33" s="257">
        <v>3.89</v>
      </c>
      <c r="L33" s="220">
        <f>39900/$K33</f>
        <v>10257.069408740359</v>
      </c>
      <c r="M33" s="230">
        <f>ROUND((PTV*$K33),2)</f>
        <v>1.82</v>
      </c>
      <c r="N33" s="238"/>
      <c r="O33" s="239" t="str">
        <f t="shared" ref="O33:O36" si="15">IF(N33="","    -",K33*N33)</f>
        <v xml:space="preserve">    -</v>
      </c>
      <c r="P33" s="240"/>
      <c r="Q33" s="241" t="str">
        <f>IF(P33="","    -",ROUNDUP($P33/$E33,0)*$K33)</f>
        <v xml:space="preserve">    -</v>
      </c>
      <c r="R33" s="145"/>
      <c r="S33" s="368">
        <f t="shared" si="1"/>
        <v>0</v>
      </c>
      <c r="T33" s="368">
        <f t="shared" si="10"/>
        <v>0</v>
      </c>
      <c r="U33" s="364"/>
      <c r="W33" s="357"/>
    </row>
    <row r="34" spans="1:23" ht="19" customHeight="1" x14ac:dyDescent="0.35">
      <c r="A34" s="145"/>
      <c r="B34" s="146"/>
      <c r="C34" s="258" t="s">
        <v>454</v>
      </c>
      <c r="D34" s="258" t="s">
        <v>427</v>
      </c>
      <c r="E34" s="223">
        <v>400</v>
      </c>
      <c r="F34" s="258" t="s">
        <v>446</v>
      </c>
      <c r="G34" s="245" t="s">
        <v>535</v>
      </c>
      <c r="H34" s="255"/>
      <c r="I34" s="256" t="s">
        <v>424</v>
      </c>
      <c r="J34" s="245" t="s">
        <v>423</v>
      </c>
      <c r="K34" s="257">
        <v>3.34</v>
      </c>
      <c r="L34" s="220">
        <f>39900/$K34</f>
        <v>11946.107784431138</v>
      </c>
      <c r="M34" s="230">
        <f>ROUND((PTV*$K34),2)</f>
        <v>1.57</v>
      </c>
      <c r="N34" s="238"/>
      <c r="O34" s="239" t="str">
        <f t="shared" si="15"/>
        <v xml:space="preserve">    -</v>
      </c>
      <c r="P34" s="240"/>
      <c r="Q34" s="241" t="str">
        <f>IF(P34="","    -",ROUNDUP($P34/$E34,0)*$K34)</f>
        <v xml:space="preserve">    -</v>
      </c>
      <c r="R34" s="145"/>
      <c r="S34" s="368">
        <f t="shared" si="1"/>
        <v>0</v>
      </c>
      <c r="T34" s="368">
        <f t="shared" si="10"/>
        <v>0</v>
      </c>
      <c r="U34" s="364"/>
      <c r="W34" s="357"/>
    </row>
    <row r="35" spans="1:23" ht="19" customHeight="1" x14ac:dyDescent="0.35">
      <c r="A35" s="145"/>
      <c r="B35" s="146"/>
      <c r="C35" s="225" t="s">
        <v>492</v>
      </c>
      <c r="D35" s="225" t="s">
        <v>494</v>
      </c>
      <c r="E35" s="223">
        <v>773</v>
      </c>
      <c r="F35" s="258" t="s">
        <v>446</v>
      </c>
      <c r="G35" s="245" t="s">
        <v>485</v>
      </c>
      <c r="H35" s="255"/>
      <c r="I35" s="256" t="s">
        <v>435</v>
      </c>
      <c r="J35" s="245" t="s">
        <v>436</v>
      </c>
      <c r="K35" s="257">
        <v>6.45</v>
      </c>
      <c r="L35" s="220">
        <f>39900/$K35</f>
        <v>6186.0465116279065</v>
      </c>
      <c r="M35" s="230">
        <f>ROUND((PTV*$K35),2)</f>
        <v>3.02</v>
      </c>
      <c r="N35" s="238"/>
      <c r="O35" s="239" t="str">
        <f t="shared" si="15"/>
        <v xml:space="preserve">    -</v>
      </c>
      <c r="P35" s="240"/>
      <c r="Q35" s="241" t="str">
        <f>IF(P35="","    -",ROUNDUP($P35/$E35,0)*$K35)</f>
        <v xml:space="preserve">    -</v>
      </c>
      <c r="R35" s="145"/>
      <c r="S35" s="368">
        <f t="shared" si="1"/>
        <v>0</v>
      </c>
      <c r="T35" s="368">
        <f t="shared" si="10"/>
        <v>0</v>
      </c>
      <c r="U35" s="364"/>
      <c r="W35" s="357"/>
    </row>
    <row r="36" spans="1:23" ht="19" customHeight="1" x14ac:dyDescent="0.35">
      <c r="A36" s="145"/>
      <c r="B36" s="146"/>
      <c r="C36" s="225" t="s">
        <v>541</v>
      </c>
      <c r="D36" s="225" t="s">
        <v>542</v>
      </c>
      <c r="E36" s="217">
        <v>1130</v>
      </c>
      <c r="F36" s="225" t="s">
        <v>446</v>
      </c>
      <c r="G36" s="245" t="s">
        <v>540</v>
      </c>
      <c r="H36" s="255"/>
      <c r="I36" s="256" t="s">
        <v>523</v>
      </c>
      <c r="J36" s="245" t="s">
        <v>524</v>
      </c>
      <c r="K36" s="257">
        <v>9.43</v>
      </c>
      <c r="L36" s="220">
        <f>39900/$K36</f>
        <v>4231.1770943796391</v>
      </c>
      <c r="M36" s="230">
        <f>ROUND((PTV*$K36),2)</f>
        <v>4.42</v>
      </c>
      <c r="N36" s="238"/>
      <c r="O36" s="239" t="str">
        <f t="shared" si="15"/>
        <v xml:space="preserve">    -</v>
      </c>
      <c r="P36" s="240"/>
      <c r="Q36" s="241" t="str">
        <f>IF(P36="","    -",ROUNDUP($P36/$E36,0)*$K36)</f>
        <v xml:space="preserve">    -</v>
      </c>
      <c r="R36" s="145"/>
      <c r="S36" s="368">
        <f t="shared" si="1"/>
        <v>0</v>
      </c>
      <c r="T36" s="368">
        <f t="shared" si="10"/>
        <v>0</v>
      </c>
      <c r="U36" s="364"/>
      <c r="W36" s="357"/>
    </row>
    <row r="37" spans="1:23" ht="9" customHeight="1" thickBot="1" x14ac:dyDescent="0.4">
      <c r="A37" s="145"/>
      <c r="B37" s="146"/>
      <c r="C37" s="225"/>
      <c r="D37" s="225"/>
      <c r="E37" s="217"/>
      <c r="F37" s="225"/>
      <c r="G37" s="226"/>
      <c r="H37" s="170"/>
      <c r="I37" s="227"/>
      <c r="J37" s="228"/>
      <c r="K37" s="229"/>
      <c r="L37" s="218"/>
      <c r="M37" s="230"/>
      <c r="N37" s="252"/>
      <c r="O37" s="253"/>
      <c r="P37" s="252"/>
      <c r="Q37" s="253"/>
      <c r="R37" s="145"/>
      <c r="S37" s="368"/>
      <c r="T37" s="368"/>
      <c r="U37" s="364"/>
      <c r="W37" s="357"/>
    </row>
    <row r="38" spans="1:23" ht="19" customHeight="1" x14ac:dyDescent="0.35">
      <c r="A38" s="145"/>
      <c r="B38" s="161" t="s">
        <v>48</v>
      </c>
      <c r="C38" s="224" t="s">
        <v>464</v>
      </c>
      <c r="D38" s="225" t="s">
        <v>504</v>
      </c>
      <c r="E38" s="263">
        <v>412</v>
      </c>
      <c r="F38" s="258" t="s">
        <v>461</v>
      </c>
      <c r="G38" s="264" t="s">
        <v>242</v>
      </c>
      <c r="H38" s="170"/>
      <c r="I38" s="227" t="s">
        <v>57</v>
      </c>
      <c r="J38" s="265" t="s">
        <v>167</v>
      </c>
      <c r="K38" s="229">
        <v>5.9</v>
      </c>
      <c r="L38" s="218">
        <f>39900/$K38</f>
        <v>6762.7118644067796</v>
      </c>
      <c r="M38" s="230">
        <f t="shared" ref="M38:M53" si="16">ROUND((PTV*$K38),2)</f>
        <v>2.76</v>
      </c>
      <c r="N38" s="231"/>
      <c r="O38" s="232" t="str">
        <f t="shared" si="4"/>
        <v xml:space="preserve">    -</v>
      </c>
      <c r="P38" s="233"/>
      <c r="Q38" s="234" t="str">
        <f t="shared" si="5"/>
        <v xml:space="preserve">    -</v>
      </c>
      <c r="R38" s="145"/>
      <c r="S38" s="368">
        <f t="shared" si="1"/>
        <v>0</v>
      </c>
      <c r="T38" s="368">
        <f t="shared" si="10"/>
        <v>0</v>
      </c>
      <c r="U38" s="364"/>
      <c r="W38" s="357"/>
    </row>
    <row r="39" spans="1:23" ht="19" customHeight="1" x14ac:dyDescent="0.35">
      <c r="A39" s="145"/>
      <c r="B39" s="161" t="s">
        <v>48</v>
      </c>
      <c r="C39" s="224" t="s">
        <v>465</v>
      </c>
      <c r="D39" s="225" t="s">
        <v>505</v>
      </c>
      <c r="E39" s="266">
        <v>530</v>
      </c>
      <c r="F39" s="258" t="s">
        <v>466</v>
      </c>
      <c r="G39" s="264" t="s">
        <v>344</v>
      </c>
      <c r="H39" s="170"/>
      <c r="I39" s="227" t="s">
        <v>153</v>
      </c>
      <c r="J39" s="267" t="s">
        <v>169</v>
      </c>
      <c r="K39" s="229">
        <v>10.32</v>
      </c>
      <c r="L39" s="218">
        <f t="shared" ref="L39:L54" si="17">39900/$K39</f>
        <v>3866.2790697674418</v>
      </c>
      <c r="M39" s="230">
        <f t="shared" si="16"/>
        <v>4.84</v>
      </c>
      <c r="N39" s="238"/>
      <c r="O39" s="239" t="str">
        <f t="shared" si="4"/>
        <v xml:space="preserve">    -</v>
      </c>
      <c r="P39" s="240"/>
      <c r="Q39" s="241" t="str">
        <f t="shared" si="5"/>
        <v xml:space="preserve">    -</v>
      </c>
      <c r="R39" s="145"/>
      <c r="S39" s="368">
        <f t="shared" si="1"/>
        <v>0</v>
      </c>
      <c r="T39" s="368">
        <f t="shared" si="10"/>
        <v>0</v>
      </c>
      <c r="U39" s="364"/>
      <c r="W39" s="357"/>
    </row>
    <row r="40" spans="1:23" ht="19" customHeight="1" x14ac:dyDescent="0.35">
      <c r="A40" s="145"/>
      <c r="B40" s="161" t="s">
        <v>48</v>
      </c>
      <c r="C40" s="224" t="s">
        <v>465</v>
      </c>
      <c r="D40" s="225" t="s">
        <v>505</v>
      </c>
      <c r="E40" s="266">
        <v>530</v>
      </c>
      <c r="F40" s="258" t="s">
        <v>466</v>
      </c>
      <c r="G40" s="226" t="s">
        <v>345</v>
      </c>
      <c r="H40" s="170"/>
      <c r="I40" s="227" t="s">
        <v>53</v>
      </c>
      <c r="J40" s="267" t="s">
        <v>168</v>
      </c>
      <c r="K40" s="257">
        <v>10.67</v>
      </c>
      <c r="L40" s="218">
        <f t="shared" si="17"/>
        <v>3739.4564198687908</v>
      </c>
      <c r="M40" s="230">
        <f t="shared" si="16"/>
        <v>5</v>
      </c>
      <c r="N40" s="238"/>
      <c r="O40" s="239" t="str">
        <f t="shared" si="4"/>
        <v xml:space="preserve">    -</v>
      </c>
      <c r="P40" s="240"/>
      <c r="Q40" s="241" t="str">
        <f t="shared" si="5"/>
        <v xml:space="preserve">    -</v>
      </c>
      <c r="R40" s="145"/>
      <c r="S40" s="368">
        <f t="shared" si="1"/>
        <v>0</v>
      </c>
      <c r="T40" s="368">
        <f t="shared" si="10"/>
        <v>0</v>
      </c>
      <c r="U40" s="364"/>
      <c r="W40" s="357"/>
    </row>
    <row r="41" spans="1:23" ht="19" customHeight="1" x14ac:dyDescent="0.35">
      <c r="A41" s="145"/>
      <c r="B41" s="146" t="s">
        <v>48</v>
      </c>
      <c r="C41" s="268" t="s">
        <v>467</v>
      </c>
      <c r="D41" s="225" t="s">
        <v>506</v>
      </c>
      <c r="E41" s="258">
        <v>420</v>
      </c>
      <c r="F41" s="258" t="s">
        <v>461</v>
      </c>
      <c r="G41" s="226" t="s">
        <v>246</v>
      </c>
      <c r="H41" s="170"/>
      <c r="I41" s="227" t="s">
        <v>247</v>
      </c>
      <c r="J41" s="267" t="s">
        <v>248</v>
      </c>
      <c r="K41" s="229">
        <v>7.33</v>
      </c>
      <c r="L41" s="218">
        <f t="shared" si="17"/>
        <v>5443.3833560709409</v>
      </c>
      <c r="M41" s="230">
        <f t="shared" si="16"/>
        <v>3.43</v>
      </c>
      <c r="N41" s="238"/>
      <c r="O41" s="239" t="str">
        <f t="shared" si="4"/>
        <v xml:space="preserve">    -</v>
      </c>
      <c r="P41" s="240"/>
      <c r="Q41" s="241" t="str">
        <f t="shared" si="5"/>
        <v xml:space="preserve">    -</v>
      </c>
      <c r="R41" s="145"/>
      <c r="S41" s="368">
        <f t="shared" si="1"/>
        <v>0</v>
      </c>
      <c r="T41" s="368">
        <f t="shared" si="10"/>
        <v>0</v>
      </c>
      <c r="U41" s="364"/>
      <c r="W41" s="357"/>
    </row>
    <row r="42" spans="1:23" ht="19" customHeight="1" x14ac:dyDescent="0.35">
      <c r="A42" s="145"/>
      <c r="B42" s="146" t="s">
        <v>48</v>
      </c>
      <c r="C42" s="224" t="s">
        <v>467</v>
      </c>
      <c r="D42" s="225" t="s">
        <v>506</v>
      </c>
      <c r="E42" s="258">
        <v>450</v>
      </c>
      <c r="F42" s="258" t="s">
        <v>468</v>
      </c>
      <c r="G42" s="226" t="s">
        <v>346</v>
      </c>
      <c r="H42" s="170"/>
      <c r="I42" s="227" t="s">
        <v>51</v>
      </c>
      <c r="J42" s="267" t="s">
        <v>170</v>
      </c>
      <c r="K42" s="257">
        <v>7.52</v>
      </c>
      <c r="L42" s="218">
        <f t="shared" si="17"/>
        <v>5305.8510638297876</v>
      </c>
      <c r="M42" s="230">
        <f t="shared" si="16"/>
        <v>3.52</v>
      </c>
      <c r="N42" s="238"/>
      <c r="O42" s="239" t="str">
        <f t="shared" si="4"/>
        <v xml:space="preserve">    -</v>
      </c>
      <c r="P42" s="240"/>
      <c r="Q42" s="241" t="str">
        <f t="shared" si="5"/>
        <v xml:space="preserve">    -</v>
      </c>
      <c r="R42" s="145"/>
      <c r="S42" s="368">
        <f t="shared" si="1"/>
        <v>0</v>
      </c>
      <c r="T42" s="368">
        <f t="shared" si="10"/>
        <v>0</v>
      </c>
      <c r="U42" s="364"/>
      <c r="W42" s="357"/>
    </row>
    <row r="43" spans="1:23" ht="19" customHeight="1" x14ac:dyDescent="0.35">
      <c r="A43" s="145"/>
      <c r="B43" s="146"/>
      <c r="C43" s="224" t="s">
        <v>467</v>
      </c>
      <c r="D43" s="225" t="s">
        <v>506</v>
      </c>
      <c r="E43" s="258">
        <v>450</v>
      </c>
      <c r="F43" s="258" t="s">
        <v>468</v>
      </c>
      <c r="G43" s="226" t="s">
        <v>537</v>
      </c>
      <c r="H43" s="170"/>
      <c r="I43" s="227" t="s">
        <v>538</v>
      </c>
      <c r="J43" s="267" t="s">
        <v>539</v>
      </c>
      <c r="K43" s="257">
        <v>7.52</v>
      </c>
      <c r="L43" s="218">
        <f t="shared" si="17"/>
        <v>5305.8510638297876</v>
      </c>
      <c r="M43" s="230">
        <f t="shared" si="16"/>
        <v>3.52</v>
      </c>
      <c r="N43" s="238"/>
      <c r="O43" s="239" t="str">
        <f t="shared" si="4"/>
        <v xml:space="preserve">    -</v>
      </c>
      <c r="P43" s="240"/>
      <c r="Q43" s="241" t="str">
        <f t="shared" si="5"/>
        <v xml:space="preserve">    -</v>
      </c>
      <c r="R43" s="145"/>
      <c r="S43" s="368">
        <f t="shared" ref="S43" si="18">N43*M43</f>
        <v>0</v>
      </c>
      <c r="T43" s="368">
        <f t="shared" ref="T43" si="19">ROUNDUP((P43/E43),0)*M43</f>
        <v>0</v>
      </c>
      <c r="U43" s="364"/>
      <c r="W43" s="357"/>
    </row>
    <row r="44" spans="1:23" ht="19" customHeight="1" x14ac:dyDescent="0.35">
      <c r="A44" s="145"/>
      <c r="B44" s="146"/>
      <c r="C44" s="225" t="s">
        <v>465</v>
      </c>
      <c r="D44" s="225" t="s">
        <v>505</v>
      </c>
      <c r="E44" s="266">
        <v>530</v>
      </c>
      <c r="F44" s="258" t="s">
        <v>466</v>
      </c>
      <c r="G44" s="226" t="s">
        <v>243</v>
      </c>
      <c r="H44" s="170"/>
      <c r="I44" s="227" t="s">
        <v>244</v>
      </c>
      <c r="J44" s="267" t="s">
        <v>245</v>
      </c>
      <c r="K44" s="229">
        <v>12.26</v>
      </c>
      <c r="L44" s="218">
        <f t="shared" si="17"/>
        <v>3254.4861337683524</v>
      </c>
      <c r="M44" s="230">
        <f t="shared" si="16"/>
        <v>5.75</v>
      </c>
      <c r="N44" s="238"/>
      <c r="O44" s="239" t="str">
        <f t="shared" si="4"/>
        <v xml:space="preserve">    -</v>
      </c>
      <c r="P44" s="240"/>
      <c r="Q44" s="241" t="str">
        <f t="shared" si="5"/>
        <v xml:space="preserve">    -</v>
      </c>
      <c r="R44" s="145"/>
      <c r="S44" s="368">
        <f t="shared" si="1"/>
        <v>0</v>
      </c>
      <c r="T44" s="368">
        <f t="shared" si="10"/>
        <v>0</v>
      </c>
      <c r="U44" s="364"/>
      <c r="W44" s="357"/>
    </row>
    <row r="45" spans="1:23" ht="19" customHeight="1" x14ac:dyDescent="0.35">
      <c r="A45" s="145"/>
      <c r="B45" s="161" t="s">
        <v>48</v>
      </c>
      <c r="C45" s="268" t="s">
        <v>465</v>
      </c>
      <c r="D45" s="225" t="s">
        <v>505</v>
      </c>
      <c r="E45" s="266">
        <v>530</v>
      </c>
      <c r="F45" s="258" t="s">
        <v>466</v>
      </c>
      <c r="G45" s="226" t="s">
        <v>347</v>
      </c>
      <c r="H45" s="170"/>
      <c r="I45" s="269" t="s">
        <v>76</v>
      </c>
      <c r="J45" s="267" t="s">
        <v>171</v>
      </c>
      <c r="K45" s="270">
        <v>12.26</v>
      </c>
      <c r="L45" s="218">
        <f t="shared" si="17"/>
        <v>3254.4861337683524</v>
      </c>
      <c r="M45" s="230">
        <f t="shared" si="16"/>
        <v>5.75</v>
      </c>
      <c r="N45" s="238"/>
      <c r="O45" s="239" t="str">
        <f t="shared" si="4"/>
        <v xml:space="preserve">    -</v>
      </c>
      <c r="P45" s="240"/>
      <c r="Q45" s="241" t="str">
        <f t="shared" si="5"/>
        <v xml:space="preserve">    -</v>
      </c>
      <c r="R45" s="145"/>
      <c r="S45" s="368">
        <f t="shared" si="1"/>
        <v>0</v>
      </c>
      <c r="T45" s="368">
        <f t="shared" si="10"/>
        <v>0</v>
      </c>
      <c r="U45" s="364"/>
      <c r="W45" s="357"/>
    </row>
    <row r="46" spans="1:23" ht="19" customHeight="1" x14ac:dyDescent="0.35">
      <c r="A46" s="148"/>
      <c r="B46" s="165" t="s">
        <v>48</v>
      </c>
      <c r="C46" s="258" t="s">
        <v>467</v>
      </c>
      <c r="D46" s="258" t="s">
        <v>506</v>
      </c>
      <c r="E46" s="266">
        <v>573</v>
      </c>
      <c r="F46" s="258" t="s">
        <v>469</v>
      </c>
      <c r="G46" s="221" t="s">
        <v>374</v>
      </c>
      <c r="H46" s="222"/>
      <c r="I46" s="256" t="s">
        <v>87</v>
      </c>
      <c r="J46" s="267" t="s">
        <v>172</v>
      </c>
      <c r="K46" s="257">
        <v>15.35</v>
      </c>
      <c r="L46" s="218">
        <f t="shared" si="17"/>
        <v>2599.3485342019544</v>
      </c>
      <c r="M46" s="230">
        <f t="shared" si="16"/>
        <v>7.19</v>
      </c>
      <c r="N46" s="238"/>
      <c r="O46" s="239" t="str">
        <f t="shared" si="4"/>
        <v xml:space="preserve">    -</v>
      </c>
      <c r="P46" s="240"/>
      <c r="Q46" s="241" t="str">
        <f t="shared" si="5"/>
        <v xml:space="preserve">    -</v>
      </c>
      <c r="R46" s="145"/>
      <c r="S46" s="368">
        <f t="shared" si="1"/>
        <v>0</v>
      </c>
      <c r="T46" s="368">
        <f t="shared" si="10"/>
        <v>0</v>
      </c>
      <c r="U46" s="364"/>
      <c r="W46" s="357"/>
    </row>
    <row r="47" spans="1:23" ht="19" customHeight="1" x14ac:dyDescent="0.35">
      <c r="A47" s="148"/>
      <c r="B47" s="165" t="s">
        <v>48</v>
      </c>
      <c r="C47" s="258" t="s">
        <v>470</v>
      </c>
      <c r="D47" s="258" t="s">
        <v>505</v>
      </c>
      <c r="E47" s="266">
        <v>289</v>
      </c>
      <c r="F47" s="258" t="s">
        <v>471</v>
      </c>
      <c r="G47" s="221" t="s">
        <v>536</v>
      </c>
      <c r="H47" s="222"/>
      <c r="I47" s="256" t="s">
        <v>372</v>
      </c>
      <c r="J47" s="267" t="s">
        <v>373</v>
      </c>
      <c r="K47" s="257">
        <v>5.22</v>
      </c>
      <c r="L47" s="220">
        <f t="shared" si="17"/>
        <v>7643.6781609195405</v>
      </c>
      <c r="M47" s="230">
        <f t="shared" si="16"/>
        <v>2.4500000000000002</v>
      </c>
      <c r="N47" s="238"/>
      <c r="O47" s="239" t="str">
        <f t="shared" si="4"/>
        <v xml:space="preserve">    -</v>
      </c>
      <c r="P47" s="240"/>
      <c r="Q47" s="241" t="str">
        <f t="shared" si="5"/>
        <v xml:space="preserve">    -</v>
      </c>
      <c r="R47" s="145"/>
      <c r="S47" s="368">
        <f t="shared" si="1"/>
        <v>0</v>
      </c>
      <c r="T47" s="368">
        <f t="shared" si="10"/>
        <v>0</v>
      </c>
      <c r="U47" s="364"/>
      <c r="W47" s="357"/>
    </row>
    <row r="48" spans="1:23" ht="19" customHeight="1" x14ac:dyDescent="0.35">
      <c r="A48" s="145"/>
      <c r="B48" s="161" t="s">
        <v>48</v>
      </c>
      <c r="C48" s="225" t="s">
        <v>472</v>
      </c>
      <c r="D48" s="225" t="s">
        <v>507</v>
      </c>
      <c r="E48" s="266">
        <v>498</v>
      </c>
      <c r="F48" s="258" t="s">
        <v>473</v>
      </c>
      <c r="G48" s="226" t="s">
        <v>348</v>
      </c>
      <c r="H48" s="170"/>
      <c r="I48" s="227" t="s">
        <v>86</v>
      </c>
      <c r="J48" s="267" t="s">
        <v>173</v>
      </c>
      <c r="K48" s="257">
        <v>10.52</v>
      </c>
      <c r="L48" s="218">
        <f t="shared" si="17"/>
        <v>3792.7756653992396</v>
      </c>
      <c r="M48" s="230">
        <f t="shared" si="16"/>
        <v>4.93</v>
      </c>
      <c r="N48" s="238"/>
      <c r="O48" s="239" t="str">
        <f t="shared" si="4"/>
        <v xml:space="preserve">    -</v>
      </c>
      <c r="P48" s="240"/>
      <c r="Q48" s="241" t="str">
        <f t="shared" si="5"/>
        <v xml:space="preserve">    -</v>
      </c>
      <c r="R48" s="145"/>
      <c r="S48" s="368">
        <f t="shared" si="1"/>
        <v>0</v>
      </c>
      <c r="T48" s="368">
        <f t="shared" si="10"/>
        <v>0</v>
      </c>
      <c r="U48" s="364"/>
      <c r="W48" s="357"/>
    </row>
    <row r="49" spans="1:23" ht="19" customHeight="1" x14ac:dyDescent="0.35">
      <c r="A49" s="145"/>
      <c r="B49" s="161" t="s">
        <v>48</v>
      </c>
      <c r="C49" s="225" t="s">
        <v>467</v>
      </c>
      <c r="D49" s="225" t="s">
        <v>506</v>
      </c>
      <c r="E49" s="266">
        <v>573</v>
      </c>
      <c r="F49" s="258" t="s">
        <v>469</v>
      </c>
      <c r="G49" s="226" t="s">
        <v>483</v>
      </c>
      <c r="H49" s="170"/>
      <c r="I49" s="227" t="s">
        <v>83</v>
      </c>
      <c r="J49" s="267" t="s">
        <v>174</v>
      </c>
      <c r="K49" s="257">
        <v>17.41</v>
      </c>
      <c r="L49" s="218">
        <f t="shared" si="17"/>
        <v>2291.786329695577</v>
      </c>
      <c r="M49" s="230">
        <f t="shared" si="16"/>
        <v>8.16</v>
      </c>
      <c r="N49" s="238"/>
      <c r="O49" s="239" t="str">
        <f t="shared" si="4"/>
        <v xml:space="preserve">    -</v>
      </c>
      <c r="P49" s="240"/>
      <c r="Q49" s="241" t="str">
        <f t="shared" si="5"/>
        <v xml:space="preserve">    -</v>
      </c>
      <c r="R49" s="145"/>
      <c r="S49" s="368">
        <f t="shared" si="1"/>
        <v>0</v>
      </c>
      <c r="T49" s="368">
        <f t="shared" si="10"/>
        <v>0</v>
      </c>
      <c r="U49" s="364"/>
      <c r="W49" s="357"/>
    </row>
    <row r="50" spans="1:23" ht="19" customHeight="1" x14ac:dyDescent="0.35">
      <c r="A50" s="145"/>
      <c r="B50" s="161"/>
      <c r="C50" s="225" t="s">
        <v>474</v>
      </c>
      <c r="D50" s="225" t="s">
        <v>508</v>
      </c>
      <c r="E50" s="247">
        <v>1332</v>
      </c>
      <c r="F50" s="258" t="s">
        <v>475</v>
      </c>
      <c r="G50" s="226" t="s">
        <v>349</v>
      </c>
      <c r="H50" s="170"/>
      <c r="I50" s="227" t="s">
        <v>141</v>
      </c>
      <c r="J50" s="267" t="s">
        <v>175</v>
      </c>
      <c r="K50" s="257">
        <v>30.97</v>
      </c>
      <c r="L50" s="218">
        <f t="shared" si="17"/>
        <v>1288.3435582822087</v>
      </c>
      <c r="M50" s="230">
        <f t="shared" si="16"/>
        <v>14.51</v>
      </c>
      <c r="N50" s="238"/>
      <c r="O50" s="239" t="str">
        <f t="shared" si="4"/>
        <v xml:space="preserve">    -</v>
      </c>
      <c r="P50" s="240"/>
      <c r="Q50" s="241" t="str">
        <f t="shared" si="5"/>
        <v xml:space="preserve">    -</v>
      </c>
      <c r="R50" s="145"/>
      <c r="S50" s="368">
        <f t="shared" si="1"/>
        <v>0</v>
      </c>
      <c r="T50" s="368">
        <f t="shared" si="10"/>
        <v>0</v>
      </c>
      <c r="U50" s="364"/>
      <c r="W50" s="357"/>
    </row>
    <row r="51" spans="1:23" ht="19" customHeight="1" x14ac:dyDescent="0.35">
      <c r="A51" s="145"/>
      <c r="B51" s="161" t="s">
        <v>48</v>
      </c>
      <c r="C51" s="225" t="s">
        <v>465</v>
      </c>
      <c r="D51" s="225" t="s">
        <v>505</v>
      </c>
      <c r="E51" s="266">
        <v>530</v>
      </c>
      <c r="F51" s="258" t="s">
        <v>466</v>
      </c>
      <c r="G51" s="226" t="s">
        <v>350</v>
      </c>
      <c r="H51" s="170"/>
      <c r="I51" s="227" t="s">
        <v>99</v>
      </c>
      <c r="J51" s="267" t="s">
        <v>176</v>
      </c>
      <c r="K51" s="257">
        <v>9.7200000000000006</v>
      </c>
      <c r="L51" s="218">
        <f t="shared" si="17"/>
        <v>4104.9382716049377</v>
      </c>
      <c r="M51" s="230">
        <f t="shared" si="16"/>
        <v>4.55</v>
      </c>
      <c r="N51" s="238"/>
      <c r="O51" s="239" t="str">
        <f t="shared" si="4"/>
        <v xml:space="preserve">    -</v>
      </c>
      <c r="P51" s="240"/>
      <c r="Q51" s="241" t="str">
        <f t="shared" si="5"/>
        <v xml:space="preserve">    -</v>
      </c>
      <c r="R51" s="145"/>
      <c r="S51" s="368">
        <f t="shared" si="1"/>
        <v>0</v>
      </c>
      <c r="T51" s="368">
        <f t="shared" si="10"/>
        <v>0</v>
      </c>
      <c r="U51" s="364"/>
    </row>
    <row r="52" spans="1:23" ht="19" customHeight="1" x14ac:dyDescent="0.35">
      <c r="A52" s="145"/>
      <c r="B52" s="161" t="s">
        <v>48</v>
      </c>
      <c r="C52" s="225" t="s">
        <v>465</v>
      </c>
      <c r="D52" s="225" t="s">
        <v>505</v>
      </c>
      <c r="E52" s="266">
        <v>572</v>
      </c>
      <c r="F52" s="258" t="s">
        <v>476</v>
      </c>
      <c r="G52" s="226" t="s">
        <v>351</v>
      </c>
      <c r="H52" s="271"/>
      <c r="I52" s="227" t="s">
        <v>100</v>
      </c>
      <c r="J52" s="267" t="s">
        <v>177</v>
      </c>
      <c r="K52" s="257">
        <v>16.260000000000002</v>
      </c>
      <c r="L52" s="218">
        <f t="shared" si="17"/>
        <v>2453.8745387453873</v>
      </c>
      <c r="M52" s="230">
        <f t="shared" si="16"/>
        <v>7.62</v>
      </c>
      <c r="N52" s="238"/>
      <c r="O52" s="239" t="str">
        <f t="shared" ref="O52" si="20">IF(N52="","    -",K52*N52)</f>
        <v xml:space="preserve">    -</v>
      </c>
      <c r="P52" s="240"/>
      <c r="Q52" s="241" t="str">
        <f t="shared" ref="Q52" si="21">IF(P52="","    -",ROUNDUP($P52/$E52,0)*$K52)</f>
        <v xml:space="preserve">    -</v>
      </c>
      <c r="R52" s="145"/>
      <c r="S52" s="368">
        <f t="shared" si="1"/>
        <v>0</v>
      </c>
      <c r="T52" s="368">
        <f t="shared" si="10"/>
        <v>0</v>
      </c>
      <c r="U52" s="364"/>
    </row>
    <row r="53" spans="1:23" ht="19" customHeight="1" x14ac:dyDescent="0.35">
      <c r="A53" s="145"/>
      <c r="B53" s="161"/>
      <c r="C53" s="225" t="s">
        <v>465</v>
      </c>
      <c r="D53" s="225" t="s">
        <v>505</v>
      </c>
      <c r="E53" s="266">
        <v>318</v>
      </c>
      <c r="F53" s="258" t="s">
        <v>477</v>
      </c>
      <c r="G53" s="226" t="s">
        <v>439</v>
      </c>
      <c r="H53" s="271"/>
      <c r="I53" s="227" t="s">
        <v>441</v>
      </c>
      <c r="J53" s="267" t="s">
        <v>437</v>
      </c>
      <c r="K53" s="257">
        <v>8.9600000000000009</v>
      </c>
      <c r="L53" s="218">
        <f t="shared" si="17"/>
        <v>4453.125</v>
      </c>
      <c r="M53" s="230">
        <f t="shared" si="16"/>
        <v>4.2</v>
      </c>
      <c r="N53" s="238"/>
      <c r="O53" s="239" t="str">
        <f t="shared" ref="O53:O54" si="22">IF(N53="","    -",K53*N53)</f>
        <v xml:space="preserve">    -</v>
      </c>
      <c r="P53" s="240"/>
      <c r="Q53" s="241" t="str">
        <f t="shared" ref="Q53:Q54" si="23">IF(P53="","    -",ROUNDUP($P53/$E53,0)*$K53)</f>
        <v xml:space="preserve">    -</v>
      </c>
      <c r="R53" s="145"/>
      <c r="S53" s="368">
        <f t="shared" si="1"/>
        <v>0</v>
      </c>
      <c r="T53" s="368">
        <f t="shared" si="10"/>
        <v>0</v>
      </c>
      <c r="U53" s="364"/>
    </row>
    <row r="54" spans="1:23" ht="19" customHeight="1" thickBot="1" x14ac:dyDescent="0.4">
      <c r="A54" s="145"/>
      <c r="B54" s="161"/>
      <c r="C54" s="225" t="s">
        <v>465</v>
      </c>
      <c r="D54" s="225" t="s">
        <v>505</v>
      </c>
      <c r="E54" s="266">
        <v>318</v>
      </c>
      <c r="F54" s="258" t="s">
        <v>477</v>
      </c>
      <c r="G54" s="226" t="s">
        <v>440</v>
      </c>
      <c r="H54" s="271"/>
      <c r="I54" s="227" t="s">
        <v>442</v>
      </c>
      <c r="J54" s="267" t="s">
        <v>438</v>
      </c>
      <c r="K54" s="257">
        <v>9.0299999999999994</v>
      </c>
      <c r="L54" s="218">
        <f t="shared" si="17"/>
        <v>4418.604651162791</v>
      </c>
      <c r="M54" s="230">
        <f>ROUNDUP((PTV*$K54),2)</f>
        <v>4.24</v>
      </c>
      <c r="N54" s="248"/>
      <c r="O54" s="249" t="str">
        <f t="shared" si="22"/>
        <v xml:space="preserve">    -</v>
      </c>
      <c r="P54" s="250"/>
      <c r="Q54" s="251" t="str">
        <f t="shared" si="23"/>
        <v xml:space="preserve">    -</v>
      </c>
      <c r="R54" s="145"/>
      <c r="S54" s="368">
        <f t="shared" si="1"/>
        <v>0</v>
      </c>
      <c r="T54" s="368">
        <f t="shared" si="10"/>
        <v>0</v>
      </c>
      <c r="U54" s="364"/>
    </row>
    <row r="55" spans="1:23" ht="9" customHeight="1" thickBot="1" x14ac:dyDescent="0.4">
      <c r="A55" s="145"/>
      <c r="B55" s="161"/>
      <c r="C55" s="225"/>
      <c r="D55" s="225"/>
      <c r="E55" s="224"/>
      <c r="F55" s="225"/>
      <c r="G55" s="226"/>
      <c r="H55" s="271"/>
      <c r="I55" s="227"/>
      <c r="J55" s="272"/>
      <c r="K55" s="229"/>
      <c r="L55" s="218"/>
      <c r="M55" s="230"/>
      <c r="N55" s="252"/>
      <c r="O55" s="253"/>
      <c r="P55" s="252"/>
      <c r="Q55" s="253"/>
      <c r="R55" s="145"/>
      <c r="S55" s="369"/>
      <c r="T55" s="368"/>
      <c r="U55" s="364"/>
      <c r="W55" s="357"/>
    </row>
    <row r="56" spans="1:23" ht="20.149999999999999" hidden="1" customHeight="1" x14ac:dyDescent="0.35">
      <c r="A56" s="145"/>
      <c r="B56" s="161" t="s">
        <v>478</v>
      </c>
      <c r="C56" s="224" t="s">
        <v>479</v>
      </c>
      <c r="D56" s="225" t="s">
        <v>509</v>
      </c>
      <c r="E56" s="224">
        <v>69</v>
      </c>
      <c r="F56" s="225" t="s">
        <v>480</v>
      </c>
      <c r="G56" s="264" t="s">
        <v>481</v>
      </c>
      <c r="H56" s="271"/>
      <c r="I56" s="227" t="s">
        <v>138</v>
      </c>
      <c r="J56" s="272" t="s">
        <v>178</v>
      </c>
      <c r="K56" s="229">
        <v>6.45</v>
      </c>
      <c r="L56" s="218">
        <f>39900/$K56</f>
        <v>6186.0465116279065</v>
      </c>
      <c r="M56" s="230">
        <f>ROUND((PTV*$K56),2)</f>
        <v>3.02</v>
      </c>
      <c r="N56" s="275"/>
      <c r="O56" s="276" t="str">
        <f t="shared" si="4"/>
        <v xml:space="preserve">    -</v>
      </c>
      <c r="P56" s="274"/>
      <c r="Q56" s="276" t="str">
        <f t="shared" si="5"/>
        <v xml:space="preserve">    -</v>
      </c>
      <c r="R56" s="145"/>
      <c r="S56" s="368">
        <f>N56*M56</f>
        <v>0</v>
      </c>
      <c r="T56" s="368">
        <f t="shared" si="10"/>
        <v>0</v>
      </c>
      <c r="U56" s="364"/>
    </row>
    <row r="57" spans="1:23" ht="19" customHeight="1" thickBot="1" x14ac:dyDescent="0.4">
      <c r="A57" s="145"/>
      <c r="B57" s="161"/>
      <c r="C57" s="266" t="s">
        <v>479</v>
      </c>
      <c r="D57" s="258" t="s">
        <v>510</v>
      </c>
      <c r="E57" s="247">
        <v>278</v>
      </c>
      <c r="F57" s="258" t="s">
        <v>477</v>
      </c>
      <c r="G57" s="273" t="s">
        <v>514</v>
      </c>
      <c r="H57" s="222"/>
      <c r="I57" s="260" t="s">
        <v>371</v>
      </c>
      <c r="J57" s="267" t="s">
        <v>365</v>
      </c>
      <c r="K57" s="257">
        <v>5.7</v>
      </c>
      <c r="L57" s="220">
        <f>39900/$K57</f>
        <v>7000</v>
      </c>
      <c r="M57" s="230">
        <f>ROUND((PTV*$K57),2)</f>
        <v>2.67</v>
      </c>
      <c r="N57" s="277"/>
      <c r="O57" s="278" t="str">
        <f t="shared" si="4"/>
        <v xml:space="preserve">    -</v>
      </c>
      <c r="P57" s="279"/>
      <c r="Q57" s="280" t="str">
        <f t="shared" si="5"/>
        <v xml:space="preserve">    -</v>
      </c>
      <c r="R57" s="145"/>
      <c r="S57" s="368">
        <f>N57*M57</f>
        <v>0</v>
      </c>
      <c r="T57" s="368">
        <f t="shared" si="10"/>
        <v>0</v>
      </c>
      <c r="U57" s="364"/>
      <c r="W57" s="357"/>
    </row>
    <row r="58" spans="1:23" ht="9" customHeight="1" thickBot="1" x14ac:dyDescent="0.3">
      <c r="I58" s="148"/>
      <c r="J58" s="168"/>
      <c r="K58" s="148"/>
      <c r="L58" s="148"/>
      <c r="M58" s="148"/>
      <c r="N58" s="148"/>
      <c r="O58" s="188"/>
      <c r="P58" s="148"/>
      <c r="Q58" s="188"/>
    </row>
    <row r="59" spans="1:23" ht="29.25" customHeight="1" thickBot="1" x14ac:dyDescent="0.4">
      <c r="A59" s="145"/>
      <c r="B59" s="150"/>
      <c r="C59" s="147"/>
      <c r="D59" s="169"/>
      <c r="E59" s="170"/>
      <c r="F59" s="170"/>
      <c r="G59" s="170"/>
      <c r="H59" s="170"/>
      <c r="I59" s="171"/>
      <c r="J59" s="171"/>
      <c r="K59" s="547" t="s">
        <v>386</v>
      </c>
      <c r="L59" s="547"/>
      <c r="M59" s="548"/>
      <c r="N59" s="172">
        <f>SUM(N8:N20, N22:N36, N38:N54, N57:N57)</f>
        <v>0</v>
      </c>
      <c r="O59" s="189">
        <f>SUM(O8:O20, O22:O36, O38:O54, O57:O57)</f>
        <v>0</v>
      </c>
      <c r="P59" s="172">
        <f>SUM(P8:P20, P22:P36, P38:P54, P57:P57)</f>
        <v>0</v>
      </c>
      <c r="Q59" s="194">
        <f>SUM(Q8:Q20, Q22:Q36, Q38:Q54, Q57:Q57)</f>
        <v>0</v>
      </c>
      <c r="R59" s="173"/>
      <c r="S59" s="370">
        <f>SUM(S8:S20, S22:S36, S38:S54, S57:S57)</f>
        <v>0</v>
      </c>
      <c r="T59" s="371">
        <f>SUM(T8:T20, T22:T36, T38:T54, T57:T57)</f>
        <v>0</v>
      </c>
      <c r="V59" s="360"/>
    </row>
    <row r="60" spans="1:23" ht="30.75" customHeight="1" thickBot="1" x14ac:dyDescent="0.4">
      <c r="B60" s="174"/>
      <c r="C60" s="555" t="str">
        <f>("*100332 = Totes of Tomato Paste / 1 Tote = 2,850 lbs of Paste / 1 truckload of 100332 = 14 Totes or "&amp;TLW&amp;" lbs of Paste")</f>
        <v>*100332 = Totes of Tomato Paste / 1 Tote = 2,850 lbs of Paste / 1 truckload of 100332 = 14 Totes or 39900 lbs of Paste</v>
      </c>
      <c r="D60" s="555"/>
      <c r="E60" s="555"/>
      <c r="F60" s="555"/>
      <c r="G60" s="555"/>
      <c r="H60" s="555"/>
      <c r="I60" s="555"/>
      <c r="J60" s="555"/>
      <c r="K60" s="547" t="s">
        <v>294</v>
      </c>
      <c r="L60" s="547"/>
      <c r="M60" s="548"/>
      <c r="N60" s="549">
        <f>S59</f>
        <v>0</v>
      </c>
      <c r="O60" s="550"/>
      <c r="P60" s="551">
        <f>T59</f>
        <v>0</v>
      </c>
      <c r="Q60" s="552"/>
      <c r="R60" s="145"/>
    </row>
    <row r="61" spans="1:23" ht="20.149999999999999" customHeight="1" x14ac:dyDescent="0.35">
      <c r="A61" s="145"/>
      <c r="B61" s="145"/>
      <c r="C61" s="556" t="s">
        <v>486</v>
      </c>
      <c r="D61" s="556"/>
      <c r="E61" s="556"/>
      <c r="F61" s="556"/>
      <c r="G61" s="556"/>
      <c r="H61" s="556"/>
      <c r="I61" s="556"/>
      <c r="J61" s="556"/>
      <c r="K61" s="176"/>
      <c r="L61" s="176"/>
      <c r="M61" s="176"/>
      <c r="N61" s="140"/>
      <c r="O61" s="191"/>
      <c r="P61" s="141"/>
      <c r="Q61" s="195"/>
      <c r="R61" s="145"/>
      <c r="S61" s="372"/>
    </row>
    <row r="62" spans="1:23" ht="20.149999999999999" customHeight="1" x14ac:dyDescent="0.35">
      <c r="A62" s="145"/>
      <c r="B62" s="145"/>
      <c r="C62" s="553" t="s">
        <v>419</v>
      </c>
      <c r="D62" s="553"/>
      <c r="E62" s="553"/>
      <c r="F62" s="553"/>
      <c r="G62" s="553"/>
      <c r="H62" s="553"/>
      <c r="I62" s="553"/>
      <c r="J62" s="553"/>
      <c r="K62" s="553"/>
      <c r="L62" s="553"/>
      <c r="M62" s="553"/>
      <c r="N62" s="197"/>
      <c r="O62" s="197"/>
      <c r="P62" s="197"/>
      <c r="Q62" s="197"/>
      <c r="R62" s="175"/>
      <c r="S62" s="373"/>
    </row>
    <row r="63" spans="1:23" ht="40" customHeight="1" x14ac:dyDescent="0.25">
      <c r="A63" s="145"/>
      <c r="B63" s="145"/>
      <c r="C63" s="554" t="str">
        <f>V17</f>
        <v>The Pass Thru Value (PTV) or NOI (Net Off Invoice) discount amount has been determined based on the quantity of tomato paste in the products being offered under this program. 100332 values quoted for the SY2020/2021 were provided by FNS via the 11/01/2019 NMPA notification @ $0.4686 per pound or $18,697.14 per truckload of paste. The corresponding Pass Through Value Discount per case for each product is indicated above.</v>
      </c>
      <c r="D63" s="554"/>
      <c r="E63" s="554"/>
      <c r="F63" s="554"/>
      <c r="G63" s="554"/>
      <c r="H63" s="554"/>
      <c r="I63" s="554"/>
      <c r="J63" s="554"/>
      <c r="K63" s="554"/>
      <c r="L63" s="554"/>
      <c r="M63" s="554"/>
      <c r="N63" s="554"/>
      <c r="O63" s="554"/>
      <c r="P63" s="554"/>
      <c r="Q63" s="554"/>
      <c r="R63" s="145"/>
    </row>
    <row r="64" spans="1:23" ht="20.149999999999999" customHeight="1" x14ac:dyDescent="0.35">
      <c r="A64" s="145"/>
      <c r="B64" s="150"/>
      <c r="C64" s="545" t="s">
        <v>443</v>
      </c>
      <c r="D64" s="545"/>
      <c r="E64" s="545"/>
      <c r="F64" s="545"/>
      <c r="G64" s="545"/>
      <c r="H64" s="545"/>
      <c r="I64" s="545"/>
      <c r="J64" s="545"/>
      <c r="K64" s="545"/>
      <c r="L64" s="545"/>
      <c r="M64" s="545"/>
      <c r="N64" s="545"/>
      <c r="O64" s="545"/>
      <c r="P64" s="545"/>
      <c r="Q64" s="545"/>
      <c r="R64" s="145"/>
    </row>
    <row r="65" spans="1:18" ht="17.5" x14ac:dyDescent="0.35">
      <c r="A65" s="149"/>
      <c r="C65" s="177"/>
      <c r="D65" s="177"/>
      <c r="E65" s="177"/>
      <c r="F65" s="149"/>
      <c r="G65" s="149"/>
      <c r="H65" s="149"/>
      <c r="I65" s="149"/>
      <c r="J65" s="178"/>
      <c r="K65" s="149"/>
      <c r="L65" s="149"/>
      <c r="M65" s="179"/>
      <c r="N65" s="149"/>
      <c r="O65" s="192"/>
      <c r="P65" s="149"/>
      <c r="Q65" s="192"/>
      <c r="R65" s="149"/>
    </row>
    <row r="66" spans="1:18" x14ac:dyDescent="0.25">
      <c r="A66" s="149"/>
      <c r="C66" s="177"/>
      <c r="D66" s="177"/>
      <c r="E66" s="177"/>
      <c r="F66" s="149"/>
      <c r="G66" s="149"/>
      <c r="H66" s="149"/>
      <c r="I66" s="149"/>
      <c r="J66" s="178"/>
      <c r="K66" s="149"/>
      <c r="L66" s="149"/>
      <c r="M66" s="149"/>
      <c r="N66" s="149"/>
      <c r="O66" s="192"/>
      <c r="P66" s="149"/>
      <c r="Q66" s="192"/>
      <c r="R66" s="149"/>
    </row>
    <row r="67" spans="1:18" x14ac:dyDescent="0.25">
      <c r="A67" s="149"/>
      <c r="C67" s="177"/>
      <c r="D67" s="177"/>
      <c r="E67" s="177"/>
      <c r="F67" s="149"/>
      <c r="G67" s="149"/>
      <c r="H67" s="149"/>
      <c r="I67" s="149"/>
      <c r="J67" s="178"/>
      <c r="K67" s="149"/>
      <c r="L67" s="149"/>
      <c r="M67" s="149"/>
      <c r="N67" s="149"/>
      <c r="O67" s="192"/>
      <c r="P67" s="149"/>
      <c r="Q67" s="192"/>
      <c r="R67" s="149"/>
    </row>
    <row r="68" spans="1:18" x14ac:dyDescent="0.25">
      <c r="A68" s="149"/>
      <c r="C68" s="177"/>
      <c r="D68" s="177"/>
      <c r="E68" s="177"/>
      <c r="F68" s="149"/>
      <c r="G68" s="149"/>
      <c r="H68" s="149"/>
      <c r="I68" s="149"/>
      <c r="J68" s="178"/>
      <c r="K68" s="149"/>
      <c r="L68" s="149"/>
      <c r="M68" s="149"/>
      <c r="N68" s="149"/>
      <c r="O68" s="192"/>
      <c r="P68" s="149"/>
      <c r="Q68" s="192"/>
      <c r="R68" s="149"/>
    </row>
  </sheetData>
  <sheetProtection algorithmName="SHA-512" hashValue="Q99NL30IcEzltPZ2Fqxdx2Ee6Nf7adMelhGGMmHzKe9BCjvIQJjTEd8eu0Uu8+Z/mrPSqZcEs2j2zKSECEioog==" saltValue="aP6+7PnWaiDOzl+605lGkQ==" spinCount="100000" sheet="1" selectLockedCells="1"/>
  <mergeCells count="17">
    <mergeCell ref="C64:Q64"/>
    <mergeCell ref="G6:H6"/>
    <mergeCell ref="K59:M59"/>
    <mergeCell ref="K60:M60"/>
    <mergeCell ref="N60:O60"/>
    <mergeCell ref="P60:Q60"/>
    <mergeCell ref="C62:M62"/>
    <mergeCell ref="C63:Q63"/>
    <mergeCell ref="C60:J60"/>
    <mergeCell ref="C61:J61"/>
    <mergeCell ref="N5:O5"/>
    <mergeCell ref="P5:Q5"/>
    <mergeCell ref="G2:H2"/>
    <mergeCell ref="G3:H3"/>
    <mergeCell ref="N4:Q4"/>
    <mergeCell ref="N2:Q2"/>
    <mergeCell ref="G4:H4"/>
  </mergeCells>
  <printOptions horizontalCentered="1"/>
  <pageMargins left="0.25" right="0.25" top="0.25" bottom="0.25" header="0" footer="0"/>
  <pageSetup scale="48"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9903E-CBA6-455B-AAE3-A3E43EA49646}">
  <sheetPr codeName="Sheet2">
    <pageSetUpPr fitToPage="1"/>
  </sheetPr>
  <dimension ref="A1:AK67"/>
  <sheetViews>
    <sheetView tabSelected="1" zoomScale="60" zoomScaleNormal="60" zoomScaleSheetLayoutView="30" workbookViewId="0">
      <selection activeCell="N19" sqref="N19"/>
    </sheetView>
  </sheetViews>
  <sheetFormatPr defaultColWidth="9.1796875" defaultRowHeight="12.5" x14ac:dyDescent="0.25"/>
  <cols>
    <col min="1" max="1" width="1" style="150" customWidth="1"/>
    <col min="2" max="2" width="29.453125" style="166" hidden="1" customWidth="1"/>
    <col min="3" max="3" width="10.453125" style="406" customWidth="1"/>
    <col min="4" max="4" width="10.7265625" style="167" customWidth="1"/>
    <col min="5" max="5" width="13" style="167" customWidth="1"/>
    <col min="6" max="6" width="11.7265625" style="406" customWidth="1"/>
    <col min="7" max="7" width="10.453125" style="150" customWidth="1"/>
    <col min="8" max="8" width="112.7265625" style="150" customWidth="1"/>
    <col min="9" max="9" width="17.81640625" style="150" customWidth="1"/>
    <col min="10" max="10" width="18.1796875" style="406" customWidth="1"/>
    <col min="11" max="11" width="15.54296875" style="180" customWidth="1"/>
    <col min="12" max="12" width="14.1796875" style="150" customWidth="1"/>
    <col min="13" max="13" width="13" style="150" customWidth="1"/>
    <col min="14" max="14" width="11" style="150" customWidth="1"/>
    <col min="15" max="15" width="13.7265625" style="193" customWidth="1"/>
    <col min="16" max="16" width="13" style="150" customWidth="1"/>
    <col min="17" max="17" width="13.7265625" style="193" customWidth="1"/>
    <col min="18" max="18" width="1.1796875" style="150" customWidth="1"/>
    <col min="19" max="19" width="11.54296875" style="523" hidden="1" customWidth="1"/>
    <col min="20" max="20" width="13.54296875" style="523" hidden="1" customWidth="1"/>
    <col min="21" max="21" width="9.1796875" style="180" hidden="1" customWidth="1"/>
    <col min="22" max="22" width="0" style="180" hidden="1" customWidth="1"/>
    <col min="23" max="23" width="10.81640625" style="180" hidden="1" customWidth="1"/>
    <col min="24" max="24" width="0" style="180" hidden="1" customWidth="1"/>
    <col min="25" max="26" width="0" style="305" hidden="1" customWidth="1"/>
    <col min="27" max="36" width="9.1796875" style="305"/>
    <col min="37" max="37" width="9.1796875" style="180"/>
    <col min="38" max="16384" width="9.1796875" style="150"/>
  </cols>
  <sheetData>
    <row r="1" spans="1:37" ht="7.5" customHeight="1" thickBot="1" x14ac:dyDescent="0.3">
      <c r="A1" s="145">
        <v>65</v>
      </c>
      <c r="B1" s="146"/>
      <c r="C1" s="374"/>
      <c r="D1" s="147"/>
      <c r="E1" s="147"/>
      <c r="F1" s="374"/>
      <c r="G1" s="145"/>
      <c r="H1" s="145"/>
      <c r="I1" s="148"/>
      <c r="J1" s="400"/>
      <c r="K1" s="168"/>
      <c r="L1" s="148"/>
      <c r="M1" s="148"/>
      <c r="N1" s="148"/>
      <c r="O1" s="188" t="s">
        <v>95</v>
      </c>
      <c r="P1" s="148"/>
      <c r="Q1" s="283"/>
      <c r="R1" s="148"/>
    </row>
    <row r="2" spans="1:37" ht="27.75" customHeight="1" thickBot="1" x14ac:dyDescent="0.3">
      <c r="A2" s="145"/>
      <c r="B2" s="146"/>
      <c r="C2" s="374"/>
      <c r="D2" s="147"/>
      <c r="E2" s="147"/>
      <c r="F2" s="374"/>
      <c r="G2" s="536" t="str">
        <f>("SCHOOL YEAR "&amp;School_Year)</f>
        <v>SCHOOL YEAR 2026/2027</v>
      </c>
      <c r="H2" s="536"/>
      <c r="I2" s="148"/>
      <c r="J2" s="400"/>
      <c r="K2" s="168"/>
      <c r="L2" s="284"/>
      <c r="M2" s="284"/>
      <c r="N2" s="541" t="s">
        <v>692</v>
      </c>
      <c r="O2" s="542"/>
      <c r="P2" s="542"/>
      <c r="Q2" s="543"/>
      <c r="R2" s="196"/>
      <c r="V2" s="180" t="s">
        <v>410</v>
      </c>
      <c r="W2" s="180">
        <v>0.63049999999999995</v>
      </c>
    </row>
    <row r="3" spans="1:37" ht="42" customHeight="1" thickBot="1" x14ac:dyDescent="0.3">
      <c r="A3" s="145"/>
      <c r="B3" s="146"/>
      <c r="C3" s="374"/>
      <c r="D3" s="147"/>
      <c r="E3" s="147"/>
      <c r="F3" s="374"/>
      <c r="G3" s="537" t="s">
        <v>201</v>
      </c>
      <c r="H3" s="537"/>
      <c r="I3" s="284"/>
      <c r="J3" s="401"/>
      <c r="K3" s="285"/>
      <c r="L3" s="284"/>
      <c r="M3" s="284"/>
      <c r="N3" s="601" t="s">
        <v>576</v>
      </c>
      <c r="O3" s="602"/>
      <c r="P3" s="602"/>
      <c r="Q3" s="603"/>
      <c r="R3" s="196"/>
      <c r="V3" s="180" t="s">
        <v>411</v>
      </c>
      <c r="W3" s="180" t="s">
        <v>694</v>
      </c>
    </row>
    <row r="4" spans="1:37" ht="23.25" customHeight="1" thickBot="1" x14ac:dyDescent="0.3">
      <c r="A4" s="145"/>
      <c r="B4" s="146"/>
      <c r="C4" s="374"/>
      <c r="D4" s="147"/>
      <c r="E4" s="147"/>
      <c r="F4" s="374"/>
      <c r="G4" s="604" t="s">
        <v>558</v>
      </c>
      <c r="H4" s="604"/>
      <c r="I4" s="287"/>
      <c r="J4" s="402"/>
      <c r="K4" s="287"/>
      <c r="L4" s="287"/>
      <c r="M4" s="287"/>
      <c r="N4" s="538" t="s">
        <v>147</v>
      </c>
      <c r="O4" s="539"/>
      <c r="P4" s="539"/>
      <c r="Q4" s="540"/>
      <c r="R4" s="282"/>
      <c r="V4" s="180" t="s">
        <v>412</v>
      </c>
      <c r="W4" s="180">
        <v>39900</v>
      </c>
    </row>
    <row r="5" spans="1:37" s="155" customFormat="1" ht="20.149999999999999" customHeight="1" thickBot="1" x14ac:dyDescent="0.35">
      <c r="A5" s="151"/>
      <c r="B5" s="152"/>
      <c r="C5" s="400"/>
      <c r="D5" s="461"/>
      <c r="E5" s="461"/>
      <c r="F5" s="400"/>
      <c r="G5" s="148"/>
      <c r="H5" s="462" t="s">
        <v>95</v>
      </c>
      <c r="I5" s="288"/>
      <c r="J5" s="403"/>
      <c r="K5" s="289"/>
      <c r="L5" s="288"/>
      <c r="M5" s="288"/>
      <c r="N5" s="534" t="s">
        <v>145</v>
      </c>
      <c r="O5" s="535"/>
      <c r="P5" s="534" t="s">
        <v>146</v>
      </c>
      <c r="Q5" s="535"/>
      <c r="R5" s="151"/>
      <c r="S5" s="524"/>
      <c r="T5" s="524"/>
      <c r="U5" s="214"/>
      <c r="V5" s="214" t="s">
        <v>415</v>
      </c>
      <c r="W5" s="525" t="s">
        <v>707</v>
      </c>
      <c r="X5" s="214"/>
      <c r="Y5" s="306"/>
      <c r="Z5" s="306"/>
      <c r="AA5" s="306"/>
      <c r="AB5" s="306"/>
      <c r="AC5" s="306"/>
      <c r="AD5" s="306"/>
      <c r="AE5" s="306"/>
      <c r="AF5" s="306"/>
      <c r="AG5" s="306"/>
      <c r="AH5" s="306"/>
      <c r="AI5" s="306"/>
      <c r="AJ5" s="306"/>
      <c r="AK5" s="214"/>
    </row>
    <row r="6" spans="1:37" s="396" customFormat="1" ht="80.150000000000006" customHeight="1" thickBot="1" x14ac:dyDescent="0.3">
      <c r="A6" s="393"/>
      <c r="B6" s="394" t="s">
        <v>45</v>
      </c>
      <c r="C6" s="517" t="s">
        <v>239</v>
      </c>
      <c r="D6" s="516" t="s">
        <v>377</v>
      </c>
      <c r="E6" s="516" t="s">
        <v>378</v>
      </c>
      <c r="F6" s="516" t="s">
        <v>379</v>
      </c>
      <c r="G6" s="593" t="s">
        <v>125</v>
      </c>
      <c r="H6" s="593"/>
      <c r="I6" s="513" t="s">
        <v>47</v>
      </c>
      <c r="J6" s="513" t="s">
        <v>380</v>
      </c>
      <c r="K6" s="516" t="s">
        <v>382</v>
      </c>
      <c r="L6" s="499" t="s">
        <v>381</v>
      </c>
      <c r="M6" s="514" t="s">
        <v>572</v>
      </c>
      <c r="N6" s="517" t="s">
        <v>574</v>
      </c>
      <c r="O6" s="515" t="s">
        <v>384</v>
      </c>
      <c r="P6" s="516" t="s">
        <v>575</v>
      </c>
      <c r="Q6" s="515" t="s">
        <v>384</v>
      </c>
      <c r="R6" s="393"/>
      <c r="S6" s="526"/>
      <c r="T6" s="527"/>
      <c r="U6" s="235"/>
      <c r="V6" s="235" t="s">
        <v>419</v>
      </c>
      <c r="W6" s="235"/>
      <c r="X6" s="235"/>
      <c r="Y6" s="395"/>
      <c r="Z6" s="395"/>
      <c r="AA6" s="395"/>
      <c r="AB6" s="395"/>
      <c r="AC6" s="395"/>
      <c r="AD6" s="395"/>
      <c r="AE6" s="395"/>
      <c r="AF6" s="395"/>
      <c r="AG6" s="395"/>
      <c r="AH6" s="395"/>
      <c r="AI6" s="395"/>
      <c r="AJ6" s="395"/>
      <c r="AK6" s="235"/>
    </row>
    <row r="7" spans="1:37" s="379" customFormat="1" ht="47.25" customHeight="1" thickBot="1" x14ac:dyDescent="0.3">
      <c r="A7" s="376"/>
      <c r="B7" s="376"/>
      <c r="C7" s="594" t="s">
        <v>659</v>
      </c>
      <c r="D7" s="595"/>
      <c r="E7" s="595"/>
      <c r="F7" s="595"/>
      <c r="G7" s="595"/>
      <c r="H7" s="595"/>
      <c r="I7" s="595"/>
      <c r="J7" s="595"/>
      <c r="K7" s="595"/>
      <c r="L7" s="595"/>
      <c r="M7" s="480">
        <v>0.63049999999999995</v>
      </c>
      <c r="N7" s="598"/>
      <c r="O7" s="599"/>
      <c r="P7" s="599"/>
      <c r="Q7" s="600"/>
      <c r="R7" s="376"/>
      <c r="S7" s="528"/>
      <c r="T7" s="528"/>
      <c r="U7" s="529"/>
      <c r="V7" s="529" t="s">
        <v>418</v>
      </c>
      <c r="W7" s="529"/>
      <c r="X7" s="529"/>
      <c r="Y7" s="377"/>
      <c r="Z7" s="377"/>
      <c r="AA7" s="377"/>
      <c r="AB7" s="377"/>
      <c r="AC7" s="377"/>
      <c r="AD7" s="377"/>
      <c r="AE7" s="377"/>
      <c r="AF7" s="377"/>
      <c r="AG7" s="377"/>
      <c r="AH7" s="377"/>
      <c r="AI7" s="377"/>
      <c r="AJ7" s="377"/>
      <c r="AK7" s="378"/>
    </row>
    <row r="8" spans="1:37" s="305" customFormat="1" ht="19" customHeight="1" x14ac:dyDescent="0.25">
      <c r="A8" s="145"/>
      <c r="B8" s="161" t="s">
        <v>48</v>
      </c>
      <c r="C8" s="441" t="s">
        <v>465</v>
      </c>
      <c r="D8" s="408" t="s">
        <v>505</v>
      </c>
      <c r="E8" s="407">
        <v>530</v>
      </c>
      <c r="F8" s="409" t="s">
        <v>466</v>
      </c>
      <c r="G8" s="596" t="s">
        <v>344</v>
      </c>
      <c r="H8" s="597"/>
      <c r="I8" s="409" t="s">
        <v>153</v>
      </c>
      <c r="J8" s="410" t="s">
        <v>169</v>
      </c>
      <c r="K8" s="411">
        <f t="shared" ref="K8:K20" si="0">39900/$L8</f>
        <v>3866.2790697674418</v>
      </c>
      <c r="L8" s="412">
        <v>10.32</v>
      </c>
      <c r="M8" s="479">
        <f t="shared" ref="M8:M20" si="1">ROUND((PTV*$L8),2)</f>
        <v>6.51</v>
      </c>
      <c r="N8" s="448"/>
      <c r="O8" s="380" t="str">
        <f t="shared" ref="O8:O20" si="2">IF(N8="","    -",L8*N8)</f>
        <v xml:space="preserve">    -</v>
      </c>
      <c r="P8" s="451"/>
      <c r="Q8" s="381" t="str">
        <f t="shared" ref="Q8:Q20" si="3">IF(P8="","    -",ROUNDUP($P8/$E8,0)*$L8)</f>
        <v xml:space="preserve">    -</v>
      </c>
      <c r="R8" s="145"/>
      <c r="S8" s="530">
        <f t="shared" ref="S8:S20" si="4">N8*M8</f>
        <v>0</v>
      </c>
      <c r="T8" s="530">
        <f t="shared" ref="T8:T20" si="5">ROUNDUP((P8/E8),0)*M8</f>
        <v>0</v>
      </c>
      <c r="U8" s="180"/>
      <c r="V8" s="180"/>
      <c r="W8" s="180"/>
      <c r="X8" s="180"/>
      <c r="AK8" s="180"/>
    </row>
    <row r="9" spans="1:37" s="305" customFormat="1" ht="19" customHeight="1" x14ac:dyDescent="0.25">
      <c r="A9" s="145"/>
      <c r="B9" s="146" t="s">
        <v>48</v>
      </c>
      <c r="C9" s="441" t="s">
        <v>467</v>
      </c>
      <c r="D9" s="408" t="s">
        <v>506</v>
      </c>
      <c r="E9" s="408">
        <v>420</v>
      </c>
      <c r="F9" s="409" t="s">
        <v>461</v>
      </c>
      <c r="G9" s="581" t="s">
        <v>246</v>
      </c>
      <c r="H9" s="588"/>
      <c r="I9" s="409" t="s">
        <v>247</v>
      </c>
      <c r="J9" s="410" t="s">
        <v>248</v>
      </c>
      <c r="K9" s="411">
        <f t="shared" si="0"/>
        <v>5443.3833560709409</v>
      </c>
      <c r="L9" s="412">
        <v>7.33</v>
      </c>
      <c r="M9" s="415">
        <f t="shared" si="1"/>
        <v>4.62</v>
      </c>
      <c r="N9" s="449"/>
      <c r="O9" s="239" t="str">
        <f t="shared" si="2"/>
        <v xml:space="preserve">    -</v>
      </c>
      <c r="P9" s="452"/>
      <c r="Q9" s="241" t="str">
        <f t="shared" si="3"/>
        <v xml:space="preserve">    -</v>
      </c>
      <c r="R9" s="145"/>
      <c r="S9" s="530">
        <f t="shared" si="4"/>
        <v>0</v>
      </c>
      <c r="T9" s="530">
        <f t="shared" si="5"/>
        <v>0</v>
      </c>
      <c r="U9" s="180"/>
      <c r="V9" s="180"/>
      <c r="W9" s="180"/>
      <c r="X9" s="180"/>
      <c r="AK9" s="180"/>
    </row>
    <row r="10" spans="1:37" s="305" customFormat="1" ht="19" customHeight="1" x14ac:dyDescent="0.25">
      <c r="A10" s="145"/>
      <c r="B10" s="146"/>
      <c r="C10" s="442" t="s">
        <v>465</v>
      </c>
      <c r="D10" s="408" t="s">
        <v>505</v>
      </c>
      <c r="E10" s="407">
        <v>530</v>
      </c>
      <c r="F10" s="409" t="s">
        <v>466</v>
      </c>
      <c r="G10" s="581" t="s">
        <v>243</v>
      </c>
      <c r="H10" s="588"/>
      <c r="I10" s="409" t="s">
        <v>244</v>
      </c>
      <c r="J10" s="410" t="s">
        <v>245</v>
      </c>
      <c r="K10" s="411">
        <f t="shared" si="0"/>
        <v>3254.4861337683524</v>
      </c>
      <c r="L10" s="412">
        <v>12.26</v>
      </c>
      <c r="M10" s="415">
        <f t="shared" si="1"/>
        <v>7.73</v>
      </c>
      <c r="N10" s="449"/>
      <c r="O10" s="239" t="str">
        <f t="shared" si="2"/>
        <v xml:space="preserve">    -</v>
      </c>
      <c r="P10" s="452"/>
      <c r="Q10" s="241" t="str">
        <f t="shared" si="3"/>
        <v xml:space="preserve">    -</v>
      </c>
      <c r="R10" s="145"/>
      <c r="S10" s="530">
        <f t="shared" si="4"/>
        <v>0</v>
      </c>
      <c r="T10" s="530">
        <f t="shared" si="5"/>
        <v>0</v>
      </c>
      <c r="U10" s="180"/>
      <c r="V10" s="180"/>
      <c r="W10" s="180"/>
      <c r="X10" s="180"/>
      <c r="AK10" s="180"/>
    </row>
    <row r="11" spans="1:37" s="305" customFormat="1" ht="19" customHeight="1" x14ac:dyDescent="0.25">
      <c r="A11" s="148"/>
      <c r="B11" s="165" t="s">
        <v>48</v>
      </c>
      <c r="C11" s="442" t="s">
        <v>470</v>
      </c>
      <c r="D11" s="408" t="s">
        <v>505</v>
      </c>
      <c r="E11" s="407">
        <v>289</v>
      </c>
      <c r="F11" s="409" t="s">
        <v>471</v>
      </c>
      <c r="G11" s="581" t="s">
        <v>536</v>
      </c>
      <c r="H11" s="588"/>
      <c r="I11" s="409" t="s">
        <v>372</v>
      </c>
      <c r="J11" s="410" t="s">
        <v>373</v>
      </c>
      <c r="K11" s="411">
        <f t="shared" si="0"/>
        <v>7643.6781609195405</v>
      </c>
      <c r="L11" s="412">
        <v>5.22</v>
      </c>
      <c r="M11" s="415">
        <f t="shared" si="1"/>
        <v>3.29</v>
      </c>
      <c r="N11" s="449"/>
      <c r="O11" s="239" t="str">
        <f t="shared" si="2"/>
        <v xml:space="preserve">    -</v>
      </c>
      <c r="P11" s="452"/>
      <c r="Q11" s="241" t="str">
        <f t="shared" si="3"/>
        <v xml:space="preserve">    -</v>
      </c>
      <c r="R11" s="145"/>
      <c r="S11" s="530">
        <f t="shared" si="4"/>
        <v>0</v>
      </c>
      <c r="T11" s="530">
        <f t="shared" si="5"/>
        <v>0</v>
      </c>
      <c r="U11" s="180"/>
      <c r="V11" s="180"/>
      <c r="W11" s="180"/>
      <c r="X11" s="180"/>
      <c r="AK11" s="180"/>
    </row>
    <row r="12" spans="1:37" s="305" customFormat="1" ht="19" customHeight="1" x14ac:dyDescent="0.25">
      <c r="A12" s="145"/>
      <c r="B12" s="161" t="s">
        <v>48</v>
      </c>
      <c r="C12" s="441" t="s">
        <v>464</v>
      </c>
      <c r="D12" s="408" t="s">
        <v>504</v>
      </c>
      <c r="E12" s="413">
        <v>412</v>
      </c>
      <c r="F12" s="409" t="s">
        <v>461</v>
      </c>
      <c r="G12" s="596" t="s">
        <v>242</v>
      </c>
      <c r="H12" s="597"/>
      <c r="I12" s="409" t="s">
        <v>57</v>
      </c>
      <c r="J12" s="410" t="s">
        <v>167</v>
      </c>
      <c r="K12" s="411">
        <f t="shared" si="0"/>
        <v>6762.7118644067796</v>
      </c>
      <c r="L12" s="412">
        <v>5.9</v>
      </c>
      <c r="M12" s="415">
        <f t="shared" si="1"/>
        <v>3.72</v>
      </c>
      <c r="N12" s="449"/>
      <c r="O12" s="239" t="str">
        <f t="shared" si="2"/>
        <v xml:space="preserve">    -</v>
      </c>
      <c r="P12" s="452"/>
      <c r="Q12" s="241" t="str">
        <f t="shared" si="3"/>
        <v xml:space="preserve">    -</v>
      </c>
      <c r="R12" s="145"/>
      <c r="S12" s="530">
        <f t="shared" si="4"/>
        <v>0</v>
      </c>
      <c r="T12" s="530">
        <f t="shared" si="5"/>
        <v>0</v>
      </c>
      <c r="U12" s="180"/>
      <c r="V12" s="180"/>
      <c r="W12" s="180"/>
      <c r="X12" s="180"/>
      <c r="AK12" s="180"/>
    </row>
    <row r="13" spans="1:37" ht="19" customHeight="1" x14ac:dyDescent="0.25">
      <c r="A13" s="145"/>
      <c r="B13" s="146"/>
      <c r="C13" s="442" t="s">
        <v>460</v>
      </c>
      <c r="D13" s="408" t="s">
        <v>501</v>
      </c>
      <c r="E13" s="408">
        <v>264</v>
      </c>
      <c r="F13" s="409" t="s">
        <v>461</v>
      </c>
      <c r="G13" s="581" t="s">
        <v>666</v>
      </c>
      <c r="H13" s="588"/>
      <c r="I13" s="409" t="s">
        <v>434</v>
      </c>
      <c r="J13" s="409" t="s">
        <v>444</v>
      </c>
      <c r="K13" s="411">
        <f t="shared" si="0"/>
        <v>10754.716981132076</v>
      </c>
      <c r="L13" s="409">
        <v>3.71</v>
      </c>
      <c r="M13" s="415">
        <f t="shared" si="1"/>
        <v>2.34</v>
      </c>
      <c r="N13" s="449"/>
      <c r="O13" s="239" t="str">
        <f t="shared" si="2"/>
        <v xml:space="preserve">    -</v>
      </c>
      <c r="P13" s="452"/>
      <c r="Q13" s="241" t="str">
        <f t="shared" si="3"/>
        <v xml:space="preserve">    -</v>
      </c>
      <c r="R13" s="145"/>
      <c r="S13" s="530">
        <f t="shared" si="4"/>
        <v>0</v>
      </c>
      <c r="T13" s="530">
        <f t="shared" si="5"/>
        <v>0</v>
      </c>
    </row>
    <row r="14" spans="1:37" ht="19" customHeight="1" x14ac:dyDescent="0.25">
      <c r="A14" s="145"/>
      <c r="B14" s="146"/>
      <c r="C14" s="442" t="s">
        <v>462</v>
      </c>
      <c r="D14" s="408" t="s">
        <v>502</v>
      </c>
      <c r="E14" s="408">
        <v>84</v>
      </c>
      <c r="F14" s="409" t="s">
        <v>463</v>
      </c>
      <c r="G14" s="581" t="s">
        <v>667</v>
      </c>
      <c r="H14" s="588"/>
      <c r="I14" s="409" t="s">
        <v>367</v>
      </c>
      <c r="J14" s="409" t="s">
        <v>362</v>
      </c>
      <c r="K14" s="411">
        <f t="shared" si="0"/>
        <v>16906.77966101695</v>
      </c>
      <c r="L14" s="409">
        <v>2.36</v>
      </c>
      <c r="M14" s="415">
        <f t="shared" si="1"/>
        <v>1.49</v>
      </c>
      <c r="N14" s="449"/>
      <c r="O14" s="239" t="str">
        <f t="shared" si="2"/>
        <v xml:space="preserve">    -</v>
      </c>
      <c r="P14" s="452"/>
      <c r="Q14" s="241" t="str">
        <f t="shared" si="3"/>
        <v xml:space="preserve">    -</v>
      </c>
      <c r="R14" s="145"/>
      <c r="S14" s="530">
        <f t="shared" si="4"/>
        <v>0</v>
      </c>
      <c r="T14" s="530">
        <f t="shared" si="5"/>
        <v>0</v>
      </c>
    </row>
    <row r="15" spans="1:37" ht="19" customHeight="1" x14ac:dyDescent="0.25">
      <c r="A15" s="145"/>
      <c r="B15" s="146"/>
      <c r="C15" s="442" t="s">
        <v>462</v>
      </c>
      <c r="D15" s="408" t="s">
        <v>503</v>
      </c>
      <c r="E15" s="408">
        <v>168</v>
      </c>
      <c r="F15" s="409" t="s">
        <v>463</v>
      </c>
      <c r="G15" s="581" t="s">
        <v>668</v>
      </c>
      <c r="H15" s="588"/>
      <c r="I15" s="409" t="s">
        <v>368</v>
      </c>
      <c r="J15" s="409" t="s">
        <v>363</v>
      </c>
      <c r="K15" s="411">
        <f t="shared" si="0"/>
        <v>8453.3898305084749</v>
      </c>
      <c r="L15" s="409">
        <v>4.72</v>
      </c>
      <c r="M15" s="415">
        <f t="shared" si="1"/>
        <v>2.98</v>
      </c>
      <c r="N15" s="449"/>
      <c r="O15" s="239" t="str">
        <f t="shared" si="2"/>
        <v xml:space="preserve">    -</v>
      </c>
      <c r="P15" s="452"/>
      <c r="Q15" s="241" t="str">
        <f t="shared" si="3"/>
        <v xml:space="preserve">    -</v>
      </c>
      <c r="R15" s="145"/>
      <c r="S15" s="530">
        <f t="shared" si="4"/>
        <v>0</v>
      </c>
      <c r="T15" s="530">
        <f t="shared" si="5"/>
        <v>0</v>
      </c>
    </row>
    <row r="16" spans="1:37" ht="19" customHeight="1" x14ac:dyDescent="0.25">
      <c r="A16" s="145"/>
      <c r="B16" s="146"/>
      <c r="C16" s="442" t="s">
        <v>457</v>
      </c>
      <c r="D16" s="408" t="s">
        <v>498</v>
      </c>
      <c r="E16" s="414">
        <v>264</v>
      </c>
      <c r="F16" s="409" t="s">
        <v>457</v>
      </c>
      <c r="G16" s="581" t="s">
        <v>669</v>
      </c>
      <c r="H16" s="588"/>
      <c r="I16" s="409" t="s">
        <v>433</v>
      </c>
      <c r="J16" s="409" t="s">
        <v>432</v>
      </c>
      <c r="K16" s="411">
        <f t="shared" si="0"/>
        <v>6927.0833333333339</v>
      </c>
      <c r="L16" s="412">
        <v>5.76</v>
      </c>
      <c r="M16" s="415">
        <f t="shared" si="1"/>
        <v>3.63</v>
      </c>
      <c r="N16" s="449"/>
      <c r="O16" s="239" t="str">
        <f t="shared" si="2"/>
        <v xml:space="preserve">    -</v>
      </c>
      <c r="P16" s="452"/>
      <c r="Q16" s="241" t="str">
        <f t="shared" si="3"/>
        <v xml:space="preserve">    -</v>
      </c>
      <c r="R16" s="145"/>
      <c r="S16" s="530">
        <f t="shared" si="4"/>
        <v>0</v>
      </c>
      <c r="T16" s="530">
        <f t="shared" si="5"/>
        <v>0</v>
      </c>
    </row>
    <row r="17" spans="1:37" ht="19" customHeight="1" x14ac:dyDescent="0.25">
      <c r="A17" s="145"/>
      <c r="B17" s="146"/>
      <c r="C17" s="442" t="s">
        <v>458</v>
      </c>
      <c r="D17" s="408" t="s">
        <v>499</v>
      </c>
      <c r="E17" s="408">
        <v>84</v>
      </c>
      <c r="F17" s="409" t="s">
        <v>459</v>
      </c>
      <c r="G17" s="581" t="s">
        <v>670</v>
      </c>
      <c r="H17" s="588"/>
      <c r="I17" s="409" t="s">
        <v>369</v>
      </c>
      <c r="J17" s="409" t="s">
        <v>364</v>
      </c>
      <c r="K17" s="411">
        <f t="shared" si="0"/>
        <v>10871.934604904633</v>
      </c>
      <c r="L17" s="409">
        <v>3.67</v>
      </c>
      <c r="M17" s="415">
        <f t="shared" si="1"/>
        <v>2.31</v>
      </c>
      <c r="N17" s="449"/>
      <c r="O17" s="239" t="str">
        <f t="shared" si="2"/>
        <v xml:space="preserve">    -</v>
      </c>
      <c r="P17" s="452"/>
      <c r="Q17" s="241" t="str">
        <f t="shared" si="3"/>
        <v xml:space="preserve">    -</v>
      </c>
      <c r="R17" s="145"/>
      <c r="S17" s="530">
        <f t="shared" si="4"/>
        <v>0</v>
      </c>
      <c r="T17" s="530">
        <f t="shared" si="5"/>
        <v>0</v>
      </c>
    </row>
    <row r="18" spans="1:37" ht="19" customHeight="1" x14ac:dyDescent="0.25">
      <c r="A18" s="145"/>
      <c r="B18" s="146"/>
      <c r="C18" s="442" t="s">
        <v>458</v>
      </c>
      <c r="D18" s="408" t="s">
        <v>500</v>
      </c>
      <c r="E18" s="408">
        <v>168</v>
      </c>
      <c r="F18" s="409" t="s">
        <v>459</v>
      </c>
      <c r="G18" s="581" t="s">
        <v>671</v>
      </c>
      <c r="H18" s="588"/>
      <c r="I18" s="409" t="s">
        <v>370</v>
      </c>
      <c r="J18" s="409" t="s">
        <v>366</v>
      </c>
      <c r="K18" s="411">
        <f t="shared" si="0"/>
        <v>5443.3833560709409</v>
      </c>
      <c r="L18" s="409">
        <v>7.33</v>
      </c>
      <c r="M18" s="415">
        <f t="shared" si="1"/>
        <v>4.62</v>
      </c>
      <c r="N18" s="449"/>
      <c r="O18" s="239" t="str">
        <f t="shared" si="2"/>
        <v xml:space="preserve">    -</v>
      </c>
      <c r="P18" s="452"/>
      <c r="Q18" s="241" t="str">
        <f t="shared" si="3"/>
        <v xml:space="preserve">    -</v>
      </c>
      <c r="R18" s="145"/>
      <c r="S18" s="530">
        <f t="shared" si="4"/>
        <v>0</v>
      </c>
      <c r="T18" s="530">
        <f t="shared" si="5"/>
        <v>0</v>
      </c>
    </row>
    <row r="19" spans="1:37" ht="19" customHeight="1" x14ac:dyDescent="0.25">
      <c r="A19" s="145"/>
      <c r="B19" s="146"/>
      <c r="C19" s="463" t="s">
        <v>455</v>
      </c>
      <c r="D19" s="464" t="s">
        <v>497</v>
      </c>
      <c r="E19" s="465">
        <v>250</v>
      </c>
      <c r="F19" s="466" t="s">
        <v>456</v>
      </c>
      <c r="G19" s="589" t="s">
        <v>672</v>
      </c>
      <c r="H19" s="590"/>
      <c r="I19" s="466" t="s">
        <v>317</v>
      </c>
      <c r="J19" s="466" t="s">
        <v>319</v>
      </c>
      <c r="K19" s="467">
        <f t="shared" si="0"/>
        <v>10025.125628140704</v>
      </c>
      <c r="L19" s="468">
        <v>3.98</v>
      </c>
      <c r="M19" s="469">
        <f t="shared" si="1"/>
        <v>2.5099999999999998</v>
      </c>
      <c r="N19" s="450"/>
      <c r="O19" s="319" t="str">
        <f t="shared" si="2"/>
        <v xml:space="preserve">    -</v>
      </c>
      <c r="P19" s="453"/>
      <c r="Q19" s="321" t="str">
        <f t="shared" si="3"/>
        <v xml:space="preserve">    -</v>
      </c>
      <c r="R19" s="145"/>
      <c r="S19" s="530">
        <f t="shared" si="4"/>
        <v>0</v>
      </c>
      <c r="T19" s="530">
        <f t="shared" si="5"/>
        <v>0</v>
      </c>
    </row>
    <row r="20" spans="1:37" ht="19" customHeight="1" thickBot="1" x14ac:dyDescent="0.3">
      <c r="A20" s="145"/>
      <c r="B20" s="146"/>
      <c r="C20" s="463" t="s">
        <v>467</v>
      </c>
      <c r="D20" s="464" t="s">
        <v>506</v>
      </c>
      <c r="E20" s="465">
        <v>71</v>
      </c>
      <c r="F20" s="466" t="s">
        <v>648</v>
      </c>
      <c r="G20" s="591" t="s">
        <v>673</v>
      </c>
      <c r="H20" s="592"/>
      <c r="I20" s="466" t="s">
        <v>650</v>
      </c>
      <c r="J20" s="466" t="s">
        <v>649</v>
      </c>
      <c r="K20" s="467">
        <f t="shared" si="0"/>
        <v>5305.8510638297876</v>
      </c>
      <c r="L20" s="468">
        <v>7.52</v>
      </c>
      <c r="M20" s="469">
        <f t="shared" si="1"/>
        <v>4.74</v>
      </c>
      <c r="N20" s="450"/>
      <c r="O20" s="319" t="str">
        <f t="shared" si="2"/>
        <v xml:space="preserve">    -</v>
      </c>
      <c r="P20" s="453"/>
      <c r="Q20" s="321" t="str">
        <f t="shared" si="3"/>
        <v xml:space="preserve">    -</v>
      </c>
      <c r="R20" s="145"/>
      <c r="S20" s="530">
        <f t="shared" si="4"/>
        <v>0</v>
      </c>
      <c r="T20" s="530">
        <f t="shared" si="5"/>
        <v>0</v>
      </c>
    </row>
    <row r="21" spans="1:37" ht="19" customHeight="1" thickBot="1" x14ac:dyDescent="0.3">
      <c r="A21" s="145"/>
      <c r="B21" s="146"/>
      <c r="C21" s="575" t="s">
        <v>556</v>
      </c>
      <c r="D21" s="576"/>
      <c r="E21" s="576"/>
      <c r="F21" s="576"/>
      <c r="G21" s="576"/>
      <c r="H21" s="576"/>
      <c r="I21" s="576"/>
      <c r="J21" s="576"/>
      <c r="K21" s="576"/>
      <c r="L21" s="576"/>
      <c r="M21" s="576"/>
      <c r="N21" s="577"/>
      <c r="O21" s="577"/>
      <c r="P21" s="577"/>
      <c r="Q21" s="578"/>
      <c r="R21" s="145"/>
      <c r="S21" s="530"/>
      <c r="T21" s="530"/>
    </row>
    <row r="22" spans="1:37" s="305" customFormat="1" ht="19" customHeight="1" x14ac:dyDescent="0.25">
      <c r="A22" s="145"/>
      <c r="B22" s="161" t="s">
        <v>48</v>
      </c>
      <c r="C22" s="470" t="s">
        <v>465</v>
      </c>
      <c r="D22" s="471" t="s">
        <v>505</v>
      </c>
      <c r="E22" s="472">
        <v>530</v>
      </c>
      <c r="F22" s="473" t="s">
        <v>466</v>
      </c>
      <c r="G22" s="584" t="s">
        <v>559</v>
      </c>
      <c r="H22" s="585"/>
      <c r="I22" s="474" t="s">
        <v>53</v>
      </c>
      <c r="J22" s="475" t="s">
        <v>168</v>
      </c>
      <c r="K22" s="476">
        <f t="shared" ref="K22:K33" si="6">39900/$L22</f>
        <v>3739.4564198687908</v>
      </c>
      <c r="L22" s="477">
        <v>10.67</v>
      </c>
      <c r="M22" s="478">
        <f t="shared" ref="M22:M33" si="7">ROUND((PTV*$L22),2)</f>
        <v>6.73</v>
      </c>
      <c r="N22" s="448"/>
      <c r="O22" s="380" t="str">
        <f t="shared" ref="O22:O33" si="8">IF(N22="","    -",L22*N22)</f>
        <v xml:space="preserve">    -</v>
      </c>
      <c r="P22" s="451"/>
      <c r="Q22" s="381" t="str">
        <f t="shared" ref="Q22:Q33" si="9">IF(P22="","    -",ROUNDUP($P22/$E22,0)*$L22)</f>
        <v xml:space="preserve">    -</v>
      </c>
      <c r="R22" s="145"/>
      <c r="S22" s="530">
        <f t="shared" ref="S22:S33" si="10">N22*M22</f>
        <v>0</v>
      </c>
      <c r="T22" s="530">
        <f t="shared" ref="T22:T33" si="11">ROUNDUP((P22/E22),0)*M22</f>
        <v>0</v>
      </c>
      <c r="U22" s="180"/>
      <c r="V22" s="180"/>
      <c r="W22" s="180"/>
      <c r="X22" s="180"/>
      <c r="AK22" s="180"/>
    </row>
    <row r="23" spans="1:37" s="305" customFormat="1" ht="19" customHeight="1" x14ac:dyDescent="0.25">
      <c r="A23" s="145"/>
      <c r="B23" s="146" t="s">
        <v>48</v>
      </c>
      <c r="C23" s="443" t="s">
        <v>467</v>
      </c>
      <c r="D23" s="416" t="s">
        <v>506</v>
      </c>
      <c r="E23" s="423">
        <v>450</v>
      </c>
      <c r="F23" s="418" t="s">
        <v>468</v>
      </c>
      <c r="G23" s="571" t="s">
        <v>560</v>
      </c>
      <c r="H23" s="572"/>
      <c r="I23" s="419" t="s">
        <v>51</v>
      </c>
      <c r="J23" s="420" t="s">
        <v>170</v>
      </c>
      <c r="K23" s="421">
        <f t="shared" si="6"/>
        <v>5305.8510638297876</v>
      </c>
      <c r="L23" s="422">
        <v>7.52</v>
      </c>
      <c r="M23" s="428">
        <f t="shared" si="7"/>
        <v>4.74</v>
      </c>
      <c r="N23" s="449"/>
      <c r="O23" s="239" t="str">
        <f t="shared" si="8"/>
        <v xml:space="preserve">    -</v>
      </c>
      <c r="P23" s="452"/>
      <c r="Q23" s="241" t="str">
        <f t="shared" si="9"/>
        <v xml:space="preserve">    -</v>
      </c>
      <c r="R23" s="145"/>
      <c r="S23" s="530">
        <f t="shared" si="10"/>
        <v>0</v>
      </c>
      <c r="T23" s="530">
        <f t="shared" si="11"/>
        <v>0</v>
      </c>
      <c r="U23" s="180"/>
      <c r="V23" s="180"/>
      <c r="W23" s="180"/>
      <c r="X23" s="180"/>
      <c r="AK23" s="180"/>
    </row>
    <row r="24" spans="1:37" s="305" customFormat="1" ht="19" customHeight="1" x14ac:dyDescent="0.25">
      <c r="A24" s="145"/>
      <c r="B24" s="146"/>
      <c r="C24" s="443" t="s">
        <v>467</v>
      </c>
      <c r="D24" s="416" t="s">
        <v>506</v>
      </c>
      <c r="E24" s="423">
        <v>450</v>
      </c>
      <c r="F24" s="418" t="s">
        <v>468</v>
      </c>
      <c r="G24" s="571" t="s">
        <v>600</v>
      </c>
      <c r="H24" s="572"/>
      <c r="I24" s="419" t="s">
        <v>538</v>
      </c>
      <c r="J24" s="420" t="s">
        <v>539</v>
      </c>
      <c r="K24" s="421">
        <f t="shared" si="6"/>
        <v>5305.8510638297876</v>
      </c>
      <c r="L24" s="422">
        <v>7.52</v>
      </c>
      <c r="M24" s="428">
        <f t="shared" si="7"/>
        <v>4.74</v>
      </c>
      <c r="N24" s="449"/>
      <c r="O24" s="239" t="str">
        <f t="shared" si="8"/>
        <v xml:space="preserve">    -</v>
      </c>
      <c r="P24" s="452"/>
      <c r="Q24" s="241" t="str">
        <f t="shared" si="9"/>
        <v xml:space="preserve">    -</v>
      </c>
      <c r="R24" s="145"/>
      <c r="S24" s="530">
        <f t="shared" si="10"/>
        <v>0</v>
      </c>
      <c r="T24" s="530">
        <f t="shared" si="11"/>
        <v>0</v>
      </c>
      <c r="U24" s="180"/>
      <c r="V24" s="180"/>
      <c r="W24" s="180"/>
      <c r="X24" s="180"/>
      <c r="AK24" s="180"/>
    </row>
    <row r="25" spans="1:37" s="305" customFormat="1" ht="19" customHeight="1" x14ac:dyDescent="0.25">
      <c r="A25" s="145"/>
      <c r="B25" s="161"/>
      <c r="C25" s="444" t="s">
        <v>465</v>
      </c>
      <c r="D25" s="416" t="s">
        <v>505</v>
      </c>
      <c r="E25" s="417">
        <v>530</v>
      </c>
      <c r="F25" s="418" t="s">
        <v>466</v>
      </c>
      <c r="G25" s="571" t="s">
        <v>347</v>
      </c>
      <c r="H25" s="572"/>
      <c r="I25" s="424" t="s">
        <v>602</v>
      </c>
      <c r="J25" s="420" t="s">
        <v>601</v>
      </c>
      <c r="K25" s="421">
        <f t="shared" si="6"/>
        <v>3230.7692307692309</v>
      </c>
      <c r="L25" s="425">
        <v>12.35</v>
      </c>
      <c r="M25" s="428">
        <f t="shared" si="7"/>
        <v>7.79</v>
      </c>
      <c r="N25" s="449"/>
      <c r="O25" s="239" t="str">
        <f t="shared" si="8"/>
        <v xml:space="preserve">    -</v>
      </c>
      <c r="P25" s="452"/>
      <c r="Q25" s="241" t="str">
        <f t="shared" si="9"/>
        <v xml:space="preserve">    -</v>
      </c>
      <c r="R25" s="145"/>
      <c r="S25" s="530">
        <f t="shared" si="10"/>
        <v>0</v>
      </c>
      <c r="T25" s="530">
        <f t="shared" si="11"/>
        <v>0</v>
      </c>
      <c r="U25" s="180"/>
      <c r="V25" s="180"/>
      <c r="W25" s="180"/>
      <c r="X25" s="180"/>
      <c r="AK25" s="180"/>
    </row>
    <row r="26" spans="1:37" s="305" customFormat="1" ht="19" customHeight="1" x14ac:dyDescent="0.25">
      <c r="A26" s="148"/>
      <c r="B26" s="165" t="s">
        <v>48</v>
      </c>
      <c r="C26" s="445" t="s">
        <v>467</v>
      </c>
      <c r="D26" s="423" t="s">
        <v>506</v>
      </c>
      <c r="E26" s="417">
        <v>573</v>
      </c>
      <c r="F26" s="418" t="s">
        <v>469</v>
      </c>
      <c r="G26" s="586" t="s">
        <v>561</v>
      </c>
      <c r="H26" s="587"/>
      <c r="I26" s="418" t="s">
        <v>87</v>
      </c>
      <c r="J26" s="420" t="s">
        <v>172</v>
      </c>
      <c r="K26" s="421">
        <f t="shared" si="6"/>
        <v>2599.3485342019544</v>
      </c>
      <c r="L26" s="422">
        <v>15.35</v>
      </c>
      <c r="M26" s="428">
        <f t="shared" si="7"/>
        <v>9.68</v>
      </c>
      <c r="N26" s="449"/>
      <c r="O26" s="239" t="str">
        <f t="shared" si="8"/>
        <v xml:space="preserve">    -</v>
      </c>
      <c r="P26" s="452"/>
      <c r="Q26" s="241" t="str">
        <f t="shared" si="9"/>
        <v xml:space="preserve">    -</v>
      </c>
      <c r="R26" s="145"/>
      <c r="S26" s="530">
        <f t="shared" si="10"/>
        <v>0</v>
      </c>
      <c r="T26" s="530">
        <f t="shared" si="11"/>
        <v>0</v>
      </c>
      <c r="U26" s="180"/>
      <c r="V26" s="180"/>
      <c r="W26" s="180"/>
      <c r="X26" s="180"/>
      <c r="AK26" s="180"/>
    </row>
    <row r="27" spans="1:37" s="305" customFormat="1" ht="19" customHeight="1" x14ac:dyDescent="0.25">
      <c r="A27" s="145"/>
      <c r="B27" s="161" t="s">
        <v>48</v>
      </c>
      <c r="C27" s="446" t="s">
        <v>472</v>
      </c>
      <c r="D27" s="416" t="s">
        <v>507</v>
      </c>
      <c r="E27" s="417">
        <v>498</v>
      </c>
      <c r="F27" s="418" t="s">
        <v>473</v>
      </c>
      <c r="G27" s="571" t="s">
        <v>562</v>
      </c>
      <c r="H27" s="572"/>
      <c r="I27" s="419" t="s">
        <v>86</v>
      </c>
      <c r="J27" s="420" t="s">
        <v>173</v>
      </c>
      <c r="K27" s="421">
        <f t="shared" si="6"/>
        <v>3792.7756653992396</v>
      </c>
      <c r="L27" s="422">
        <v>10.52</v>
      </c>
      <c r="M27" s="428">
        <f t="shared" si="7"/>
        <v>6.63</v>
      </c>
      <c r="N27" s="449"/>
      <c r="O27" s="239" t="str">
        <f t="shared" si="8"/>
        <v xml:space="preserve">    -</v>
      </c>
      <c r="P27" s="452"/>
      <c r="Q27" s="241" t="str">
        <f t="shared" si="9"/>
        <v xml:space="preserve">    -</v>
      </c>
      <c r="R27" s="145"/>
      <c r="S27" s="530">
        <f t="shared" si="10"/>
        <v>0</v>
      </c>
      <c r="T27" s="530">
        <f t="shared" si="11"/>
        <v>0</v>
      </c>
      <c r="U27" s="180"/>
      <c r="V27" s="180"/>
      <c r="W27" s="180"/>
      <c r="X27" s="180"/>
      <c r="AK27" s="180"/>
    </row>
    <row r="28" spans="1:37" s="305" customFormat="1" ht="19" customHeight="1" x14ac:dyDescent="0.25">
      <c r="A28" s="145"/>
      <c r="B28" s="161" t="s">
        <v>48</v>
      </c>
      <c r="C28" s="446" t="s">
        <v>467</v>
      </c>
      <c r="D28" s="416" t="s">
        <v>506</v>
      </c>
      <c r="E28" s="417">
        <v>573</v>
      </c>
      <c r="F28" s="418" t="s">
        <v>469</v>
      </c>
      <c r="G28" s="571" t="s">
        <v>563</v>
      </c>
      <c r="H28" s="572"/>
      <c r="I28" s="419" t="s">
        <v>83</v>
      </c>
      <c r="J28" s="420" t="s">
        <v>174</v>
      </c>
      <c r="K28" s="421">
        <f t="shared" si="6"/>
        <v>2291.786329695577</v>
      </c>
      <c r="L28" s="422">
        <v>17.41</v>
      </c>
      <c r="M28" s="428">
        <f t="shared" si="7"/>
        <v>10.98</v>
      </c>
      <c r="N28" s="449"/>
      <c r="O28" s="239" t="str">
        <f t="shared" si="8"/>
        <v xml:space="preserve">    -</v>
      </c>
      <c r="P28" s="452"/>
      <c r="Q28" s="241" t="str">
        <f t="shared" si="9"/>
        <v xml:space="preserve">    -</v>
      </c>
      <c r="R28" s="145"/>
      <c r="S28" s="530">
        <f t="shared" si="10"/>
        <v>0</v>
      </c>
      <c r="T28" s="530">
        <f t="shared" si="11"/>
        <v>0</v>
      </c>
      <c r="U28" s="180"/>
      <c r="V28" s="180"/>
      <c r="W28" s="180"/>
      <c r="X28" s="180"/>
      <c r="AK28" s="180"/>
    </row>
    <row r="29" spans="1:37" s="305" customFormat="1" ht="19" customHeight="1" x14ac:dyDescent="0.25">
      <c r="A29" s="145"/>
      <c r="B29" s="161"/>
      <c r="C29" s="446" t="s">
        <v>474</v>
      </c>
      <c r="D29" s="416" t="s">
        <v>508</v>
      </c>
      <c r="E29" s="426">
        <v>1332</v>
      </c>
      <c r="F29" s="418" t="s">
        <v>475</v>
      </c>
      <c r="G29" s="571" t="s">
        <v>564</v>
      </c>
      <c r="H29" s="572"/>
      <c r="I29" s="419" t="s">
        <v>141</v>
      </c>
      <c r="J29" s="420" t="s">
        <v>175</v>
      </c>
      <c r="K29" s="421">
        <f t="shared" si="6"/>
        <v>1288.3435582822087</v>
      </c>
      <c r="L29" s="422">
        <v>30.97</v>
      </c>
      <c r="M29" s="428">
        <f t="shared" si="7"/>
        <v>19.53</v>
      </c>
      <c r="N29" s="449"/>
      <c r="O29" s="239" t="str">
        <f t="shared" si="8"/>
        <v xml:space="preserve">    -</v>
      </c>
      <c r="P29" s="452"/>
      <c r="Q29" s="241" t="str">
        <f t="shared" si="9"/>
        <v xml:space="preserve">    -</v>
      </c>
      <c r="R29" s="145"/>
      <c r="S29" s="530">
        <f t="shared" si="10"/>
        <v>0</v>
      </c>
      <c r="T29" s="530">
        <f t="shared" si="11"/>
        <v>0</v>
      </c>
      <c r="U29" s="180"/>
      <c r="V29" s="180"/>
      <c r="W29" s="180"/>
      <c r="X29" s="180"/>
      <c r="AK29" s="180"/>
    </row>
    <row r="30" spans="1:37" s="305" customFormat="1" ht="19" customHeight="1" x14ac:dyDescent="0.25">
      <c r="A30" s="145"/>
      <c r="B30" s="161" t="s">
        <v>48</v>
      </c>
      <c r="C30" s="446" t="s">
        <v>465</v>
      </c>
      <c r="D30" s="416" t="s">
        <v>505</v>
      </c>
      <c r="E30" s="417">
        <v>530</v>
      </c>
      <c r="F30" s="418" t="s">
        <v>466</v>
      </c>
      <c r="G30" s="571" t="s">
        <v>565</v>
      </c>
      <c r="H30" s="572"/>
      <c r="I30" s="419" t="s">
        <v>99</v>
      </c>
      <c r="J30" s="420" t="s">
        <v>176</v>
      </c>
      <c r="K30" s="421">
        <f t="shared" si="6"/>
        <v>4104.9382716049377</v>
      </c>
      <c r="L30" s="422">
        <v>9.7200000000000006</v>
      </c>
      <c r="M30" s="428">
        <f t="shared" si="7"/>
        <v>6.13</v>
      </c>
      <c r="N30" s="449"/>
      <c r="O30" s="239" t="str">
        <f t="shared" si="8"/>
        <v xml:space="preserve">    -</v>
      </c>
      <c r="P30" s="452"/>
      <c r="Q30" s="241" t="str">
        <f t="shared" si="9"/>
        <v xml:space="preserve">    -</v>
      </c>
      <c r="R30" s="145"/>
      <c r="S30" s="530">
        <f t="shared" si="10"/>
        <v>0</v>
      </c>
      <c r="T30" s="530">
        <f t="shared" si="11"/>
        <v>0</v>
      </c>
      <c r="U30" s="180"/>
      <c r="V30" s="180"/>
      <c r="W30" s="180"/>
      <c r="X30" s="180"/>
      <c r="AK30" s="180"/>
    </row>
    <row r="31" spans="1:37" s="305" customFormat="1" ht="19" customHeight="1" x14ac:dyDescent="0.25">
      <c r="A31" s="145"/>
      <c r="B31" s="161" t="s">
        <v>48</v>
      </c>
      <c r="C31" s="446" t="s">
        <v>465</v>
      </c>
      <c r="D31" s="416" t="s">
        <v>505</v>
      </c>
      <c r="E31" s="417">
        <v>572</v>
      </c>
      <c r="F31" s="418" t="s">
        <v>476</v>
      </c>
      <c r="G31" s="571" t="s">
        <v>566</v>
      </c>
      <c r="H31" s="572"/>
      <c r="I31" s="419" t="s">
        <v>100</v>
      </c>
      <c r="J31" s="420" t="s">
        <v>177</v>
      </c>
      <c r="K31" s="421">
        <f t="shared" si="6"/>
        <v>2453.8745387453873</v>
      </c>
      <c r="L31" s="422">
        <v>16.260000000000002</v>
      </c>
      <c r="M31" s="428">
        <f t="shared" si="7"/>
        <v>10.25</v>
      </c>
      <c r="N31" s="449"/>
      <c r="O31" s="239" t="str">
        <f t="shared" si="8"/>
        <v xml:space="preserve">    -</v>
      </c>
      <c r="P31" s="452"/>
      <c r="Q31" s="241" t="str">
        <f t="shared" si="9"/>
        <v xml:space="preserve">    -</v>
      </c>
      <c r="R31" s="145"/>
      <c r="S31" s="530">
        <f t="shared" si="10"/>
        <v>0</v>
      </c>
      <c r="T31" s="530">
        <f t="shared" si="11"/>
        <v>0</v>
      </c>
      <c r="U31" s="180"/>
      <c r="V31" s="180"/>
      <c r="W31" s="180"/>
      <c r="X31" s="180"/>
      <c r="AK31" s="180"/>
    </row>
    <row r="32" spans="1:37" s="305" customFormat="1" ht="19" customHeight="1" x14ac:dyDescent="0.25">
      <c r="A32" s="145"/>
      <c r="B32" s="161"/>
      <c r="C32" s="446" t="s">
        <v>465</v>
      </c>
      <c r="D32" s="416" t="s">
        <v>505</v>
      </c>
      <c r="E32" s="417">
        <v>318</v>
      </c>
      <c r="F32" s="418" t="s">
        <v>477</v>
      </c>
      <c r="G32" s="571" t="s">
        <v>567</v>
      </c>
      <c r="H32" s="572"/>
      <c r="I32" s="419" t="s">
        <v>441</v>
      </c>
      <c r="J32" s="420" t="s">
        <v>437</v>
      </c>
      <c r="K32" s="421">
        <f t="shared" si="6"/>
        <v>4453.125</v>
      </c>
      <c r="L32" s="422">
        <v>8.9600000000000009</v>
      </c>
      <c r="M32" s="428">
        <f t="shared" si="7"/>
        <v>5.65</v>
      </c>
      <c r="N32" s="449"/>
      <c r="O32" s="239" t="str">
        <f t="shared" si="8"/>
        <v xml:space="preserve">    -</v>
      </c>
      <c r="P32" s="452"/>
      <c r="Q32" s="241" t="str">
        <f t="shared" si="9"/>
        <v xml:space="preserve">    -</v>
      </c>
      <c r="R32" s="145"/>
      <c r="S32" s="530">
        <f t="shared" si="10"/>
        <v>0</v>
      </c>
      <c r="T32" s="530">
        <f t="shared" si="11"/>
        <v>0</v>
      </c>
      <c r="U32" s="180"/>
      <c r="V32" s="180"/>
      <c r="W32" s="180"/>
      <c r="X32" s="180"/>
      <c r="AK32" s="180"/>
    </row>
    <row r="33" spans="1:37" s="305" customFormat="1" ht="19" customHeight="1" thickBot="1" x14ac:dyDescent="0.3">
      <c r="A33" s="145"/>
      <c r="B33" s="161"/>
      <c r="C33" s="446" t="s">
        <v>465</v>
      </c>
      <c r="D33" s="416" t="s">
        <v>505</v>
      </c>
      <c r="E33" s="417">
        <v>318</v>
      </c>
      <c r="F33" s="418" t="s">
        <v>477</v>
      </c>
      <c r="G33" s="571" t="s">
        <v>568</v>
      </c>
      <c r="H33" s="572"/>
      <c r="I33" s="419" t="s">
        <v>442</v>
      </c>
      <c r="J33" s="420" t="s">
        <v>438</v>
      </c>
      <c r="K33" s="421">
        <f t="shared" si="6"/>
        <v>4418.604651162791</v>
      </c>
      <c r="L33" s="422">
        <v>9.0299999999999994</v>
      </c>
      <c r="M33" s="428">
        <f t="shared" si="7"/>
        <v>5.69</v>
      </c>
      <c r="N33" s="449"/>
      <c r="O33" s="239" t="str">
        <f t="shared" si="8"/>
        <v xml:space="preserve">    -</v>
      </c>
      <c r="P33" s="452"/>
      <c r="Q33" s="241" t="str">
        <f t="shared" si="9"/>
        <v xml:space="preserve">    -</v>
      </c>
      <c r="R33" s="145"/>
      <c r="S33" s="530">
        <f t="shared" si="10"/>
        <v>0</v>
      </c>
      <c r="T33" s="530">
        <f t="shared" si="11"/>
        <v>0</v>
      </c>
      <c r="U33" s="180"/>
      <c r="V33" s="180"/>
      <c r="W33" s="180"/>
      <c r="X33" s="180"/>
      <c r="AK33" s="180"/>
    </row>
    <row r="34" spans="1:37" s="385" customFormat="1" ht="19" customHeight="1" thickBot="1" x14ac:dyDescent="0.35">
      <c r="A34" s="382"/>
      <c r="B34" s="383"/>
      <c r="C34" s="575" t="s">
        <v>660</v>
      </c>
      <c r="D34" s="576"/>
      <c r="E34" s="576"/>
      <c r="F34" s="576"/>
      <c r="G34" s="576"/>
      <c r="H34" s="576"/>
      <c r="I34" s="576"/>
      <c r="J34" s="576"/>
      <c r="K34" s="576"/>
      <c r="L34" s="576"/>
      <c r="M34" s="576"/>
      <c r="N34" s="577"/>
      <c r="O34" s="577"/>
      <c r="P34" s="577"/>
      <c r="Q34" s="578"/>
      <c r="R34" s="384"/>
      <c r="S34" s="531"/>
      <c r="T34" s="531"/>
      <c r="U34" s="386"/>
      <c r="V34" s="386"/>
      <c r="W34" s="386"/>
      <c r="X34" s="386"/>
      <c r="AK34" s="386"/>
    </row>
    <row r="35" spans="1:37" ht="19" customHeight="1" x14ac:dyDescent="0.25">
      <c r="A35" s="145"/>
      <c r="B35" s="146"/>
      <c r="C35" s="481" t="s">
        <v>64</v>
      </c>
      <c r="D35" s="482" t="s">
        <v>495</v>
      </c>
      <c r="E35" s="483">
        <v>1000</v>
      </c>
      <c r="F35" s="484" t="s">
        <v>452</v>
      </c>
      <c r="G35" s="579" t="s">
        <v>674</v>
      </c>
      <c r="H35" s="580"/>
      <c r="I35" s="484" t="s">
        <v>331</v>
      </c>
      <c r="J35" s="484" t="s">
        <v>41</v>
      </c>
      <c r="K35" s="485">
        <f t="shared" ref="K35:K58" si="12">39900/$L35</f>
        <v>8562.2317596566518</v>
      </c>
      <c r="L35" s="486">
        <v>4.66</v>
      </c>
      <c r="M35" s="479">
        <f t="shared" ref="M35:M51" si="13">ROUND((PTV*$L35),2)</f>
        <v>2.94</v>
      </c>
      <c r="N35" s="448"/>
      <c r="O35" s="380" t="str">
        <f t="shared" ref="O35:O58" si="14">IF(N35="","    -",L35*N35)</f>
        <v xml:space="preserve">    -</v>
      </c>
      <c r="P35" s="451"/>
      <c r="Q35" s="381" t="str">
        <f t="shared" ref="Q35:Q58" si="15">IF(P35="","    -",ROUNDUP($P35/$E35,0)*$L35)</f>
        <v xml:space="preserve">    -</v>
      </c>
      <c r="R35" s="145"/>
      <c r="S35" s="530">
        <f t="shared" ref="S35:S42" si="16">N35*M35</f>
        <v>0</v>
      </c>
      <c r="T35" s="530">
        <f t="shared" ref="T35:T42" si="17">ROUNDUP((P35/E35),0)*M35</f>
        <v>0</v>
      </c>
    </row>
    <row r="36" spans="1:37" ht="19" customHeight="1" x14ac:dyDescent="0.25">
      <c r="A36" s="145"/>
      <c r="B36" s="161"/>
      <c r="C36" s="442" t="s">
        <v>447</v>
      </c>
      <c r="D36" s="408" t="s">
        <v>488</v>
      </c>
      <c r="E36" s="414">
        <v>1140</v>
      </c>
      <c r="F36" s="409" t="s">
        <v>446</v>
      </c>
      <c r="G36" s="569" t="s">
        <v>675</v>
      </c>
      <c r="H36" s="570"/>
      <c r="I36" s="409" t="s">
        <v>330</v>
      </c>
      <c r="J36" s="409" t="s">
        <v>39</v>
      </c>
      <c r="K36" s="411">
        <f t="shared" si="12"/>
        <v>4217.758985200845</v>
      </c>
      <c r="L36" s="412">
        <v>9.4600000000000009</v>
      </c>
      <c r="M36" s="415">
        <f t="shared" si="13"/>
        <v>5.96</v>
      </c>
      <c r="N36" s="449"/>
      <c r="O36" s="239" t="str">
        <f t="shared" si="14"/>
        <v xml:space="preserve">    -</v>
      </c>
      <c r="P36" s="452"/>
      <c r="Q36" s="241" t="str">
        <f t="shared" si="15"/>
        <v xml:space="preserve">    -</v>
      </c>
      <c r="R36" s="145"/>
      <c r="S36" s="530">
        <f t="shared" si="16"/>
        <v>0</v>
      </c>
      <c r="T36" s="530">
        <f t="shared" si="17"/>
        <v>0</v>
      </c>
      <c r="V36" s="180" t="s">
        <v>416</v>
      </c>
    </row>
    <row r="37" spans="1:37" s="155" customFormat="1" ht="19" customHeight="1" x14ac:dyDescent="0.3">
      <c r="A37" s="151"/>
      <c r="B37" s="146"/>
      <c r="C37" s="442" t="s">
        <v>490</v>
      </c>
      <c r="D37" s="408" t="s">
        <v>491</v>
      </c>
      <c r="E37" s="413">
        <v>760</v>
      </c>
      <c r="F37" s="409" t="s">
        <v>446</v>
      </c>
      <c r="G37" s="569" t="s">
        <v>676</v>
      </c>
      <c r="H37" s="570"/>
      <c r="I37" s="409" t="s">
        <v>291</v>
      </c>
      <c r="J37" s="409" t="s">
        <v>40</v>
      </c>
      <c r="K37" s="411">
        <f t="shared" si="12"/>
        <v>6244.1314553990615</v>
      </c>
      <c r="L37" s="412">
        <v>6.39</v>
      </c>
      <c r="M37" s="415">
        <f t="shared" si="13"/>
        <v>4.03</v>
      </c>
      <c r="N37" s="449"/>
      <c r="O37" s="239" t="str">
        <f t="shared" si="14"/>
        <v xml:space="preserve">    -</v>
      </c>
      <c r="P37" s="452"/>
      <c r="Q37" s="241" t="str">
        <f t="shared" si="15"/>
        <v xml:space="preserve">    -</v>
      </c>
      <c r="R37" s="151"/>
      <c r="S37" s="530">
        <f t="shared" si="16"/>
        <v>0</v>
      </c>
      <c r="T37" s="530">
        <f t="shared" si="17"/>
        <v>0</v>
      </c>
      <c r="U37" s="214"/>
      <c r="V37" s="214"/>
      <c r="W37" s="214"/>
      <c r="X37" s="214"/>
      <c r="Y37" s="306"/>
      <c r="Z37" s="306"/>
      <c r="AA37" s="306"/>
      <c r="AB37" s="306"/>
      <c r="AC37" s="306"/>
      <c r="AD37" s="306"/>
      <c r="AE37" s="306"/>
      <c r="AF37" s="306"/>
      <c r="AG37" s="306"/>
      <c r="AH37" s="306"/>
      <c r="AI37" s="306"/>
      <c r="AJ37" s="306"/>
      <c r="AK37" s="214"/>
    </row>
    <row r="38" spans="1:37" ht="19" customHeight="1" x14ac:dyDescent="0.25">
      <c r="A38" s="145"/>
      <c r="B38" s="146" t="s">
        <v>217</v>
      </c>
      <c r="C38" s="442" t="s">
        <v>492</v>
      </c>
      <c r="D38" s="408" t="s">
        <v>494</v>
      </c>
      <c r="E38" s="414">
        <v>773</v>
      </c>
      <c r="F38" s="409" t="s">
        <v>446</v>
      </c>
      <c r="G38" s="569" t="s">
        <v>677</v>
      </c>
      <c r="H38" s="570"/>
      <c r="I38" s="409" t="s">
        <v>356</v>
      </c>
      <c r="J38" s="409" t="s">
        <v>357</v>
      </c>
      <c r="K38" s="411">
        <f t="shared" si="12"/>
        <v>6205.2877138413687</v>
      </c>
      <c r="L38" s="412">
        <v>6.43</v>
      </c>
      <c r="M38" s="415">
        <f t="shared" si="13"/>
        <v>4.05</v>
      </c>
      <c r="N38" s="449"/>
      <c r="O38" s="239" t="str">
        <f t="shared" si="14"/>
        <v xml:space="preserve">    -</v>
      </c>
      <c r="P38" s="452"/>
      <c r="Q38" s="241" t="str">
        <f t="shared" si="15"/>
        <v xml:space="preserve">    -</v>
      </c>
      <c r="R38" s="145"/>
      <c r="S38" s="530">
        <f t="shared" si="16"/>
        <v>0</v>
      </c>
      <c r="T38" s="530">
        <f t="shared" si="17"/>
        <v>0</v>
      </c>
      <c r="U38" s="166"/>
      <c r="V38" s="166"/>
      <c r="W38" s="166"/>
      <c r="X38" s="166"/>
      <c r="Y38" s="213"/>
      <c r="Z38" s="213"/>
      <c r="AA38" s="213"/>
      <c r="AB38" s="213"/>
      <c r="AC38" s="213"/>
      <c r="AD38" s="213"/>
      <c r="AE38" s="213"/>
      <c r="AF38" s="213"/>
      <c r="AG38" s="213"/>
      <c r="AH38" s="213"/>
      <c r="AI38" s="213"/>
      <c r="AJ38" s="213"/>
      <c r="AK38" s="166"/>
    </row>
    <row r="39" spans="1:37" s="155" customFormat="1" ht="19" customHeight="1" x14ac:dyDescent="0.3">
      <c r="A39" s="151"/>
      <c r="B39" s="146"/>
      <c r="C39" s="442" t="s">
        <v>544</v>
      </c>
      <c r="D39" s="408" t="s">
        <v>543</v>
      </c>
      <c r="E39" s="414">
        <v>1125</v>
      </c>
      <c r="F39" s="409" t="s">
        <v>446</v>
      </c>
      <c r="G39" s="581" t="s">
        <v>678</v>
      </c>
      <c r="H39" s="582"/>
      <c r="I39" s="409" t="s">
        <v>521</v>
      </c>
      <c r="J39" s="409" t="s">
        <v>520</v>
      </c>
      <c r="K39" s="411">
        <f t="shared" si="12"/>
        <v>4258.2710779082181</v>
      </c>
      <c r="L39" s="412">
        <v>9.3699999999999992</v>
      </c>
      <c r="M39" s="415">
        <f t="shared" si="13"/>
        <v>5.91</v>
      </c>
      <c r="N39" s="449"/>
      <c r="O39" s="239" t="str">
        <f t="shared" si="14"/>
        <v xml:space="preserve">    -</v>
      </c>
      <c r="P39" s="452"/>
      <c r="Q39" s="241" t="str">
        <f t="shared" si="15"/>
        <v xml:space="preserve">    -</v>
      </c>
      <c r="R39" s="151"/>
      <c r="S39" s="530">
        <f t="shared" si="16"/>
        <v>0</v>
      </c>
      <c r="T39" s="530">
        <f t="shared" si="17"/>
        <v>0</v>
      </c>
      <c r="U39" s="214"/>
      <c r="V39" s="214"/>
      <c r="W39" s="214"/>
      <c r="X39" s="214"/>
      <c r="Y39" s="306"/>
      <c r="Z39" s="306"/>
      <c r="AA39" s="306"/>
      <c r="AB39" s="306"/>
      <c r="AC39" s="306"/>
      <c r="AD39" s="306"/>
      <c r="AE39" s="306"/>
      <c r="AF39" s="306"/>
      <c r="AG39" s="306"/>
      <c r="AH39" s="306"/>
      <c r="AI39" s="306"/>
      <c r="AJ39" s="306"/>
      <c r="AK39" s="214"/>
    </row>
    <row r="40" spans="1:37" ht="19" customHeight="1" x14ac:dyDescent="0.25">
      <c r="A40" s="145"/>
      <c r="B40" s="146"/>
      <c r="C40" s="442" t="s">
        <v>455</v>
      </c>
      <c r="D40" s="408" t="s">
        <v>497</v>
      </c>
      <c r="E40" s="414">
        <v>250</v>
      </c>
      <c r="F40" s="409" t="s">
        <v>456</v>
      </c>
      <c r="G40" s="569" t="s">
        <v>679</v>
      </c>
      <c r="H40" s="570"/>
      <c r="I40" s="409" t="s">
        <v>316</v>
      </c>
      <c r="J40" s="409" t="s">
        <v>318</v>
      </c>
      <c r="K40" s="411">
        <f t="shared" si="12"/>
        <v>11207.865168539325</v>
      </c>
      <c r="L40" s="412">
        <v>3.56</v>
      </c>
      <c r="M40" s="415">
        <f t="shared" si="13"/>
        <v>2.2400000000000002</v>
      </c>
      <c r="N40" s="449"/>
      <c r="O40" s="239" t="str">
        <f t="shared" si="14"/>
        <v xml:space="preserve">    -</v>
      </c>
      <c r="P40" s="452"/>
      <c r="Q40" s="241" t="str">
        <f t="shared" si="15"/>
        <v xml:space="preserve">    -</v>
      </c>
      <c r="R40" s="145"/>
      <c r="S40" s="530">
        <f t="shared" si="16"/>
        <v>0</v>
      </c>
      <c r="T40" s="530">
        <f t="shared" si="17"/>
        <v>0</v>
      </c>
      <c r="V40" s="180" t="str">
        <f>V48&amp;TEXT(TLW,"#,###.00")</f>
        <v xml:space="preserve"> per pound or 39,900.00</v>
      </c>
    </row>
    <row r="41" spans="1:37" s="164" customFormat="1" ht="19" customHeight="1" x14ac:dyDescent="0.35">
      <c r="A41" s="162"/>
      <c r="B41" s="163"/>
      <c r="C41" s="442" t="s">
        <v>455</v>
      </c>
      <c r="D41" s="408" t="s">
        <v>497</v>
      </c>
      <c r="E41" s="408">
        <v>250</v>
      </c>
      <c r="F41" s="409" t="s">
        <v>456</v>
      </c>
      <c r="G41" s="569" t="s">
        <v>680</v>
      </c>
      <c r="H41" s="570"/>
      <c r="I41" s="409" t="s">
        <v>332</v>
      </c>
      <c r="J41" s="409" t="s">
        <v>333</v>
      </c>
      <c r="K41" s="411">
        <f t="shared" si="12"/>
        <v>19463.414634146342</v>
      </c>
      <c r="L41" s="409">
        <v>2.0499999999999998</v>
      </c>
      <c r="M41" s="415">
        <f t="shared" si="13"/>
        <v>1.29</v>
      </c>
      <c r="N41" s="449"/>
      <c r="O41" s="239" t="str">
        <f t="shared" si="14"/>
        <v xml:space="preserve">    -</v>
      </c>
      <c r="P41" s="452"/>
      <c r="Q41" s="241" t="str">
        <f t="shared" si="15"/>
        <v xml:space="preserve">    -</v>
      </c>
      <c r="S41" s="530">
        <f t="shared" si="16"/>
        <v>0</v>
      </c>
      <c r="T41" s="530">
        <f t="shared" si="17"/>
        <v>0</v>
      </c>
      <c r="U41" s="215"/>
      <c r="V41" s="215"/>
      <c r="W41" s="215"/>
      <c r="X41" s="215"/>
      <c r="Y41" s="308"/>
      <c r="Z41" s="308"/>
      <c r="AA41" s="308"/>
      <c r="AB41" s="308"/>
      <c r="AC41" s="308"/>
      <c r="AD41" s="308"/>
      <c r="AE41" s="308"/>
      <c r="AF41" s="308"/>
      <c r="AG41" s="308"/>
      <c r="AH41" s="308"/>
      <c r="AI41" s="308"/>
      <c r="AJ41" s="308"/>
      <c r="AK41" s="215"/>
    </row>
    <row r="42" spans="1:37" ht="19" customHeight="1" x14ac:dyDescent="0.25">
      <c r="A42" s="145"/>
      <c r="B42" s="146"/>
      <c r="C42" s="442" t="s">
        <v>651</v>
      </c>
      <c r="D42" s="408" t="s">
        <v>652</v>
      </c>
      <c r="E42" s="414">
        <v>485</v>
      </c>
      <c r="F42" s="409" t="s">
        <v>517</v>
      </c>
      <c r="G42" s="583" t="s">
        <v>691</v>
      </c>
      <c r="H42" s="582"/>
      <c r="I42" s="409" t="s">
        <v>653</v>
      </c>
      <c r="J42" s="409" t="s">
        <v>654</v>
      </c>
      <c r="K42" s="411">
        <f t="shared" si="12"/>
        <v>7948.2071713147416</v>
      </c>
      <c r="L42" s="412">
        <v>5.0199999999999996</v>
      </c>
      <c r="M42" s="415">
        <f t="shared" si="13"/>
        <v>3.17</v>
      </c>
      <c r="N42" s="450"/>
      <c r="O42" s="319" t="str">
        <f t="shared" si="14"/>
        <v xml:space="preserve">    -</v>
      </c>
      <c r="P42" s="453"/>
      <c r="Q42" s="321" t="str">
        <f t="shared" si="15"/>
        <v xml:space="preserve">    -</v>
      </c>
      <c r="R42" s="145"/>
      <c r="S42" s="530">
        <f t="shared" si="16"/>
        <v>0</v>
      </c>
      <c r="T42" s="530">
        <f t="shared" si="17"/>
        <v>0</v>
      </c>
      <c r="U42" s="166"/>
      <c r="V42" s="166"/>
      <c r="W42" s="166"/>
      <c r="X42" s="166"/>
      <c r="Y42" s="213"/>
      <c r="Z42" s="213"/>
      <c r="AA42" s="213"/>
      <c r="AB42" s="213"/>
      <c r="AC42" s="213"/>
      <c r="AD42" s="213"/>
      <c r="AE42" s="213"/>
      <c r="AF42" s="213"/>
      <c r="AG42" s="213"/>
      <c r="AH42" s="213"/>
      <c r="AI42" s="213"/>
      <c r="AJ42" s="213"/>
      <c r="AK42" s="166"/>
    </row>
    <row r="43" spans="1:37" ht="19" hidden="1" customHeight="1" x14ac:dyDescent="0.25">
      <c r="A43" s="145"/>
      <c r="B43" s="146"/>
      <c r="C43" s="442" t="s">
        <v>447</v>
      </c>
      <c r="D43" s="408" t="s">
        <v>488</v>
      </c>
      <c r="E43" s="414">
        <v>542</v>
      </c>
      <c r="F43" s="409" t="s">
        <v>517</v>
      </c>
      <c r="G43" s="573" t="s">
        <v>598</v>
      </c>
      <c r="H43" s="574"/>
      <c r="I43" s="409" t="s">
        <v>522</v>
      </c>
      <c r="J43" s="409" t="s">
        <v>599</v>
      </c>
      <c r="K43" s="411">
        <f t="shared" si="12"/>
        <v>7112.2994652406414</v>
      </c>
      <c r="L43" s="412">
        <v>5.61</v>
      </c>
      <c r="M43" s="415">
        <f t="shared" si="13"/>
        <v>3.54</v>
      </c>
      <c r="N43" s="450"/>
      <c r="O43" s="319" t="str">
        <f t="shared" si="14"/>
        <v xml:space="preserve">    -</v>
      </c>
      <c r="P43" s="453"/>
      <c r="Q43" s="321" t="str">
        <f t="shared" si="15"/>
        <v xml:space="preserve">    -</v>
      </c>
      <c r="R43" s="145"/>
      <c r="S43" s="530"/>
      <c r="T43" s="530"/>
      <c r="U43" s="166"/>
      <c r="V43" s="166"/>
      <c r="W43" s="166"/>
      <c r="X43" s="166"/>
      <c r="Y43" s="213"/>
      <c r="Z43" s="213"/>
      <c r="AA43" s="213"/>
      <c r="AB43" s="213"/>
      <c r="AC43" s="213"/>
      <c r="AD43" s="213"/>
      <c r="AE43" s="213"/>
      <c r="AF43" s="213"/>
      <c r="AG43" s="213"/>
      <c r="AH43" s="213"/>
      <c r="AI43" s="213"/>
      <c r="AJ43" s="213"/>
      <c r="AK43" s="166"/>
    </row>
    <row r="44" spans="1:37" ht="19" customHeight="1" x14ac:dyDescent="0.25">
      <c r="A44" s="145"/>
      <c r="B44" s="146"/>
      <c r="C44" s="442" t="s">
        <v>492</v>
      </c>
      <c r="D44" s="408" t="s">
        <v>518</v>
      </c>
      <c r="E44" s="414">
        <v>370</v>
      </c>
      <c r="F44" s="409" t="s">
        <v>517</v>
      </c>
      <c r="G44" s="569" t="s">
        <v>681</v>
      </c>
      <c r="H44" s="570"/>
      <c r="I44" s="409" t="s">
        <v>426</v>
      </c>
      <c r="J44" s="409" t="s">
        <v>425</v>
      </c>
      <c r="K44" s="411">
        <f t="shared" si="12"/>
        <v>10417.7545691906</v>
      </c>
      <c r="L44" s="412">
        <v>3.83</v>
      </c>
      <c r="M44" s="415">
        <f t="shared" si="13"/>
        <v>2.41</v>
      </c>
      <c r="N44" s="450"/>
      <c r="O44" s="319" t="str">
        <f t="shared" si="14"/>
        <v xml:space="preserve">    -</v>
      </c>
      <c r="P44" s="453"/>
      <c r="Q44" s="321" t="str">
        <f t="shared" si="15"/>
        <v xml:space="preserve">    -</v>
      </c>
      <c r="R44" s="145"/>
      <c r="S44" s="530">
        <f t="shared" ref="S44:S52" si="18">N44*M44</f>
        <v>0</v>
      </c>
      <c r="T44" s="530">
        <f t="shared" ref="T44:T52" si="19">ROUNDUP((P44/E44),0)*M44</f>
        <v>0</v>
      </c>
      <c r="U44" s="166"/>
      <c r="V44" s="166"/>
      <c r="W44" s="166"/>
      <c r="X44" s="166"/>
      <c r="Y44" s="213"/>
      <c r="Z44" s="213"/>
      <c r="AA44" s="213"/>
      <c r="AB44" s="213"/>
      <c r="AC44" s="213"/>
      <c r="AD44" s="213"/>
      <c r="AE44" s="213"/>
      <c r="AF44" s="213"/>
      <c r="AG44" s="213"/>
      <c r="AH44" s="213"/>
      <c r="AI44" s="213"/>
      <c r="AJ44" s="213"/>
      <c r="AK44" s="166"/>
    </row>
    <row r="45" spans="1:37" ht="19" customHeight="1" x14ac:dyDescent="0.25">
      <c r="A45" s="145"/>
      <c r="B45" s="146" t="s">
        <v>213</v>
      </c>
      <c r="C45" s="446" t="s">
        <v>64</v>
      </c>
      <c r="D45" s="416" t="s">
        <v>495</v>
      </c>
      <c r="E45" s="433">
        <v>1000</v>
      </c>
      <c r="F45" s="419" t="s">
        <v>452</v>
      </c>
      <c r="G45" s="571" t="s">
        <v>611</v>
      </c>
      <c r="H45" s="572"/>
      <c r="I45" s="419" t="s">
        <v>66</v>
      </c>
      <c r="J45" s="419" t="s">
        <v>165</v>
      </c>
      <c r="K45" s="421">
        <f t="shared" si="12"/>
        <v>9172.4137931034493</v>
      </c>
      <c r="L45" s="434">
        <v>4.3499999999999996</v>
      </c>
      <c r="M45" s="428">
        <f t="shared" si="13"/>
        <v>2.74</v>
      </c>
      <c r="N45" s="449"/>
      <c r="O45" s="239" t="str">
        <f t="shared" si="14"/>
        <v xml:space="preserve">    -</v>
      </c>
      <c r="P45" s="452"/>
      <c r="Q45" s="241" t="str">
        <f t="shared" si="15"/>
        <v xml:space="preserve">    -</v>
      </c>
      <c r="R45" s="145"/>
      <c r="S45" s="530">
        <f t="shared" si="18"/>
        <v>0</v>
      </c>
      <c r="T45" s="530">
        <f t="shared" si="19"/>
        <v>0</v>
      </c>
    </row>
    <row r="46" spans="1:37" ht="19" customHeight="1" x14ac:dyDescent="0.25">
      <c r="A46" s="145"/>
      <c r="B46" s="146"/>
      <c r="C46" s="446" t="s">
        <v>64</v>
      </c>
      <c r="D46" s="416" t="s">
        <v>495</v>
      </c>
      <c r="E46" s="433">
        <v>1000</v>
      </c>
      <c r="F46" s="419" t="s">
        <v>452</v>
      </c>
      <c r="G46" s="571" t="s">
        <v>690</v>
      </c>
      <c r="H46" s="572"/>
      <c r="I46" s="419" t="s">
        <v>687</v>
      </c>
      <c r="J46" s="419" t="s">
        <v>686</v>
      </c>
      <c r="K46" s="421">
        <f t="shared" si="12"/>
        <v>6939.130434782609</v>
      </c>
      <c r="L46" s="434">
        <v>5.75</v>
      </c>
      <c r="M46" s="428">
        <f t="shared" si="13"/>
        <v>3.63</v>
      </c>
      <c r="N46" s="450"/>
      <c r="O46" s="319" t="str">
        <f t="shared" si="14"/>
        <v xml:space="preserve">    -</v>
      </c>
      <c r="P46" s="453"/>
      <c r="Q46" s="321" t="str">
        <f t="shared" si="15"/>
        <v xml:space="preserve">    -</v>
      </c>
      <c r="R46" s="145"/>
      <c r="S46" s="530">
        <f t="shared" si="18"/>
        <v>0</v>
      </c>
      <c r="T46" s="530"/>
    </row>
    <row r="47" spans="1:37" ht="19" customHeight="1" x14ac:dyDescent="0.25">
      <c r="A47" s="145"/>
      <c r="B47" s="161" t="s">
        <v>48</v>
      </c>
      <c r="C47" s="443" t="s">
        <v>445</v>
      </c>
      <c r="D47" s="416" t="s">
        <v>487</v>
      </c>
      <c r="E47" s="433">
        <v>1151</v>
      </c>
      <c r="F47" s="419" t="s">
        <v>446</v>
      </c>
      <c r="G47" s="571" t="s">
        <v>343</v>
      </c>
      <c r="H47" s="572"/>
      <c r="I47" s="419" t="s">
        <v>61</v>
      </c>
      <c r="J47" s="419" t="s">
        <v>160</v>
      </c>
      <c r="K47" s="421">
        <f t="shared" si="12"/>
        <v>3855.072463768116</v>
      </c>
      <c r="L47" s="434">
        <v>10.35</v>
      </c>
      <c r="M47" s="428">
        <f t="shared" si="13"/>
        <v>6.53</v>
      </c>
      <c r="N47" s="450"/>
      <c r="O47" s="319" t="str">
        <f t="shared" si="14"/>
        <v xml:space="preserve">    -</v>
      </c>
      <c r="P47" s="453"/>
      <c r="Q47" s="321" t="str">
        <f t="shared" si="15"/>
        <v xml:space="preserve">    -</v>
      </c>
      <c r="R47" s="145"/>
      <c r="S47" s="530">
        <f t="shared" si="18"/>
        <v>0</v>
      </c>
      <c r="T47" s="530">
        <f t="shared" si="19"/>
        <v>0</v>
      </c>
      <c r="U47" s="532"/>
      <c r="W47" s="532"/>
      <c r="X47" s="532"/>
      <c r="Y47" s="212"/>
      <c r="Z47" s="212"/>
      <c r="AA47" s="212"/>
      <c r="AB47" s="212"/>
      <c r="AC47" s="212"/>
      <c r="AD47" s="212"/>
      <c r="AE47" s="212"/>
      <c r="AF47" s="212"/>
      <c r="AG47" s="212"/>
      <c r="AH47" s="212"/>
      <c r="AI47" s="212"/>
      <c r="AJ47" s="212"/>
    </row>
    <row r="48" spans="1:37" s="155" customFormat="1" ht="19" customHeight="1" x14ac:dyDescent="0.3">
      <c r="A48" s="151"/>
      <c r="B48" s="146" t="s">
        <v>449</v>
      </c>
      <c r="C48" s="446" t="s">
        <v>447</v>
      </c>
      <c r="D48" s="416" t="s">
        <v>488</v>
      </c>
      <c r="E48" s="433">
        <v>1141</v>
      </c>
      <c r="F48" s="419" t="s">
        <v>446</v>
      </c>
      <c r="G48" s="571" t="s">
        <v>549</v>
      </c>
      <c r="H48" s="572"/>
      <c r="I48" s="419" t="s">
        <v>81</v>
      </c>
      <c r="J48" s="419" t="s">
        <v>166</v>
      </c>
      <c r="K48" s="421">
        <f t="shared" si="12"/>
        <v>4453.125</v>
      </c>
      <c r="L48" s="434">
        <v>8.9600000000000009</v>
      </c>
      <c r="M48" s="428">
        <f t="shared" si="13"/>
        <v>5.65</v>
      </c>
      <c r="N48" s="449"/>
      <c r="O48" s="239" t="str">
        <f t="shared" si="14"/>
        <v xml:space="preserve">    -</v>
      </c>
      <c r="P48" s="452"/>
      <c r="Q48" s="241" t="str">
        <f t="shared" si="15"/>
        <v xml:space="preserve">    -</v>
      </c>
      <c r="R48" s="151"/>
      <c r="S48" s="530">
        <f t="shared" si="18"/>
        <v>0</v>
      </c>
      <c r="T48" s="530">
        <f t="shared" si="19"/>
        <v>0</v>
      </c>
      <c r="U48" s="214"/>
      <c r="V48" s="214" t="s">
        <v>414</v>
      </c>
      <c r="W48" s="214"/>
      <c r="X48" s="214"/>
      <c r="Y48" s="306"/>
      <c r="Z48" s="306"/>
      <c r="AA48" s="306"/>
      <c r="AB48" s="306"/>
      <c r="AC48" s="306"/>
      <c r="AD48" s="306"/>
      <c r="AE48" s="306"/>
      <c r="AF48" s="306"/>
      <c r="AG48" s="306"/>
      <c r="AH48" s="306"/>
      <c r="AI48" s="306"/>
      <c r="AJ48" s="306"/>
      <c r="AK48" s="214"/>
    </row>
    <row r="49" spans="1:37" ht="19" customHeight="1" x14ac:dyDescent="0.25">
      <c r="A49" s="145"/>
      <c r="B49" s="146" t="s">
        <v>448</v>
      </c>
      <c r="C49" s="446" t="s">
        <v>447</v>
      </c>
      <c r="D49" s="416" t="s">
        <v>488</v>
      </c>
      <c r="E49" s="435">
        <v>1141</v>
      </c>
      <c r="F49" s="419" t="s">
        <v>446</v>
      </c>
      <c r="G49" s="571" t="s">
        <v>512</v>
      </c>
      <c r="H49" s="572"/>
      <c r="I49" s="419" t="s">
        <v>73</v>
      </c>
      <c r="J49" s="419" t="s">
        <v>161</v>
      </c>
      <c r="K49" s="421">
        <f t="shared" si="12"/>
        <v>4423.5033259423508</v>
      </c>
      <c r="L49" s="434">
        <v>9.02</v>
      </c>
      <c r="M49" s="428">
        <f t="shared" si="13"/>
        <v>5.69</v>
      </c>
      <c r="N49" s="449"/>
      <c r="O49" s="239" t="str">
        <f t="shared" si="14"/>
        <v xml:space="preserve">    -</v>
      </c>
      <c r="P49" s="452"/>
      <c r="Q49" s="241" t="str">
        <f t="shared" si="15"/>
        <v xml:space="preserve">    -</v>
      </c>
      <c r="R49" s="145"/>
      <c r="S49" s="530">
        <f t="shared" si="18"/>
        <v>0</v>
      </c>
      <c r="T49" s="530">
        <f t="shared" si="19"/>
        <v>0</v>
      </c>
      <c r="V49" s="180" t="s">
        <v>417</v>
      </c>
    </row>
    <row r="50" spans="1:37" ht="19" customHeight="1" x14ac:dyDescent="0.25">
      <c r="A50" s="145"/>
      <c r="B50" s="146" t="s">
        <v>103</v>
      </c>
      <c r="C50" s="446" t="s">
        <v>490</v>
      </c>
      <c r="D50" s="416" t="s">
        <v>491</v>
      </c>
      <c r="E50" s="436">
        <v>760</v>
      </c>
      <c r="F50" s="419" t="s">
        <v>446</v>
      </c>
      <c r="G50" s="571" t="s">
        <v>484</v>
      </c>
      <c r="H50" s="572"/>
      <c r="I50" s="419" t="s">
        <v>63</v>
      </c>
      <c r="J50" s="418" t="s">
        <v>42</v>
      </c>
      <c r="K50" s="421">
        <f t="shared" si="12"/>
        <v>6891.1917098445592</v>
      </c>
      <c r="L50" s="434">
        <v>5.79</v>
      </c>
      <c r="M50" s="428">
        <f t="shared" si="13"/>
        <v>3.65</v>
      </c>
      <c r="N50" s="449"/>
      <c r="O50" s="239" t="str">
        <f t="shared" si="14"/>
        <v xml:space="preserve">    -</v>
      </c>
      <c r="P50" s="452"/>
      <c r="Q50" s="241" t="str">
        <f t="shared" si="15"/>
        <v xml:space="preserve">    -</v>
      </c>
      <c r="R50" s="145"/>
      <c r="S50" s="530">
        <f t="shared" si="18"/>
        <v>0</v>
      </c>
      <c r="T50" s="530">
        <f t="shared" si="19"/>
        <v>0</v>
      </c>
      <c r="V50" s="180" t="s">
        <v>413</v>
      </c>
    </row>
    <row r="51" spans="1:37" ht="19" customHeight="1" x14ac:dyDescent="0.25">
      <c r="A51" s="145"/>
      <c r="B51" s="146" t="s">
        <v>217</v>
      </c>
      <c r="C51" s="446" t="s">
        <v>492</v>
      </c>
      <c r="D51" s="416" t="s">
        <v>494</v>
      </c>
      <c r="E51" s="433">
        <v>774</v>
      </c>
      <c r="F51" s="419" t="s">
        <v>446</v>
      </c>
      <c r="G51" s="571" t="s">
        <v>295</v>
      </c>
      <c r="H51" s="572"/>
      <c r="I51" s="419" t="s">
        <v>75</v>
      </c>
      <c r="J51" s="419" t="s">
        <v>162</v>
      </c>
      <c r="K51" s="421">
        <f t="shared" si="12"/>
        <v>6562.5</v>
      </c>
      <c r="L51" s="434">
        <v>6.08</v>
      </c>
      <c r="M51" s="428">
        <f t="shared" si="13"/>
        <v>3.83</v>
      </c>
      <c r="N51" s="449"/>
      <c r="O51" s="239" t="str">
        <f t="shared" si="14"/>
        <v xml:space="preserve">    -</v>
      </c>
      <c r="P51" s="452"/>
      <c r="Q51" s="241" t="str">
        <f t="shared" si="15"/>
        <v xml:space="preserve">    -</v>
      </c>
      <c r="R51" s="145"/>
      <c r="S51" s="530">
        <f t="shared" si="18"/>
        <v>0</v>
      </c>
      <c r="T51" s="530">
        <f t="shared" si="19"/>
        <v>0</v>
      </c>
      <c r="U51" s="166"/>
      <c r="V51" s="166" t="str">
        <f>V7&amp;School_Year&amp;V36&amp;SEPDSRD&amp;V49&amp;TEXT(PTV,"$#0.0000")&amp;V48&amp;TEXT(PTV*TLW,"$#,###.00")&amp;V50</f>
        <v>The Pass Thru Value (PTV) or NOI (Net Off Invoice) discount amount has been determined based on the quantity of tomato paste in the products being offered under this program. 100332 values quoted for the SY2026/2027 were provided by FNS via the 12/4/25 NMPA notification @ $0.6305 per pound or $25,156.95 per truckload of paste. The corresponding Pass Through Value Discount per case for each product is indicated above.</v>
      </c>
      <c r="W51" s="166"/>
      <c r="X51" s="166"/>
      <c r="Y51" s="213"/>
      <c r="Z51" s="213"/>
      <c r="AA51" s="213"/>
      <c r="AB51" s="213"/>
      <c r="AC51" s="213"/>
      <c r="AD51" s="213"/>
      <c r="AE51" s="213"/>
      <c r="AF51" s="213"/>
      <c r="AG51" s="213"/>
      <c r="AH51" s="213"/>
      <c r="AI51" s="213"/>
      <c r="AJ51" s="213"/>
      <c r="AK51" s="166"/>
    </row>
    <row r="52" spans="1:37" s="155" customFormat="1" ht="19" customHeight="1" x14ac:dyDescent="0.3">
      <c r="A52" s="151"/>
      <c r="B52" s="146" t="s">
        <v>450</v>
      </c>
      <c r="C52" s="446" t="s">
        <v>451</v>
      </c>
      <c r="D52" s="416" t="s">
        <v>489</v>
      </c>
      <c r="E52" s="433">
        <v>961</v>
      </c>
      <c r="F52" s="419" t="s">
        <v>446</v>
      </c>
      <c r="G52" s="571" t="s">
        <v>513</v>
      </c>
      <c r="H52" s="572"/>
      <c r="I52" s="437" t="s">
        <v>156</v>
      </c>
      <c r="J52" s="419" t="s">
        <v>205</v>
      </c>
      <c r="K52" s="421">
        <f t="shared" si="12"/>
        <v>5473.2510288065841</v>
      </c>
      <c r="L52" s="434">
        <v>7.29</v>
      </c>
      <c r="M52" s="428">
        <f>ROUNDUP((PTV*$L52),3)</f>
        <v>4.5970000000000004</v>
      </c>
      <c r="N52" s="449"/>
      <c r="O52" s="239" t="str">
        <f t="shared" si="14"/>
        <v xml:space="preserve">    -</v>
      </c>
      <c r="P52" s="452"/>
      <c r="Q52" s="241" t="str">
        <f t="shared" si="15"/>
        <v xml:space="preserve">    -</v>
      </c>
      <c r="R52" s="151"/>
      <c r="S52" s="530">
        <f t="shared" si="18"/>
        <v>0</v>
      </c>
      <c r="T52" s="530">
        <f t="shared" si="19"/>
        <v>0</v>
      </c>
      <c r="U52" s="214"/>
      <c r="V52" s="214"/>
      <c r="W52" s="214"/>
      <c r="X52" s="214"/>
      <c r="Y52" s="306"/>
      <c r="Z52" s="306"/>
      <c r="AA52" s="306"/>
      <c r="AB52" s="306"/>
      <c r="AC52" s="306"/>
      <c r="AD52" s="306"/>
      <c r="AE52" s="306"/>
      <c r="AF52" s="306"/>
      <c r="AG52" s="306"/>
      <c r="AH52" s="306"/>
      <c r="AI52" s="306"/>
      <c r="AJ52" s="306"/>
      <c r="AK52" s="214"/>
    </row>
    <row r="53" spans="1:37" s="155" customFormat="1" ht="19" hidden="1" customHeight="1" x14ac:dyDescent="0.3">
      <c r="A53" s="151"/>
      <c r="B53" s="146"/>
      <c r="C53" s="446" t="s">
        <v>460</v>
      </c>
      <c r="D53" s="416" t="s">
        <v>609</v>
      </c>
      <c r="E53" s="433">
        <v>336</v>
      </c>
      <c r="F53" s="419" t="s">
        <v>461</v>
      </c>
      <c r="G53" s="493" t="s">
        <v>610</v>
      </c>
      <c r="H53" s="494"/>
      <c r="I53" s="437" t="s">
        <v>613</v>
      </c>
      <c r="J53" s="419" t="s">
        <v>612</v>
      </c>
      <c r="K53" s="421">
        <f t="shared" si="12"/>
        <v>5572.6256983240219</v>
      </c>
      <c r="L53" s="434">
        <v>7.16</v>
      </c>
      <c r="M53" s="428">
        <f>ROUNDUP((PTV*$L53),2)</f>
        <v>4.5199999999999996</v>
      </c>
      <c r="N53" s="449"/>
      <c r="O53" s="239" t="str">
        <f t="shared" si="14"/>
        <v xml:space="preserve">    -</v>
      </c>
      <c r="P53" s="452"/>
      <c r="Q53" s="241" t="str">
        <f t="shared" si="15"/>
        <v xml:space="preserve">    -</v>
      </c>
      <c r="R53" s="151"/>
      <c r="S53" s="530"/>
      <c r="T53" s="530"/>
      <c r="U53" s="214"/>
      <c r="V53" s="214"/>
      <c r="W53" s="214"/>
      <c r="X53" s="214"/>
      <c r="Y53" s="306"/>
      <c r="Z53" s="306"/>
      <c r="AA53" s="306"/>
      <c r="AB53" s="306"/>
      <c r="AC53" s="306"/>
      <c r="AD53" s="306"/>
      <c r="AE53" s="306"/>
      <c r="AF53" s="306"/>
      <c r="AG53" s="306"/>
      <c r="AH53" s="306"/>
      <c r="AI53" s="306"/>
      <c r="AJ53" s="306"/>
      <c r="AK53" s="214"/>
    </row>
    <row r="54" spans="1:37" s="155" customFormat="1" ht="19" hidden="1" customHeight="1" x14ac:dyDescent="0.3">
      <c r="A54" s="151"/>
      <c r="B54" s="146"/>
      <c r="C54" s="446" t="s">
        <v>64</v>
      </c>
      <c r="D54" s="416" t="s">
        <v>495</v>
      </c>
      <c r="E54" s="433">
        <v>1000</v>
      </c>
      <c r="F54" s="419" t="s">
        <v>452</v>
      </c>
      <c r="G54" s="571" t="s">
        <v>605</v>
      </c>
      <c r="H54" s="572"/>
      <c r="I54" s="437" t="s">
        <v>604</v>
      </c>
      <c r="J54" s="419" t="s">
        <v>606</v>
      </c>
      <c r="K54" s="421">
        <f t="shared" si="12"/>
        <v>8543.8972162740902</v>
      </c>
      <c r="L54" s="434">
        <v>4.67</v>
      </c>
      <c r="M54" s="428">
        <f>ROUNDUP((PTV*$L54),2)</f>
        <v>2.9499999999999997</v>
      </c>
      <c r="N54" s="449"/>
      <c r="O54" s="239" t="str">
        <f t="shared" si="14"/>
        <v xml:space="preserve">    -</v>
      </c>
      <c r="P54" s="452"/>
      <c r="Q54" s="241" t="str">
        <f t="shared" si="15"/>
        <v xml:space="preserve">    -</v>
      </c>
      <c r="R54" s="151"/>
      <c r="S54" s="530"/>
      <c r="T54" s="530"/>
      <c r="U54" s="214"/>
      <c r="V54" s="214"/>
      <c r="W54" s="214"/>
      <c r="X54" s="214"/>
      <c r="Y54" s="306"/>
      <c r="Z54" s="306"/>
      <c r="AA54" s="306"/>
      <c r="AB54" s="306"/>
      <c r="AC54" s="306"/>
      <c r="AD54" s="306"/>
      <c r="AE54" s="306"/>
      <c r="AF54" s="306"/>
      <c r="AG54" s="306"/>
      <c r="AH54" s="306"/>
      <c r="AI54" s="306"/>
      <c r="AJ54" s="306"/>
      <c r="AK54" s="214"/>
    </row>
    <row r="55" spans="1:37" s="305" customFormat="1" ht="19" hidden="1" customHeight="1" x14ac:dyDescent="0.25">
      <c r="A55" s="145"/>
      <c r="B55" s="146"/>
      <c r="C55" s="446" t="s">
        <v>429</v>
      </c>
      <c r="D55" s="416" t="s">
        <v>496</v>
      </c>
      <c r="E55" s="433">
        <v>1000</v>
      </c>
      <c r="F55" s="419" t="s">
        <v>453</v>
      </c>
      <c r="G55" s="571" t="s">
        <v>595</v>
      </c>
      <c r="H55" s="572"/>
      <c r="I55" s="418" t="s">
        <v>430</v>
      </c>
      <c r="J55" s="418" t="s">
        <v>431</v>
      </c>
      <c r="K55" s="427">
        <f t="shared" si="12"/>
        <v>10257.069408740359</v>
      </c>
      <c r="L55" s="422">
        <v>3.89</v>
      </c>
      <c r="M55" s="428">
        <f>ROUND((PTV*$L55),2)</f>
        <v>2.4500000000000002</v>
      </c>
      <c r="N55" s="449"/>
      <c r="O55" s="239" t="str">
        <f t="shared" si="14"/>
        <v xml:space="preserve">    -</v>
      </c>
      <c r="P55" s="452"/>
      <c r="Q55" s="241" t="str">
        <f t="shared" si="15"/>
        <v xml:space="preserve">    -</v>
      </c>
      <c r="R55" s="145"/>
      <c r="S55" s="530">
        <f>N55*M55</f>
        <v>0</v>
      </c>
      <c r="T55" s="530">
        <f>ROUNDUP((P55/E55),0)*M55</f>
        <v>0</v>
      </c>
      <c r="U55" s="180"/>
      <c r="V55" s="180"/>
      <c r="W55" s="180"/>
      <c r="X55" s="180"/>
      <c r="AK55" s="180"/>
    </row>
    <row r="56" spans="1:37" s="305" customFormat="1" ht="19" customHeight="1" thickBot="1" x14ac:dyDescent="0.3">
      <c r="A56" s="145"/>
      <c r="B56" s="146"/>
      <c r="C56" s="503" t="s">
        <v>657</v>
      </c>
      <c r="D56" s="504" t="s">
        <v>655</v>
      </c>
      <c r="E56" s="505">
        <v>200</v>
      </c>
      <c r="F56" s="506" t="s">
        <v>446</v>
      </c>
      <c r="G56" s="567" t="s">
        <v>656</v>
      </c>
      <c r="H56" s="568"/>
      <c r="I56" s="506" t="s">
        <v>424</v>
      </c>
      <c r="J56" s="506" t="s">
        <v>658</v>
      </c>
      <c r="K56" s="507">
        <f t="shared" si="12"/>
        <v>22542.372881355932</v>
      </c>
      <c r="L56" s="508">
        <v>1.77</v>
      </c>
      <c r="M56" s="509">
        <f>ROUND((PTV*$L56),2)</f>
        <v>1.1200000000000001</v>
      </c>
      <c r="N56" s="449"/>
      <c r="O56" s="239" t="str">
        <f t="shared" si="14"/>
        <v xml:space="preserve">    -</v>
      </c>
      <c r="P56" s="452"/>
      <c r="Q56" s="241" t="str">
        <f t="shared" si="15"/>
        <v xml:space="preserve">    -</v>
      </c>
      <c r="R56" s="145"/>
      <c r="S56" s="530">
        <f>N56*M56</f>
        <v>0</v>
      </c>
      <c r="T56" s="530">
        <f>ROUNDUP((P56/E56),0)*M56</f>
        <v>0</v>
      </c>
      <c r="U56" s="180"/>
      <c r="V56" s="180"/>
      <c r="W56" s="180"/>
      <c r="X56" s="180"/>
      <c r="AK56" s="180"/>
    </row>
    <row r="57" spans="1:37" s="305" customFormat="1" ht="19" hidden="1" customHeight="1" x14ac:dyDescent="0.25">
      <c r="A57" s="145"/>
      <c r="B57" s="146"/>
      <c r="C57" s="500" t="s">
        <v>603</v>
      </c>
      <c r="D57" s="471" t="s">
        <v>597</v>
      </c>
      <c r="E57" s="501">
        <v>746</v>
      </c>
      <c r="F57" s="473" t="s">
        <v>446</v>
      </c>
      <c r="G57" s="559" t="s">
        <v>596</v>
      </c>
      <c r="H57" s="560"/>
      <c r="I57" s="473" t="s">
        <v>435</v>
      </c>
      <c r="J57" s="473" t="s">
        <v>436</v>
      </c>
      <c r="K57" s="502">
        <f t="shared" si="12"/>
        <v>6186.0465116279065</v>
      </c>
      <c r="L57" s="477">
        <v>6.45</v>
      </c>
      <c r="M57" s="478">
        <f>ROUND((PTV*$L57),2)</f>
        <v>4.07</v>
      </c>
      <c r="N57" s="449"/>
      <c r="O57" s="239" t="str">
        <f t="shared" si="14"/>
        <v xml:space="preserve">    -</v>
      </c>
      <c r="P57" s="452"/>
      <c r="Q57" s="241" t="str">
        <f t="shared" si="15"/>
        <v xml:space="preserve">    -</v>
      </c>
      <c r="R57" s="145"/>
      <c r="S57" s="530">
        <f>N57*M57</f>
        <v>0</v>
      </c>
      <c r="T57" s="530">
        <f>ROUNDUP((P57/E57),0)*M57</f>
        <v>0</v>
      </c>
      <c r="U57" s="180"/>
      <c r="V57" s="180"/>
      <c r="W57" s="180"/>
      <c r="X57" s="180"/>
      <c r="AK57" s="180"/>
    </row>
    <row r="58" spans="1:37" s="305" customFormat="1" ht="19" hidden="1" customHeight="1" thickBot="1" x14ac:dyDescent="0.3">
      <c r="A58" s="145"/>
      <c r="B58" s="146"/>
      <c r="C58" s="447" t="s">
        <v>541</v>
      </c>
      <c r="D58" s="438" t="s">
        <v>542</v>
      </c>
      <c r="E58" s="439">
        <v>1130</v>
      </c>
      <c r="F58" s="440" t="s">
        <v>446</v>
      </c>
      <c r="G58" s="561" t="s">
        <v>569</v>
      </c>
      <c r="H58" s="562"/>
      <c r="I58" s="429" t="s">
        <v>523</v>
      </c>
      <c r="J58" s="429" t="s">
        <v>524</v>
      </c>
      <c r="K58" s="430">
        <f t="shared" si="12"/>
        <v>4231.1770943796391</v>
      </c>
      <c r="L58" s="431">
        <v>9.43</v>
      </c>
      <c r="M58" s="432">
        <f>ROUND((PTV*$L58),2)</f>
        <v>5.95</v>
      </c>
      <c r="N58" s="449"/>
      <c r="O58" s="239" t="str">
        <f t="shared" si="14"/>
        <v xml:space="preserve">    -</v>
      </c>
      <c r="P58" s="452"/>
      <c r="Q58" s="241" t="str">
        <f t="shared" si="15"/>
        <v xml:space="preserve">    -</v>
      </c>
      <c r="R58" s="145"/>
      <c r="S58" s="530">
        <f>N58*M58</f>
        <v>0</v>
      </c>
      <c r="T58" s="530">
        <f>ROUNDUP((P58/E58),0)*M58</f>
        <v>0</v>
      </c>
      <c r="U58" s="180"/>
      <c r="V58" s="180"/>
      <c r="W58" s="180"/>
      <c r="X58" s="180"/>
      <c r="AK58" s="180"/>
    </row>
    <row r="59" spans="1:37" s="305" customFormat="1" ht="36.75" customHeight="1" thickTop="1" thickBot="1" x14ac:dyDescent="0.4">
      <c r="A59" s="145"/>
      <c r="B59" s="150"/>
      <c r="C59" s="404"/>
      <c r="D59" s="351"/>
      <c r="E59" s="351"/>
      <c r="F59" s="404"/>
      <c r="G59" s="563" t="s">
        <v>693</v>
      </c>
      <c r="H59" s="563"/>
      <c r="I59" s="563"/>
      <c r="J59" s="397"/>
      <c r="K59" s="162"/>
      <c r="L59" s="564" t="s">
        <v>571</v>
      </c>
      <c r="M59" s="565"/>
      <c r="N59" s="172">
        <f>SUM(N35:N58,N22:N33,N8:N20)</f>
        <v>0</v>
      </c>
      <c r="O59" s="487">
        <f>SUM(O35:O58,O22:O33,O8:O20)</f>
        <v>0</v>
      </c>
      <c r="P59" s="172">
        <f>SUM(P35:P58,P22:P33,P8:P20)</f>
        <v>0</v>
      </c>
      <c r="Q59" s="487">
        <f>SUM(Q35:Q58,Q22:Q33,Q8:Q20)</f>
        <v>0</v>
      </c>
      <c r="R59" s="145"/>
      <c r="S59" s="530">
        <f>SUM(S35:S58,S22:S33,S8:S20)</f>
        <v>0</v>
      </c>
      <c r="T59" s="530">
        <f>SUM(T35:T58,T22:T33,T8:T20)</f>
        <v>0</v>
      </c>
      <c r="U59" s="180"/>
      <c r="V59" s="180"/>
      <c r="W59" s="180"/>
      <c r="X59" s="180"/>
      <c r="AK59" s="180"/>
    </row>
    <row r="60" spans="1:37" s="305" customFormat="1" ht="30.75" customHeight="1" thickBot="1" x14ac:dyDescent="0.4">
      <c r="A60" s="150"/>
      <c r="B60" s="174"/>
      <c r="C60" s="566" t="s">
        <v>557</v>
      </c>
      <c r="D60" s="566"/>
      <c r="E60" s="566"/>
      <c r="F60" s="566"/>
      <c r="H60" s="454" t="s">
        <v>579</v>
      </c>
      <c r="I60" s="351"/>
      <c r="J60" s="404"/>
      <c r="K60" s="351"/>
      <c r="L60" s="547" t="s">
        <v>570</v>
      </c>
      <c r="M60" s="548"/>
      <c r="N60" s="549">
        <f>S59</f>
        <v>0</v>
      </c>
      <c r="O60" s="550"/>
      <c r="P60" s="551">
        <f>T59</f>
        <v>0</v>
      </c>
      <c r="Q60" s="552"/>
      <c r="R60" s="145"/>
      <c r="S60" s="523"/>
      <c r="T60" s="523"/>
      <c r="U60" s="180"/>
      <c r="V60" s="180"/>
      <c r="W60" s="180"/>
      <c r="X60" s="180"/>
      <c r="AK60" s="180"/>
    </row>
    <row r="61" spans="1:37" s="305" customFormat="1" ht="20.149999999999999" customHeight="1" x14ac:dyDescent="0.35">
      <c r="A61" s="145"/>
      <c r="B61" s="145"/>
      <c r="C61" s="557" t="str">
        <f>("*100332 = Totes of Tomato Paste / 1 Tote = 2,850 lbs of Paste / 1 truckload of 100332 = 14 Totes or "&amp;TLW&amp;" lbs of Paste")</f>
        <v>*100332 = Totes of Tomato Paste / 1 Tote = 2,850 lbs of Paste / 1 truckload of 100332 = 14 Totes or 39900 lbs of Paste</v>
      </c>
      <c r="D61" s="557"/>
      <c r="E61" s="557"/>
      <c r="F61" s="557"/>
      <c r="G61" s="557"/>
      <c r="H61" s="557"/>
      <c r="I61" s="557"/>
      <c r="J61" s="557"/>
      <c r="K61" s="399"/>
      <c r="L61" s="398"/>
      <c r="M61" s="398"/>
      <c r="N61" s="197"/>
      <c r="O61" s="197"/>
      <c r="P61" s="197"/>
      <c r="Q61" s="197"/>
      <c r="R61" s="175"/>
      <c r="S61" s="533"/>
      <c r="T61" s="523"/>
      <c r="U61" s="180"/>
      <c r="V61" s="180"/>
      <c r="W61" s="180"/>
      <c r="X61" s="180"/>
      <c r="AK61" s="180"/>
    </row>
    <row r="62" spans="1:37" s="305" customFormat="1" ht="40" customHeight="1" x14ac:dyDescent="0.25">
      <c r="A62" s="145"/>
      <c r="B62" s="145"/>
      <c r="C62" s="554" t="str">
        <f>V51</f>
        <v>The Pass Thru Value (PTV) or NOI (Net Off Invoice) discount amount has been determined based on the quantity of tomato paste in the products being offered under this program. 100332 values quoted for the SY2026/2027 were provided by FNS via the 12/4/25 NMPA notification @ $0.6305 per pound or $25,156.95 per truckload of paste. The corresponding Pass Through Value Discount per case for each product is indicated above.</v>
      </c>
      <c r="D62" s="554"/>
      <c r="E62" s="554"/>
      <c r="F62" s="554"/>
      <c r="G62" s="554"/>
      <c r="H62" s="554"/>
      <c r="I62" s="554"/>
      <c r="J62" s="554"/>
      <c r="K62" s="554"/>
      <c r="L62" s="554"/>
      <c r="M62" s="554"/>
      <c r="N62" s="554"/>
      <c r="O62" s="554"/>
      <c r="P62" s="554"/>
      <c r="Q62" s="554"/>
      <c r="R62" s="145"/>
      <c r="S62" s="523"/>
      <c r="T62" s="523"/>
      <c r="U62" s="180"/>
      <c r="V62" s="180"/>
      <c r="W62" s="180"/>
      <c r="X62" s="180"/>
      <c r="AK62" s="180"/>
    </row>
    <row r="63" spans="1:37" s="305" customFormat="1" ht="20.149999999999999" customHeight="1" x14ac:dyDescent="0.25">
      <c r="A63" s="145"/>
      <c r="B63" s="150"/>
      <c r="C63" s="558" t="s">
        <v>577</v>
      </c>
      <c r="D63" s="558"/>
      <c r="E63" s="558"/>
      <c r="F63" s="558"/>
      <c r="G63" s="558"/>
      <c r="H63" s="558"/>
      <c r="I63" s="558"/>
      <c r="J63" s="558"/>
      <c r="K63" s="558"/>
      <c r="L63" s="558"/>
      <c r="M63" s="558"/>
      <c r="N63" s="558"/>
      <c r="O63" s="558"/>
      <c r="P63" s="558"/>
      <c r="Q63" s="558"/>
      <c r="R63" s="145"/>
      <c r="S63" s="523"/>
      <c r="T63" s="523"/>
      <c r="U63" s="180"/>
      <c r="V63" s="180"/>
      <c r="W63" s="180"/>
      <c r="X63" s="180"/>
      <c r="AK63" s="180"/>
    </row>
    <row r="64" spans="1:37" s="216" customFormat="1" ht="17.5" x14ac:dyDescent="0.35">
      <c r="A64" s="149"/>
      <c r="B64" s="166"/>
      <c r="C64" s="405"/>
      <c r="D64" s="177"/>
      <c r="E64" s="177"/>
      <c r="F64" s="405"/>
      <c r="G64" s="149"/>
      <c r="H64" s="149"/>
      <c r="I64" s="149"/>
      <c r="J64" s="405"/>
      <c r="K64" s="178"/>
      <c r="L64" s="149"/>
      <c r="M64" s="179"/>
      <c r="N64" s="149"/>
      <c r="O64" s="192"/>
      <c r="P64" s="149"/>
      <c r="Q64" s="192"/>
      <c r="R64" s="149"/>
      <c r="S64" s="523"/>
      <c r="T64" s="523"/>
      <c r="U64" s="180"/>
      <c r="V64" s="180"/>
      <c r="W64" s="180"/>
      <c r="X64" s="180"/>
      <c r="Y64" s="305"/>
      <c r="Z64" s="305"/>
      <c r="AA64" s="305"/>
      <c r="AB64" s="305"/>
      <c r="AC64" s="305"/>
      <c r="AD64" s="305"/>
      <c r="AE64" s="305"/>
      <c r="AF64" s="305"/>
      <c r="AG64" s="305"/>
      <c r="AH64" s="305"/>
      <c r="AI64" s="305"/>
      <c r="AJ64" s="305"/>
      <c r="AK64" s="180"/>
    </row>
    <row r="65" spans="1:37" s="216" customFormat="1" x14ac:dyDescent="0.25">
      <c r="A65" s="149"/>
      <c r="B65" s="166"/>
      <c r="C65" s="405"/>
      <c r="D65" s="177"/>
      <c r="E65" s="177"/>
      <c r="F65" s="405"/>
      <c r="G65" s="149"/>
      <c r="H65" s="149"/>
      <c r="I65" s="149"/>
      <c r="J65" s="405"/>
      <c r="K65" s="178"/>
      <c r="L65" s="149"/>
      <c r="M65" s="149"/>
      <c r="N65" s="149"/>
      <c r="O65" s="192"/>
      <c r="P65" s="149"/>
      <c r="Q65" s="192"/>
      <c r="R65" s="149"/>
      <c r="S65" s="523"/>
      <c r="T65" s="523"/>
      <c r="U65" s="180"/>
      <c r="V65" s="180"/>
      <c r="W65" s="180"/>
      <c r="X65" s="180"/>
      <c r="Y65" s="305"/>
      <c r="Z65" s="305"/>
      <c r="AA65" s="305"/>
      <c r="AB65" s="305"/>
      <c r="AC65" s="305"/>
      <c r="AD65" s="305"/>
      <c r="AE65" s="305"/>
      <c r="AF65" s="305"/>
      <c r="AG65" s="305"/>
      <c r="AH65" s="305"/>
      <c r="AI65" s="305"/>
      <c r="AJ65" s="305"/>
      <c r="AK65" s="180"/>
    </row>
    <row r="66" spans="1:37" s="216" customFormat="1" x14ac:dyDescent="0.25">
      <c r="A66" s="149"/>
      <c r="B66" s="166"/>
      <c r="C66" s="405"/>
      <c r="D66" s="177"/>
      <c r="E66" s="177"/>
      <c r="F66" s="405"/>
      <c r="G66" s="149"/>
      <c r="H66" s="149"/>
      <c r="I66" s="149"/>
      <c r="J66" s="405"/>
      <c r="K66" s="178"/>
      <c r="L66" s="149"/>
      <c r="M66" s="149"/>
      <c r="N66" s="149"/>
      <c r="O66" s="192"/>
      <c r="P66" s="149"/>
      <c r="Q66" s="192"/>
      <c r="R66" s="149"/>
      <c r="S66" s="523"/>
      <c r="T66" s="523"/>
      <c r="U66" s="180"/>
      <c r="V66" s="180"/>
      <c r="W66" s="180"/>
      <c r="X66" s="180"/>
      <c r="Y66" s="305"/>
      <c r="Z66" s="305"/>
      <c r="AA66" s="305"/>
      <c r="AB66" s="305"/>
      <c r="AC66" s="305"/>
      <c r="AD66" s="305"/>
      <c r="AE66" s="305"/>
      <c r="AF66" s="305"/>
      <c r="AG66" s="305"/>
      <c r="AH66" s="305"/>
      <c r="AI66" s="305"/>
      <c r="AJ66" s="305"/>
      <c r="AK66" s="180"/>
    </row>
    <row r="67" spans="1:37" s="216" customFormat="1" x14ac:dyDescent="0.25">
      <c r="A67" s="149"/>
      <c r="B67" s="166"/>
      <c r="C67" s="405"/>
      <c r="D67" s="177"/>
      <c r="E67" s="177"/>
      <c r="F67" s="405"/>
      <c r="G67" s="149"/>
      <c r="H67" s="149"/>
      <c r="I67" s="149"/>
      <c r="J67" s="405"/>
      <c r="K67" s="178"/>
      <c r="L67" s="149"/>
      <c r="M67" s="149"/>
      <c r="N67" s="149"/>
      <c r="O67" s="192"/>
      <c r="P67" s="149"/>
      <c r="Q67" s="192"/>
      <c r="R67" s="149"/>
      <c r="S67" s="523"/>
      <c r="T67" s="523"/>
      <c r="U67" s="180"/>
      <c r="V67" s="180"/>
      <c r="W67" s="180"/>
      <c r="X67" s="180"/>
      <c r="Y67" s="305"/>
      <c r="Z67" s="305"/>
      <c r="AA67" s="305"/>
      <c r="AB67" s="305"/>
      <c r="AC67" s="305"/>
      <c r="AD67" s="305"/>
      <c r="AE67" s="305"/>
      <c r="AF67" s="305"/>
      <c r="AG67" s="305"/>
      <c r="AH67" s="305"/>
      <c r="AI67" s="305"/>
      <c r="AJ67" s="305"/>
      <c r="AK67" s="180"/>
    </row>
  </sheetData>
  <sheetProtection algorithmName="SHA-512" hashValue="/brlE/yThs7QTq1L1DeKd9I4rkB6LvUMhtikf5MPpaP8rxL+7VhHJguR80ULqDa8LeX6e0h4U7+m4fEvkMcW6Q==" saltValue="xN4MPYOlMuV2btI2a/HzIw==" spinCount="100000" sheet="1" selectLockedCells="1"/>
  <mergeCells count="72">
    <mergeCell ref="G2:H2"/>
    <mergeCell ref="N2:Q2"/>
    <mergeCell ref="G3:H3"/>
    <mergeCell ref="N3:Q3"/>
    <mergeCell ref="G4:H4"/>
    <mergeCell ref="N4:Q4"/>
    <mergeCell ref="G15:H15"/>
    <mergeCell ref="N5:O5"/>
    <mergeCell ref="P5:Q5"/>
    <mergeCell ref="G6:H6"/>
    <mergeCell ref="C7:L7"/>
    <mergeCell ref="G8:H8"/>
    <mergeCell ref="G9:H9"/>
    <mergeCell ref="G10:H10"/>
    <mergeCell ref="G11:H11"/>
    <mergeCell ref="G12:H12"/>
    <mergeCell ref="G13:H13"/>
    <mergeCell ref="G14:H14"/>
    <mergeCell ref="N7:Q7"/>
    <mergeCell ref="G16:H16"/>
    <mergeCell ref="G17:H17"/>
    <mergeCell ref="G18:H18"/>
    <mergeCell ref="G19:H19"/>
    <mergeCell ref="G20:H20"/>
    <mergeCell ref="G32:H32"/>
    <mergeCell ref="N21:Q21"/>
    <mergeCell ref="G22:H22"/>
    <mergeCell ref="G23:H23"/>
    <mergeCell ref="G24:H24"/>
    <mergeCell ref="G25:H25"/>
    <mergeCell ref="G26:H26"/>
    <mergeCell ref="C21:M21"/>
    <mergeCell ref="G27:H27"/>
    <mergeCell ref="G28:H28"/>
    <mergeCell ref="G29:H29"/>
    <mergeCell ref="G30:H30"/>
    <mergeCell ref="G31:H31"/>
    <mergeCell ref="G43:H43"/>
    <mergeCell ref="G33:H33"/>
    <mergeCell ref="C34:M34"/>
    <mergeCell ref="N34:Q34"/>
    <mergeCell ref="G35:H35"/>
    <mergeCell ref="G36:H36"/>
    <mergeCell ref="G37:H37"/>
    <mergeCell ref="G38:H38"/>
    <mergeCell ref="G39:H39"/>
    <mergeCell ref="G40:H40"/>
    <mergeCell ref="G41:H41"/>
    <mergeCell ref="G42:H42"/>
    <mergeCell ref="G56:H56"/>
    <mergeCell ref="G44:H44"/>
    <mergeCell ref="G45:H45"/>
    <mergeCell ref="G47:H47"/>
    <mergeCell ref="G48:H48"/>
    <mergeCell ref="G49:H49"/>
    <mergeCell ref="G50:H50"/>
    <mergeCell ref="G51:H51"/>
    <mergeCell ref="G52:H52"/>
    <mergeCell ref="G54:H54"/>
    <mergeCell ref="G55:H55"/>
    <mergeCell ref="G46:H46"/>
    <mergeCell ref="G57:H57"/>
    <mergeCell ref="G58:H58"/>
    <mergeCell ref="G59:I59"/>
    <mergeCell ref="L59:M59"/>
    <mergeCell ref="C60:F60"/>
    <mergeCell ref="L60:M60"/>
    <mergeCell ref="N60:O60"/>
    <mergeCell ref="P60:Q60"/>
    <mergeCell ref="C61:J61"/>
    <mergeCell ref="C62:Q62"/>
    <mergeCell ref="C63:Q63"/>
  </mergeCells>
  <printOptions horizontalCentered="1"/>
  <pageMargins left="0.25" right="0.25" top="0.25" bottom="0.25" header="0" footer="0"/>
  <pageSetup scale="45"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M41"/>
  <sheetViews>
    <sheetView showGridLines="0" zoomScale="60" zoomScaleNormal="60" zoomScaleSheetLayoutView="50" workbookViewId="0">
      <selection activeCell="K31" sqref="K31:O31"/>
    </sheetView>
  </sheetViews>
  <sheetFormatPr defaultColWidth="8.7265625" defaultRowHeight="12.5" x14ac:dyDescent="0.25"/>
  <cols>
    <col min="1" max="1" width="3.81640625" style="150" customWidth="1"/>
    <col min="2" max="4" width="8.7265625" style="150"/>
    <col min="5" max="5" width="12.7265625" style="150" customWidth="1"/>
    <col min="6" max="6" width="11" style="150" customWidth="1"/>
    <col min="7" max="8" width="8.7265625" style="150"/>
    <col min="9" max="9" width="19.26953125" style="150" customWidth="1"/>
    <col min="10" max="10" width="16.26953125" style="150" customWidth="1"/>
    <col min="11" max="13" width="8.7265625" style="150"/>
    <col min="14" max="14" width="25.1796875" style="150" customWidth="1"/>
    <col min="15" max="16" width="8.7265625" style="150"/>
    <col min="17" max="17" width="11.453125" style="150" customWidth="1"/>
    <col min="18" max="18" width="18.1796875" style="150" customWidth="1"/>
    <col min="19" max="19" width="16.81640625" style="150" customWidth="1"/>
    <col min="20" max="20" width="4.1796875" style="150" customWidth="1"/>
    <col min="21" max="16384" width="8.7265625" style="150"/>
  </cols>
  <sheetData>
    <row r="1" spans="1:39" x14ac:dyDescent="0.25">
      <c r="A1" s="145"/>
      <c r="B1" s="145"/>
      <c r="C1" s="145"/>
      <c r="D1" s="145"/>
      <c r="E1" s="145"/>
      <c r="F1" s="145"/>
      <c r="G1" s="145"/>
      <c r="H1" s="145"/>
      <c r="I1" s="145"/>
      <c r="J1" s="145"/>
      <c r="K1" s="145"/>
      <c r="L1" s="145"/>
      <c r="M1" s="145"/>
      <c r="N1" s="145"/>
      <c r="O1" s="145"/>
      <c r="P1" s="145"/>
      <c r="Q1" s="145"/>
      <c r="R1" s="145"/>
      <c r="S1" s="521"/>
      <c r="T1" s="145"/>
      <c r="U1" s="149"/>
    </row>
    <row r="2" spans="1:39" ht="30.5" x14ac:dyDescent="0.85">
      <c r="A2" s="145"/>
      <c r="B2" s="145"/>
      <c r="C2" s="145"/>
      <c r="D2" s="145"/>
      <c r="E2" s="145"/>
      <c r="F2" s="145"/>
      <c r="G2" s="624" t="s">
        <v>695</v>
      </c>
      <c r="H2" s="624"/>
      <c r="I2" s="624"/>
      <c r="J2" s="624"/>
      <c r="K2" s="624"/>
      <c r="L2" s="624"/>
      <c r="M2" s="624"/>
      <c r="N2" s="624"/>
      <c r="O2" s="624"/>
      <c r="P2" s="624"/>
      <c r="Q2" s="624"/>
      <c r="R2" s="624"/>
      <c r="S2" s="145"/>
      <c r="T2" s="145"/>
      <c r="U2" s="149"/>
    </row>
    <row r="3" spans="1:39" ht="28" x14ac:dyDescent="0.8">
      <c r="A3" s="145"/>
      <c r="B3" s="145"/>
      <c r="C3" s="145"/>
      <c r="D3" s="145"/>
      <c r="E3" s="145"/>
      <c r="F3" s="145"/>
      <c r="G3" s="625" t="s">
        <v>201</v>
      </c>
      <c r="H3" s="625"/>
      <c r="I3" s="625"/>
      <c r="J3" s="625"/>
      <c r="K3" s="625"/>
      <c r="L3" s="625"/>
      <c r="M3" s="625"/>
      <c r="N3" s="625"/>
      <c r="O3" s="625"/>
      <c r="P3" s="625"/>
      <c r="Q3" s="625"/>
      <c r="R3" s="625"/>
      <c r="S3" s="145"/>
      <c r="T3" s="145"/>
      <c r="U3" s="149"/>
    </row>
    <row r="4" spans="1:39" ht="27" customHeight="1" x14ac:dyDescent="0.7">
      <c r="A4" s="145"/>
      <c r="B4" s="145"/>
      <c r="C4" s="145"/>
      <c r="D4" s="145"/>
      <c r="E4" s="145"/>
      <c r="F4" s="145"/>
      <c r="G4" s="626" t="s">
        <v>361</v>
      </c>
      <c r="H4" s="626"/>
      <c r="I4" s="626"/>
      <c r="J4" s="626"/>
      <c r="K4" s="626"/>
      <c r="L4" s="626"/>
      <c r="M4" s="626"/>
      <c r="N4" s="626"/>
      <c r="O4" s="626"/>
      <c r="P4" s="626"/>
      <c r="Q4" s="626"/>
      <c r="R4" s="626"/>
      <c r="S4" s="145"/>
      <c r="T4" s="145"/>
      <c r="U4" s="149"/>
    </row>
    <row r="5" spans="1:39" ht="24" customHeight="1" x14ac:dyDescent="0.4">
      <c r="A5" s="145"/>
      <c r="B5" s="145"/>
      <c r="C5" s="145"/>
      <c r="D5" s="145"/>
      <c r="E5" s="145"/>
      <c r="F5" s="145"/>
      <c r="G5" s="627" t="s">
        <v>573</v>
      </c>
      <c r="H5" s="627"/>
      <c r="I5" s="627"/>
      <c r="J5" s="627"/>
      <c r="K5" s="627"/>
      <c r="L5" s="627"/>
      <c r="M5" s="627"/>
      <c r="N5" s="627"/>
      <c r="O5" s="627"/>
      <c r="P5" s="627"/>
      <c r="Q5" s="627"/>
      <c r="R5" s="627"/>
      <c r="S5" s="145"/>
      <c r="T5" s="145"/>
      <c r="U5" s="149"/>
    </row>
    <row r="6" spans="1:39" ht="10.5" customHeight="1" x14ac:dyDescent="0.25">
      <c r="A6" s="145"/>
      <c r="B6" s="145"/>
      <c r="C6" s="145"/>
      <c r="D6" s="145"/>
      <c r="E6" s="145"/>
      <c r="F6" s="145"/>
      <c r="G6" s="145"/>
      <c r="H6" s="145"/>
      <c r="I6" s="145"/>
      <c r="J6" s="145"/>
      <c r="K6" s="145"/>
      <c r="L6" s="145"/>
      <c r="M6" s="145"/>
      <c r="N6" s="145"/>
      <c r="O6" s="145"/>
      <c r="P6" s="145"/>
      <c r="Q6" s="145"/>
      <c r="R6" s="145"/>
      <c r="S6" s="145"/>
      <c r="T6" s="145"/>
      <c r="U6" s="149"/>
    </row>
    <row r="7" spans="1:39" ht="15.75" customHeight="1" x14ac:dyDescent="0.4">
      <c r="A7" s="145"/>
      <c r="B7" s="628" t="str">
        <f>'SY20-21 CALCULATOR RGBRAND OLD'!C62</f>
        <v>NOTE 1:  USDA WBSCM Item Code 100332 / Tomato Paste For Bulk Processing.</v>
      </c>
      <c r="C7" s="628"/>
      <c r="D7" s="628"/>
      <c r="E7" s="628"/>
      <c r="F7" s="628"/>
      <c r="G7" s="628"/>
      <c r="H7" s="628"/>
      <c r="I7" s="628"/>
      <c r="J7" s="628"/>
      <c r="K7" s="628"/>
      <c r="L7" s="628"/>
      <c r="M7" s="628"/>
      <c r="N7" s="628"/>
      <c r="O7" s="628"/>
      <c r="P7" s="628"/>
      <c r="Q7" s="628"/>
      <c r="R7" s="628"/>
      <c r="S7" s="628"/>
      <c r="T7" s="145"/>
      <c r="U7" s="149"/>
    </row>
    <row r="8" spans="1:39" ht="65.150000000000006" customHeight="1" x14ac:dyDescent="0.25">
      <c r="A8" s="145"/>
      <c r="B8" s="629" t="s">
        <v>708</v>
      </c>
      <c r="C8" s="629"/>
      <c r="D8" s="629"/>
      <c r="E8" s="629"/>
      <c r="F8" s="629"/>
      <c r="G8" s="629"/>
      <c r="H8" s="629"/>
      <c r="I8" s="629"/>
      <c r="J8" s="629"/>
      <c r="K8" s="629"/>
      <c r="L8" s="629"/>
      <c r="M8" s="629"/>
      <c r="N8" s="629"/>
      <c r="O8" s="629"/>
      <c r="P8" s="629"/>
      <c r="Q8" s="629"/>
      <c r="R8" s="629"/>
      <c r="S8" s="629"/>
      <c r="T8" s="145"/>
      <c r="U8" s="149"/>
      <c r="AI8" s="325"/>
      <c r="AJ8" s="325"/>
      <c r="AK8" s="325"/>
      <c r="AL8" s="325"/>
      <c r="AM8" s="325"/>
    </row>
    <row r="9" spans="1:39" s="327" customFormat="1" ht="70" customHeight="1" x14ac:dyDescent="0.25">
      <c r="A9" s="196"/>
      <c r="B9" s="630" t="s">
        <v>706</v>
      </c>
      <c r="C9" s="630"/>
      <c r="D9" s="630"/>
      <c r="E9" s="630"/>
      <c r="F9" s="630"/>
      <c r="G9" s="630"/>
      <c r="H9" s="630"/>
      <c r="I9" s="630"/>
      <c r="J9" s="630"/>
      <c r="K9" s="630"/>
      <c r="L9" s="630"/>
      <c r="M9" s="630"/>
      <c r="N9" s="630"/>
      <c r="O9" s="630"/>
      <c r="P9" s="630"/>
      <c r="Q9" s="630"/>
      <c r="R9" s="630"/>
      <c r="S9" s="630"/>
      <c r="T9" s="196"/>
      <c r="U9" s="326"/>
      <c r="W9" s="200"/>
      <c r="AI9" s="325"/>
      <c r="AJ9" s="325"/>
      <c r="AK9" s="325"/>
      <c r="AL9" s="325"/>
      <c r="AM9" s="325"/>
    </row>
    <row r="10" spans="1:39" ht="48" customHeight="1" x14ac:dyDescent="0.25">
      <c r="A10" s="145"/>
      <c r="B10" s="631" t="s">
        <v>550</v>
      </c>
      <c r="C10" s="631"/>
      <c r="D10" s="631"/>
      <c r="E10" s="631"/>
      <c r="F10" s="631"/>
      <c r="G10" s="631"/>
      <c r="H10" s="631"/>
      <c r="I10" s="631"/>
      <c r="J10" s="631"/>
      <c r="K10" s="631"/>
      <c r="L10" s="631"/>
      <c r="M10" s="631"/>
      <c r="N10" s="631"/>
      <c r="O10" s="631"/>
      <c r="P10" s="631"/>
      <c r="Q10" s="631"/>
      <c r="R10" s="631"/>
      <c r="S10" s="632"/>
      <c r="T10" s="145"/>
      <c r="U10" s="149"/>
    </row>
    <row r="11" spans="1:39" ht="18.5" thickBot="1" x14ac:dyDescent="0.3">
      <c r="A11" s="145"/>
      <c r="B11" s="145"/>
      <c r="C11" s="145"/>
      <c r="D11" s="145"/>
      <c r="E11" s="145"/>
      <c r="F11" s="145"/>
      <c r="G11" s="145"/>
      <c r="H11" s="145"/>
      <c r="I11" s="145"/>
      <c r="J11" s="145"/>
      <c r="K11" s="145"/>
      <c r="L11" s="145"/>
      <c r="M11" s="145"/>
      <c r="N11" s="145"/>
      <c r="O11" s="145"/>
      <c r="P11" s="145"/>
      <c r="Q11" s="145"/>
      <c r="R11" s="145"/>
      <c r="S11" s="145"/>
      <c r="T11" s="145"/>
      <c r="U11" s="149"/>
      <c r="W11" s="630"/>
      <c r="X11" s="630"/>
      <c r="Y11" s="630"/>
      <c r="Z11" s="630"/>
      <c r="AA11" s="630"/>
      <c r="AB11" s="630"/>
      <c r="AC11" s="630"/>
      <c r="AD11" s="630"/>
      <c r="AE11" s="630"/>
      <c r="AF11" s="630"/>
      <c r="AG11" s="630"/>
      <c r="AH11" s="630"/>
    </row>
    <row r="12" spans="1:39" ht="18" x14ac:dyDescent="0.4">
      <c r="A12" s="145"/>
      <c r="B12" s="328"/>
      <c r="C12" s="329"/>
      <c r="D12" s="329"/>
      <c r="E12" s="329"/>
      <c r="F12" s="329"/>
      <c r="G12" s="329"/>
      <c r="H12" s="329"/>
      <c r="I12" s="329"/>
      <c r="J12" s="329"/>
      <c r="K12" s="329"/>
      <c r="L12" s="329"/>
      <c r="M12" s="329"/>
      <c r="N12" s="329"/>
      <c r="O12" s="329"/>
      <c r="P12" s="329"/>
      <c r="Q12" s="329"/>
      <c r="R12" s="329"/>
      <c r="S12" s="520"/>
      <c r="T12" s="145"/>
      <c r="U12" s="149"/>
      <c r="W12" s="635"/>
      <c r="X12" s="635"/>
      <c r="Y12" s="635"/>
      <c r="Z12" s="635"/>
      <c r="AA12" s="635"/>
      <c r="AB12" s="635"/>
      <c r="AC12" s="635"/>
      <c r="AD12" s="635"/>
      <c r="AE12" s="635"/>
      <c r="AF12" s="635"/>
      <c r="AG12" s="635"/>
      <c r="AH12" s="635"/>
      <c r="AI12" s="635"/>
      <c r="AJ12" s="635"/>
      <c r="AK12" s="635"/>
      <c r="AL12" s="635"/>
      <c r="AM12" s="635"/>
    </row>
    <row r="13" spans="1:39" ht="17.5" customHeight="1" x14ac:dyDescent="0.4">
      <c r="A13" s="145"/>
      <c r="B13" s="636" t="s">
        <v>232</v>
      </c>
      <c r="C13" s="637"/>
      <c r="D13" s="637"/>
      <c r="E13" s="637"/>
      <c r="F13" s="637"/>
      <c r="G13" s="498"/>
      <c r="H13" s="148"/>
      <c r="I13" s="148"/>
      <c r="J13" s="148"/>
      <c r="K13" s="148"/>
      <c r="L13" s="148"/>
      <c r="M13" s="148"/>
      <c r="N13" s="148"/>
      <c r="O13" s="144"/>
      <c r="P13" s="609"/>
      <c r="Q13" s="609"/>
      <c r="R13" s="609"/>
      <c r="S13" s="610"/>
      <c r="T13" s="145"/>
      <c r="U13" s="149"/>
      <c r="W13" s="330"/>
      <c r="X13" s="330"/>
      <c r="Y13" s="330"/>
      <c r="Z13" s="330"/>
      <c r="AA13" s="330"/>
      <c r="AB13" s="330"/>
      <c r="AC13" s="330"/>
      <c r="AD13" s="330"/>
      <c r="AE13" s="330"/>
      <c r="AF13" s="330"/>
      <c r="AG13" s="330"/>
      <c r="AH13" s="330"/>
      <c r="AI13" s="330"/>
      <c r="AJ13" s="330"/>
      <c r="AK13" s="330"/>
      <c r="AL13" s="330"/>
      <c r="AM13" s="330"/>
    </row>
    <row r="14" spans="1:39" ht="18" customHeight="1" x14ac:dyDescent="0.35">
      <c r="A14" s="145"/>
      <c r="B14" s="636"/>
      <c r="C14" s="637"/>
      <c r="D14" s="637"/>
      <c r="E14" s="637"/>
      <c r="F14" s="637"/>
      <c r="G14" s="498"/>
      <c r="H14" s="148"/>
      <c r="I14" s="148"/>
      <c r="J14" s="144"/>
      <c r="K14" s="638"/>
      <c r="L14" s="638"/>
      <c r="M14" s="638"/>
      <c r="N14" s="638"/>
      <c r="O14" s="638"/>
      <c r="P14" s="609"/>
      <c r="Q14" s="609"/>
      <c r="R14" s="609"/>
      <c r="S14" s="610"/>
      <c r="T14" s="145"/>
      <c r="U14" s="149"/>
      <c r="W14" s="331"/>
    </row>
    <row r="15" spans="1:39" ht="18" customHeight="1" x14ac:dyDescent="0.4">
      <c r="A15" s="145"/>
      <c r="B15" s="639" t="s">
        <v>43</v>
      </c>
      <c r="C15" s="640"/>
      <c r="D15" s="640"/>
      <c r="E15" s="640"/>
      <c r="F15" s="640"/>
      <c r="G15" s="640"/>
      <c r="H15" s="640"/>
      <c r="I15" s="607" t="s">
        <v>428</v>
      </c>
      <c r="J15" s="607"/>
      <c r="K15" s="607"/>
      <c r="L15" s="334"/>
      <c r="M15" s="607" t="s">
        <v>661</v>
      </c>
      <c r="N15" s="607"/>
      <c r="O15" s="607"/>
      <c r="P15" s="607" t="s">
        <v>696</v>
      </c>
      <c r="Q15" s="607"/>
      <c r="R15" s="607"/>
      <c r="S15" s="608"/>
      <c r="T15" s="145"/>
      <c r="U15" s="149"/>
      <c r="W15" s="609"/>
      <c r="X15" s="609"/>
      <c r="Y15" s="609"/>
      <c r="Z15" s="609"/>
      <c r="AA15" s="609"/>
    </row>
    <row r="16" spans="1:39" ht="18" customHeight="1" x14ac:dyDescent="0.35">
      <c r="A16" s="145"/>
      <c r="B16" s="621" t="s">
        <v>14</v>
      </c>
      <c r="C16" s="622"/>
      <c r="D16" s="622"/>
      <c r="E16" s="622"/>
      <c r="F16" s="622"/>
      <c r="G16" s="622"/>
      <c r="H16" s="622"/>
      <c r="I16" s="609" t="s">
        <v>702</v>
      </c>
      <c r="J16" s="609"/>
      <c r="K16" s="609"/>
      <c r="L16" s="333"/>
      <c r="M16" s="609" t="s">
        <v>645</v>
      </c>
      <c r="N16" s="609"/>
      <c r="O16" s="609"/>
      <c r="P16" s="619" t="s">
        <v>663</v>
      </c>
      <c r="Q16" s="619"/>
      <c r="R16" s="619"/>
      <c r="S16" s="620"/>
      <c r="T16" s="145"/>
      <c r="U16" s="149"/>
      <c r="W16" s="609"/>
      <c r="X16" s="609"/>
      <c r="Y16" s="609"/>
      <c r="Z16" s="609"/>
      <c r="AA16" s="609"/>
    </row>
    <row r="17" spans="1:39" ht="17.5" x14ac:dyDescent="0.35">
      <c r="A17" s="145"/>
      <c r="B17" s="621" t="s">
        <v>9</v>
      </c>
      <c r="C17" s="622"/>
      <c r="D17" s="622"/>
      <c r="E17" s="622"/>
      <c r="F17" s="622"/>
      <c r="G17" s="622"/>
      <c r="H17" s="622"/>
      <c r="I17" s="609" t="s">
        <v>593</v>
      </c>
      <c r="J17" s="609"/>
      <c r="K17" s="609"/>
      <c r="L17" s="333"/>
      <c r="M17" s="609" t="s">
        <v>593</v>
      </c>
      <c r="N17" s="609"/>
      <c r="O17" s="609"/>
      <c r="P17" s="619" t="s">
        <v>703</v>
      </c>
      <c r="Q17" s="619"/>
      <c r="R17" s="619"/>
      <c r="S17" s="620"/>
      <c r="T17" s="145"/>
      <c r="U17" s="149"/>
      <c r="W17" s="199"/>
    </row>
    <row r="18" spans="1:39" ht="17.5" x14ac:dyDescent="0.35">
      <c r="A18" s="145"/>
      <c r="B18" s="621" t="s">
        <v>586</v>
      </c>
      <c r="C18" s="622"/>
      <c r="D18" s="622"/>
      <c r="E18" s="622"/>
      <c r="F18" s="622"/>
      <c r="G18" s="622"/>
      <c r="H18" s="622"/>
      <c r="I18" s="609" t="s">
        <v>375</v>
      </c>
      <c r="J18" s="609"/>
      <c r="K18" s="609"/>
      <c r="L18" s="333"/>
      <c r="M18" s="609" t="s">
        <v>646</v>
      </c>
      <c r="N18" s="609"/>
      <c r="O18" s="609"/>
      <c r="P18" s="609" t="s">
        <v>697</v>
      </c>
      <c r="Q18" s="609"/>
      <c r="R18" s="609"/>
      <c r="S18" s="610"/>
      <c r="T18" s="145"/>
      <c r="U18" s="149"/>
    </row>
    <row r="19" spans="1:39" ht="17.5" x14ac:dyDescent="0.35">
      <c r="A19" s="145"/>
      <c r="B19" s="617" t="s">
        <v>420</v>
      </c>
      <c r="C19" s="618"/>
      <c r="D19" s="618"/>
      <c r="E19" s="618"/>
      <c r="F19" s="618"/>
      <c r="G19" s="618"/>
      <c r="H19" s="618"/>
      <c r="I19" s="605" t="s">
        <v>376</v>
      </c>
      <c r="J19" s="605"/>
      <c r="K19" s="605"/>
      <c r="L19" s="491"/>
      <c r="M19" s="605" t="s">
        <v>662</v>
      </c>
      <c r="N19" s="605"/>
      <c r="O19" s="605"/>
      <c r="P19" s="510" t="s">
        <v>698</v>
      </c>
      <c r="Q19" s="497"/>
      <c r="R19" s="497"/>
      <c r="S19" s="512"/>
      <c r="T19" s="145"/>
      <c r="U19" s="149"/>
      <c r="AA19" s="332"/>
      <c r="AB19" s="332"/>
      <c r="AC19" s="332"/>
      <c r="AD19" s="332"/>
      <c r="AE19" s="332"/>
      <c r="AF19" s="332"/>
      <c r="AG19" s="332"/>
      <c r="AH19" s="332"/>
      <c r="AI19" s="332"/>
      <c r="AJ19" s="332"/>
      <c r="AK19" s="332"/>
      <c r="AL19" s="332"/>
      <c r="AM19" s="332"/>
    </row>
    <row r="20" spans="1:39" ht="18" customHeight="1" x14ac:dyDescent="0.35">
      <c r="A20" s="145"/>
      <c r="B20" s="611" t="s">
        <v>421</v>
      </c>
      <c r="C20" s="612"/>
      <c r="D20" s="612"/>
      <c r="E20" s="612"/>
      <c r="F20" s="612"/>
      <c r="G20" s="612"/>
      <c r="H20" s="612"/>
      <c r="I20" s="518"/>
      <c r="J20" s="144"/>
      <c r="K20" s="148"/>
      <c r="L20" s="148"/>
      <c r="M20" s="148"/>
      <c r="N20" s="148"/>
      <c r="O20" s="144"/>
      <c r="P20" s="510"/>
      <c r="Q20" s="510"/>
      <c r="R20" s="510"/>
      <c r="S20" s="511"/>
      <c r="T20" s="145"/>
      <c r="U20" s="149"/>
      <c r="AA20" s="332"/>
      <c r="AB20" s="332"/>
      <c r="AC20" s="332"/>
      <c r="AD20" s="332"/>
      <c r="AE20" s="332"/>
      <c r="AF20" s="332"/>
      <c r="AG20" s="332"/>
      <c r="AH20" s="332"/>
      <c r="AI20" s="332"/>
      <c r="AJ20" s="332"/>
      <c r="AK20" s="332"/>
      <c r="AL20" s="332"/>
      <c r="AM20" s="332"/>
    </row>
    <row r="21" spans="1:39" ht="17.5" customHeight="1" x14ac:dyDescent="0.4">
      <c r="A21" s="145"/>
      <c r="B21" s="611"/>
      <c r="C21" s="612"/>
      <c r="D21" s="612"/>
      <c r="E21" s="612"/>
      <c r="F21" s="612"/>
      <c r="G21" s="612"/>
      <c r="H21" s="612"/>
      <c r="I21" s="148"/>
      <c r="J21" s="144"/>
      <c r="K21" s="333"/>
      <c r="L21" s="333"/>
      <c r="M21" s="148"/>
      <c r="N21" s="334"/>
      <c r="O21" s="144"/>
      <c r="P21" s="633"/>
      <c r="Q21" s="633"/>
      <c r="R21" s="633"/>
      <c r="S21" s="634"/>
      <c r="T21" s="145"/>
      <c r="U21" s="149"/>
      <c r="AA21" s="332"/>
      <c r="AB21" s="332"/>
      <c r="AC21" s="332"/>
      <c r="AD21" s="332"/>
      <c r="AE21" s="332"/>
      <c r="AF21" s="332"/>
      <c r="AG21" s="332"/>
      <c r="AH21" s="332"/>
      <c r="AI21" s="332"/>
      <c r="AJ21" s="332"/>
      <c r="AK21" s="332"/>
      <c r="AL21" s="332"/>
      <c r="AM21" s="332"/>
    </row>
    <row r="22" spans="1:39" ht="18" x14ac:dyDescent="0.4">
      <c r="A22" s="145"/>
      <c r="B22" s="613" t="s">
        <v>334</v>
      </c>
      <c r="C22" s="607"/>
      <c r="D22" s="607"/>
      <c r="E22" s="607"/>
      <c r="F22" s="607"/>
      <c r="G22" s="607"/>
      <c r="H22" s="334"/>
      <c r="I22" s="334" t="s">
        <v>642</v>
      </c>
      <c r="J22" s="334"/>
      <c r="K22" s="334"/>
      <c r="L22" s="334"/>
      <c r="M22" s="614" t="s">
        <v>699</v>
      </c>
      <c r="N22" s="614"/>
      <c r="O22" s="614"/>
      <c r="P22" s="607" t="s">
        <v>360</v>
      </c>
      <c r="Q22" s="607"/>
      <c r="R22" s="607"/>
      <c r="S22" s="608"/>
      <c r="T22" s="145"/>
      <c r="U22" s="149"/>
      <c r="AB22" s="332"/>
      <c r="AC22" s="332"/>
      <c r="AD22" s="332"/>
      <c r="AE22" s="332"/>
      <c r="AF22" s="332"/>
      <c r="AG22" s="332"/>
      <c r="AH22" s="332"/>
      <c r="AI22" s="332"/>
      <c r="AJ22" s="332"/>
      <c r="AK22" s="332"/>
      <c r="AL22" s="332"/>
      <c r="AM22" s="332"/>
    </row>
    <row r="23" spans="1:39" ht="17.5" x14ac:dyDescent="0.35">
      <c r="A23" s="145"/>
      <c r="B23" s="615" t="s">
        <v>665</v>
      </c>
      <c r="C23" s="609"/>
      <c r="D23" s="609"/>
      <c r="E23" s="609"/>
      <c r="F23" s="609"/>
      <c r="G23" s="609"/>
      <c r="H23" s="333"/>
      <c r="I23" s="333" t="s">
        <v>664</v>
      </c>
      <c r="J23" s="333"/>
      <c r="K23" s="333"/>
      <c r="L23" s="333"/>
      <c r="M23" s="616" t="s">
        <v>704</v>
      </c>
      <c r="N23" s="616"/>
      <c r="O23" s="616"/>
      <c r="P23" s="609" t="s">
        <v>705</v>
      </c>
      <c r="Q23" s="609"/>
      <c r="R23" s="609"/>
      <c r="S23" s="610"/>
      <c r="T23" s="145"/>
      <c r="U23" s="149"/>
      <c r="AB23" s="332"/>
      <c r="AC23" s="332"/>
      <c r="AD23" s="332"/>
      <c r="AE23" s="332"/>
      <c r="AF23" s="332"/>
      <c r="AG23" s="332"/>
      <c r="AH23" s="332"/>
      <c r="AI23" s="332"/>
      <c r="AJ23" s="332"/>
      <c r="AK23" s="332"/>
      <c r="AL23" s="332"/>
      <c r="AM23" s="332"/>
    </row>
    <row r="24" spans="1:39" ht="17.5" x14ac:dyDescent="0.35">
      <c r="A24" s="145"/>
      <c r="B24" s="615" t="s">
        <v>592</v>
      </c>
      <c r="C24" s="609"/>
      <c r="D24" s="609"/>
      <c r="E24" s="609"/>
      <c r="F24" s="609"/>
      <c r="G24" s="609"/>
      <c r="H24" s="497"/>
      <c r="I24" s="333" t="s">
        <v>644</v>
      </c>
      <c r="J24" s="333"/>
      <c r="K24" s="333"/>
      <c r="L24" s="333"/>
      <c r="M24" s="133" t="s">
        <v>703</v>
      </c>
      <c r="N24" s="133"/>
      <c r="O24" s="133"/>
      <c r="P24" s="609" t="s">
        <v>593</v>
      </c>
      <c r="Q24" s="609"/>
      <c r="R24" s="609"/>
      <c r="S24" s="610"/>
      <c r="T24" s="145"/>
      <c r="U24" s="149"/>
    </row>
    <row r="25" spans="1:39" ht="17.5" x14ac:dyDescent="0.35">
      <c r="A25" s="145"/>
      <c r="B25" s="623" t="s">
        <v>335</v>
      </c>
      <c r="C25" s="605"/>
      <c r="D25" s="605"/>
      <c r="E25" s="605"/>
      <c r="F25" s="605"/>
      <c r="G25" s="605"/>
      <c r="H25" s="333"/>
      <c r="I25" s="491" t="s">
        <v>643</v>
      </c>
      <c r="J25" s="491"/>
      <c r="K25" s="491"/>
      <c r="L25" s="491"/>
      <c r="M25" s="616" t="s">
        <v>700</v>
      </c>
      <c r="N25" s="616"/>
      <c r="O25" s="616"/>
      <c r="P25" s="609" t="s">
        <v>231</v>
      </c>
      <c r="Q25" s="609"/>
      <c r="R25" s="609"/>
      <c r="S25" s="610"/>
      <c r="T25" s="145"/>
      <c r="U25" s="149"/>
    </row>
    <row r="26" spans="1:39" ht="17.5" x14ac:dyDescent="0.35">
      <c r="A26" s="145"/>
      <c r="B26" s="519"/>
      <c r="C26" s="497"/>
      <c r="D26" s="497"/>
      <c r="E26" s="497"/>
      <c r="F26" s="497"/>
      <c r="G26" s="144"/>
      <c r="H26" s="491"/>
      <c r="I26" s="491"/>
      <c r="J26" s="144"/>
      <c r="K26" s="144"/>
      <c r="L26" s="491"/>
      <c r="M26" s="605" t="s">
        <v>701</v>
      </c>
      <c r="N26" s="605"/>
      <c r="O26" s="605"/>
      <c r="P26" s="605" t="s">
        <v>358</v>
      </c>
      <c r="Q26" s="605"/>
      <c r="R26" s="605"/>
      <c r="S26" s="606"/>
      <c r="T26" s="145"/>
      <c r="U26" s="149"/>
    </row>
    <row r="27" spans="1:39" ht="18" thickBot="1" x14ac:dyDescent="0.4">
      <c r="A27" s="145"/>
      <c r="B27" s="198"/>
      <c r="C27" s="335"/>
      <c r="D27" s="335"/>
      <c r="E27" s="335"/>
      <c r="F27" s="335"/>
      <c r="G27" s="335"/>
      <c r="H27" s="335"/>
      <c r="I27" s="335"/>
      <c r="J27" s="335"/>
      <c r="K27" s="335"/>
      <c r="L27" s="335"/>
      <c r="M27" s="335"/>
      <c r="N27" s="335"/>
      <c r="O27" s="335"/>
      <c r="P27" s="335"/>
      <c r="Q27" s="335"/>
      <c r="R27" s="335"/>
      <c r="S27" s="336"/>
      <c r="T27" s="145"/>
      <c r="U27" s="149"/>
    </row>
    <row r="28" spans="1:39" ht="16.5" customHeight="1" thickBot="1" x14ac:dyDescent="0.4">
      <c r="A28" s="145"/>
      <c r="B28" s="145"/>
      <c r="C28" s="162"/>
      <c r="D28" s="145"/>
      <c r="E28" s="145"/>
      <c r="F28" s="145"/>
      <c r="G28" s="145"/>
      <c r="H28" s="145"/>
      <c r="I28" s="145"/>
      <c r="J28" s="145"/>
      <c r="K28" s="145"/>
      <c r="L28" s="145"/>
      <c r="M28" s="145"/>
      <c r="N28" s="145"/>
      <c r="O28" s="145"/>
      <c r="P28" s="145"/>
      <c r="Q28" s="145"/>
      <c r="R28" s="145"/>
      <c r="S28" s="145"/>
      <c r="T28" s="145"/>
      <c r="U28" s="149"/>
    </row>
    <row r="29" spans="1:39" x14ac:dyDescent="0.25">
      <c r="A29" s="145"/>
      <c r="B29" s="337"/>
      <c r="C29" s="338"/>
      <c r="D29" s="338"/>
      <c r="E29" s="338"/>
      <c r="F29" s="338"/>
      <c r="G29" s="338"/>
      <c r="H29" s="338"/>
      <c r="I29" s="338"/>
      <c r="J29" s="338"/>
      <c r="K29" s="338"/>
      <c r="L29" s="338"/>
      <c r="M29" s="338"/>
      <c r="N29" s="338"/>
      <c r="O29" s="338"/>
      <c r="P29" s="338"/>
      <c r="Q29" s="338"/>
      <c r="R29" s="338"/>
      <c r="S29" s="339"/>
      <c r="T29" s="145"/>
      <c r="U29" s="149"/>
    </row>
    <row r="30" spans="1:39" ht="17.25" customHeight="1" x14ac:dyDescent="0.4">
      <c r="A30" s="145"/>
      <c r="B30" s="340" t="s">
        <v>342</v>
      </c>
      <c r="C30" s="331"/>
      <c r="D30" s="341"/>
      <c r="E30" s="341"/>
      <c r="F30" s="341"/>
      <c r="G30" s="341"/>
      <c r="H30" s="341"/>
      <c r="I30" s="331"/>
      <c r="J30" s="342"/>
      <c r="K30" s="342"/>
      <c r="L30" s="343"/>
      <c r="M30" s="343"/>
      <c r="N30" s="342"/>
      <c r="O30" s="342"/>
      <c r="P30" s="342"/>
      <c r="Q30" s="342"/>
      <c r="R30" s="342"/>
      <c r="S30" s="344"/>
      <c r="T30" s="145"/>
      <c r="U30" s="149"/>
    </row>
    <row r="31" spans="1:39" ht="15" customHeight="1" x14ac:dyDescent="0.4">
      <c r="A31" s="145"/>
      <c r="B31" s="345"/>
      <c r="C31" s="342"/>
      <c r="E31" s="628" t="s">
        <v>95</v>
      </c>
      <c r="F31" s="628"/>
      <c r="G31" s="628"/>
      <c r="H31" s="628"/>
      <c r="I31" s="643" t="s">
        <v>341</v>
      </c>
      <c r="J31" s="643"/>
      <c r="K31" s="644"/>
      <c r="L31" s="644"/>
      <c r="M31" s="644"/>
      <c r="N31" s="644"/>
      <c r="O31" s="644"/>
      <c r="P31" s="343"/>
      <c r="Q31" s="346" t="s">
        <v>250</v>
      </c>
      <c r="R31" s="641"/>
      <c r="S31" s="642"/>
      <c r="T31" s="145"/>
      <c r="U31" s="149"/>
    </row>
    <row r="32" spans="1:39" ht="15.75" customHeight="1" x14ac:dyDescent="0.4">
      <c r="A32" s="145"/>
      <c r="B32" s="345"/>
      <c r="C32" s="643" t="s">
        <v>279</v>
      </c>
      <c r="D32" s="643"/>
      <c r="E32" s="644"/>
      <c r="F32" s="644"/>
      <c r="G32" s="644"/>
      <c r="H32" s="644"/>
      <c r="I32" s="643" t="s">
        <v>281</v>
      </c>
      <c r="J32" s="643"/>
      <c r="K32" s="645"/>
      <c r="L32" s="645"/>
      <c r="M32" s="645"/>
      <c r="N32" s="645"/>
      <c r="O32" s="645"/>
      <c r="P32" s="342"/>
      <c r="Q32" s="346" t="s">
        <v>280</v>
      </c>
      <c r="R32" s="641"/>
      <c r="S32" s="642"/>
      <c r="T32" s="145"/>
      <c r="U32" s="149"/>
    </row>
    <row r="33" spans="1:21" ht="18" x14ac:dyDescent="0.4">
      <c r="A33" s="145"/>
      <c r="B33" s="345"/>
      <c r="C33" s="342"/>
      <c r="D33" s="346" t="s">
        <v>253</v>
      </c>
      <c r="E33" s="644"/>
      <c r="F33" s="644"/>
      <c r="G33" s="644"/>
      <c r="H33" s="644"/>
      <c r="I33" s="342"/>
      <c r="J33" s="346" t="s">
        <v>252</v>
      </c>
      <c r="K33" s="641"/>
      <c r="L33" s="641"/>
      <c r="M33" s="641"/>
      <c r="N33" s="641"/>
      <c r="O33" s="641"/>
      <c r="P33" s="342"/>
      <c r="Q33" s="346" t="s">
        <v>251</v>
      </c>
      <c r="R33" s="646"/>
      <c r="S33" s="647"/>
      <c r="T33" s="145"/>
      <c r="U33" s="149"/>
    </row>
    <row r="34" spans="1:21" ht="18.5" thickBot="1" x14ac:dyDescent="0.45">
      <c r="A34" s="145"/>
      <c r="B34" s="347"/>
      <c r="C34" s="348"/>
      <c r="D34" s="348"/>
      <c r="E34" s="348"/>
      <c r="F34" s="348"/>
      <c r="G34" s="348"/>
      <c r="H34" s="348"/>
      <c r="I34" s="349"/>
      <c r="J34" s="349"/>
      <c r="K34" s="348"/>
      <c r="L34" s="134"/>
      <c r="M34" s="349"/>
      <c r="N34" s="348"/>
      <c r="O34" s="348"/>
      <c r="P34" s="349"/>
      <c r="Q34" s="349"/>
      <c r="R34" s="349"/>
      <c r="S34" s="350"/>
      <c r="T34" s="145"/>
      <c r="U34" s="149"/>
    </row>
    <row r="35" spans="1:21" ht="6" customHeight="1" x14ac:dyDescent="0.35">
      <c r="A35" s="145"/>
      <c r="B35" s="145"/>
      <c r="C35" s="162"/>
      <c r="D35" s="145"/>
      <c r="E35" s="145"/>
      <c r="F35" s="145"/>
      <c r="G35" s="145"/>
      <c r="H35" s="145"/>
      <c r="I35" s="145"/>
      <c r="J35" s="145"/>
      <c r="K35" s="145"/>
      <c r="L35" s="145"/>
      <c r="M35" s="145"/>
      <c r="N35" s="145"/>
      <c r="O35" s="145"/>
      <c r="P35" s="145"/>
      <c r="Q35" s="145"/>
      <c r="R35" s="145"/>
      <c r="S35" s="145"/>
      <c r="T35" s="145"/>
      <c r="U35" s="149"/>
    </row>
    <row r="36" spans="1:21" ht="25.5" customHeight="1" x14ac:dyDescent="0.25">
      <c r="A36" s="145"/>
      <c r="B36" s="145"/>
      <c r="C36" s="145"/>
      <c r="D36" s="145"/>
      <c r="E36" s="145"/>
      <c r="F36" s="145"/>
      <c r="G36" s="145"/>
      <c r="H36" s="145"/>
      <c r="I36" s="145"/>
      <c r="J36" s="145"/>
      <c r="K36" s="145"/>
      <c r="L36" s="145"/>
      <c r="M36" s="145"/>
      <c r="N36" s="145"/>
      <c r="O36" s="145"/>
      <c r="P36" s="145"/>
      <c r="Q36" s="145"/>
      <c r="R36" s="145"/>
      <c r="S36" s="145"/>
      <c r="T36" s="145"/>
      <c r="U36" s="149"/>
    </row>
    <row r="37" spans="1:21" ht="15" customHeight="1" x14ac:dyDescent="0.25">
      <c r="A37" s="145"/>
      <c r="B37" s="648"/>
      <c r="C37" s="648"/>
      <c r="D37" s="648"/>
      <c r="E37" s="648"/>
      <c r="F37" s="648"/>
      <c r="G37" s="648"/>
      <c r="H37" s="648"/>
      <c r="I37" s="648"/>
      <c r="J37" s="648"/>
      <c r="K37" s="648"/>
      <c r="L37" s="648"/>
      <c r="M37" s="648"/>
      <c r="N37" s="648"/>
      <c r="O37" s="648"/>
      <c r="P37" s="648"/>
      <c r="Q37" s="648"/>
      <c r="R37" s="648"/>
      <c r="S37" s="648"/>
      <c r="T37" s="145"/>
      <c r="U37" s="149"/>
    </row>
    <row r="38" spans="1:21" ht="22.5" customHeight="1" x14ac:dyDescent="0.4">
      <c r="A38" s="145"/>
      <c r="B38" s="649" t="s">
        <v>578</v>
      </c>
      <c r="C38" s="649"/>
      <c r="D38" s="649"/>
      <c r="E38" s="649"/>
      <c r="F38" s="649"/>
      <c r="G38" s="649"/>
      <c r="H38" s="649"/>
      <c r="I38" s="649"/>
      <c r="J38" s="649"/>
      <c r="K38" s="649"/>
      <c r="L38" s="649"/>
      <c r="M38" s="649"/>
      <c r="N38" s="649"/>
      <c r="O38" s="649"/>
      <c r="P38" s="649"/>
      <c r="Q38" s="649"/>
      <c r="R38" s="649"/>
      <c r="S38" s="649"/>
      <c r="T38" s="145"/>
      <c r="U38" s="149"/>
    </row>
    <row r="39" spans="1:21" x14ac:dyDescent="0.25">
      <c r="A39" s="149"/>
      <c r="B39" s="149"/>
      <c r="C39" s="149"/>
      <c r="D39" s="149"/>
      <c r="E39" s="149"/>
      <c r="F39" s="149"/>
      <c r="G39" s="149"/>
      <c r="H39" s="149"/>
      <c r="I39" s="149"/>
      <c r="J39" s="149"/>
      <c r="K39" s="149"/>
      <c r="L39" s="149"/>
      <c r="M39" s="149"/>
      <c r="N39" s="149"/>
      <c r="O39" s="149"/>
      <c r="P39" s="149"/>
      <c r="Q39" s="149"/>
      <c r="R39" s="149"/>
      <c r="S39" s="149"/>
      <c r="T39" s="149"/>
      <c r="U39" s="149"/>
    </row>
    <row r="40" spans="1:21" x14ac:dyDescent="0.25">
      <c r="A40" s="149"/>
      <c r="B40" s="149"/>
      <c r="C40" s="149"/>
      <c r="D40" s="149"/>
      <c r="E40" s="149"/>
      <c r="F40" s="149"/>
      <c r="G40" s="149"/>
      <c r="H40" s="149"/>
      <c r="I40" s="149"/>
      <c r="J40" s="149"/>
      <c r="K40" s="149"/>
      <c r="L40" s="149"/>
      <c r="M40" s="149"/>
      <c r="N40" s="149"/>
      <c r="O40" s="149"/>
      <c r="P40" s="149"/>
      <c r="Q40" s="149"/>
      <c r="R40" s="149"/>
      <c r="S40" s="149"/>
      <c r="T40" s="149"/>
      <c r="U40" s="149"/>
    </row>
    <row r="41" spans="1:21" x14ac:dyDescent="0.25">
      <c r="A41" s="149"/>
      <c r="B41" s="149"/>
      <c r="C41" s="149"/>
      <c r="D41" s="149"/>
      <c r="E41" s="149"/>
      <c r="F41" s="149"/>
      <c r="G41" s="149"/>
      <c r="H41" s="149"/>
      <c r="I41" s="149"/>
      <c r="J41" s="149"/>
      <c r="K41" s="149"/>
      <c r="L41" s="149"/>
      <c r="M41" s="149"/>
      <c r="N41" s="149"/>
      <c r="O41" s="149"/>
      <c r="P41" s="149"/>
      <c r="Q41" s="149"/>
      <c r="R41" s="149"/>
      <c r="S41" s="149"/>
      <c r="T41" s="149"/>
      <c r="U41" s="149"/>
    </row>
  </sheetData>
  <sheetProtection algorithmName="SHA-512" hashValue="GgjQbRu3qjerq5Q4cGPwuT68oIUT0qLBp6N1XrfN3Objn6xQu5aNeEWFJuXuzHbCPnI6cg9gTShltTBPtatQUQ==" saltValue="yDstWMTiQda9Ng+qf1e8Mw==" spinCount="100000" sheet="1" selectLockedCells="1"/>
  <mergeCells count="64">
    <mergeCell ref="E33:H33"/>
    <mergeCell ref="K33:O33"/>
    <mergeCell ref="R33:S33"/>
    <mergeCell ref="B37:S37"/>
    <mergeCell ref="B38:S38"/>
    <mergeCell ref="R31:S31"/>
    <mergeCell ref="C32:D32"/>
    <mergeCell ref="E32:H32"/>
    <mergeCell ref="I32:J32"/>
    <mergeCell ref="K32:O32"/>
    <mergeCell ref="R32:S32"/>
    <mergeCell ref="E31:H31"/>
    <mergeCell ref="I31:J31"/>
    <mergeCell ref="K31:O31"/>
    <mergeCell ref="W11:AH11"/>
    <mergeCell ref="W12:AM12"/>
    <mergeCell ref="W16:AA16"/>
    <mergeCell ref="B13:F14"/>
    <mergeCell ref="P13:S13"/>
    <mergeCell ref="K14:O14"/>
    <mergeCell ref="P14:S14"/>
    <mergeCell ref="P15:S15"/>
    <mergeCell ref="W15:AA15"/>
    <mergeCell ref="B15:H15"/>
    <mergeCell ref="I15:K15"/>
    <mergeCell ref="M15:O15"/>
    <mergeCell ref="B16:H16"/>
    <mergeCell ref="I16:K16"/>
    <mergeCell ref="M16:O16"/>
    <mergeCell ref="B25:G25"/>
    <mergeCell ref="M25:O25"/>
    <mergeCell ref="G2:R2"/>
    <mergeCell ref="G3:R3"/>
    <mergeCell ref="G4:R4"/>
    <mergeCell ref="G5:R5"/>
    <mergeCell ref="B7:S7"/>
    <mergeCell ref="B8:S8"/>
    <mergeCell ref="B9:S9"/>
    <mergeCell ref="B10:S10"/>
    <mergeCell ref="B17:H17"/>
    <mergeCell ref="I17:K17"/>
    <mergeCell ref="P18:S18"/>
    <mergeCell ref="P21:S21"/>
    <mergeCell ref="M18:O18"/>
    <mergeCell ref="B24:G24"/>
    <mergeCell ref="B19:H19"/>
    <mergeCell ref="I19:K19"/>
    <mergeCell ref="M19:O19"/>
    <mergeCell ref="P16:S16"/>
    <mergeCell ref="P17:S17"/>
    <mergeCell ref="M17:O17"/>
    <mergeCell ref="B18:H18"/>
    <mergeCell ref="I18:K18"/>
    <mergeCell ref="B20:H21"/>
    <mergeCell ref="B22:G22"/>
    <mergeCell ref="M22:O22"/>
    <mergeCell ref="B23:G23"/>
    <mergeCell ref="M23:O23"/>
    <mergeCell ref="P26:S26"/>
    <mergeCell ref="P22:S22"/>
    <mergeCell ref="P23:S23"/>
    <mergeCell ref="P24:S24"/>
    <mergeCell ref="M26:O26"/>
    <mergeCell ref="P25:S25"/>
  </mergeCells>
  <hyperlinks>
    <hyperlink ref="B20" r:id="rId1" display="http://www.redgold.com/red-gold-company/foodservice/k-12-school-program" xr:uid="{8BEAE431-DCAD-41E4-B40B-2A9923FCB413}"/>
    <hyperlink ref="B19" r:id="rId2" xr:uid="{BA5B67FD-33DC-4D20-944C-AB594EA73F9B}"/>
    <hyperlink ref="B25" r:id="rId3" xr:uid="{81C5EFB1-FC49-4085-AA1B-BA34E3F9C8E4}"/>
    <hyperlink ref="B20:F20" r:id="rId4" display="www.redgold.com/red-gold-company/foodservice/k-12-school-program" xr:uid="{DD8A9519-7E1A-4BD2-A327-9C35F4937909}"/>
    <hyperlink ref="I25" r:id="rId5" xr:uid="{0B71214E-0835-451A-B56A-3922B7B1839F}"/>
    <hyperlink ref="I19" r:id="rId6" xr:uid="{75A2AF2B-560E-475F-9776-09259BA6B573}"/>
    <hyperlink ref="M19" r:id="rId7" xr:uid="{BBCF6B08-D43A-4D54-AA32-DB1374FE69CD}"/>
    <hyperlink ref="P19" r:id="rId8" display="rbowen@redgold.com" xr:uid="{11E45D94-B6CF-4A61-A397-D6E1A440F9CE}"/>
    <hyperlink ref="M26" r:id="rId9" xr:uid="{5994D1D6-BBAD-4600-9853-A0CAB604CA85}"/>
    <hyperlink ref="P26" r:id="rId10" xr:uid="{D0EFD8D5-6276-4B5F-A825-C0F435E10C7F}"/>
  </hyperlinks>
  <printOptions horizontalCentered="1"/>
  <pageMargins left="0.75" right="0.75" top="0.6" bottom="0.65" header="0.36" footer="0.5"/>
  <pageSetup scale="54" fitToHeight="2" orientation="landscape" r:id="rId11"/>
  <headerFooter alignWithMargins="0"/>
  <drawing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N59"/>
  <sheetViews>
    <sheetView zoomScale="75" zoomScaleNormal="75" workbookViewId="0">
      <selection activeCell="B3" sqref="B3"/>
    </sheetView>
  </sheetViews>
  <sheetFormatPr defaultColWidth="9.1796875" defaultRowHeight="13" x14ac:dyDescent="0.3"/>
  <cols>
    <col min="1" max="1" width="5.7265625" style="5" customWidth="1"/>
    <col min="2" max="2" width="11" style="5" customWidth="1"/>
    <col min="3" max="3" width="10.26953125" style="5" customWidth="1"/>
    <col min="4" max="4" width="76.81640625" style="5" customWidth="1"/>
    <col min="5" max="5" width="22.81640625" style="5" customWidth="1"/>
    <col min="6" max="6" width="17" style="104" customWidth="1"/>
    <col min="7" max="7" width="18.453125" style="5" customWidth="1"/>
    <col min="8" max="8" width="18.26953125" style="5" customWidth="1"/>
    <col min="9" max="9" width="15.54296875" style="316" bestFit="1" customWidth="1"/>
    <col min="10" max="10" width="4.7265625" style="5" customWidth="1"/>
    <col min="11" max="16384" width="9.1796875" style="5"/>
  </cols>
  <sheetData>
    <row r="1" spans="1:14" ht="11.25" customHeight="1" x14ac:dyDescent="0.25">
      <c r="A1" s="3"/>
      <c r="B1" s="3"/>
      <c r="C1" s="3"/>
      <c r="D1" s="3"/>
      <c r="E1" s="3"/>
      <c r="F1" s="2"/>
      <c r="H1" s="317"/>
      <c r="I1" s="522"/>
      <c r="J1" s="128"/>
    </row>
    <row r="2" spans="1:14" ht="27.75" customHeight="1" x14ac:dyDescent="0.85">
      <c r="A2" s="3"/>
      <c r="B2" s="52" t="s">
        <v>695</v>
      </c>
      <c r="C2" s="3"/>
      <c r="D2" s="3"/>
      <c r="E2" s="3"/>
      <c r="F2" s="2"/>
      <c r="G2" s="3"/>
      <c r="H2" s="3"/>
      <c r="I2" s="311"/>
      <c r="J2" s="128"/>
    </row>
    <row r="3" spans="1:14" ht="21.75" customHeight="1" x14ac:dyDescent="0.8">
      <c r="A3" s="3"/>
      <c r="B3" s="53" t="s">
        <v>296</v>
      </c>
      <c r="C3" s="3"/>
      <c r="D3" s="3"/>
      <c r="E3" s="3"/>
      <c r="F3" s="2"/>
      <c r="G3" s="3"/>
      <c r="H3" s="3"/>
      <c r="I3" s="311"/>
      <c r="J3" s="128"/>
    </row>
    <row r="4" spans="1:14" ht="19.5" customHeight="1" x14ac:dyDescent="0.7">
      <c r="A4" s="3"/>
      <c r="B4" s="143" t="s">
        <v>361</v>
      </c>
      <c r="C4" s="143"/>
      <c r="D4" s="143"/>
      <c r="E4" s="143"/>
      <c r="F4" s="143"/>
      <c r="G4" s="143"/>
      <c r="H4" s="143"/>
      <c r="I4" s="312"/>
      <c r="J4" s="128"/>
      <c r="K4" s="143"/>
      <c r="L4" s="143"/>
      <c r="M4" s="143"/>
      <c r="N4" s="143"/>
    </row>
    <row r="5" spans="1:14" ht="20.25" customHeight="1" x14ac:dyDescent="0.65">
      <c r="A5" s="3"/>
      <c r="B5" s="460" t="s">
        <v>580</v>
      </c>
      <c r="D5" s="3"/>
      <c r="E5" s="3"/>
      <c r="F5" s="2"/>
      <c r="G5" s="88"/>
      <c r="H5" s="88"/>
      <c r="I5" s="496">
        <v>0.79869999999999997</v>
      </c>
      <c r="J5" s="128"/>
    </row>
    <row r="6" spans="1:14" s="7" customFormat="1" ht="13.5" customHeight="1" thickBot="1" x14ac:dyDescent="0.35">
      <c r="A6" s="6"/>
      <c r="B6" s="2"/>
      <c r="C6" s="3"/>
      <c r="D6" s="20" t="s">
        <v>95</v>
      </c>
      <c r="E6" s="6"/>
      <c r="F6" s="135"/>
      <c r="G6" s="88"/>
      <c r="H6" s="88"/>
      <c r="I6" s="313"/>
      <c r="J6" s="129"/>
    </row>
    <row r="7" spans="1:14" s="459" customFormat="1" ht="27.75" customHeight="1" thickBot="1" x14ac:dyDescent="0.3">
      <c r="A7" s="455"/>
      <c r="B7" s="456" t="s">
        <v>239</v>
      </c>
      <c r="C7" s="650" t="s">
        <v>647</v>
      </c>
      <c r="D7" s="650"/>
      <c r="E7" s="201" t="s">
        <v>47</v>
      </c>
      <c r="F7" s="201" t="s">
        <v>0</v>
      </c>
      <c r="G7" s="201" t="s">
        <v>422</v>
      </c>
      <c r="H7" s="201" t="s">
        <v>515</v>
      </c>
      <c r="I7" s="457" t="s">
        <v>516</v>
      </c>
      <c r="J7" s="458"/>
    </row>
    <row r="8" spans="1:14" ht="14.25" customHeight="1" x14ac:dyDescent="0.3">
      <c r="A8" s="3"/>
      <c r="B8" s="3"/>
      <c r="C8" s="3"/>
      <c r="D8" s="3"/>
      <c r="E8" s="202"/>
      <c r="F8" s="202"/>
      <c r="G8" s="205"/>
      <c r="H8" s="205"/>
      <c r="I8" s="311"/>
      <c r="J8" s="128"/>
    </row>
    <row r="9" spans="1:14" ht="20.149999999999999" hidden="1" customHeight="1" x14ac:dyDescent="0.35">
      <c r="A9" s="3"/>
      <c r="B9" s="203" t="s">
        <v>58</v>
      </c>
      <c r="C9" s="209" t="s">
        <v>323</v>
      </c>
      <c r="D9" s="210"/>
      <c r="E9" s="203" t="s">
        <v>69</v>
      </c>
      <c r="F9" s="203" t="s">
        <v>182</v>
      </c>
      <c r="G9" s="206" t="s">
        <v>160</v>
      </c>
      <c r="H9" s="310">
        <v>9.81</v>
      </c>
      <c r="I9" s="314">
        <f>H9*PTV</f>
        <v>4.5969660000000001</v>
      </c>
      <c r="J9" s="128"/>
    </row>
    <row r="10" spans="1:14" ht="20.149999999999999" hidden="1" customHeight="1" x14ac:dyDescent="0.35">
      <c r="A10" s="3"/>
      <c r="B10" s="203" t="s">
        <v>72</v>
      </c>
      <c r="C10" s="209" t="s">
        <v>278</v>
      </c>
      <c r="D10" s="210"/>
      <c r="E10" s="204" t="s">
        <v>228</v>
      </c>
      <c r="F10" s="203" t="s">
        <v>229</v>
      </c>
      <c r="G10" s="206" t="s">
        <v>161</v>
      </c>
      <c r="H10" s="310"/>
      <c r="I10" s="314"/>
      <c r="J10" s="128"/>
    </row>
    <row r="11" spans="1:14" ht="19.5" hidden="1" customHeight="1" x14ac:dyDescent="0.35">
      <c r="A11" s="3"/>
      <c r="B11" s="203" t="s">
        <v>77</v>
      </c>
      <c r="C11" s="209" t="s">
        <v>339</v>
      </c>
      <c r="D11" s="210"/>
      <c r="E11" s="203" t="s">
        <v>79</v>
      </c>
      <c r="F11" s="203" t="s">
        <v>188</v>
      </c>
      <c r="G11" s="207" t="s">
        <v>42</v>
      </c>
      <c r="H11" s="310">
        <v>6.48</v>
      </c>
      <c r="I11" s="314">
        <f>H11*PTV</f>
        <v>3.0365280000000001</v>
      </c>
      <c r="J11" s="128"/>
    </row>
    <row r="12" spans="1:14" ht="9" hidden="1" customHeight="1" x14ac:dyDescent="0.35">
      <c r="A12" s="3"/>
      <c r="B12" s="203"/>
      <c r="C12" s="209"/>
      <c r="D12" s="210"/>
      <c r="E12" s="203"/>
      <c r="F12" s="203"/>
      <c r="G12" s="206"/>
      <c r="H12" s="310"/>
      <c r="I12" s="314"/>
      <c r="J12" s="128"/>
    </row>
    <row r="13" spans="1:14" ht="20.149999999999999" customHeight="1" x14ac:dyDescent="0.35">
      <c r="A13" s="3"/>
      <c r="B13" s="203" t="s">
        <v>72</v>
      </c>
      <c r="C13" s="209" t="s">
        <v>392</v>
      </c>
      <c r="D13" s="210"/>
      <c r="E13" s="203" t="s">
        <v>390</v>
      </c>
      <c r="F13" s="203" t="s">
        <v>391</v>
      </c>
      <c r="G13" s="206" t="s">
        <v>161</v>
      </c>
      <c r="H13" s="488">
        <v>9.02</v>
      </c>
      <c r="I13" s="314">
        <f>H13*$I$5</f>
        <v>7.204273999999999</v>
      </c>
      <c r="J13" s="128"/>
    </row>
    <row r="14" spans="1:14" ht="20.149999999999999" customHeight="1" x14ac:dyDescent="0.35">
      <c r="A14" s="3"/>
      <c r="B14" s="203" t="s">
        <v>292</v>
      </c>
      <c r="C14" s="209" t="s">
        <v>395</v>
      </c>
      <c r="D14" s="210"/>
      <c r="E14" s="203" t="s">
        <v>394</v>
      </c>
      <c r="F14" s="203" t="s">
        <v>393</v>
      </c>
      <c r="G14" s="206" t="s">
        <v>162</v>
      </c>
      <c r="H14" s="488">
        <v>6.08</v>
      </c>
      <c r="I14" s="314">
        <f t="shared" ref="I14:I18" si="0">H14*$I$5</f>
        <v>4.856096</v>
      </c>
      <c r="J14" s="128"/>
    </row>
    <row r="15" spans="1:14" ht="20.149999999999999" customHeight="1" x14ac:dyDescent="0.35">
      <c r="A15" s="3"/>
      <c r="B15" s="203" t="s">
        <v>58</v>
      </c>
      <c r="C15" s="209" t="s">
        <v>397</v>
      </c>
      <c r="D15" s="210"/>
      <c r="E15" s="203" t="s">
        <v>69</v>
      </c>
      <c r="F15" s="203" t="s">
        <v>396</v>
      </c>
      <c r="G15" s="206" t="s">
        <v>160</v>
      </c>
      <c r="H15" s="488">
        <v>10.35</v>
      </c>
      <c r="I15" s="314">
        <f t="shared" si="0"/>
        <v>8.2665449999999989</v>
      </c>
      <c r="J15" s="128"/>
    </row>
    <row r="16" spans="1:14" ht="20.149999999999999" customHeight="1" x14ac:dyDescent="0.35">
      <c r="A16" s="3"/>
      <c r="B16" s="203" t="s">
        <v>64</v>
      </c>
      <c r="C16" s="209" t="s">
        <v>625</v>
      </c>
      <c r="D16" s="210"/>
      <c r="E16" s="203" t="s">
        <v>399</v>
      </c>
      <c r="F16" s="203" t="s">
        <v>398</v>
      </c>
      <c r="G16" s="206" t="s">
        <v>165</v>
      </c>
      <c r="H16" s="488">
        <v>4.3499999999999996</v>
      </c>
      <c r="I16" s="314">
        <f t="shared" si="0"/>
        <v>3.4743449999999996</v>
      </c>
      <c r="J16" s="128"/>
    </row>
    <row r="17" spans="1:10" ht="20.149999999999999" customHeight="1" x14ac:dyDescent="0.35">
      <c r="A17" s="3"/>
      <c r="B17" s="203" t="s">
        <v>72</v>
      </c>
      <c r="C17" s="209" t="s">
        <v>402</v>
      </c>
      <c r="D17" s="210"/>
      <c r="E17" s="203" t="s">
        <v>401</v>
      </c>
      <c r="F17" s="203" t="s">
        <v>400</v>
      </c>
      <c r="G17" s="206" t="s">
        <v>166</v>
      </c>
      <c r="H17" s="488">
        <v>8.9600000000000009</v>
      </c>
      <c r="I17" s="314">
        <f t="shared" si="0"/>
        <v>7.156352</v>
      </c>
      <c r="J17" s="128"/>
    </row>
    <row r="18" spans="1:10" ht="20.149999999999999" customHeight="1" x14ac:dyDescent="0.35">
      <c r="A18" s="3"/>
      <c r="B18" s="203" t="s">
        <v>77</v>
      </c>
      <c r="C18" s="209" t="s">
        <v>404</v>
      </c>
      <c r="D18" s="210"/>
      <c r="E18" s="203" t="s">
        <v>79</v>
      </c>
      <c r="F18" s="203" t="s">
        <v>403</v>
      </c>
      <c r="G18" s="206" t="s">
        <v>42</v>
      </c>
      <c r="H18" s="488">
        <v>5.79</v>
      </c>
      <c r="I18" s="314">
        <f t="shared" si="0"/>
        <v>4.6244730000000001</v>
      </c>
      <c r="J18" s="128"/>
    </row>
    <row r="19" spans="1:10" ht="9" customHeight="1" x14ac:dyDescent="0.35">
      <c r="A19" s="3"/>
      <c r="B19" s="203"/>
      <c r="C19" s="209"/>
      <c r="D19" s="210"/>
      <c r="E19" s="203"/>
      <c r="F19" s="203"/>
      <c r="G19" s="206"/>
      <c r="H19" s="488"/>
      <c r="I19" s="314"/>
      <c r="J19" s="128"/>
    </row>
    <row r="20" spans="1:10" ht="20.149999999999999" customHeight="1" x14ac:dyDescent="0.35">
      <c r="A20" s="3"/>
      <c r="B20" s="203" t="s">
        <v>64</v>
      </c>
      <c r="C20" s="209" t="s">
        <v>624</v>
      </c>
      <c r="D20" s="124"/>
      <c r="E20" s="203" t="s">
        <v>636</v>
      </c>
      <c r="F20" s="203" t="s">
        <v>627</v>
      </c>
      <c r="G20" s="206" t="s">
        <v>165</v>
      </c>
      <c r="H20" s="488">
        <v>4.3499999999999996</v>
      </c>
      <c r="I20" s="314">
        <f t="shared" ref="I20:I24" si="1">H20*$I$5</f>
        <v>3.4743449999999996</v>
      </c>
      <c r="J20" s="128"/>
    </row>
    <row r="21" spans="1:10" s="8" customFormat="1" ht="20.149999999999999" customHeight="1" x14ac:dyDescent="0.35">
      <c r="A21" s="46"/>
      <c r="B21" s="203" t="s">
        <v>58</v>
      </c>
      <c r="C21" s="209" t="s">
        <v>620</v>
      </c>
      <c r="D21" s="210"/>
      <c r="E21" s="203" t="s">
        <v>635</v>
      </c>
      <c r="F21" s="203" t="s">
        <v>628</v>
      </c>
      <c r="G21" s="206" t="s">
        <v>160</v>
      </c>
      <c r="H21" s="488">
        <v>10.35</v>
      </c>
      <c r="I21" s="314">
        <f t="shared" si="1"/>
        <v>8.2665449999999989</v>
      </c>
      <c r="J21" s="131"/>
    </row>
    <row r="22" spans="1:10" ht="20.149999999999999" customHeight="1" x14ac:dyDescent="0.35">
      <c r="A22" s="3"/>
      <c r="B22" s="203" t="s">
        <v>77</v>
      </c>
      <c r="C22" s="209" t="s">
        <v>621</v>
      </c>
      <c r="D22" s="210"/>
      <c r="E22" s="203" t="s">
        <v>634</v>
      </c>
      <c r="F22" s="203" t="s">
        <v>629</v>
      </c>
      <c r="G22" s="207" t="s">
        <v>42</v>
      </c>
      <c r="H22" s="488">
        <v>5.79</v>
      </c>
      <c r="I22" s="314">
        <f t="shared" si="1"/>
        <v>4.6244730000000001</v>
      </c>
      <c r="J22" s="128"/>
    </row>
    <row r="23" spans="1:10" ht="20.149999999999999" customHeight="1" x14ac:dyDescent="0.35">
      <c r="A23" s="3"/>
      <c r="B23" s="203" t="s">
        <v>72</v>
      </c>
      <c r="C23" s="209" t="s">
        <v>622</v>
      </c>
      <c r="D23" s="210"/>
      <c r="E23" s="203" t="s">
        <v>633</v>
      </c>
      <c r="F23" s="203" t="s">
        <v>630</v>
      </c>
      <c r="G23" s="207" t="s">
        <v>166</v>
      </c>
      <c r="H23" s="488">
        <v>8.9600000000000009</v>
      </c>
      <c r="I23" s="314">
        <f t="shared" si="1"/>
        <v>7.156352</v>
      </c>
      <c r="J23" s="128"/>
    </row>
    <row r="24" spans="1:10" ht="20.149999999999999" customHeight="1" x14ac:dyDescent="0.35">
      <c r="A24" s="3"/>
      <c r="B24" s="203" t="s">
        <v>292</v>
      </c>
      <c r="C24" s="209" t="s">
        <v>623</v>
      </c>
      <c r="D24" s="210"/>
      <c r="E24" s="203" t="s">
        <v>632</v>
      </c>
      <c r="F24" s="203" t="s">
        <v>631</v>
      </c>
      <c r="G24" s="206" t="s">
        <v>162</v>
      </c>
      <c r="H24" s="488">
        <v>6.08</v>
      </c>
      <c r="I24" s="314">
        <f t="shared" si="1"/>
        <v>4.856096</v>
      </c>
      <c r="J24" s="128"/>
    </row>
    <row r="25" spans="1:10" ht="9" customHeight="1" x14ac:dyDescent="0.35">
      <c r="A25" s="3"/>
      <c r="B25" s="203"/>
      <c r="C25" s="209"/>
      <c r="D25" s="210"/>
      <c r="E25" s="203"/>
      <c r="F25" s="203"/>
      <c r="G25" s="206"/>
      <c r="H25" s="488"/>
      <c r="I25" s="314"/>
      <c r="J25" s="128"/>
    </row>
    <row r="26" spans="1:10" ht="19.5" customHeight="1" x14ac:dyDescent="0.35">
      <c r="A26" s="3"/>
      <c r="B26" s="203" t="s">
        <v>64</v>
      </c>
      <c r="C26" s="209" t="s">
        <v>305</v>
      </c>
      <c r="D26" s="210"/>
      <c r="E26" s="203" t="s">
        <v>306</v>
      </c>
      <c r="F26" s="203" t="s">
        <v>307</v>
      </c>
      <c r="G26" s="206" t="s">
        <v>165</v>
      </c>
      <c r="H26" s="488">
        <v>4.3499999999999996</v>
      </c>
      <c r="I26" s="314">
        <f t="shared" ref="I26:I28" si="2">H26*$I$5</f>
        <v>3.4743449999999996</v>
      </c>
      <c r="J26" s="128"/>
    </row>
    <row r="27" spans="1:10" ht="20.149999999999999" customHeight="1" x14ac:dyDescent="0.35">
      <c r="A27" s="3"/>
      <c r="B27" s="203" t="s">
        <v>58</v>
      </c>
      <c r="C27" s="209" t="s">
        <v>324</v>
      </c>
      <c r="D27" s="210"/>
      <c r="E27" s="203" t="s">
        <v>71</v>
      </c>
      <c r="F27" s="203" t="s">
        <v>184</v>
      </c>
      <c r="G27" s="206" t="s">
        <v>160</v>
      </c>
      <c r="H27" s="488">
        <v>10.35</v>
      </c>
      <c r="I27" s="314">
        <f t="shared" si="2"/>
        <v>8.2665449999999989</v>
      </c>
      <c r="J27" s="128"/>
    </row>
    <row r="28" spans="1:10" ht="20.149999999999999" customHeight="1" x14ac:dyDescent="0.35">
      <c r="A28" s="3"/>
      <c r="B28" s="203" t="s">
        <v>77</v>
      </c>
      <c r="C28" s="209" t="s">
        <v>308</v>
      </c>
      <c r="D28" s="210"/>
      <c r="E28" s="203" t="s">
        <v>309</v>
      </c>
      <c r="F28" s="203" t="s">
        <v>310</v>
      </c>
      <c r="G28" s="207" t="s">
        <v>42</v>
      </c>
      <c r="H28" s="488">
        <v>5.79</v>
      </c>
      <c r="I28" s="314">
        <f t="shared" si="2"/>
        <v>4.6244730000000001</v>
      </c>
      <c r="J28" s="128"/>
    </row>
    <row r="29" spans="1:10" ht="9" customHeight="1" x14ac:dyDescent="0.35">
      <c r="A29" s="3"/>
      <c r="B29" s="203"/>
      <c r="C29" s="209"/>
      <c r="D29" s="210"/>
      <c r="E29" s="203"/>
      <c r="F29" s="203"/>
      <c r="G29" s="206"/>
      <c r="H29" s="488"/>
      <c r="I29" s="314"/>
      <c r="J29" s="128"/>
    </row>
    <row r="30" spans="1:10" ht="20.149999999999999" customHeight="1" x14ac:dyDescent="0.35">
      <c r="A30" s="3"/>
      <c r="B30" s="203" t="s">
        <v>64</v>
      </c>
      <c r="C30" s="209" t="s">
        <v>285</v>
      </c>
      <c r="D30" s="124"/>
      <c r="E30" s="203" t="s">
        <v>286</v>
      </c>
      <c r="F30" s="203" t="s">
        <v>287</v>
      </c>
      <c r="G30" s="206" t="s">
        <v>165</v>
      </c>
      <c r="H30" s="488">
        <v>4.58</v>
      </c>
      <c r="I30" s="314">
        <f t="shared" ref="I30:I35" si="3">H30*$I$5</f>
        <v>3.6580459999999997</v>
      </c>
      <c r="J30" s="128"/>
    </row>
    <row r="31" spans="1:10" ht="20.149999999999999" customHeight="1" x14ac:dyDescent="0.35">
      <c r="A31" s="3"/>
      <c r="B31" s="203" t="s">
        <v>155</v>
      </c>
      <c r="C31" s="209" t="s">
        <v>352</v>
      </c>
      <c r="D31" s="124"/>
      <c r="E31" s="203" t="s">
        <v>353</v>
      </c>
      <c r="F31" s="203" t="s">
        <v>354</v>
      </c>
      <c r="G31" s="206" t="s">
        <v>355</v>
      </c>
      <c r="H31" s="488">
        <v>7.6</v>
      </c>
      <c r="I31" s="314">
        <f t="shared" si="3"/>
        <v>6.0701199999999993</v>
      </c>
      <c r="J31" s="128"/>
    </row>
    <row r="32" spans="1:10" ht="20.149999999999999" customHeight="1" x14ac:dyDescent="0.35">
      <c r="A32" s="3"/>
      <c r="B32" s="203" t="s">
        <v>58</v>
      </c>
      <c r="C32" s="209" t="s">
        <v>325</v>
      </c>
      <c r="D32" s="210"/>
      <c r="E32" s="203" t="s">
        <v>68</v>
      </c>
      <c r="F32" s="203" t="s">
        <v>183</v>
      </c>
      <c r="G32" s="206" t="s">
        <v>160</v>
      </c>
      <c r="H32" s="488">
        <v>9.3000000000000007</v>
      </c>
      <c r="I32" s="314">
        <f t="shared" si="3"/>
        <v>7.4279100000000007</v>
      </c>
      <c r="J32" s="128"/>
    </row>
    <row r="33" spans="1:10" ht="20.149999999999999" customHeight="1" x14ac:dyDescent="0.35">
      <c r="A33" s="3"/>
      <c r="B33" s="203" t="s">
        <v>72</v>
      </c>
      <c r="C33" s="209" t="s">
        <v>340</v>
      </c>
      <c r="D33" s="124"/>
      <c r="E33" s="203" t="s">
        <v>149</v>
      </c>
      <c r="F33" s="203" t="s">
        <v>186</v>
      </c>
      <c r="G33" s="206" t="s">
        <v>166</v>
      </c>
      <c r="H33" s="488">
        <v>8.76</v>
      </c>
      <c r="I33" s="314">
        <f t="shared" si="3"/>
        <v>6.9966119999999998</v>
      </c>
      <c r="J33" s="128"/>
    </row>
    <row r="34" spans="1:10" ht="20.149999999999999" customHeight="1" x14ac:dyDescent="0.35">
      <c r="A34" s="3"/>
      <c r="B34" s="203" t="s">
        <v>72</v>
      </c>
      <c r="C34" s="209" t="s">
        <v>282</v>
      </c>
      <c r="D34" s="124"/>
      <c r="E34" s="203" t="s">
        <v>284</v>
      </c>
      <c r="F34" s="203" t="s">
        <v>283</v>
      </c>
      <c r="G34" s="206" t="s">
        <v>161</v>
      </c>
      <c r="H34" s="488">
        <v>8.67</v>
      </c>
      <c r="I34" s="314">
        <f t="shared" si="3"/>
        <v>6.9247289999999992</v>
      </c>
      <c r="J34" s="128"/>
    </row>
    <row r="35" spans="1:10" ht="20.149999999999999" customHeight="1" x14ac:dyDescent="0.35">
      <c r="A35" s="3"/>
      <c r="B35" s="203" t="s">
        <v>155</v>
      </c>
      <c r="C35" s="209" t="s">
        <v>338</v>
      </c>
      <c r="D35" s="210"/>
      <c r="E35" s="203" t="s">
        <v>78</v>
      </c>
      <c r="F35" s="203" t="s">
        <v>187</v>
      </c>
      <c r="G35" s="207" t="s">
        <v>42</v>
      </c>
      <c r="H35" s="488">
        <v>5.7</v>
      </c>
      <c r="I35" s="314">
        <f t="shared" si="3"/>
        <v>4.5525900000000004</v>
      </c>
      <c r="J35" s="128"/>
    </row>
    <row r="36" spans="1:10" ht="9" customHeight="1" x14ac:dyDescent="0.35">
      <c r="A36" s="3"/>
      <c r="B36" s="203"/>
      <c r="C36" s="209"/>
      <c r="D36" s="210"/>
      <c r="E36" s="203"/>
      <c r="F36" s="203"/>
      <c r="G36" s="206"/>
      <c r="H36" s="488"/>
      <c r="I36" s="314"/>
      <c r="J36" s="128"/>
    </row>
    <row r="37" spans="1:10" ht="20.149999999999999" customHeight="1" x14ac:dyDescent="0.35">
      <c r="A37" s="3"/>
      <c r="B37" s="203" t="s">
        <v>58</v>
      </c>
      <c r="C37" s="209" t="s">
        <v>405</v>
      </c>
      <c r="D37" s="211"/>
      <c r="E37" s="203" t="s">
        <v>70</v>
      </c>
      <c r="F37" s="219" t="s">
        <v>236</v>
      </c>
      <c r="G37" s="206" t="s">
        <v>160</v>
      </c>
      <c r="H37" s="488">
        <v>10.35</v>
      </c>
      <c r="I37" s="314">
        <f t="shared" ref="I37:I42" si="4">H37*$I$5</f>
        <v>8.2665449999999989</v>
      </c>
      <c r="J37" s="128"/>
    </row>
    <row r="38" spans="1:10" ht="20.149999999999999" customHeight="1" x14ac:dyDescent="0.35">
      <c r="A38" s="3"/>
      <c r="B38" s="203" t="s">
        <v>72</v>
      </c>
      <c r="C38" s="209" t="s">
        <v>406</v>
      </c>
      <c r="D38" s="210"/>
      <c r="E38" s="203" t="s">
        <v>637</v>
      </c>
      <c r="F38" s="219" t="s">
        <v>190</v>
      </c>
      <c r="G38" s="206" t="s">
        <v>166</v>
      </c>
      <c r="H38" s="488">
        <v>8.86</v>
      </c>
      <c r="I38" s="314">
        <f t="shared" si="4"/>
        <v>7.0764819999999995</v>
      </c>
      <c r="J38" s="128"/>
    </row>
    <row r="39" spans="1:10" ht="20.149999999999999" customHeight="1" x14ac:dyDescent="0.35">
      <c r="A39" s="3"/>
      <c r="B39" s="203" t="s">
        <v>72</v>
      </c>
      <c r="C39" s="209" t="s">
        <v>581</v>
      </c>
      <c r="D39" s="210"/>
      <c r="E39" s="203" t="s">
        <v>337</v>
      </c>
      <c r="F39" s="219" t="s">
        <v>336</v>
      </c>
      <c r="G39" s="206" t="s">
        <v>161</v>
      </c>
      <c r="H39" s="488">
        <v>9.02</v>
      </c>
      <c r="I39" s="314">
        <f t="shared" si="4"/>
        <v>7.204273999999999</v>
      </c>
      <c r="J39" s="128"/>
    </row>
    <row r="40" spans="1:10" ht="20.149999999999999" customHeight="1" x14ac:dyDescent="0.35">
      <c r="A40" s="3"/>
      <c r="B40" s="203" t="s">
        <v>77</v>
      </c>
      <c r="C40" s="209" t="s">
        <v>407</v>
      </c>
      <c r="D40" s="210"/>
      <c r="E40" s="203" t="s">
        <v>80</v>
      </c>
      <c r="F40" s="219" t="s">
        <v>189</v>
      </c>
      <c r="G40" s="207" t="s">
        <v>42</v>
      </c>
      <c r="H40" s="488">
        <v>5.6</v>
      </c>
      <c r="I40" s="314">
        <f t="shared" si="4"/>
        <v>4.4727199999999998</v>
      </c>
      <c r="J40" s="128"/>
    </row>
    <row r="41" spans="1:10" ht="20.149999999999999" customHeight="1" x14ac:dyDescent="0.35">
      <c r="A41" s="3"/>
      <c r="B41" s="203" t="s">
        <v>292</v>
      </c>
      <c r="C41" s="209" t="s">
        <v>408</v>
      </c>
      <c r="D41" s="210"/>
      <c r="E41" s="203" t="s">
        <v>589</v>
      </c>
      <c r="F41" s="219" t="s">
        <v>293</v>
      </c>
      <c r="G41" s="206" t="s">
        <v>162</v>
      </c>
      <c r="H41" s="489">
        <v>6.08</v>
      </c>
      <c r="I41" s="314">
        <f t="shared" si="4"/>
        <v>4.856096</v>
      </c>
      <c r="J41" s="128"/>
    </row>
    <row r="42" spans="1:10" ht="20.149999999999999" customHeight="1" x14ac:dyDescent="0.35">
      <c r="A42" s="3"/>
      <c r="B42" s="203" t="s">
        <v>64</v>
      </c>
      <c r="C42" s="209" t="s">
        <v>409</v>
      </c>
      <c r="D42" s="210"/>
      <c r="E42" s="203" t="s">
        <v>329</v>
      </c>
      <c r="F42" s="219" t="s">
        <v>328</v>
      </c>
      <c r="G42" s="206" t="s">
        <v>165</v>
      </c>
      <c r="H42" s="489">
        <v>4.3499999999999996</v>
      </c>
      <c r="I42" s="314">
        <f t="shared" si="4"/>
        <v>3.4743449999999996</v>
      </c>
      <c r="J42" s="128"/>
    </row>
    <row r="43" spans="1:10" ht="20.149999999999999" hidden="1" customHeight="1" x14ac:dyDescent="0.35">
      <c r="A43" s="3"/>
      <c r="B43" s="203" t="s">
        <v>315</v>
      </c>
      <c r="C43" s="209" t="s">
        <v>327</v>
      </c>
      <c r="D43" s="210"/>
      <c r="E43" s="203" t="s">
        <v>322</v>
      </c>
      <c r="F43" s="203" t="s">
        <v>321</v>
      </c>
      <c r="G43" s="206" t="s">
        <v>318</v>
      </c>
      <c r="H43" s="489"/>
      <c r="I43" s="314"/>
      <c r="J43" s="128"/>
    </row>
    <row r="44" spans="1:10" ht="20.149999999999999" hidden="1" customHeight="1" x14ac:dyDescent="0.35">
      <c r="A44" s="3"/>
      <c r="B44" s="203" t="s">
        <v>77</v>
      </c>
      <c r="C44" s="209" t="s">
        <v>302</v>
      </c>
      <c r="D44" s="210"/>
      <c r="E44" s="203" t="s">
        <v>320</v>
      </c>
      <c r="F44" s="203" t="s">
        <v>301</v>
      </c>
      <c r="G44" s="208" t="s">
        <v>42</v>
      </c>
      <c r="H44" s="490"/>
      <c r="I44" s="314"/>
      <c r="J44" s="128"/>
    </row>
    <row r="45" spans="1:10" ht="9" customHeight="1" x14ac:dyDescent="0.35">
      <c r="A45" s="3"/>
      <c r="B45" s="203"/>
      <c r="C45" s="209"/>
      <c r="D45" s="210"/>
      <c r="E45" s="203"/>
      <c r="F45" s="203"/>
      <c r="G45" s="206"/>
      <c r="H45" s="489"/>
      <c r="I45" s="314"/>
      <c r="J45" s="128"/>
    </row>
    <row r="46" spans="1:10" ht="20.149999999999999" customHeight="1" x14ac:dyDescent="0.35">
      <c r="A46" s="3"/>
      <c r="B46" s="203" t="s">
        <v>64</v>
      </c>
      <c r="C46" s="209" t="s">
        <v>626</v>
      </c>
      <c r="D46" s="210"/>
      <c r="E46" s="203" t="s">
        <v>303</v>
      </c>
      <c r="F46" s="203" t="s">
        <v>298</v>
      </c>
      <c r="G46" s="206" t="s">
        <v>165</v>
      </c>
      <c r="H46" s="489">
        <v>4.3499999999999996</v>
      </c>
      <c r="I46" s="314">
        <f t="shared" ref="I46:I47" si="5">H46*$I$5</f>
        <v>3.4743449999999996</v>
      </c>
      <c r="J46" s="128"/>
    </row>
    <row r="47" spans="1:10" ht="20.149999999999999" customHeight="1" x14ac:dyDescent="0.35">
      <c r="A47" s="3"/>
      <c r="B47" s="203" t="s">
        <v>58</v>
      </c>
      <c r="C47" s="209" t="s">
        <v>326</v>
      </c>
      <c r="D47" s="210"/>
      <c r="E47" s="203" t="s">
        <v>304</v>
      </c>
      <c r="F47" s="203" t="s">
        <v>297</v>
      </c>
      <c r="G47" s="206" t="s">
        <v>160</v>
      </c>
      <c r="H47" s="489">
        <v>10.35</v>
      </c>
      <c r="I47" s="314">
        <f t="shared" si="5"/>
        <v>8.2665449999999989</v>
      </c>
      <c r="J47" s="128"/>
    </row>
    <row r="48" spans="1:10" ht="9" customHeight="1" x14ac:dyDescent="0.35">
      <c r="A48" s="3"/>
      <c r="B48" s="203"/>
      <c r="C48" s="209"/>
      <c r="D48" s="210"/>
      <c r="E48" s="203"/>
      <c r="F48" s="203"/>
      <c r="G48" s="206"/>
      <c r="H48" s="489"/>
      <c r="I48" s="314"/>
      <c r="J48" s="128"/>
    </row>
    <row r="49" spans="1:10" ht="20.149999999999999" customHeight="1" x14ac:dyDescent="0.35">
      <c r="A49" s="3"/>
      <c r="B49" s="203" t="s">
        <v>58</v>
      </c>
      <c r="C49" s="209" t="s">
        <v>359</v>
      </c>
      <c r="D49" s="210"/>
      <c r="E49" s="203" t="s">
        <v>311</v>
      </c>
      <c r="F49" s="203" t="s">
        <v>299</v>
      </c>
      <c r="G49" s="206" t="s">
        <v>160</v>
      </c>
      <c r="H49" s="489">
        <v>10.35</v>
      </c>
      <c r="I49" s="314">
        <f t="shared" ref="I49:I52" si="6">H49*$I$5</f>
        <v>8.2665449999999989</v>
      </c>
      <c r="J49" s="128"/>
    </row>
    <row r="50" spans="1:10" ht="20.149999999999999" customHeight="1" x14ac:dyDescent="0.35">
      <c r="A50" s="3"/>
      <c r="B50" s="203" t="s">
        <v>72</v>
      </c>
      <c r="C50" s="209" t="s">
        <v>587</v>
      </c>
      <c r="D50" s="210"/>
      <c r="E50" s="203" t="s">
        <v>312</v>
      </c>
      <c r="F50" s="203" t="s">
        <v>300</v>
      </c>
      <c r="G50" s="206" t="s">
        <v>161</v>
      </c>
      <c r="H50" s="489">
        <v>9.02</v>
      </c>
      <c r="I50" s="314">
        <f t="shared" si="6"/>
        <v>7.204273999999999</v>
      </c>
      <c r="J50" s="128"/>
    </row>
    <row r="51" spans="1:10" ht="20.149999999999999" customHeight="1" x14ac:dyDescent="0.35">
      <c r="A51" s="3"/>
      <c r="B51" s="203" t="s">
        <v>77</v>
      </c>
      <c r="C51" s="209" t="s">
        <v>314</v>
      </c>
      <c r="D51" s="210"/>
      <c r="E51" s="203" t="s">
        <v>313</v>
      </c>
      <c r="F51" s="203" t="s">
        <v>10</v>
      </c>
      <c r="G51" s="206" t="s">
        <v>42</v>
      </c>
      <c r="H51" s="489">
        <v>5.79</v>
      </c>
      <c r="I51" s="314">
        <f>H51*$I$5</f>
        <v>4.6244730000000001</v>
      </c>
      <c r="J51" s="128"/>
    </row>
    <row r="52" spans="1:10" ht="20.149999999999999" customHeight="1" x14ac:dyDescent="0.35">
      <c r="A52" s="3"/>
      <c r="B52" s="203" t="s">
        <v>72</v>
      </c>
      <c r="C52" s="209" t="s">
        <v>688</v>
      </c>
      <c r="D52" s="210"/>
      <c r="E52" s="203" t="s">
        <v>683</v>
      </c>
      <c r="F52" s="203" t="s">
        <v>682</v>
      </c>
      <c r="G52" s="206" t="s">
        <v>166</v>
      </c>
      <c r="H52" s="489">
        <v>8.9600000000000009</v>
      </c>
      <c r="I52" s="314">
        <f t="shared" si="6"/>
        <v>7.156352</v>
      </c>
      <c r="J52" s="128"/>
    </row>
    <row r="53" spans="1:10" ht="20.149999999999999" customHeight="1" x14ac:dyDescent="0.35">
      <c r="A53" s="3"/>
      <c r="B53" s="203"/>
      <c r="C53" s="209"/>
      <c r="D53" s="210"/>
      <c r="E53" s="203"/>
      <c r="F53" s="203"/>
      <c r="G53" s="206"/>
      <c r="H53" s="489"/>
      <c r="I53" s="314"/>
      <c r="J53" s="128"/>
    </row>
    <row r="54" spans="1:10" ht="20.149999999999999" customHeight="1" x14ac:dyDescent="0.35">
      <c r="A54" s="3"/>
      <c r="B54" s="203" t="s">
        <v>64</v>
      </c>
      <c r="C54" s="209" t="s">
        <v>590</v>
      </c>
      <c r="D54" s="210"/>
      <c r="E54" s="203" t="s">
        <v>591</v>
      </c>
      <c r="F54" s="203" t="s">
        <v>588</v>
      </c>
      <c r="G54" s="206" t="s">
        <v>165</v>
      </c>
      <c r="H54" s="489">
        <v>4.21</v>
      </c>
      <c r="I54" s="314">
        <f t="shared" ref="I54:I56" si="7">H54*$I$5</f>
        <v>3.362527</v>
      </c>
      <c r="J54" s="128"/>
    </row>
    <row r="55" spans="1:10" ht="20.149999999999999" customHeight="1" x14ac:dyDescent="0.35">
      <c r="A55" s="3"/>
      <c r="B55" s="9" t="s">
        <v>58</v>
      </c>
      <c r="C55" s="18" t="s">
        <v>614</v>
      </c>
      <c r="D55" s="96"/>
      <c r="E55" s="203" t="s">
        <v>616</v>
      </c>
      <c r="F55" s="203" t="s">
        <v>615</v>
      </c>
      <c r="G55" s="206" t="s">
        <v>160</v>
      </c>
      <c r="H55" s="206">
        <v>9.81</v>
      </c>
      <c r="I55" s="314">
        <f t="shared" ref="I55" si="8">H55*$I$5</f>
        <v>7.8352469999999999</v>
      </c>
      <c r="J55" s="128"/>
    </row>
    <row r="56" spans="1:10" ht="20.149999999999999" customHeight="1" x14ac:dyDescent="0.35">
      <c r="A56" s="3"/>
      <c r="B56" s="9" t="s">
        <v>72</v>
      </c>
      <c r="C56" s="18" t="s">
        <v>689</v>
      </c>
      <c r="D56" s="96"/>
      <c r="E56" s="203" t="s">
        <v>685</v>
      </c>
      <c r="F56" s="203" t="s">
        <v>684</v>
      </c>
      <c r="G56" s="206" t="s">
        <v>166</v>
      </c>
      <c r="H56" s="206">
        <v>8.9600000000000009</v>
      </c>
      <c r="I56" s="314">
        <f t="shared" si="7"/>
        <v>7.156352</v>
      </c>
      <c r="J56" s="128"/>
    </row>
    <row r="57" spans="1:10" ht="32.25" customHeight="1" x14ac:dyDescent="0.4">
      <c r="A57" s="651" t="s">
        <v>594</v>
      </c>
      <c r="B57" s="651"/>
      <c r="C57" s="651"/>
      <c r="D57" s="651"/>
      <c r="E57" s="651"/>
      <c r="F57" s="651"/>
      <c r="G57" s="651"/>
      <c r="H57" s="651"/>
      <c r="I57" s="651"/>
      <c r="J57" s="128"/>
    </row>
    <row r="58" spans="1:10" x14ac:dyDescent="0.3">
      <c r="A58" s="128"/>
      <c r="B58" s="128"/>
      <c r="C58" s="128"/>
      <c r="D58" s="128"/>
      <c r="E58" s="128"/>
      <c r="F58" s="136"/>
      <c r="G58" s="128"/>
      <c r="H58" s="128"/>
      <c r="I58" s="315"/>
      <c r="J58" s="128"/>
    </row>
    <row r="59" spans="1:10" x14ac:dyDescent="0.3">
      <c r="A59" s="128"/>
      <c r="B59" s="128"/>
      <c r="C59" s="128"/>
      <c r="D59" s="128"/>
      <c r="E59" s="128"/>
      <c r="F59" s="136"/>
      <c r="G59" s="128"/>
      <c r="H59" s="128"/>
      <c r="I59" s="315"/>
      <c r="J59" s="128"/>
    </row>
  </sheetData>
  <sheetProtection algorithmName="SHA-512" hashValue="8yvEBd7X6+4OaoPtlR2QV9/IUEHPaZMgKAWhbP2hokCI0GmwPtoDn9SQdKuk6pzpe6c8WCLR62wHWsYqzMhmzg==" saltValue="/+2zsph6/Qdrj7k5Ugj96Q==" spinCount="100000" sheet="1" selectLockedCells="1"/>
  <mergeCells count="2">
    <mergeCell ref="C7:D7"/>
    <mergeCell ref="A57:I57"/>
  </mergeCells>
  <phoneticPr fontId="0" type="noConversion"/>
  <printOptions horizontalCentered="1"/>
  <pageMargins left="0.25" right="0.45" top="0.33" bottom="0.32" header="0" footer="0"/>
  <pageSetup scale="5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S63"/>
  <sheetViews>
    <sheetView zoomScaleNormal="100" zoomScaleSheetLayoutView="100" workbookViewId="0">
      <selection activeCell="L1" sqref="L1"/>
    </sheetView>
  </sheetViews>
  <sheetFormatPr defaultColWidth="9.1796875" defaultRowHeight="12.5" x14ac:dyDescent="0.25"/>
  <cols>
    <col min="1" max="1" width="1" style="5" customWidth="1"/>
    <col min="2" max="2" width="29.453125" style="45" customWidth="1"/>
    <col min="3" max="3" width="10" style="51" customWidth="1"/>
    <col min="4" max="4" width="11.54296875" style="5" customWidth="1"/>
    <col min="5" max="5" width="7.54296875" style="51" customWidth="1"/>
    <col min="6" max="6" width="7.7265625" style="5" customWidth="1"/>
    <col min="7" max="7" width="10.453125" style="5" customWidth="1"/>
    <col min="8" max="8" width="40.453125" style="5" customWidth="1"/>
    <col min="9" max="9" width="14.1796875" style="5" customWidth="1"/>
    <col min="10" max="10" width="13.1796875" style="5" customWidth="1"/>
    <col min="11" max="11" width="8.7265625" style="5" customWidth="1"/>
    <col min="12" max="12" width="9.81640625" style="5" customWidth="1"/>
    <col min="13" max="13" width="8.81640625" style="5" customWidth="1"/>
    <col min="14" max="14" width="11" style="5" customWidth="1"/>
    <col min="15" max="15" width="11.7265625" style="5" customWidth="1"/>
    <col min="16" max="16" width="14" style="5" customWidth="1"/>
    <col min="17" max="17" width="11.7265625" style="5" customWidth="1"/>
    <col min="18" max="18" width="2.26953125" style="5" customWidth="1"/>
    <col min="19" max="16384" width="9.1796875" style="5"/>
  </cols>
  <sheetData>
    <row r="1" spans="1:19" ht="30.5" x14ac:dyDescent="0.85">
      <c r="A1" s="3"/>
      <c r="B1" s="33"/>
      <c r="C1" s="47"/>
      <c r="D1" s="3"/>
      <c r="E1" s="47"/>
      <c r="F1" s="3"/>
      <c r="G1" s="52" t="s">
        <v>230</v>
      </c>
      <c r="H1" s="3"/>
      <c r="I1" s="3"/>
      <c r="J1" s="3"/>
      <c r="K1" s="3"/>
      <c r="L1" s="3"/>
      <c r="M1" s="3"/>
      <c r="N1" s="3"/>
      <c r="O1" s="3" t="s">
        <v>95</v>
      </c>
      <c r="P1" s="3"/>
      <c r="Q1" s="27">
        <v>39767</v>
      </c>
      <c r="R1" s="3"/>
      <c r="S1" s="128"/>
    </row>
    <row r="2" spans="1:19" ht="28" x14ac:dyDescent="0.8">
      <c r="A2" s="3"/>
      <c r="B2" s="33"/>
      <c r="C2" s="47"/>
      <c r="D2" s="3"/>
      <c r="E2" s="47"/>
      <c r="F2" s="3"/>
      <c r="G2" s="53" t="s">
        <v>201</v>
      </c>
      <c r="H2" s="3"/>
      <c r="I2" s="3"/>
      <c r="J2" s="3"/>
      <c r="K2" s="3"/>
      <c r="L2" s="3"/>
      <c r="M2" s="3"/>
      <c r="N2" s="3"/>
      <c r="O2" s="3"/>
      <c r="P2" s="3"/>
      <c r="Q2" s="3"/>
      <c r="R2" s="3"/>
      <c r="S2" s="128"/>
    </row>
    <row r="3" spans="1:19" ht="22" x14ac:dyDescent="0.65">
      <c r="A3" s="3"/>
      <c r="B3" s="33"/>
      <c r="C3" s="47"/>
      <c r="D3" s="3"/>
      <c r="E3" s="21" t="s">
        <v>202</v>
      </c>
      <c r="F3" s="3"/>
      <c r="G3" s="3"/>
      <c r="H3" s="3"/>
      <c r="I3" s="3"/>
      <c r="J3" s="3"/>
      <c r="K3" s="3"/>
      <c r="L3" s="3"/>
      <c r="M3" s="3"/>
      <c r="N3" s="3"/>
      <c r="O3" s="3"/>
      <c r="P3" s="3"/>
      <c r="Q3" s="3"/>
      <c r="R3" s="3"/>
      <c r="S3" s="128"/>
    </row>
    <row r="4" spans="1:19" ht="19.5" customHeight="1" thickBot="1" x14ac:dyDescent="0.4">
      <c r="A4" s="3"/>
      <c r="B4" s="33"/>
      <c r="C4" s="47"/>
      <c r="D4" s="3"/>
      <c r="F4" s="22" t="s">
        <v>110</v>
      </c>
      <c r="G4" s="3"/>
      <c r="H4" s="3"/>
      <c r="I4" s="3"/>
      <c r="J4" s="3"/>
      <c r="K4" s="3"/>
      <c r="L4" s="3"/>
      <c r="M4" s="3"/>
      <c r="N4" s="3"/>
      <c r="O4" s="76"/>
      <c r="P4" s="3"/>
      <c r="Q4" s="3"/>
      <c r="R4" s="3"/>
      <c r="S4" s="128"/>
    </row>
    <row r="5" spans="1:19" ht="17.25" customHeight="1" thickBot="1" x14ac:dyDescent="0.4">
      <c r="A5" s="3"/>
      <c r="B5" s="33"/>
      <c r="C5" s="47"/>
      <c r="D5" s="3"/>
      <c r="E5" s="47"/>
      <c r="F5" s="3"/>
      <c r="H5" s="9" t="s">
        <v>109</v>
      </c>
      <c r="I5" s="3"/>
      <c r="J5" s="3"/>
      <c r="K5" s="3"/>
      <c r="L5" s="3"/>
      <c r="M5" s="3"/>
      <c r="N5" s="655" t="s">
        <v>147</v>
      </c>
      <c r="O5" s="656"/>
      <c r="P5" s="656"/>
      <c r="Q5" s="657"/>
      <c r="R5" s="3"/>
      <c r="S5" s="128"/>
    </row>
    <row r="6" spans="1:19" s="7" customFormat="1" ht="13.5" customHeight="1" thickBot="1" x14ac:dyDescent="0.35">
      <c r="A6" s="6"/>
      <c r="B6" s="1"/>
      <c r="C6" s="47"/>
      <c r="D6" s="2"/>
      <c r="E6" s="47"/>
      <c r="F6" s="2"/>
      <c r="G6" s="3"/>
      <c r="H6" s="20" t="s">
        <v>95</v>
      </c>
      <c r="I6" s="6"/>
      <c r="J6" s="6"/>
      <c r="K6" s="6"/>
      <c r="L6" s="6"/>
      <c r="M6" s="6"/>
      <c r="N6" s="664" t="s">
        <v>145</v>
      </c>
      <c r="O6" s="665"/>
      <c r="P6" s="664" t="s">
        <v>146</v>
      </c>
      <c r="Q6" s="665"/>
      <c r="R6" s="6"/>
      <c r="S6" s="129"/>
    </row>
    <row r="7" spans="1:19" s="10" customFormat="1" ht="53" thickBot="1" x14ac:dyDescent="0.3">
      <c r="A7" s="16"/>
      <c r="B7" s="87" t="s">
        <v>45</v>
      </c>
      <c r="C7" s="26" t="s">
        <v>239</v>
      </c>
      <c r="D7" s="26" t="s">
        <v>108</v>
      </c>
      <c r="E7" s="26" t="s">
        <v>159</v>
      </c>
      <c r="F7" s="26" t="s">
        <v>46</v>
      </c>
      <c r="G7" s="658" t="s">
        <v>125</v>
      </c>
      <c r="H7" s="658"/>
      <c r="I7" s="26" t="s">
        <v>47</v>
      </c>
      <c r="J7" s="26" t="s">
        <v>158</v>
      </c>
      <c r="K7" s="26" t="s">
        <v>238</v>
      </c>
      <c r="L7" s="26" t="s">
        <v>114</v>
      </c>
      <c r="M7" s="99" t="s">
        <v>115</v>
      </c>
      <c r="N7" s="25" t="s">
        <v>112</v>
      </c>
      <c r="O7" s="24" t="s">
        <v>113</v>
      </c>
      <c r="P7" s="26" t="s">
        <v>131</v>
      </c>
      <c r="Q7" s="24" t="s">
        <v>113</v>
      </c>
      <c r="R7" s="16"/>
      <c r="S7" s="130"/>
    </row>
    <row r="8" spans="1:19" ht="27.75" customHeight="1" x14ac:dyDescent="0.4">
      <c r="A8" s="3"/>
      <c r="B8" s="3"/>
      <c r="C8" s="3"/>
      <c r="D8" s="3"/>
      <c r="E8" s="20" t="s">
        <v>241</v>
      </c>
      <c r="F8" s="3"/>
      <c r="G8" s="3"/>
      <c r="H8" s="3"/>
      <c r="I8" s="35"/>
      <c r="J8" s="35"/>
      <c r="K8" s="36" t="s">
        <v>111</v>
      </c>
      <c r="L8" s="37"/>
      <c r="M8" s="89">
        <v>0.44550000000000001</v>
      </c>
      <c r="N8" s="36" t="s">
        <v>132</v>
      </c>
      <c r="O8" s="38" t="s">
        <v>133</v>
      </c>
      <c r="P8" s="36" t="s">
        <v>134</v>
      </c>
      <c r="Q8" s="38" t="s">
        <v>135</v>
      </c>
      <c r="R8" s="3"/>
      <c r="S8" s="128"/>
    </row>
    <row r="9" spans="1:19" ht="32.25" customHeight="1" thickBot="1" x14ac:dyDescent="0.45">
      <c r="A9" s="3"/>
      <c r="B9" s="661" t="s">
        <v>235</v>
      </c>
      <c r="C9" s="662"/>
      <c r="D9" s="662"/>
      <c r="E9" s="662"/>
      <c r="F9" s="662"/>
      <c r="G9" s="662"/>
      <c r="H9" s="662"/>
      <c r="I9" s="35"/>
      <c r="J9" s="35"/>
      <c r="K9" s="36"/>
      <c r="L9" s="37"/>
      <c r="M9" s="86"/>
      <c r="N9" s="36"/>
      <c r="O9" s="38"/>
      <c r="P9" s="36"/>
      <c r="Q9" s="38"/>
      <c r="R9" s="3"/>
      <c r="S9" s="128"/>
    </row>
    <row r="10" spans="1:19" ht="22" customHeight="1" x14ac:dyDescent="0.3">
      <c r="A10" s="3"/>
      <c r="B10" s="28" t="s">
        <v>48</v>
      </c>
      <c r="C10" s="39" t="s">
        <v>58</v>
      </c>
      <c r="D10" s="4" t="s">
        <v>197</v>
      </c>
      <c r="E10" s="54" t="s">
        <v>59</v>
      </c>
      <c r="F10" s="47" t="s">
        <v>60</v>
      </c>
      <c r="G10" s="50" t="s">
        <v>56</v>
      </c>
      <c r="H10" s="29" t="s">
        <v>117</v>
      </c>
      <c r="I10" s="4" t="s">
        <v>61</v>
      </c>
      <c r="J10" s="4" t="s">
        <v>160</v>
      </c>
      <c r="K10" s="43">
        <v>9.81</v>
      </c>
      <c r="L10" s="30">
        <f>40950/$K10</f>
        <v>4174.3119266055046</v>
      </c>
      <c r="M10" s="31">
        <f>+$M$8*$K10</f>
        <v>4.370355</v>
      </c>
      <c r="N10" s="71"/>
      <c r="O10" s="59">
        <f t="shared" ref="O10:O19" si="0">+$K10*$N10</f>
        <v>0</v>
      </c>
      <c r="P10" s="71"/>
      <c r="Q10" s="59">
        <f>($P10/$E10)*$K10</f>
        <v>0</v>
      </c>
      <c r="R10" s="3"/>
      <c r="S10" s="128"/>
    </row>
    <row r="11" spans="1:19" ht="22" customHeight="1" x14ac:dyDescent="0.3">
      <c r="A11" s="3"/>
      <c r="B11" s="33" t="s">
        <v>123</v>
      </c>
      <c r="C11" s="47" t="s">
        <v>72</v>
      </c>
      <c r="D11" s="4" t="s">
        <v>195</v>
      </c>
      <c r="E11" s="54">
        <v>1141</v>
      </c>
      <c r="F11" s="47" t="s">
        <v>60</v>
      </c>
      <c r="G11" s="50" t="s">
        <v>56</v>
      </c>
      <c r="H11" s="29" t="s">
        <v>118</v>
      </c>
      <c r="I11" s="4" t="s">
        <v>73</v>
      </c>
      <c r="J11" s="4" t="s">
        <v>161</v>
      </c>
      <c r="K11" s="43">
        <v>9.81</v>
      </c>
      <c r="L11" s="30">
        <f t="shared" ref="L11:L19" si="1">40950/$K11</f>
        <v>4174.3119266055046</v>
      </c>
      <c r="M11" s="31">
        <f t="shared" ref="M11:M19" si="2">+$M$8*$K11</f>
        <v>4.370355</v>
      </c>
      <c r="N11" s="72"/>
      <c r="O11" s="60">
        <f t="shared" si="0"/>
        <v>0</v>
      </c>
      <c r="P11" s="72"/>
      <c r="Q11" s="60">
        <f t="shared" ref="Q11:Q34" si="3">($P11/$E11)*$K11</f>
        <v>0</v>
      </c>
      <c r="R11" s="3"/>
      <c r="S11" s="128"/>
    </row>
    <row r="12" spans="1:19" s="7" customFormat="1" ht="22" customHeight="1" x14ac:dyDescent="0.3">
      <c r="A12" s="6"/>
      <c r="B12" s="33" t="s">
        <v>124</v>
      </c>
      <c r="C12" s="47" t="s">
        <v>72</v>
      </c>
      <c r="D12" s="4" t="s">
        <v>195</v>
      </c>
      <c r="E12" s="54">
        <v>1140</v>
      </c>
      <c r="F12" s="47" t="s">
        <v>60</v>
      </c>
      <c r="G12" s="50" t="s">
        <v>56</v>
      </c>
      <c r="H12" s="29" t="s">
        <v>119</v>
      </c>
      <c r="I12" s="4" t="s">
        <v>81</v>
      </c>
      <c r="J12" s="4" t="s">
        <v>166</v>
      </c>
      <c r="K12" s="43">
        <v>9.7200000000000006</v>
      </c>
      <c r="L12" s="30">
        <f t="shared" si="1"/>
        <v>4212.9629629629626</v>
      </c>
      <c r="M12" s="31">
        <f t="shared" si="2"/>
        <v>4.33026</v>
      </c>
      <c r="N12" s="72"/>
      <c r="O12" s="60">
        <f t="shared" si="0"/>
        <v>0</v>
      </c>
      <c r="P12" s="72"/>
      <c r="Q12" s="60">
        <f t="shared" si="3"/>
        <v>0</v>
      </c>
      <c r="R12" s="6"/>
      <c r="S12" s="129"/>
    </row>
    <row r="13" spans="1:19" s="7" customFormat="1" ht="22" customHeight="1" x14ac:dyDescent="0.3">
      <c r="A13" s="6"/>
      <c r="B13" s="33" t="s">
        <v>157</v>
      </c>
      <c r="C13" s="47" t="s">
        <v>155</v>
      </c>
      <c r="D13" s="4" t="s">
        <v>199</v>
      </c>
      <c r="E13" s="54">
        <v>961</v>
      </c>
      <c r="F13" s="47" t="s">
        <v>60</v>
      </c>
      <c r="G13" s="50" t="s">
        <v>56</v>
      </c>
      <c r="H13" s="29" t="s">
        <v>204</v>
      </c>
      <c r="I13" s="90" t="s">
        <v>156</v>
      </c>
      <c r="J13" s="4" t="s">
        <v>205</v>
      </c>
      <c r="K13" s="43">
        <v>8.23</v>
      </c>
      <c r="L13" s="30">
        <f t="shared" si="1"/>
        <v>4975.6986634264886</v>
      </c>
      <c r="M13" s="31">
        <f t="shared" si="2"/>
        <v>3.6664650000000001</v>
      </c>
      <c r="N13" s="72"/>
      <c r="O13" s="60">
        <f t="shared" si="0"/>
        <v>0</v>
      </c>
      <c r="P13" s="72"/>
      <c r="Q13" s="60">
        <f t="shared" si="3"/>
        <v>0</v>
      </c>
      <c r="R13" s="6"/>
      <c r="S13" s="129"/>
    </row>
    <row r="14" spans="1:19" ht="22" customHeight="1" x14ac:dyDescent="0.3">
      <c r="A14" s="3"/>
      <c r="B14" s="33" t="s">
        <v>103</v>
      </c>
      <c r="C14" s="47" t="s">
        <v>62</v>
      </c>
      <c r="D14" s="4" t="s">
        <v>194</v>
      </c>
      <c r="E14" s="55">
        <v>760</v>
      </c>
      <c r="F14" s="47" t="s">
        <v>60</v>
      </c>
      <c r="G14" s="50" t="s">
        <v>56</v>
      </c>
      <c r="H14" s="29" t="s">
        <v>209</v>
      </c>
      <c r="I14" s="4" t="s">
        <v>63</v>
      </c>
      <c r="J14" s="4" t="s">
        <v>163</v>
      </c>
      <c r="K14" s="43">
        <v>6.48</v>
      </c>
      <c r="L14" s="30">
        <f t="shared" si="1"/>
        <v>6319.4444444444443</v>
      </c>
      <c r="M14" s="31">
        <f t="shared" si="2"/>
        <v>2.8868400000000003</v>
      </c>
      <c r="N14" s="72"/>
      <c r="O14" s="60">
        <f t="shared" si="0"/>
        <v>0</v>
      </c>
      <c r="P14" s="72"/>
      <c r="Q14" s="60">
        <f t="shared" si="3"/>
        <v>0</v>
      </c>
      <c r="R14" s="3"/>
      <c r="S14" s="128"/>
    </row>
    <row r="15" spans="1:19" s="7" customFormat="1" ht="22" customHeight="1" x14ac:dyDescent="0.3">
      <c r="A15" s="6"/>
      <c r="B15" s="33" t="s">
        <v>104</v>
      </c>
      <c r="C15" s="47" t="s">
        <v>62</v>
      </c>
      <c r="D15" s="4" t="s">
        <v>194</v>
      </c>
      <c r="E15" s="55">
        <v>760</v>
      </c>
      <c r="F15" s="47" t="s">
        <v>60</v>
      </c>
      <c r="G15" s="50" t="s">
        <v>56</v>
      </c>
      <c r="H15" s="29" t="s">
        <v>211</v>
      </c>
      <c r="I15" s="4" t="s">
        <v>93</v>
      </c>
      <c r="J15" s="4" t="s">
        <v>208</v>
      </c>
      <c r="K15" s="43">
        <v>6.48</v>
      </c>
      <c r="L15" s="30">
        <f t="shared" si="1"/>
        <v>6319.4444444444443</v>
      </c>
      <c r="M15" s="31">
        <f t="shared" si="2"/>
        <v>2.8868400000000003</v>
      </c>
      <c r="N15" s="72"/>
      <c r="O15" s="60">
        <f>+$K14*$N14</f>
        <v>0</v>
      </c>
      <c r="P15" s="72"/>
      <c r="Q15" s="60">
        <f t="shared" si="3"/>
        <v>0</v>
      </c>
      <c r="R15" s="6"/>
      <c r="S15" s="129"/>
    </row>
    <row r="16" spans="1:19" s="7" customFormat="1" ht="22" customHeight="1" x14ac:dyDescent="0.3">
      <c r="A16" s="6"/>
      <c r="B16" s="33" t="s">
        <v>206</v>
      </c>
      <c r="C16" s="47" t="s">
        <v>62</v>
      </c>
      <c r="D16" s="4" t="s">
        <v>194</v>
      </c>
      <c r="E16" s="55">
        <v>760</v>
      </c>
      <c r="F16" s="47" t="s">
        <v>60</v>
      </c>
      <c r="G16" s="50" t="s">
        <v>56</v>
      </c>
      <c r="H16" s="29" t="s">
        <v>210</v>
      </c>
      <c r="I16" s="4" t="s">
        <v>207</v>
      </c>
      <c r="J16" s="4" t="s">
        <v>164</v>
      </c>
      <c r="K16" s="43">
        <v>6.48</v>
      </c>
      <c r="L16" s="30">
        <f t="shared" si="1"/>
        <v>6319.4444444444443</v>
      </c>
      <c r="M16" s="31">
        <f t="shared" si="2"/>
        <v>2.8868400000000003</v>
      </c>
      <c r="N16" s="72"/>
      <c r="O16" s="60">
        <f>+$K15*$N15</f>
        <v>0</v>
      </c>
      <c r="P16" s="72"/>
      <c r="Q16" s="60">
        <f t="shared" si="3"/>
        <v>0</v>
      </c>
      <c r="R16" s="6"/>
      <c r="S16" s="129"/>
    </row>
    <row r="17" spans="1:19" ht="22" customHeight="1" x14ac:dyDescent="0.3">
      <c r="A17" s="3"/>
      <c r="B17" s="33" t="s">
        <v>217</v>
      </c>
      <c r="C17" s="47" t="s">
        <v>74</v>
      </c>
      <c r="D17" s="4" t="s">
        <v>194</v>
      </c>
      <c r="E17" s="54">
        <v>760</v>
      </c>
      <c r="F17" s="47" t="s">
        <v>60</v>
      </c>
      <c r="G17" s="50" t="s">
        <v>56</v>
      </c>
      <c r="H17" s="29" t="s">
        <v>120</v>
      </c>
      <c r="I17" s="4" t="s">
        <v>75</v>
      </c>
      <c r="J17" s="4" t="s">
        <v>162</v>
      </c>
      <c r="K17" s="43">
        <v>6.48</v>
      </c>
      <c r="L17" s="30">
        <f t="shared" si="1"/>
        <v>6319.4444444444443</v>
      </c>
      <c r="M17" s="31">
        <f t="shared" si="2"/>
        <v>2.8868400000000003</v>
      </c>
      <c r="N17" s="72"/>
      <c r="O17" s="60">
        <f t="shared" si="0"/>
        <v>0</v>
      </c>
      <c r="P17" s="72"/>
      <c r="Q17" s="60">
        <f t="shared" si="3"/>
        <v>0</v>
      </c>
      <c r="R17" s="3"/>
      <c r="S17" s="128"/>
    </row>
    <row r="18" spans="1:19" ht="22" customHeight="1" x14ac:dyDescent="0.3">
      <c r="A18" s="3"/>
      <c r="B18" s="33" t="s">
        <v>213</v>
      </c>
      <c r="C18" s="47" t="s">
        <v>64</v>
      </c>
      <c r="D18" s="4" t="s">
        <v>196</v>
      </c>
      <c r="E18" s="54">
        <v>1000</v>
      </c>
      <c r="F18" s="47" t="s">
        <v>65</v>
      </c>
      <c r="G18" s="50" t="s">
        <v>56</v>
      </c>
      <c r="H18" s="29" t="s">
        <v>121</v>
      </c>
      <c r="I18" s="4" t="s">
        <v>66</v>
      </c>
      <c r="J18" s="4" t="s">
        <v>165</v>
      </c>
      <c r="K18" s="43">
        <v>4.21</v>
      </c>
      <c r="L18" s="30">
        <f t="shared" si="1"/>
        <v>9726.8408551068878</v>
      </c>
      <c r="M18" s="31">
        <f t="shared" si="2"/>
        <v>1.8755550000000001</v>
      </c>
      <c r="N18" s="72"/>
      <c r="O18" s="60">
        <f t="shared" si="0"/>
        <v>0</v>
      </c>
      <c r="P18" s="72"/>
      <c r="Q18" s="60">
        <f t="shared" si="3"/>
        <v>0</v>
      </c>
      <c r="R18" s="3"/>
      <c r="S18" s="128"/>
    </row>
    <row r="19" spans="1:19" ht="22" customHeight="1" thickBot="1" x14ac:dyDescent="0.35">
      <c r="A19" s="3"/>
      <c r="B19" s="28" t="s">
        <v>48</v>
      </c>
      <c r="C19" s="39" t="s">
        <v>54</v>
      </c>
      <c r="D19" s="4" t="s">
        <v>198</v>
      </c>
      <c r="E19" s="55">
        <v>618</v>
      </c>
      <c r="F19" s="47" t="s">
        <v>55</v>
      </c>
      <c r="G19" s="50" t="s">
        <v>56</v>
      </c>
      <c r="H19" s="29" t="s">
        <v>101</v>
      </c>
      <c r="I19" s="4" t="s">
        <v>57</v>
      </c>
      <c r="J19" s="90" t="s">
        <v>167</v>
      </c>
      <c r="K19" s="43">
        <v>5.49</v>
      </c>
      <c r="L19" s="30">
        <f t="shared" si="1"/>
        <v>7459.0163934426228</v>
      </c>
      <c r="M19" s="31">
        <f t="shared" si="2"/>
        <v>2.4457949999999999</v>
      </c>
      <c r="N19" s="73"/>
      <c r="O19" s="61">
        <f t="shared" si="0"/>
        <v>0</v>
      </c>
      <c r="P19" s="73"/>
      <c r="Q19" s="61">
        <f t="shared" si="3"/>
        <v>0</v>
      </c>
      <c r="R19" s="3"/>
      <c r="S19" s="128"/>
    </row>
    <row r="20" spans="1:19" ht="11.25" customHeight="1" x14ac:dyDescent="0.4">
      <c r="A20" s="3"/>
      <c r="B20" s="3"/>
      <c r="C20" s="3"/>
      <c r="D20" s="3"/>
      <c r="E20" s="3"/>
      <c r="F20" s="3"/>
      <c r="G20" s="3"/>
      <c r="I20" s="41"/>
      <c r="J20" s="41"/>
      <c r="K20" s="64"/>
      <c r="L20" s="42"/>
      <c r="M20" s="42"/>
      <c r="N20" s="42"/>
      <c r="O20" s="32" t="s">
        <v>95</v>
      </c>
      <c r="P20" s="42"/>
      <c r="Q20" s="32" t="s">
        <v>95</v>
      </c>
      <c r="R20" s="3"/>
      <c r="S20" s="128"/>
    </row>
    <row r="21" spans="1:19" ht="36.75" customHeight="1" thickBot="1" x14ac:dyDescent="0.45">
      <c r="A21" s="3"/>
      <c r="B21" s="663" t="s">
        <v>234</v>
      </c>
      <c r="C21" s="662"/>
      <c r="D21" s="662"/>
      <c r="E21" s="662"/>
      <c r="F21" s="662"/>
      <c r="G21" s="662"/>
      <c r="H21" s="662"/>
      <c r="I21" s="41"/>
      <c r="J21" s="41"/>
      <c r="K21" s="64"/>
      <c r="L21" s="42"/>
      <c r="M21" s="42"/>
      <c r="N21" s="42"/>
      <c r="O21" s="32"/>
      <c r="P21" s="42"/>
      <c r="Q21" s="32"/>
      <c r="R21" s="3"/>
      <c r="S21" s="128"/>
    </row>
    <row r="22" spans="1:19" ht="22" customHeight="1" x14ac:dyDescent="0.3">
      <c r="A22" s="3"/>
      <c r="B22" s="28" t="s">
        <v>48</v>
      </c>
      <c r="C22" s="39" t="s">
        <v>49</v>
      </c>
      <c r="D22" s="4" t="s">
        <v>97</v>
      </c>
      <c r="E22" s="39">
        <v>144</v>
      </c>
      <c r="F22" s="4" t="s">
        <v>96</v>
      </c>
      <c r="G22" s="50" t="s">
        <v>193</v>
      </c>
      <c r="H22" s="29" t="s">
        <v>154</v>
      </c>
      <c r="I22" s="4" t="s">
        <v>153</v>
      </c>
      <c r="J22" s="90" t="s">
        <v>169</v>
      </c>
      <c r="K22" s="43">
        <v>10.32</v>
      </c>
      <c r="L22" s="30">
        <f>40950/$K22</f>
        <v>3968.0232558139533</v>
      </c>
      <c r="M22" s="31">
        <f>+$M$8*$K22</f>
        <v>4.5975600000000005</v>
      </c>
      <c r="N22" s="71"/>
      <c r="O22" s="59">
        <f t="shared" ref="O22:O34" si="4">+$K22*$N22</f>
        <v>0</v>
      </c>
      <c r="P22" s="71"/>
      <c r="Q22" s="59">
        <f t="shared" si="3"/>
        <v>0</v>
      </c>
      <c r="R22" s="3"/>
      <c r="S22" s="128"/>
    </row>
    <row r="23" spans="1:19" ht="22" customHeight="1" x14ac:dyDescent="0.3">
      <c r="A23" s="3"/>
      <c r="B23" s="28" t="s">
        <v>48</v>
      </c>
      <c r="C23" s="39" t="s">
        <v>49</v>
      </c>
      <c r="D23" s="4" t="s">
        <v>97</v>
      </c>
      <c r="E23" s="39">
        <v>144</v>
      </c>
      <c r="F23" s="4" t="s">
        <v>96</v>
      </c>
      <c r="G23" s="50" t="s">
        <v>193</v>
      </c>
      <c r="H23" s="29" t="s">
        <v>105</v>
      </c>
      <c r="I23" s="4" t="s">
        <v>53</v>
      </c>
      <c r="J23" s="90" t="s">
        <v>168</v>
      </c>
      <c r="K23" s="43">
        <v>10.69</v>
      </c>
      <c r="L23" s="30">
        <f>40950/$K23</f>
        <v>3830.682881197381</v>
      </c>
      <c r="M23" s="31">
        <f>+$M$8*$K23</f>
        <v>4.7623949999999997</v>
      </c>
      <c r="N23" s="81"/>
      <c r="O23" s="82">
        <f t="shared" si="4"/>
        <v>0</v>
      </c>
      <c r="P23" s="81"/>
      <c r="Q23" s="83">
        <f t="shared" si="3"/>
        <v>0</v>
      </c>
      <c r="R23" s="3"/>
      <c r="S23" s="128"/>
    </row>
    <row r="24" spans="1:19" ht="22" customHeight="1" x14ac:dyDescent="0.3">
      <c r="A24" s="3"/>
      <c r="B24" s="33" t="s">
        <v>48</v>
      </c>
      <c r="C24" s="39" t="s">
        <v>49</v>
      </c>
      <c r="D24" s="4" t="s">
        <v>200</v>
      </c>
      <c r="E24" s="47">
        <v>145</v>
      </c>
      <c r="F24" s="4" t="s">
        <v>50</v>
      </c>
      <c r="G24" s="50" t="s">
        <v>193</v>
      </c>
      <c r="H24" s="29" t="s">
        <v>106</v>
      </c>
      <c r="I24" s="4" t="s">
        <v>51</v>
      </c>
      <c r="J24" s="90" t="s">
        <v>170</v>
      </c>
      <c r="K24" s="43">
        <v>7.81</v>
      </c>
      <c r="L24" s="30">
        <f t="shared" ref="L24:L34" si="5">40950/$K24</f>
        <v>5243.2778489116517</v>
      </c>
      <c r="M24" s="31">
        <f t="shared" ref="M24:M34" si="6">+$M$8*$K24</f>
        <v>3.479355</v>
      </c>
      <c r="N24" s="72"/>
      <c r="O24" s="62">
        <f t="shared" si="4"/>
        <v>0</v>
      </c>
      <c r="P24" s="72"/>
      <c r="Q24" s="60">
        <f t="shared" si="3"/>
        <v>0</v>
      </c>
      <c r="R24" s="3"/>
      <c r="S24" s="128"/>
    </row>
    <row r="25" spans="1:19" ht="22" customHeight="1" x14ac:dyDescent="0.3">
      <c r="A25" s="3"/>
      <c r="B25" s="33" t="s">
        <v>221</v>
      </c>
      <c r="C25" s="51" t="s">
        <v>223</v>
      </c>
      <c r="D25" s="4" t="s">
        <v>222</v>
      </c>
      <c r="E25" s="47">
        <v>60</v>
      </c>
      <c r="F25" s="4" t="s">
        <v>218</v>
      </c>
      <c r="G25" s="50" t="s">
        <v>193</v>
      </c>
      <c r="H25" s="29" t="s">
        <v>106</v>
      </c>
      <c r="I25" s="4" t="s">
        <v>220</v>
      </c>
      <c r="J25" s="90" t="s">
        <v>219</v>
      </c>
      <c r="K25" s="43">
        <v>1.91</v>
      </c>
      <c r="L25" s="30">
        <f t="shared" si="5"/>
        <v>21439.790575916231</v>
      </c>
      <c r="M25" s="31">
        <f t="shared" si="6"/>
        <v>0.85090500000000002</v>
      </c>
      <c r="N25" s="72"/>
      <c r="O25" s="62">
        <f t="shared" si="4"/>
        <v>0</v>
      </c>
      <c r="P25" s="72"/>
      <c r="Q25" s="60">
        <f t="shared" si="3"/>
        <v>0</v>
      </c>
      <c r="R25" s="3"/>
      <c r="S25" s="128"/>
    </row>
    <row r="26" spans="1:19" ht="22" customHeight="1" x14ac:dyDescent="0.3">
      <c r="A26" s="3"/>
      <c r="B26" s="28" t="s">
        <v>48</v>
      </c>
      <c r="C26" s="39" t="s">
        <v>49</v>
      </c>
      <c r="D26" s="4" t="s">
        <v>97</v>
      </c>
      <c r="E26" s="39">
        <v>291</v>
      </c>
      <c r="F26" s="4" t="s">
        <v>52</v>
      </c>
      <c r="G26" s="50" t="s">
        <v>193</v>
      </c>
      <c r="H26" s="29" t="s">
        <v>90</v>
      </c>
      <c r="I26" s="34" t="s">
        <v>76</v>
      </c>
      <c r="J26" s="90" t="s">
        <v>171</v>
      </c>
      <c r="K26" s="43">
        <v>16.25</v>
      </c>
      <c r="L26" s="30">
        <f t="shared" si="5"/>
        <v>2520</v>
      </c>
      <c r="M26" s="31">
        <f t="shared" si="6"/>
        <v>7.2393749999999999</v>
      </c>
      <c r="N26" s="72"/>
      <c r="O26" s="62">
        <f t="shared" si="4"/>
        <v>0</v>
      </c>
      <c r="P26" s="72"/>
      <c r="Q26" s="60">
        <f t="shared" si="3"/>
        <v>0</v>
      </c>
      <c r="R26" s="3"/>
      <c r="S26" s="128"/>
    </row>
    <row r="27" spans="1:19" ht="22" customHeight="1" x14ac:dyDescent="0.3">
      <c r="A27" s="3"/>
      <c r="B27" s="28" t="s">
        <v>48</v>
      </c>
      <c r="C27" s="47" t="s">
        <v>82</v>
      </c>
      <c r="D27" s="4" t="s">
        <v>200</v>
      </c>
      <c r="E27" s="39">
        <v>286</v>
      </c>
      <c r="F27" s="4" t="s">
        <v>52</v>
      </c>
      <c r="G27" s="50" t="s">
        <v>193</v>
      </c>
      <c r="H27" s="29" t="s">
        <v>94</v>
      </c>
      <c r="I27" s="4" t="s">
        <v>87</v>
      </c>
      <c r="J27" s="90" t="s">
        <v>172</v>
      </c>
      <c r="K27" s="43">
        <v>15.75</v>
      </c>
      <c r="L27" s="30">
        <f t="shared" si="5"/>
        <v>2600</v>
      </c>
      <c r="M27" s="31">
        <f t="shared" si="6"/>
        <v>7.0166250000000003</v>
      </c>
      <c r="N27" s="72"/>
      <c r="O27" s="62">
        <f t="shared" si="4"/>
        <v>0</v>
      </c>
      <c r="P27" s="72"/>
      <c r="Q27" s="60">
        <f t="shared" si="3"/>
        <v>0</v>
      </c>
      <c r="R27" s="3"/>
      <c r="S27" s="128"/>
    </row>
    <row r="28" spans="1:19" ht="22" customHeight="1" x14ac:dyDescent="0.3">
      <c r="A28" s="3"/>
      <c r="B28" s="28" t="s">
        <v>48</v>
      </c>
      <c r="C28" s="47" t="s">
        <v>89</v>
      </c>
      <c r="D28" s="4" t="s">
        <v>214</v>
      </c>
      <c r="E28" s="39">
        <v>282</v>
      </c>
      <c r="F28" s="4" t="s">
        <v>85</v>
      </c>
      <c r="G28" s="50" t="s">
        <v>193</v>
      </c>
      <c r="H28" s="29" t="s">
        <v>92</v>
      </c>
      <c r="I28" s="4" t="s">
        <v>86</v>
      </c>
      <c r="J28" s="90" t="s">
        <v>173</v>
      </c>
      <c r="K28" s="43">
        <v>10.52</v>
      </c>
      <c r="L28" s="30">
        <f t="shared" si="5"/>
        <v>3892.5855513307988</v>
      </c>
      <c r="M28" s="31">
        <f t="shared" si="6"/>
        <v>4.6866599999999998</v>
      </c>
      <c r="N28" s="72"/>
      <c r="O28" s="62">
        <f t="shared" si="4"/>
        <v>0</v>
      </c>
      <c r="P28" s="72"/>
      <c r="Q28" s="60">
        <f t="shared" si="3"/>
        <v>0</v>
      </c>
      <c r="R28" s="3"/>
      <c r="S28" s="128"/>
    </row>
    <row r="29" spans="1:19" ht="22" customHeight="1" x14ac:dyDescent="0.3">
      <c r="A29" s="3"/>
      <c r="B29" s="28" t="s">
        <v>48</v>
      </c>
      <c r="C29" s="47" t="s">
        <v>82</v>
      </c>
      <c r="D29" s="4" t="s">
        <v>200</v>
      </c>
      <c r="E29" s="39">
        <v>286</v>
      </c>
      <c r="F29" s="4" t="s">
        <v>52</v>
      </c>
      <c r="G29" s="50" t="s">
        <v>193</v>
      </c>
      <c r="H29" s="29" t="s">
        <v>107</v>
      </c>
      <c r="I29" s="4" t="s">
        <v>83</v>
      </c>
      <c r="J29" s="90" t="s">
        <v>174</v>
      </c>
      <c r="K29" s="43">
        <v>18.37</v>
      </c>
      <c r="L29" s="30">
        <f t="shared" si="5"/>
        <v>2229.1780076211212</v>
      </c>
      <c r="M29" s="31">
        <f t="shared" si="6"/>
        <v>8.1838350000000002</v>
      </c>
      <c r="N29" s="72"/>
      <c r="O29" s="62">
        <f t="shared" si="4"/>
        <v>0</v>
      </c>
      <c r="P29" s="72"/>
      <c r="Q29" s="60">
        <f t="shared" si="3"/>
        <v>0</v>
      </c>
      <c r="R29" s="3"/>
      <c r="S29" s="128"/>
    </row>
    <row r="30" spans="1:19" ht="22" customHeight="1" x14ac:dyDescent="0.3">
      <c r="A30" s="3"/>
      <c r="B30" s="28" t="s">
        <v>48</v>
      </c>
      <c r="C30" s="47" t="s">
        <v>88</v>
      </c>
      <c r="D30" s="4" t="s">
        <v>215</v>
      </c>
      <c r="E30" s="39">
        <v>555</v>
      </c>
      <c r="F30" s="4" t="s">
        <v>84</v>
      </c>
      <c r="G30" s="50" t="s">
        <v>193</v>
      </c>
      <c r="H30" s="29" t="s">
        <v>91</v>
      </c>
      <c r="I30" s="4" t="s">
        <v>141</v>
      </c>
      <c r="J30" s="90" t="s">
        <v>175</v>
      </c>
      <c r="K30" s="43">
        <v>30.97</v>
      </c>
      <c r="L30" s="30">
        <f t="shared" si="5"/>
        <v>1322.2473361317404</v>
      </c>
      <c r="M30" s="31">
        <f t="shared" si="6"/>
        <v>13.797134999999999</v>
      </c>
      <c r="N30" s="72"/>
      <c r="O30" s="62">
        <f t="shared" si="4"/>
        <v>0</v>
      </c>
      <c r="P30" s="72"/>
      <c r="Q30" s="60">
        <f t="shared" si="3"/>
        <v>0</v>
      </c>
      <c r="R30" s="3"/>
      <c r="S30" s="128"/>
    </row>
    <row r="31" spans="1:19" ht="22" customHeight="1" x14ac:dyDescent="0.3">
      <c r="A31" s="3"/>
      <c r="B31" s="28" t="s">
        <v>48</v>
      </c>
      <c r="C31" s="47" t="s">
        <v>49</v>
      </c>
      <c r="D31" s="4" t="s">
        <v>97</v>
      </c>
      <c r="E31" s="39">
        <v>289</v>
      </c>
      <c r="F31" s="4" t="s">
        <v>52</v>
      </c>
      <c r="G31" s="50" t="s">
        <v>193</v>
      </c>
      <c r="H31" s="29" t="s">
        <v>98</v>
      </c>
      <c r="I31" s="4" t="s">
        <v>99</v>
      </c>
      <c r="J31" s="90" t="s">
        <v>176</v>
      </c>
      <c r="K31" s="43">
        <v>9.7200000000000006</v>
      </c>
      <c r="L31" s="30">
        <f t="shared" si="5"/>
        <v>4212.9629629629626</v>
      </c>
      <c r="M31" s="31">
        <f t="shared" si="6"/>
        <v>4.33026</v>
      </c>
      <c r="N31" s="72"/>
      <c r="O31" s="62">
        <f t="shared" si="4"/>
        <v>0</v>
      </c>
      <c r="P31" s="72"/>
      <c r="Q31" s="60">
        <f t="shared" si="3"/>
        <v>0</v>
      </c>
      <c r="R31" s="3"/>
      <c r="S31" s="128"/>
    </row>
    <row r="32" spans="1:19" ht="22" customHeight="1" thickBot="1" x14ac:dyDescent="0.35">
      <c r="A32" s="3"/>
      <c r="B32" s="28" t="s">
        <v>48</v>
      </c>
      <c r="C32" s="47" t="s">
        <v>49</v>
      </c>
      <c r="D32" s="4" t="s">
        <v>97</v>
      </c>
      <c r="E32" s="39">
        <v>289</v>
      </c>
      <c r="F32" s="4" t="s">
        <v>52</v>
      </c>
      <c r="G32" s="50" t="s">
        <v>193</v>
      </c>
      <c r="H32" s="33" t="s">
        <v>116</v>
      </c>
      <c r="I32" s="4" t="s">
        <v>100</v>
      </c>
      <c r="J32" s="90" t="s">
        <v>177</v>
      </c>
      <c r="K32" s="43">
        <v>12.84</v>
      </c>
      <c r="L32" s="30">
        <f t="shared" si="5"/>
        <v>3189.2523364485983</v>
      </c>
      <c r="M32" s="31">
        <f t="shared" si="6"/>
        <v>5.7202200000000003</v>
      </c>
      <c r="N32" s="73"/>
      <c r="O32" s="63">
        <f t="shared" si="4"/>
        <v>0</v>
      </c>
      <c r="P32" s="73"/>
      <c r="Q32" s="61">
        <f t="shared" si="3"/>
        <v>0</v>
      </c>
      <c r="R32" s="3"/>
      <c r="S32" s="128"/>
    </row>
    <row r="33" spans="1:19" ht="32.25" customHeight="1" thickBot="1" x14ac:dyDescent="0.45">
      <c r="A33" s="3"/>
      <c r="B33" s="663" t="s">
        <v>233</v>
      </c>
      <c r="C33" s="662"/>
      <c r="D33" s="662"/>
      <c r="E33" s="662"/>
      <c r="F33" s="662"/>
      <c r="G33" s="662"/>
      <c r="H33" s="662"/>
      <c r="I33" s="4"/>
      <c r="J33" s="4"/>
      <c r="K33" s="43"/>
      <c r="L33" s="30"/>
      <c r="M33" s="31"/>
      <c r="N33" s="66"/>
      <c r="O33" s="32"/>
      <c r="P33" s="66"/>
      <c r="Q33" s="32"/>
      <c r="R33" s="3"/>
      <c r="S33" s="128"/>
    </row>
    <row r="34" spans="1:19" ht="24" customHeight="1" thickBot="1" x14ac:dyDescent="0.35">
      <c r="A34" s="3"/>
      <c r="B34" s="28" t="s">
        <v>139</v>
      </c>
      <c r="C34" s="39" t="s">
        <v>136</v>
      </c>
      <c r="D34" s="4" t="s">
        <v>216</v>
      </c>
      <c r="E34" s="39">
        <v>69</v>
      </c>
      <c r="F34" s="4" t="s">
        <v>137</v>
      </c>
      <c r="G34" s="67" t="s">
        <v>140</v>
      </c>
      <c r="H34" s="33"/>
      <c r="I34" s="4" t="s">
        <v>138</v>
      </c>
      <c r="J34" s="90" t="s">
        <v>178</v>
      </c>
      <c r="K34" s="43">
        <v>6.45</v>
      </c>
      <c r="L34" s="30">
        <f t="shared" si="5"/>
        <v>6348.8372093023254</v>
      </c>
      <c r="M34" s="31">
        <f t="shared" si="6"/>
        <v>2.873475</v>
      </c>
      <c r="N34" s="74"/>
      <c r="O34" s="69">
        <f t="shared" si="4"/>
        <v>0</v>
      </c>
      <c r="P34" s="75"/>
      <c r="Q34" s="70">
        <f t="shared" si="3"/>
        <v>0</v>
      </c>
      <c r="R34" s="3"/>
      <c r="S34" s="128"/>
    </row>
    <row r="35" spans="1:19" ht="7.5" customHeight="1" thickBot="1" x14ac:dyDescent="0.4">
      <c r="A35" s="3"/>
      <c r="B35" s="28"/>
      <c r="C35" s="48"/>
      <c r="D35" s="9"/>
      <c r="E35" s="48"/>
      <c r="F35" s="9"/>
      <c r="G35" s="19"/>
      <c r="H35" s="40"/>
      <c r="I35" s="9"/>
      <c r="J35" s="9"/>
      <c r="K35" s="65"/>
      <c r="L35" s="12"/>
      <c r="M35" s="13"/>
      <c r="N35" s="14"/>
      <c r="O35" s="15"/>
      <c r="P35" s="14"/>
      <c r="Q35" s="15"/>
      <c r="R35" s="3"/>
      <c r="S35" s="128"/>
    </row>
    <row r="36" spans="1:19" ht="30" customHeight="1" thickBot="1" x14ac:dyDescent="0.35">
      <c r="A36" s="3"/>
      <c r="B36" s="100" t="s">
        <v>95</v>
      </c>
      <c r="C36" s="100"/>
      <c r="D36" s="100"/>
      <c r="E36" s="100"/>
      <c r="F36" s="100"/>
      <c r="H36" s="100"/>
      <c r="I36" s="100"/>
      <c r="J36" s="100"/>
      <c r="K36" s="100"/>
      <c r="L36" s="659" t="s">
        <v>143</v>
      </c>
      <c r="M36" s="660"/>
      <c r="N36" s="23">
        <f>SUM(N10:N34)</f>
        <v>0</v>
      </c>
      <c r="O36" s="23">
        <f>SUM(O10:O34)</f>
        <v>0</v>
      </c>
      <c r="P36" s="23">
        <f>SUM(P10:P34)</f>
        <v>0</v>
      </c>
      <c r="Q36" s="23">
        <f>SUM(Q10:Q34)</f>
        <v>0</v>
      </c>
      <c r="R36" s="3"/>
      <c r="S36" s="128"/>
    </row>
    <row r="37" spans="1:19" ht="24" customHeight="1" x14ac:dyDescent="0.4">
      <c r="A37" s="3"/>
      <c r="B37" s="3"/>
      <c r="C37" s="3"/>
      <c r="D37" s="3"/>
      <c r="E37" s="3"/>
      <c r="F37" s="3"/>
      <c r="G37" s="3"/>
      <c r="H37" s="9" t="s">
        <v>122</v>
      </c>
      <c r="I37" s="3"/>
      <c r="J37" s="84"/>
      <c r="K37" s="88"/>
      <c r="L37" s="88"/>
      <c r="M37" s="88"/>
      <c r="N37" s="88"/>
      <c r="O37" s="88"/>
      <c r="P37" s="88"/>
      <c r="Q37" s="88"/>
      <c r="R37" s="3"/>
      <c r="S37" s="128"/>
    </row>
    <row r="38" spans="1:19" ht="24" customHeight="1" thickBot="1" x14ac:dyDescent="0.45">
      <c r="A38" s="3"/>
      <c r="B38" s="661" t="s">
        <v>130</v>
      </c>
      <c r="C38" s="661"/>
      <c r="D38" s="661"/>
      <c r="E38" s="661"/>
      <c r="F38" s="661"/>
      <c r="G38" s="661"/>
      <c r="H38" s="661"/>
      <c r="I38" s="661"/>
      <c r="J38" s="84"/>
      <c r="K38" s="88"/>
      <c r="L38" s="88"/>
      <c r="M38" s="88"/>
      <c r="N38" s="88"/>
      <c r="O38" s="88"/>
      <c r="P38" s="88"/>
      <c r="Q38" s="88"/>
      <c r="R38" s="3"/>
      <c r="S38" s="128"/>
    </row>
    <row r="39" spans="1:19" ht="24" customHeight="1" x14ac:dyDescent="0.3">
      <c r="A39" s="3"/>
      <c r="B39" s="33" t="s">
        <v>213</v>
      </c>
      <c r="C39" s="47" t="s">
        <v>64</v>
      </c>
      <c r="D39" s="47" t="s">
        <v>196</v>
      </c>
      <c r="E39" s="54">
        <v>1000</v>
      </c>
      <c r="F39" s="4" t="s">
        <v>65</v>
      </c>
      <c r="G39" s="67" t="s">
        <v>224</v>
      </c>
      <c r="H39" s="29"/>
      <c r="I39" s="4" t="s">
        <v>226</v>
      </c>
      <c r="J39" s="4" t="s">
        <v>225</v>
      </c>
      <c r="K39" s="43">
        <v>4.21</v>
      </c>
      <c r="L39" s="30">
        <f>40950/$K39</f>
        <v>9726.8408551068878</v>
      </c>
      <c r="M39" s="31">
        <f>+$M$8*$K39</f>
        <v>1.8755550000000001</v>
      </c>
      <c r="N39" s="71"/>
      <c r="O39" s="59">
        <f>+$K39*$N39</f>
        <v>0</v>
      </c>
      <c r="P39" s="71"/>
      <c r="Q39" s="59">
        <f>($P39/$E39)*$K39</f>
        <v>0</v>
      </c>
      <c r="R39" s="3"/>
      <c r="S39" s="128"/>
    </row>
    <row r="40" spans="1:19" s="8" customFormat="1" ht="24" customHeight="1" x14ac:dyDescent="0.3">
      <c r="A40" s="46"/>
      <c r="B40" s="28" t="s">
        <v>67</v>
      </c>
      <c r="C40" s="47" t="s">
        <v>58</v>
      </c>
      <c r="D40" s="47" t="s">
        <v>197</v>
      </c>
      <c r="E40" s="54">
        <v>1151</v>
      </c>
      <c r="F40" s="4" t="s">
        <v>60</v>
      </c>
      <c r="G40" s="667" t="s">
        <v>150</v>
      </c>
      <c r="H40" s="667"/>
      <c r="I40" s="4" t="s">
        <v>151</v>
      </c>
      <c r="J40" s="4" t="s">
        <v>181</v>
      </c>
      <c r="K40" s="43">
        <v>9.81</v>
      </c>
      <c r="L40" s="30">
        <f>40950/$K40</f>
        <v>4174.3119266055046</v>
      </c>
      <c r="M40" s="31">
        <f>+$M$8*$K40</f>
        <v>4.370355</v>
      </c>
      <c r="N40" s="92"/>
      <c r="O40" s="83">
        <f t="shared" ref="O40:O52" si="7">+$K40*$N40</f>
        <v>0</v>
      </c>
      <c r="P40" s="92"/>
      <c r="Q40" s="83">
        <f t="shared" ref="Q40:Q52" si="8">($P40/$E40)*$K40</f>
        <v>0</v>
      </c>
      <c r="R40" s="46"/>
      <c r="S40" s="131"/>
    </row>
    <row r="41" spans="1:19" ht="24" customHeight="1" x14ac:dyDescent="0.3">
      <c r="A41" s="3"/>
      <c r="B41" s="28" t="s">
        <v>67</v>
      </c>
      <c r="C41" s="47" t="s">
        <v>58</v>
      </c>
      <c r="D41" s="47" t="s">
        <v>197</v>
      </c>
      <c r="E41" s="54">
        <v>1151</v>
      </c>
      <c r="F41" s="4" t="s">
        <v>60</v>
      </c>
      <c r="G41" s="667" t="s">
        <v>126</v>
      </c>
      <c r="H41" s="667"/>
      <c r="I41" s="4" t="s">
        <v>69</v>
      </c>
      <c r="J41" s="4" t="s">
        <v>182</v>
      </c>
      <c r="K41" s="43">
        <v>9.81</v>
      </c>
      <c r="L41" s="30">
        <f t="shared" ref="L41:L52" si="9">40950/$K41</f>
        <v>4174.3119266055046</v>
      </c>
      <c r="M41" s="31">
        <f t="shared" ref="M41:M52" si="10">+$M$8*$K41</f>
        <v>4.370355</v>
      </c>
      <c r="N41" s="77"/>
      <c r="O41" s="60">
        <f t="shared" si="7"/>
        <v>0</v>
      </c>
      <c r="P41" s="77"/>
      <c r="Q41" s="60">
        <f t="shared" si="8"/>
        <v>0</v>
      </c>
      <c r="R41" s="3"/>
      <c r="S41" s="128"/>
    </row>
    <row r="42" spans="1:19" ht="24" customHeight="1" x14ac:dyDescent="0.3">
      <c r="A42" s="3"/>
      <c r="B42" s="28" t="s">
        <v>67</v>
      </c>
      <c r="C42" s="47" t="s">
        <v>58</v>
      </c>
      <c r="D42" s="47" t="s">
        <v>197</v>
      </c>
      <c r="E42" s="54">
        <v>1151</v>
      </c>
      <c r="F42" s="4" t="s">
        <v>60</v>
      </c>
      <c r="G42" s="667" t="s">
        <v>127</v>
      </c>
      <c r="H42" s="667"/>
      <c r="I42" s="4" t="s">
        <v>68</v>
      </c>
      <c r="J42" s="4" t="s">
        <v>183</v>
      </c>
      <c r="K42" s="43">
        <v>9.81</v>
      </c>
      <c r="L42" s="30">
        <f t="shared" si="9"/>
        <v>4174.3119266055046</v>
      </c>
      <c r="M42" s="31">
        <f t="shared" si="10"/>
        <v>4.370355</v>
      </c>
      <c r="N42" s="77"/>
      <c r="O42" s="60">
        <f t="shared" si="7"/>
        <v>0</v>
      </c>
      <c r="P42" s="77"/>
      <c r="Q42" s="60">
        <f t="shared" si="8"/>
        <v>0</v>
      </c>
      <c r="R42" s="3"/>
      <c r="S42" s="128"/>
    </row>
    <row r="43" spans="1:19" ht="24" customHeight="1" x14ac:dyDescent="0.3">
      <c r="A43" s="3"/>
      <c r="B43" s="28" t="s">
        <v>67</v>
      </c>
      <c r="C43" s="47" t="s">
        <v>58</v>
      </c>
      <c r="D43" s="47" t="s">
        <v>197</v>
      </c>
      <c r="E43" s="54">
        <v>1151</v>
      </c>
      <c r="F43" s="4" t="s">
        <v>60</v>
      </c>
      <c r="G43" s="667" t="s">
        <v>128</v>
      </c>
      <c r="H43" s="667"/>
      <c r="I43" s="4" t="s">
        <v>71</v>
      </c>
      <c r="J43" s="4" t="s">
        <v>184</v>
      </c>
      <c r="K43" s="43">
        <v>9.81</v>
      </c>
      <c r="L43" s="30">
        <f t="shared" si="9"/>
        <v>4174.3119266055046</v>
      </c>
      <c r="M43" s="31">
        <f t="shared" si="10"/>
        <v>4.370355</v>
      </c>
      <c r="N43" s="77"/>
      <c r="O43" s="60">
        <f t="shared" si="7"/>
        <v>0</v>
      </c>
      <c r="P43" s="77"/>
      <c r="Q43" s="60">
        <f t="shared" si="8"/>
        <v>0</v>
      </c>
      <c r="R43" s="3"/>
      <c r="S43" s="128"/>
    </row>
    <row r="44" spans="1:19" ht="24" customHeight="1" x14ac:dyDescent="0.3">
      <c r="A44" s="3"/>
      <c r="B44" s="28" t="s">
        <v>67</v>
      </c>
      <c r="C44" s="47" t="s">
        <v>58</v>
      </c>
      <c r="D44" s="47" t="s">
        <v>197</v>
      </c>
      <c r="E44" s="54">
        <v>1151</v>
      </c>
      <c r="F44" s="4" t="s">
        <v>60</v>
      </c>
      <c r="G44" s="667" t="s">
        <v>129</v>
      </c>
      <c r="H44" s="667"/>
      <c r="I44" s="4" t="s">
        <v>70</v>
      </c>
      <c r="J44" s="4" t="s">
        <v>185</v>
      </c>
      <c r="K44" s="43">
        <v>9.81</v>
      </c>
      <c r="L44" s="30">
        <f t="shared" si="9"/>
        <v>4174.3119266055046</v>
      </c>
      <c r="M44" s="31">
        <f t="shared" si="10"/>
        <v>4.370355</v>
      </c>
      <c r="N44" s="77"/>
      <c r="O44" s="60">
        <f t="shared" si="7"/>
        <v>0</v>
      </c>
      <c r="P44" s="77"/>
      <c r="Q44" s="60">
        <f t="shared" si="8"/>
        <v>0</v>
      </c>
      <c r="R44" s="3"/>
      <c r="S44" s="128"/>
    </row>
    <row r="45" spans="1:19" ht="24" customHeight="1" x14ac:dyDescent="0.3">
      <c r="A45" s="3"/>
      <c r="B45" s="33" t="s">
        <v>123</v>
      </c>
      <c r="C45" s="47" t="s">
        <v>72</v>
      </c>
      <c r="D45" s="4" t="s">
        <v>195</v>
      </c>
      <c r="E45" s="54">
        <v>1141</v>
      </c>
      <c r="F45" s="47" t="s">
        <v>60</v>
      </c>
      <c r="G45" s="667" t="s">
        <v>126</v>
      </c>
      <c r="H45" s="667"/>
      <c r="I45" s="91" t="s">
        <v>228</v>
      </c>
      <c r="J45" s="4" t="s">
        <v>229</v>
      </c>
      <c r="K45" s="43">
        <v>9.81</v>
      </c>
      <c r="L45" s="30">
        <f t="shared" si="9"/>
        <v>4174.3119266055046</v>
      </c>
      <c r="M45" s="31">
        <f t="shared" si="10"/>
        <v>4.370355</v>
      </c>
      <c r="N45" s="77"/>
      <c r="O45" s="60">
        <f t="shared" si="7"/>
        <v>0</v>
      </c>
      <c r="P45" s="77"/>
      <c r="Q45" s="60">
        <f t="shared" si="8"/>
        <v>0</v>
      </c>
      <c r="R45" s="3"/>
      <c r="S45" s="128"/>
    </row>
    <row r="46" spans="1:19" ht="24" customHeight="1" x14ac:dyDescent="0.3">
      <c r="A46" s="3"/>
      <c r="B46" s="33" t="s">
        <v>124</v>
      </c>
      <c r="C46" s="47" t="s">
        <v>72</v>
      </c>
      <c r="D46" s="47" t="s">
        <v>195</v>
      </c>
      <c r="E46" s="54">
        <v>1140</v>
      </c>
      <c r="F46" s="4" t="s">
        <v>60</v>
      </c>
      <c r="G46" s="67" t="s">
        <v>127</v>
      </c>
      <c r="H46" s="29"/>
      <c r="I46" s="4" t="s">
        <v>149</v>
      </c>
      <c r="J46" s="4" t="s">
        <v>186</v>
      </c>
      <c r="K46" s="43">
        <v>9.7200000000000006</v>
      </c>
      <c r="L46" s="30">
        <f t="shared" si="9"/>
        <v>4212.9629629629626</v>
      </c>
      <c r="M46" s="31">
        <f t="shared" si="10"/>
        <v>4.33026</v>
      </c>
      <c r="N46" s="77"/>
      <c r="O46" s="60">
        <f t="shared" si="7"/>
        <v>0</v>
      </c>
      <c r="P46" s="77"/>
      <c r="Q46" s="60">
        <f t="shared" si="8"/>
        <v>0</v>
      </c>
      <c r="R46" s="3"/>
      <c r="S46" s="128"/>
    </row>
    <row r="47" spans="1:19" ht="24" customHeight="1" x14ac:dyDescent="0.3">
      <c r="A47" s="3"/>
      <c r="B47" s="33" t="s">
        <v>124</v>
      </c>
      <c r="C47" s="47" t="s">
        <v>72</v>
      </c>
      <c r="D47" s="47" t="s">
        <v>195</v>
      </c>
      <c r="E47" s="54">
        <v>1140</v>
      </c>
      <c r="F47" s="4" t="s">
        <v>60</v>
      </c>
      <c r="G47" s="667" t="s">
        <v>129</v>
      </c>
      <c r="H47" s="667"/>
      <c r="I47" s="4" t="s">
        <v>148</v>
      </c>
      <c r="J47" s="4" t="s">
        <v>190</v>
      </c>
      <c r="K47" s="43">
        <v>9.7200000000000006</v>
      </c>
      <c r="L47" s="30">
        <f t="shared" si="9"/>
        <v>4212.9629629629626</v>
      </c>
      <c r="M47" s="31">
        <f t="shared" si="10"/>
        <v>4.33026</v>
      </c>
      <c r="N47" s="77"/>
      <c r="O47" s="60">
        <f t="shared" si="7"/>
        <v>0</v>
      </c>
      <c r="P47" s="77"/>
      <c r="Q47" s="60">
        <f t="shared" si="8"/>
        <v>0</v>
      </c>
      <c r="R47" s="3"/>
      <c r="S47" s="128"/>
    </row>
    <row r="48" spans="1:19" ht="24" customHeight="1" x14ac:dyDescent="0.3">
      <c r="A48" s="3"/>
      <c r="B48" s="33" t="s">
        <v>102</v>
      </c>
      <c r="C48" s="47" t="s">
        <v>77</v>
      </c>
      <c r="D48" s="47" t="s">
        <v>194</v>
      </c>
      <c r="E48" s="55">
        <v>760</v>
      </c>
      <c r="F48" s="4" t="s">
        <v>60</v>
      </c>
      <c r="G48" s="667" t="s">
        <v>127</v>
      </c>
      <c r="H48" s="667"/>
      <c r="I48" s="4" t="s">
        <v>78</v>
      </c>
      <c r="J48" s="68" t="s">
        <v>187</v>
      </c>
      <c r="K48" s="43">
        <v>6.48</v>
      </c>
      <c r="L48" s="30">
        <f t="shared" si="9"/>
        <v>6319.4444444444443</v>
      </c>
      <c r="M48" s="31">
        <f t="shared" si="10"/>
        <v>2.8868400000000003</v>
      </c>
      <c r="N48" s="77"/>
      <c r="O48" s="60">
        <f t="shared" si="7"/>
        <v>0</v>
      </c>
      <c r="P48" s="77"/>
      <c r="Q48" s="60">
        <f t="shared" si="8"/>
        <v>0</v>
      </c>
      <c r="R48" s="3"/>
      <c r="S48" s="128"/>
    </row>
    <row r="49" spans="1:19" ht="24" customHeight="1" x14ac:dyDescent="0.3">
      <c r="A49" s="3"/>
      <c r="B49" s="33" t="s">
        <v>102</v>
      </c>
      <c r="C49" s="47" t="s">
        <v>77</v>
      </c>
      <c r="D49" s="47" t="s">
        <v>194</v>
      </c>
      <c r="E49" s="55">
        <v>760</v>
      </c>
      <c r="F49" s="4" t="s">
        <v>60</v>
      </c>
      <c r="G49" s="667" t="s">
        <v>126</v>
      </c>
      <c r="H49" s="667"/>
      <c r="I49" s="4" t="s">
        <v>79</v>
      </c>
      <c r="J49" s="4" t="s">
        <v>188</v>
      </c>
      <c r="K49" s="43">
        <v>6.48</v>
      </c>
      <c r="L49" s="30">
        <f t="shared" si="9"/>
        <v>6319.4444444444443</v>
      </c>
      <c r="M49" s="31">
        <f t="shared" si="10"/>
        <v>2.8868400000000003</v>
      </c>
      <c r="N49" s="77"/>
      <c r="O49" s="60">
        <f t="shared" si="7"/>
        <v>0</v>
      </c>
      <c r="P49" s="77"/>
      <c r="Q49" s="60">
        <f t="shared" si="8"/>
        <v>0</v>
      </c>
      <c r="R49" s="3"/>
      <c r="S49" s="128"/>
    </row>
    <row r="50" spans="1:19" ht="24" customHeight="1" x14ac:dyDescent="0.3">
      <c r="A50" s="3"/>
      <c r="B50" s="33" t="s">
        <v>102</v>
      </c>
      <c r="C50" s="47" t="s">
        <v>77</v>
      </c>
      <c r="D50" s="47" t="s">
        <v>194</v>
      </c>
      <c r="E50" s="55">
        <v>760</v>
      </c>
      <c r="F50" s="4" t="s">
        <v>60</v>
      </c>
      <c r="G50" s="667" t="s">
        <v>129</v>
      </c>
      <c r="H50" s="667"/>
      <c r="I50" s="4" t="s">
        <v>80</v>
      </c>
      <c r="J50" s="4" t="s">
        <v>189</v>
      </c>
      <c r="K50" s="43">
        <v>6.48</v>
      </c>
      <c r="L50" s="30">
        <f t="shared" si="9"/>
        <v>6319.4444444444443</v>
      </c>
      <c r="M50" s="31">
        <f t="shared" si="10"/>
        <v>2.8868400000000003</v>
      </c>
      <c r="N50" s="77"/>
      <c r="O50" s="60">
        <f t="shared" si="7"/>
        <v>0</v>
      </c>
      <c r="P50" s="77"/>
      <c r="Q50" s="60">
        <f t="shared" si="8"/>
        <v>0</v>
      </c>
      <c r="R50" s="3"/>
      <c r="S50" s="128"/>
    </row>
    <row r="51" spans="1:19" ht="24" customHeight="1" x14ac:dyDescent="0.3">
      <c r="A51" s="3"/>
      <c r="B51" s="33" t="s">
        <v>102</v>
      </c>
      <c r="C51" s="47" t="s">
        <v>77</v>
      </c>
      <c r="D51" s="47" t="s">
        <v>194</v>
      </c>
      <c r="E51" s="55">
        <v>760</v>
      </c>
      <c r="F51" s="4" t="s">
        <v>60</v>
      </c>
      <c r="G51" s="667" t="s">
        <v>150</v>
      </c>
      <c r="H51" s="667"/>
      <c r="I51" s="4" t="s">
        <v>152</v>
      </c>
      <c r="J51" s="4" t="s">
        <v>191</v>
      </c>
      <c r="K51" s="43">
        <v>6.48</v>
      </c>
      <c r="L51" s="30">
        <f t="shared" si="9"/>
        <v>6319.4444444444443</v>
      </c>
      <c r="M51" s="31">
        <f t="shared" si="10"/>
        <v>2.8868400000000003</v>
      </c>
      <c r="N51" s="77"/>
      <c r="O51" s="60">
        <f t="shared" si="7"/>
        <v>0</v>
      </c>
      <c r="P51" s="77"/>
      <c r="Q51" s="60">
        <f t="shared" si="8"/>
        <v>0</v>
      </c>
      <c r="R51" s="3"/>
      <c r="S51" s="128"/>
    </row>
    <row r="52" spans="1:19" ht="24" customHeight="1" thickBot="1" x14ac:dyDescent="0.35">
      <c r="A52" s="3"/>
      <c r="B52" s="33" t="s">
        <v>179</v>
      </c>
      <c r="C52" s="47" t="s">
        <v>74</v>
      </c>
      <c r="D52" s="47" t="s">
        <v>194</v>
      </c>
      <c r="E52" s="55">
        <v>760</v>
      </c>
      <c r="F52" s="4" t="s">
        <v>60</v>
      </c>
      <c r="G52" s="667" t="s">
        <v>150</v>
      </c>
      <c r="H52" s="667"/>
      <c r="I52" s="4" t="s">
        <v>180</v>
      </c>
      <c r="J52" s="4" t="s">
        <v>192</v>
      </c>
      <c r="K52" s="43">
        <v>6.48</v>
      </c>
      <c r="L52" s="30">
        <f t="shared" si="9"/>
        <v>6319.4444444444443</v>
      </c>
      <c r="M52" s="31">
        <f t="shared" si="10"/>
        <v>2.8868400000000003</v>
      </c>
      <c r="N52" s="78"/>
      <c r="O52" s="61">
        <f t="shared" si="7"/>
        <v>0</v>
      </c>
      <c r="P52" s="78"/>
      <c r="Q52" s="61">
        <f t="shared" si="8"/>
        <v>0</v>
      </c>
      <c r="R52" s="3"/>
      <c r="S52" s="128"/>
    </row>
    <row r="53" spans="1:19" ht="12" customHeight="1" thickBot="1" x14ac:dyDescent="0.4">
      <c r="A53" s="3"/>
      <c r="B53" s="44"/>
      <c r="C53" s="49"/>
      <c r="D53" s="9"/>
      <c r="E53" s="48"/>
      <c r="F53" s="9"/>
      <c r="G53" s="17"/>
      <c r="H53" s="18"/>
      <c r="I53" s="9"/>
      <c r="J53" s="9"/>
      <c r="K53" s="11"/>
      <c r="L53" s="12"/>
      <c r="M53" s="13"/>
      <c r="N53" s="14"/>
      <c r="O53" s="15"/>
      <c r="P53" s="14"/>
      <c r="Q53" s="15"/>
      <c r="R53" s="3"/>
      <c r="S53" s="128"/>
    </row>
    <row r="54" spans="1:19" ht="28.5" customHeight="1" thickBot="1" x14ac:dyDescent="0.35">
      <c r="A54" s="3"/>
      <c r="B54" s="668" t="s">
        <v>203</v>
      </c>
      <c r="C54" s="668"/>
      <c r="D54" s="668"/>
      <c r="E54" s="668"/>
      <c r="F54" s="668"/>
      <c r="G54" s="668"/>
      <c r="H54" s="668"/>
      <c r="I54" s="668"/>
      <c r="J54" s="668"/>
      <c r="K54" s="668"/>
      <c r="L54" s="653" t="s">
        <v>142</v>
      </c>
      <c r="M54" s="654"/>
      <c r="N54" s="23">
        <f>SUM(N40:N52)</f>
        <v>0</v>
      </c>
      <c r="O54" s="23">
        <f>SUM(O40:O52)</f>
        <v>0</v>
      </c>
      <c r="P54" s="23">
        <f>SUM(P40:P52)</f>
        <v>0</v>
      </c>
      <c r="Q54" s="23">
        <f>SUM(Q40:Q52)</f>
        <v>0</v>
      </c>
      <c r="R54" s="3"/>
      <c r="S54" s="128"/>
    </row>
    <row r="55" spans="1:19" ht="15.75" customHeight="1" thickBot="1" x14ac:dyDescent="0.4">
      <c r="A55" s="3"/>
      <c r="B55" s="666" t="s">
        <v>212</v>
      </c>
      <c r="C55" s="666"/>
      <c r="D55" s="666"/>
      <c r="E55" s="666"/>
      <c r="F55" s="666"/>
      <c r="G55" s="666"/>
      <c r="H55" s="666"/>
      <c r="I55" s="17"/>
      <c r="J55" s="17"/>
      <c r="K55" s="17"/>
      <c r="L55" s="80"/>
      <c r="M55" s="80"/>
      <c r="N55" s="58"/>
      <c r="O55" s="58"/>
      <c r="P55" s="58"/>
      <c r="Q55" s="58"/>
      <c r="R55" s="3"/>
      <c r="S55" s="128"/>
    </row>
    <row r="56" spans="1:19" ht="30" customHeight="1" thickBot="1" x14ac:dyDescent="0.4">
      <c r="A56" s="3"/>
      <c r="B56" s="98"/>
      <c r="C56" s="98"/>
      <c r="D56" s="98"/>
      <c r="E56" s="98"/>
      <c r="F56" s="98"/>
      <c r="G56" s="94" t="s">
        <v>240</v>
      </c>
      <c r="H56" s="98"/>
      <c r="I56" s="95" t="s">
        <v>227</v>
      </c>
      <c r="J56" s="98"/>
      <c r="K56" s="17"/>
      <c r="L56" s="653" t="s">
        <v>144</v>
      </c>
      <c r="M56" s="654"/>
      <c r="N56" s="23">
        <f>N54+N36</f>
        <v>0</v>
      </c>
      <c r="O56" s="23">
        <f>O54+O36</f>
        <v>0</v>
      </c>
      <c r="P56" s="23">
        <f>P54+P36</f>
        <v>0</v>
      </c>
      <c r="Q56" s="23">
        <f>Q54+Q36</f>
        <v>0</v>
      </c>
      <c r="R56" s="3"/>
      <c r="S56" s="128"/>
    </row>
    <row r="57" spans="1:19" ht="15" customHeight="1" x14ac:dyDescent="0.3">
      <c r="A57" s="3"/>
      <c r="B57" s="33"/>
      <c r="C57" s="47"/>
      <c r="D57" s="3"/>
      <c r="E57" s="47"/>
      <c r="F57" s="3"/>
      <c r="G57" s="3" t="s">
        <v>237</v>
      </c>
      <c r="H57" s="3"/>
      <c r="I57" s="88"/>
      <c r="J57" s="88"/>
      <c r="K57" s="88"/>
      <c r="L57" s="57"/>
      <c r="M57" s="652"/>
      <c r="N57" s="652"/>
      <c r="O57" s="652"/>
      <c r="P57" s="652"/>
      <c r="Q57" s="3"/>
      <c r="R57" s="3"/>
      <c r="S57" s="128"/>
    </row>
    <row r="58" spans="1:19" ht="15" customHeight="1" x14ac:dyDescent="0.3">
      <c r="A58" s="3"/>
      <c r="B58" s="33"/>
      <c r="C58" s="47"/>
      <c r="D58" s="3"/>
      <c r="E58" s="47"/>
      <c r="F58" s="3"/>
      <c r="H58" s="3"/>
      <c r="I58" s="88"/>
      <c r="J58" s="88"/>
      <c r="K58" s="88"/>
      <c r="L58" s="57"/>
      <c r="M58" s="93"/>
      <c r="N58" s="93"/>
      <c r="O58" s="3"/>
      <c r="P58" s="93"/>
      <c r="Q58" s="3"/>
      <c r="R58" s="3"/>
      <c r="S58" s="128"/>
    </row>
    <row r="59" spans="1:19" ht="12" customHeight="1" x14ac:dyDescent="0.3">
      <c r="A59" s="3"/>
      <c r="B59" s="33"/>
      <c r="C59" s="47"/>
      <c r="D59" s="3"/>
      <c r="E59" s="47"/>
      <c r="F59" s="3"/>
      <c r="G59" s="79"/>
      <c r="H59" s="85"/>
      <c r="I59" s="79"/>
      <c r="J59" s="79"/>
      <c r="K59" s="3"/>
      <c r="L59" s="3"/>
      <c r="M59" s="3"/>
      <c r="N59" s="3"/>
      <c r="O59" s="3"/>
      <c r="P59" s="3"/>
      <c r="Q59" s="3"/>
      <c r="R59" s="3"/>
      <c r="S59" s="128"/>
    </row>
    <row r="60" spans="1:19" x14ac:dyDescent="0.25">
      <c r="C60" s="132"/>
      <c r="D60" s="128"/>
      <c r="E60" s="132"/>
      <c r="F60" s="128"/>
      <c r="G60" s="128"/>
      <c r="H60" s="128"/>
      <c r="I60" s="128"/>
      <c r="J60" s="128"/>
      <c r="K60" s="128"/>
      <c r="L60" s="128"/>
      <c r="M60" s="128"/>
      <c r="N60" s="128"/>
      <c r="O60" s="128"/>
      <c r="P60" s="128"/>
      <c r="Q60" s="128"/>
      <c r="R60" s="128"/>
      <c r="S60" s="128"/>
    </row>
    <row r="61" spans="1:19" x14ac:dyDescent="0.25">
      <c r="C61" s="132"/>
      <c r="D61" s="128"/>
      <c r="E61" s="132"/>
      <c r="F61" s="128"/>
      <c r="G61" s="128"/>
      <c r="H61" s="128"/>
      <c r="I61" s="128"/>
      <c r="J61" s="128"/>
      <c r="K61" s="128"/>
      <c r="L61" s="128"/>
      <c r="M61" s="128"/>
      <c r="N61" s="128"/>
      <c r="O61" s="128"/>
      <c r="P61" s="128"/>
      <c r="Q61" s="128"/>
      <c r="R61" s="128"/>
      <c r="S61" s="128"/>
    </row>
    <row r="62" spans="1:19" x14ac:dyDescent="0.25">
      <c r="C62" s="132"/>
      <c r="D62" s="128"/>
      <c r="E62" s="132"/>
      <c r="F62" s="128"/>
      <c r="G62" s="128"/>
      <c r="H62" s="128"/>
      <c r="I62" s="128"/>
      <c r="J62" s="128"/>
      <c r="K62" s="128"/>
      <c r="L62" s="128"/>
      <c r="M62" s="128"/>
      <c r="N62" s="128"/>
      <c r="O62" s="128"/>
      <c r="P62" s="128"/>
      <c r="Q62" s="128"/>
      <c r="R62" s="128"/>
      <c r="S62" s="128"/>
    </row>
    <row r="63" spans="1:19" x14ac:dyDescent="0.25">
      <c r="C63" s="132"/>
      <c r="D63" s="128"/>
      <c r="E63" s="132"/>
      <c r="F63" s="128"/>
      <c r="G63" s="128"/>
      <c r="H63" s="128"/>
      <c r="I63" s="128"/>
      <c r="J63" s="128"/>
      <c r="K63" s="128"/>
      <c r="L63" s="128"/>
      <c r="M63" s="128"/>
      <c r="N63" s="128"/>
      <c r="O63" s="128"/>
      <c r="P63" s="128"/>
      <c r="Q63" s="128"/>
      <c r="R63" s="128"/>
      <c r="S63" s="128"/>
    </row>
  </sheetData>
  <sheetProtection selectLockedCells="1"/>
  <mergeCells count="26">
    <mergeCell ref="G40:H40"/>
    <mergeCell ref="G41:H41"/>
    <mergeCell ref="G42:H42"/>
    <mergeCell ref="B54:K54"/>
    <mergeCell ref="G47:H47"/>
    <mergeCell ref="G51:H51"/>
    <mergeCell ref="G45:H45"/>
    <mergeCell ref="G48:H48"/>
    <mergeCell ref="G49:H49"/>
    <mergeCell ref="G50:H50"/>
    <mergeCell ref="M57:P57"/>
    <mergeCell ref="L56:M56"/>
    <mergeCell ref="N5:Q5"/>
    <mergeCell ref="G7:H7"/>
    <mergeCell ref="L36:M36"/>
    <mergeCell ref="B9:H9"/>
    <mergeCell ref="B21:H21"/>
    <mergeCell ref="B33:H33"/>
    <mergeCell ref="B38:I38"/>
    <mergeCell ref="N6:O6"/>
    <mergeCell ref="P6:Q6"/>
    <mergeCell ref="B55:H55"/>
    <mergeCell ref="L54:M54"/>
    <mergeCell ref="G52:H52"/>
    <mergeCell ref="G43:H43"/>
    <mergeCell ref="G44:H44"/>
  </mergeCells>
  <phoneticPr fontId="0" type="noConversion"/>
  <hyperlinks>
    <hyperlink ref="I56" r:id="rId1" xr:uid="{00000000-0004-0000-0700-000000000000}"/>
  </hyperlinks>
  <printOptions horizontalCentered="1"/>
  <pageMargins left="0.47" right="0.24" top="0.5" bottom="0.32" header="0.5" footer="0.25"/>
  <pageSetup scale="57" fitToHeight="4" orientation="landscape" horizontalDpi="240" verticalDpi="144" r:id="rId2"/>
  <headerFooter alignWithMargins="0"/>
  <rowBreaks count="1" manualBreakCount="1">
    <brk id="36" max="16383" man="1"/>
  </rowBreaks>
  <ignoredErrors>
    <ignoredError sqref="E10" numberStoredAsText="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T46"/>
  <sheetViews>
    <sheetView zoomScaleNormal="100" zoomScaleSheetLayoutView="100" workbookViewId="0">
      <selection activeCell="D3" sqref="D3"/>
    </sheetView>
  </sheetViews>
  <sheetFormatPr defaultColWidth="9.1796875" defaultRowHeight="12.5" x14ac:dyDescent="0.25"/>
  <cols>
    <col min="1" max="1" width="1" style="5" customWidth="1"/>
    <col min="2" max="2" width="29.453125" style="45" customWidth="1"/>
    <col min="3" max="3" width="10" style="51" customWidth="1"/>
    <col min="4" max="4" width="11.54296875" style="5" customWidth="1"/>
    <col min="5" max="5" width="7.54296875" style="51" customWidth="1"/>
    <col min="6" max="6" width="7.7265625" style="5" customWidth="1"/>
    <col min="7" max="7" width="10.453125" style="5" customWidth="1"/>
    <col min="8" max="8" width="40.453125" style="5" customWidth="1"/>
    <col min="9" max="9" width="14.1796875" style="5" customWidth="1"/>
    <col min="10" max="10" width="13.1796875" style="5" customWidth="1"/>
    <col min="11" max="11" width="8.7265625" style="5" customWidth="1"/>
    <col min="12" max="12" width="9.81640625" style="5" customWidth="1"/>
    <col min="13" max="13" width="8.81640625" style="5" customWidth="1"/>
    <col min="14" max="14" width="11" style="5" customWidth="1"/>
    <col min="15" max="15" width="11.7265625" style="5" customWidth="1"/>
    <col min="16" max="16" width="14" style="5" customWidth="1"/>
    <col min="17" max="17" width="11.7265625" style="5" customWidth="1"/>
    <col min="18" max="18" width="2.26953125" style="5" customWidth="1"/>
    <col min="19" max="16384" width="9.1796875" style="5"/>
  </cols>
  <sheetData>
    <row r="1" spans="1:20" ht="30.5" x14ac:dyDescent="0.85">
      <c r="A1" s="3"/>
      <c r="B1" s="33"/>
      <c r="C1" s="47"/>
      <c r="D1" s="3"/>
      <c r="E1" s="47"/>
      <c r="F1" s="3"/>
      <c r="G1" s="52" t="s">
        <v>230</v>
      </c>
      <c r="H1" s="3"/>
      <c r="I1" s="3"/>
      <c r="J1" s="3"/>
      <c r="K1" s="3"/>
      <c r="L1" s="3"/>
      <c r="M1" s="3"/>
      <c r="N1" s="3"/>
      <c r="O1" s="3" t="s">
        <v>95</v>
      </c>
      <c r="P1" s="3"/>
      <c r="Q1" s="27">
        <v>39767</v>
      </c>
      <c r="R1" s="3"/>
      <c r="S1" s="128"/>
      <c r="T1" s="128"/>
    </row>
    <row r="2" spans="1:20" ht="28" x14ac:dyDescent="0.8">
      <c r="A2" s="3"/>
      <c r="B2" s="33"/>
      <c r="C2" s="47"/>
      <c r="D2" s="3"/>
      <c r="E2" s="47"/>
      <c r="F2" s="3"/>
      <c r="G2" s="53" t="s">
        <v>201</v>
      </c>
      <c r="H2" s="3"/>
      <c r="I2" s="3"/>
      <c r="J2" s="3"/>
      <c r="K2" s="3"/>
      <c r="L2" s="3"/>
      <c r="M2" s="3"/>
      <c r="N2" s="3"/>
      <c r="O2" s="3"/>
      <c r="P2" s="3"/>
      <c r="Q2" s="3"/>
      <c r="R2" s="3"/>
      <c r="S2" s="128"/>
      <c r="T2" s="128"/>
    </row>
    <row r="3" spans="1:20" ht="22" x14ac:dyDescent="0.65">
      <c r="A3" s="3"/>
      <c r="B3" s="33"/>
      <c r="C3" s="47"/>
      <c r="D3" s="3"/>
      <c r="E3" s="21" t="s">
        <v>202</v>
      </c>
      <c r="F3" s="3"/>
      <c r="G3" s="3"/>
      <c r="H3" s="3"/>
      <c r="I3" s="3"/>
      <c r="J3" s="3"/>
      <c r="K3" s="3"/>
      <c r="L3" s="3"/>
      <c r="M3" s="3"/>
      <c r="N3" s="3"/>
      <c r="O3" s="3"/>
      <c r="P3" s="3"/>
      <c r="Q3" s="3"/>
      <c r="R3" s="3"/>
      <c r="S3" s="128"/>
      <c r="T3" s="128"/>
    </row>
    <row r="4" spans="1:20" ht="19.5" customHeight="1" thickBot="1" x14ac:dyDescent="0.4">
      <c r="A4" s="3"/>
      <c r="B4" s="33"/>
      <c r="C4" s="47"/>
      <c r="D4" s="3"/>
      <c r="F4" s="22" t="s">
        <v>110</v>
      </c>
      <c r="G4" s="3"/>
      <c r="H4" s="3"/>
      <c r="I4" s="3"/>
      <c r="J4" s="3"/>
      <c r="K4" s="3"/>
      <c r="L4" s="3"/>
      <c r="M4" s="3"/>
      <c r="N4" s="3"/>
      <c r="O4" s="76"/>
      <c r="P4" s="3"/>
      <c r="Q4" s="3"/>
      <c r="R4" s="3"/>
      <c r="S4" s="128"/>
      <c r="T4" s="128"/>
    </row>
    <row r="5" spans="1:20" ht="17.25" customHeight="1" thickBot="1" x14ac:dyDescent="0.4">
      <c r="A5" s="3"/>
      <c r="B5" s="33"/>
      <c r="C5" s="47"/>
      <c r="D5" s="3"/>
      <c r="E5" s="47"/>
      <c r="F5" s="3"/>
      <c r="H5" s="9" t="s">
        <v>44</v>
      </c>
      <c r="I5" s="3"/>
      <c r="J5" s="3"/>
      <c r="K5" s="3"/>
      <c r="L5" s="3"/>
      <c r="M5" s="3"/>
      <c r="N5" s="655" t="s">
        <v>147</v>
      </c>
      <c r="O5" s="656"/>
      <c r="P5" s="656"/>
      <c r="Q5" s="657"/>
      <c r="R5" s="3"/>
      <c r="S5" s="128"/>
      <c r="T5" s="128"/>
    </row>
    <row r="6" spans="1:20" s="7" customFormat="1" ht="13.5" customHeight="1" thickBot="1" x14ac:dyDescent="0.35">
      <c r="A6" s="6"/>
      <c r="B6" s="1"/>
      <c r="C6" s="47"/>
      <c r="D6" s="2"/>
      <c r="E6" s="47"/>
      <c r="F6" s="2"/>
      <c r="G6" s="3"/>
      <c r="H6" s="20" t="s">
        <v>95</v>
      </c>
      <c r="I6" s="6"/>
      <c r="J6" s="6"/>
      <c r="K6" s="6"/>
      <c r="L6" s="6"/>
      <c r="M6" s="6"/>
      <c r="N6" s="664" t="s">
        <v>145</v>
      </c>
      <c r="O6" s="665"/>
      <c r="P6" s="664" t="s">
        <v>146</v>
      </c>
      <c r="Q6" s="665"/>
      <c r="R6" s="6"/>
      <c r="S6" s="129"/>
      <c r="T6" s="129"/>
    </row>
    <row r="7" spans="1:20" s="10" customFormat="1" ht="53" thickBot="1" x14ac:dyDescent="0.3">
      <c r="A7" s="16"/>
      <c r="B7" s="87" t="s">
        <v>45</v>
      </c>
      <c r="C7" s="26" t="s">
        <v>239</v>
      </c>
      <c r="D7" s="26" t="s">
        <v>108</v>
      </c>
      <c r="E7" s="26" t="s">
        <v>159</v>
      </c>
      <c r="F7" s="26" t="s">
        <v>46</v>
      </c>
      <c r="G7" s="658" t="s">
        <v>125</v>
      </c>
      <c r="H7" s="658"/>
      <c r="I7" s="26" t="s">
        <v>47</v>
      </c>
      <c r="J7" s="26" t="s">
        <v>158</v>
      </c>
      <c r="K7" s="26" t="s">
        <v>238</v>
      </c>
      <c r="L7" s="26" t="s">
        <v>114</v>
      </c>
      <c r="M7" s="99" t="s">
        <v>115</v>
      </c>
      <c r="N7" s="25" t="s">
        <v>112</v>
      </c>
      <c r="O7" s="24" t="s">
        <v>113</v>
      </c>
      <c r="P7" s="26" t="s">
        <v>131</v>
      </c>
      <c r="Q7" s="24" t="s">
        <v>113</v>
      </c>
      <c r="R7" s="16"/>
      <c r="S7" s="130"/>
      <c r="T7" s="130"/>
    </row>
    <row r="8" spans="1:20" ht="27.75" customHeight="1" x14ac:dyDescent="0.4">
      <c r="A8" s="3"/>
      <c r="B8" s="3"/>
      <c r="C8" s="3"/>
      <c r="D8" s="3"/>
      <c r="E8" s="20" t="s">
        <v>241</v>
      </c>
      <c r="F8" s="3"/>
      <c r="G8" s="3"/>
      <c r="H8" s="3"/>
      <c r="I8" s="35"/>
      <c r="J8" s="35"/>
      <c r="K8" s="36" t="s">
        <v>111</v>
      </c>
      <c r="L8" s="37"/>
      <c r="M8" s="89">
        <v>0.44550000000000001</v>
      </c>
      <c r="N8" s="36" t="s">
        <v>132</v>
      </c>
      <c r="O8" s="38" t="s">
        <v>133</v>
      </c>
      <c r="P8" s="36" t="s">
        <v>134</v>
      </c>
      <c r="Q8" s="38" t="s">
        <v>135</v>
      </c>
      <c r="R8" s="3"/>
      <c r="S8" s="128"/>
      <c r="T8" s="128"/>
    </row>
    <row r="9" spans="1:20" ht="32.25" customHeight="1" thickBot="1" x14ac:dyDescent="0.45">
      <c r="A9" s="3"/>
      <c r="B9" s="661" t="s">
        <v>235</v>
      </c>
      <c r="C9" s="662"/>
      <c r="D9" s="662"/>
      <c r="E9" s="662"/>
      <c r="F9" s="662"/>
      <c r="G9" s="662"/>
      <c r="H9" s="662"/>
      <c r="I9" s="35"/>
      <c r="J9" s="35"/>
      <c r="K9" s="36"/>
      <c r="L9" s="37"/>
      <c r="M9" s="86"/>
      <c r="N9" s="36"/>
      <c r="O9" s="38"/>
      <c r="P9" s="36"/>
      <c r="Q9" s="38"/>
      <c r="R9" s="3"/>
      <c r="S9" s="128"/>
      <c r="T9" s="128"/>
    </row>
    <row r="10" spans="1:20" ht="22" customHeight="1" x14ac:dyDescent="0.3">
      <c r="A10" s="3"/>
      <c r="B10" s="28" t="s">
        <v>48</v>
      </c>
      <c r="C10" s="39" t="s">
        <v>58</v>
      </c>
      <c r="D10" s="4" t="s">
        <v>197</v>
      </c>
      <c r="E10" s="54" t="s">
        <v>59</v>
      </c>
      <c r="F10" s="47" t="s">
        <v>60</v>
      </c>
      <c r="G10" s="50" t="s">
        <v>56</v>
      </c>
      <c r="H10" s="29" t="s">
        <v>117</v>
      </c>
      <c r="I10" s="4" t="s">
        <v>61</v>
      </c>
      <c r="J10" s="4" t="s">
        <v>160</v>
      </c>
      <c r="K10" s="43">
        <v>9.81</v>
      </c>
      <c r="L10" s="30">
        <f t="shared" ref="L10:L19" si="0">40950/$K10</f>
        <v>4174.3119266055046</v>
      </c>
      <c r="M10" s="31">
        <f t="shared" ref="M10:M19" si="1">+$M$8*$K10</f>
        <v>4.370355</v>
      </c>
      <c r="N10" s="71"/>
      <c r="O10" s="59">
        <f>+$K10*$N10</f>
        <v>0</v>
      </c>
      <c r="P10" s="71"/>
      <c r="Q10" s="59">
        <f t="shared" ref="Q10:Q19" si="2">($P10/$E10)*$K10</f>
        <v>0</v>
      </c>
      <c r="R10" s="3"/>
      <c r="S10" s="128"/>
      <c r="T10" s="128"/>
    </row>
    <row r="11" spans="1:20" ht="22" customHeight="1" x14ac:dyDescent="0.3">
      <c r="A11" s="3"/>
      <c r="B11" s="33" t="s">
        <v>123</v>
      </c>
      <c r="C11" s="47" t="s">
        <v>72</v>
      </c>
      <c r="D11" s="4" t="s">
        <v>195</v>
      </c>
      <c r="E11" s="54">
        <v>1141</v>
      </c>
      <c r="F11" s="47" t="s">
        <v>60</v>
      </c>
      <c r="G11" s="50" t="s">
        <v>56</v>
      </c>
      <c r="H11" s="29" t="s">
        <v>118</v>
      </c>
      <c r="I11" s="4" t="s">
        <v>73</v>
      </c>
      <c r="J11" s="4" t="s">
        <v>161</v>
      </c>
      <c r="K11" s="43">
        <v>9.81</v>
      </c>
      <c r="L11" s="30">
        <f t="shared" si="0"/>
        <v>4174.3119266055046</v>
      </c>
      <c r="M11" s="31">
        <f t="shared" si="1"/>
        <v>4.370355</v>
      </c>
      <c r="N11" s="72"/>
      <c r="O11" s="60">
        <f>+$K11*$N11</f>
        <v>0</v>
      </c>
      <c r="P11" s="72"/>
      <c r="Q11" s="60">
        <f t="shared" si="2"/>
        <v>0</v>
      </c>
      <c r="R11" s="3"/>
      <c r="S11" s="128"/>
      <c r="T11" s="128"/>
    </row>
    <row r="12" spans="1:20" s="7" customFormat="1" ht="22" customHeight="1" x14ac:dyDescent="0.3">
      <c r="A12" s="6"/>
      <c r="B12" s="33" t="s">
        <v>124</v>
      </c>
      <c r="C12" s="47" t="s">
        <v>72</v>
      </c>
      <c r="D12" s="4" t="s">
        <v>195</v>
      </c>
      <c r="E12" s="54">
        <v>1140</v>
      </c>
      <c r="F12" s="47" t="s">
        <v>60</v>
      </c>
      <c r="G12" s="50" t="s">
        <v>56</v>
      </c>
      <c r="H12" s="29" t="s">
        <v>119</v>
      </c>
      <c r="I12" s="4" t="s">
        <v>81</v>
      </c>
      <c r="J12" s="4" t="s">
        <v>166</v>
      </c>
      <c r="K12" s="43">
        <v>9.7200000000000006</v>
      </c>
      <c r="L12" s="30">
        <f t="shared" si="0"/>
        <v>4212.9629629629626</v>
      </c>
      <c r="M12" s="31">
        <f t="shared" si="1"/>
        <v>4.33026</v>
      </c>
      <c r="N12" s="72"/>
      <c r="O12" s="60">
        <f>+$K12*$N12</f>
        <v>0</v>
      </c>
      <c r="P12" s="72"/>
      <c r="Q12" s="60">
        <f t="shared" si="2"/>
        <v>0</v>
      </c>
      <c r="R12" s="6"/>
      <c r="S12" s="129"/>
      <c r="T12" s="129"/>
    </row>
    <row r="13" spans="1:20" s="7" customFormat="1" ht="22" customHeight="1" x14ac:dyDescent="0.3">
      <c r="A13" s="6"/>
      <c r="B13" s="33" t="s">
        <v>157</v>
      </c>
      <c r="C13" s="47" t="s">
        <v>155</v>
      </c>
      <c r="D13" s="4" t="s">
        <v>199</v>
      </c>
      <c r="E13" s="54">
        <v>961</v>
      </c>
      <c r="F13" s="47" t="s">
        <v>60</v>
      </c>
      <c r="G13" s="50" t="s">
        <v>56</v>
      </c>
      <c r="H13" s="29" t="s">
        <v>204</v>
      </c>
      <c r="I13" s="90" t="s">
        <v>156</v>
      </c>
      <c r="J13" s="4" t="s">
        <v>205</v>
      </c>
      <c r="K13" s="43">
        <v>8.23</v>
      </c>
      <c r="L13" s="30">
        <f t="shared" si="0"/>
        <v>4975.6986634264886</v>
      </c>
      <c r="M13" s="31">
        <f t="shared" si="1"/>
        <v>3.6664650000000001</v>
      </c>
      <c r="N13" s="72"/>
      <c r="O13" s="60">
        <f>+$K13*$N13</f>
        <v>0</v>
      </c>
      <c r="P13" s="72"/>
      <c r="Q13" s="60">
        <f t="shared" si="2"/>
        <v>0</v>
      </c>
      <c r="R13" s="6"/>
      <c r="S13" s="129"/>
      <c r="T13" s="129"/>
    </row>
    <row r="14" spans="1:20" ht="22" customHeight="1" x14ac:dyDescent="0.3">
      <c r="A14" s="3"/>
      <c r="B14" s="33" t="s">
        <v>103</v>
      </c>
      <c r="C14" s="47" t="s">
        <v>62</v>
      </c>
      <c r="D14" s="4" t="s">
        <v>194</v>
      </c>
      <c r="E14" s="55">
        <v>760</v>
      </c>
      <c r="F14" s="47" t="s">
        <v>60</v>
      </c>
      <c r="G14" s="50" t="s">
        <v>56</v>
      </c>
      <c r="H14" s="29" t="s">
        <v>209</v>
      </c>
      <c r="I14" s="4" t="s">
        <v>63</v>
      </c>
      <c r="J14" s="4" t="s">
        <v>163</v>
      </c>
      <c r="K14" s="43">
        <v>6.48</v>
      </c>
      <c r="L14" s="30">
        <f t="shared" si="0"/>
        <v>6319.4444444444443</v>
      </c>
      <c r="M14" s="31">
        <f t="shared" si="1"/>
        <v>2.8868400000000003</v>
      </c>
      <c r="N14" s="72"/>
      <c r="O14" s="60">
        <f>+$K14*$N14</f>
        <v>0</v>
      </c>
      <c r="P14" s="72"/>
      <c r="Q14" s="60">
        <f t="shared" si="2"/>
        <v>0</v>
      </c>
      <c r="R14" s="3"/>
      <c r="S14" s="128"/>
      <c r="T14" s="128"/>
    </row>
    <row r="15" spans="1:20" s="7" customFormat="1" ht="22" customHeight="1" x14ac:dyDescent="0.3">
      <c r="A15" s="6"/>
      <c r="B15" s="33" t="s">
        <v>104</v>
      </c>
      <c r="C15" s="47" t="s">
        <v>62</v>
      </c>
      <c r="D15" s="4" t="s">
        <v>194</v>
      </c>
      <c r="E15" s="55">
        <v>760</v>
      </c>
      <c r="F15" s="47" t="s">
        <v>60</v>
      </c>
      <c r="G15" s="50" t="s">
        <v>56</v>
      </c>
      <c r="H15" s="29" t="s">
        <v>211</v>
      </c>
      <c r="I15" s="4" t="s">
        <v>93</v>
      </c>
      <c r="J15" s="4" t="s">
        <v>208</v>
      </c>
      <c r="K15" s="43">
        <v>6.48</v>
      </c>
      <c r="L15" s="30">
        <f t="shared" si="0"/>
        <v>6319.4444444444443</v>
      </c>
      <c r="M15" s="31">
        <f t="shared" si="1"/>
        <v>2.8868400000000003</v>
      </c>
      <c r="N15" s="72"/>
      <c r="O15" s="60">
        <f>+$K14*$N14</f>
        <v>0</v>
      </c>
      <c r="P15" s="72"/>
      <c r="Q15" s="60">
        <f t="shared" si="2"/>
        <v>0</v>
      </c>
      <c r="R15" s="6"/>
      <c r="S15" s="129"/>
      <c r="T15" s="129"/>
    </row>
    <row r="16" spans="1:20" s="7" customFormat="1" ht="22" customHeight="1" x14ac:dyDescent="0.3">
      <c r="A16" s="6"/>
      <c r="B16" s="33" t="s">
        <v>206</v>
      </c>
      <c r="C16" s="47" t="s">
        <v>62</v>
      </c>
      <c r="D16" s="4" t="s">
        <v>194</v>
      </c>
      <c r="E16" s="55">
        <v>760</v>
      </c>
      <c r="F16" s="47" t="s">
        <v>60</v>
      </c>
      <c r="G16" s="50" t="s">
        <v>56</v>
      </c>
      <c r="H16" s="29" t="s">
        <v>210</v>
      </c>
      <c r="I16" s="4" t="s">
        <v>207</v>
      </c>
      <c r="J16" s="4" t="s">
        <v>164</v>
      </c>
      <c r="K16" s="43">
        <v>6.48</v>
      </c>
      <c r="L16" s="30">
        <f t="shared" si="0"/>
        <v>6319.4444444444443</v>
      </c>
      <c r="M16" s="31">
        <f t="shared" si="1"/>
        <v>2.8868400000000003</v>
      </c>
      <c r="N16" s="72"/>
      <c r="O16" s="60">
        <f>+$K15*$N15</f>
        <v>0</v>
      </c>
      <c r="P16" s="72"/>
      <c r="Q16" s="60">
        <f t="shared" si="2"/>
        <v>0</v>
      </c>
      <c r="R16" s="6"/>
      <c r="S16" s="129"/>
      <c r="T16" s="129"/>
    </row>
    <row r="17" spans="1:20" ht="22" customHeight="1" x14ac:dyDescent="0.3">
      <c r="A17" s="3"/>
      <c r="B17" s="33" t="s">
        <v>217</v>
      </c>
      <c r="C17" s="47" t="s">
        <v>74</v>
      </c>
      <c r="D17" s="4" t="s">
        <v>194</v>
      </c>
      <c r="E17" s="54">
        <v>760</v>
      </c>
      <c r="F17" s="47" t="s">
        <v>60</v>
      </c>
      <c r="G17" s="50" t="s">
        <v>56</v>
      </c>
      <c r="H17" s="29" t="s">
        <v>120</v>
      </c>
      <c r="I17" s="4" t="s">
        <v>75</v>
      </c>
      <c r="J17" s="4" t="s">
        <v>162</v>
      </c>
      <c r="K17" s="43">
        <v>6.48</v>
      </c>
      <c r="L17" s="30">
        <f t="shared" si="0"/>
        <v>6319.4444444444443</v>
      </c>
      <c r="M17" s="31">
        <f t="shared" si="1"/>
        <v>2.8868400000000003</v>
      </c>
      <c r="N17" s="72"/>
      <c r="O17" s="60">
        <f>+$K17*$N17</f>
        <v>0</v>
      </c>
      <c r="P17" s="72"/>
      <c r="Q17" s="60">
        <f t="shared" si="2"/>
        <v>0</v>
      </c>
      <c r="R17" s="3"/>
      <c r="S17" s="128"/>
      <c r="T17" s="128"/>
    </row>
    <row r="18" spans="1:20" ht="22" customHeight="1" x14ac:dyDescent="0.3">
      <c r="A18" s="3"/>
      <c r="B18" s="33" t="s">
        <v>213</v>
      </c>
      <c r="C18" s="47" t="s">
        <v>64</v>
      </c>
      <c r="D18" s="4" t="s">
        <v>196</v>
      </c>
      <c r="E18" s="54">
        <v>1000</v>
      </c>
      <c r="F18" s="47" t="s">
        <v>65</v>
      </c>
      <c r="G18" s="50" t="s">
        <v>56</v>
      </c>
      <c r="H18" s="29" t="s">
        <v>121</v>
      </c>
      <c r="I18" s="4" t="s">
        <v>66</v>
      </c>
      <c r="J18" s="4" t="s">
        <v>165</v>
      </c>
      <c r="K18" s="43">
        <v>4.21</v>
      </c>
      <c r="L18" s="30">
        <f t="shared" si="0"/>
        <v>9726.8408551068878</v>
      </c>
      <c r="M18" s="31">
        <f t="shared" si="1"/>
        <v>1.8755550000000001</v>
      </c>
      <c r="N18" s="72"/>
      <c r="O18" s="60">
        <f>+$K18*$N18</f>
        <v>0</v>
      </c>
      <c r="P18" s="72"/>
      <c r="Q18" s="60">
        <f t="shared" si="2"/>
        <v>0</v>
      </c>
      <c r="R18" s="3"/>
      <c r="S18" s="128"/>
      <c r="T18" s="128"/>
    </row>
    <row r="19" spans="1:20" ht="22" customHeight="1" thickBot="1" x14ac:dyDescent="0.35">
      <c r="A19" s="3"/>
      <c r="B19" s="28" t="s">
        <v>48</v>
      </c>
      <c r="C19" s="39" t="s">
        <v>54</v>
      </c>
      <c r="D19" s="4" t="s">
        <v>198</v>
      </c>
      <c r="E19" s="55">
        <v>618</v>
      </c>
      <c r="F19" s="47" t="s">
        <v>55</v>
      </c>
      <c r="G19" s="50" t="s">
        <v>56</v>
      </c>
      <c r="H19" s="29" t="s">
        <v>101</v>
      </c>
      <c r="I19" s="4" t="s">
        <v>57</v>
      </c>
      <c r="J19" s="90" t="s">
        <v>167</v>
      </c>
      <c r="K19" s="43">
        <v>5.49</v>
      </c>
      <c r="L19" s="30">
        <f t="shared" si="0"/>
        <v>7459.0163934426228</v>
      </c>
      <c r="M19" s="31">
        <f t="shared" si="1"/>
        <v>2.4457949999999999</v>
      </c>
      <c r="N19" s="73"/>
      <c r="O19" s="61">
        <f>+$K19*$N19</f>
        <v>0</v>
      </c>
      <c r="P19" s="73"/>
      <c r="Q19" s="61">
        <f t="shared" si="2"/>
        <v>0</v>
      </c>
      <c r="R19" s="3"/>
      <c r="S19" s="128"/>
      <c r="T19" s="128"/>
    </row>
    <row r="20" spans="1:20" ht="11.25" customHeight="1" x14ac:dyDescent="0.4">
      <c r="A20" s="3"/>
      <c r="B20" s="3"/>
      <c r="C20" s="3"/>
      <c r="D20" s="3"/>
      <c r="E20" s="3"/>
      <c r="F20" s="3"/>
      <c r="G20" s="3"/>
      <c r="I20" s="41"/>
      <c r="J20" s="41"/>
      <c r="K20" s="64"/>
      <c r="L20" s="42"/>
      <c r="M20" s="42"/>
      <c r="N20" s="42"/>
      <c r="O20" s="32" t="s">
        <v>95</v>
      </c>
      <c r="P20" s="42"/>
      <c r="Q20" s="32" t="s">
        <v>95</v>
      </c>
      <c r="R20" s="3"/>
      <c r="S20" s="128"/>
      <c r="T20" s="128"/>
    </row>
    <row r="21" spans="1:20" ht="36.75" customHeight="1" thickBot="1" x14ac:dyDescent="0.45">
      <c r="A21" s="3"/>
      <c r="B21" s="663" t="s">
        <v>234</v>
      </c>
      <c r="C21" s="662"/>
      <c r="D21" s="662"/>
      <c r="E21" s="662"/>
      <c r="F21" s="662"/>
      <c r="G21" s="662"/>
      <c r="H21" s="662"/>
      <c r="I21" s="41"/>
      <c r="J21" s="41"/>
      <c r="K21" s="64"/>
      <c r="L21" s="42"/>
      <c r="M21" s="42"/>
      <c r="N21" s="42"/>
      <c r="O21" s="32"/>
      <c r="P21" s="42"/>
      <c r="Q21" s="32"/>
      <c r="R21" s="3"/>
      <c r="S21" s="128"/>
      <c r="T21" s="128"/>
    </row>
    <row r="22" spans="1:20" ht="22" customHeight="1" x14ac:dyDescent="0.3">
      <c r="A22" s="3"/>
      <c r="B22" s="28" t="s">
        <v>48</v>
      </c>
      <c r="C22" s="39" t="s">
        <v>49</v>
      </c>
      <c r="D22" s="4" t="s">
        <v>97</v>
      </c>
      <c r="E22" s="39">
        <v>144</v>
      </c>
      <c r="F22" s="4" t="s">
        <v>96</v>
      </c>
      <c r="G22" s="50" t="s">
        <v>193</v>
      </c>
      <c r="H22" s="29" t="s">
        <v>154</v>
      </c>
      <c r="I22" s="4" t="s">
        <v>153</v>
      </c>
      <c r="J22" s="90" t="s">
        <v>169</v>
      </c>
      <c r="K22" s="43">
        <v>10.32</v>
      </c>
      <c r="L22" s="30">
        <f t="shared" ref="L22:L32" si="3">40950/$K22</f>
        <v>3968.0232558139533</v>
      </c>
      <c r="M22" s="31">
        <f t="shared" ref="M22:M32" si="4">+$M$8*$K22</f>
        <v>4.5975600000000005</v>
      </c>
      <c r="N22" s="71"/>
      <c r="O22" s="59">
        <f t="shared" ref="O22:O32" si="5">+$K22*$N22</f>
        <v>0</v>
      </c>
      <c r="P22" s="71"/>
      <c r="Q22" s="59">
        <f t="shared" ref="Q22:Q32" si="6">($P22/$E22)*$K22</f>
        <v>0</v>
      </c>
      <c r="R22" s="3"/>
      <c r="S22" s="128"/>
      <c r="T22" s="128"/>
    </row>
    <row r="23" spans="1:20" ht="22" customHeight="1" x14ac:dyDescent="0.3">
      <c r="A23" s="3"/>
      <c r="B23" s="28" t="s">
        <v>48</v>
      </c>
      <c r="C23" s="39" t="s">
        <v>49</v>
      </c>
      <c r="D23" s="4" t="s">
        <v>97</v>
      </c>
      <c r="E23" s="39">
        <v>144</v>
      </c>
      <c r="F23" s="4" t="s">
        <v>96</v>
      </c>
      <c r="G23" s="50" t="s">
        <v>193</v>
      </c>
      <c r="H23" s="29" t="s">
        <v>105</v>
      </c>
      <c r="I23" s="4" t="s">
        <v>53</v>
      </c>
      <c r="J23" s="90" t="s">
        <v>168</v>
      </c>
      <c r="K23" s="43">
        <v>10.69</v>
      </c>
      <c r="L23" s="30">
        <f t="shared" si="3"/>
        <v>3830.682881197381</v>
      </c>
      <c r="M23" s="31">
        <f t="shared" si="4"/>
        <v>4.7623949999999997</v>
      </c>
      <c r="N23" s="81"/>
      <c r="O23" s="82">
        <f t="shared" si="5"/>
        <v>0</v>
      </c>
      <c r="P23" s="81"/>
      <c r="Q23" s="83">
        <f t="shared" si="6"/>
        <v>0</v>
      </c>
      <c r="R23" s="3"/>
      <c r="S23" s="128"/>
      <c r="T23" s="128"/>
    </row>
    <row r="24" spans="1:20" ht="22" customHeight="1" x14ac:dyDescent="0.3">
      <c r="A24" s="3"/>
      <c r="B24" s="33" t="s">
        <v>48</v>
      </c>
      <c r="C24" s="39" t="s">
        <v>49</v>
      </c>
      <c r="D24" s="4" t="s">
        <v>200</v>
      </c>
      <c r="E24" s="47">
        <v>145</v>
      </c>
      <c r="F24" s="4" t="s">
        <v>50</v>
      </c>
      <c r="G24" s="50" t="s">
        <v>193</v>
      </c>
      <c r="H24" s="29" t="s">
        <v>106</v>
      </c>
      <c r="I24" s="4" t="s">
        <v>51</v>
      </c>
      <c r="J24" s="90" t="s">
        <v>170</v>
      </c>
      <c r="K24" s="43">
        <v>7.81</v>
      </c>
      <c r="L24" s="30">
        <f t="shared" si="3"/>
        <v>5243.2778489116517</v>
      </c>
      <c r="M24" s="31">
        <f t="shared" si="4"/>
        <v>3.479355</v>
      </c>
      <c r="N24" s="72"/>
      <c r="O24" s="62">
        <f t="shared" si="5"/>
        <v>0</v>
      </c>
      <c r="P24" s="72"/>
      <c r="Q24" s="60">
        <f t="shared" si="6"/>
        <v>0</v>
      </c>
      <c r="R24" s="3"/>
      <c r="S24" s="128"/>
      <c r="T24" s="128"/>
    </row>
    <row r="25" spans="1:20" ht="22" customHeight="1" x14ac:dyDescent="0.3">
      <c r="A25" s="3"/>
      <c r="B25" s="33" t="s">
        <v>221</v>
      </c>
      <c r="C25" s="51" t="s">
        <v>223</v>
      </c>
      <c r="D25" s="4" t="s">
        <v>222</v>
      </c>
      <c r="E25" s="47">
        <v>60</v>
      </c>
      <c r="F25" s="4" t="s">
        <v>218</v>
      </c>
      <c r="G25" s="50" t="s">
        <v>193</v>
      </c>
      <c r="H25" s="29" t="s">
        <v>106</v>
      </c>
      <c r="I25" s="4" t="s">
        <v>220</v>
      </c>
      <c r="J25" s="90" t="s">
        <v>219</v>
      </c>
      <c r="K25" s="43">
        <v>1.91</v>
      </c>
      <c r="L25" s="30">
        <f t="shared" si="3"/>
        <v>21439.790575916231</v>
      </c>
      <c r="M25" s="31">
        <f t="shared" si="4"/>
        <v>0.85090500000000002</v>
      </c>
      <c r="N25" s="72"/>
      <c r="O25" s="62">
        <f t="shared" si="5"/>
        <v>0</v>
      </c>
      <c r="P25" s="72"/>
      <c r="Q25" s="60">
        <f t="shared" si="6"/>
        <v>0</v>
      </c>
      <c r="R25" s="3"/>
      <c r="S25" s="128"/>
      <c r="T25" s="128"/>
    </row>
    <row r="26" spans="1:20" ht="22" customHeight="1" x14ac:dyDescent="0.3">
      <c r="A26" s="3"/>
      <c r="B26" s="28" t="s">
        <v>48</v>
      </c>
      <c r="C26" s="39" t="s">
        <v>49</v>
      </c>
      <c r="D26" s="4" t="s">
        <v>97</v>
      </c>
      <c r="E26" s="39">
        <v>291</v>
      </c>
      <c r="F26" s="4" t="s">
        <v>52</v>
      </c>
      <c r="G26" s="50" t="s">
        <v>193</v>
      </c>
      <c r="H26" s="29" t="s">
        <v>90</v>
      </c>
      <c r="I26" s="34" t="s">
        <v>76</v>
      </c>
      <c r="J26" s="90" t="s">
        <v>171</v>
      </c>
      <c r="K26" s="43">
        <v>16.25</v>
      </c>
      <c r="L26" s="30">
        <f t="shared" si="3"/>
        <v>2520</v>
      </c>
      <c r="M26" s="31">
        <f t="shared" si="4"/>
        <v>7.2393749999999999</v>
      </c>
      <c r="N26" s="72"/>
      <c r="O26" s="62">
        <f t="shared" si="5"/>
        <v>0</v>
      </c>
      <c r="P26" s="72"/>
      <c r="Q26" s="60">
        <f t="shared" si="6"/>
        <v>0</v>
      </c>
      <c r="R26" s="3"/>
      <c r="S26" s="128"/>
      <c r="T26" s="128"/>
    </row>
    <row r="27" spans="1:20" ht="22" customHeight="1" x14ac:dyDescent="0.3">
      <c r="A27" s="3"/>
      <c r="B27" s="28" t="s">
        <v>48</v>
      </c>
      <c r="C27" s="47" t="s">
        <v>82</v>
      </c>
      <c r="D27" s="4" t="s">
        <v>200</v>
      </c>
      <c r="E27" s="39">
        <v>286</v>
      </c>
      <c r="F27" s="4" t="s">
        <v>52</v>
      </c>
      <c r="G27" s="50" t="s">
        <v>193</v>
      </c>
      <c r="H27" s="29" t="s">
        <v>94</v>
      </c>
      <c r="I27" s="4" t="s">
        <v>87</v>
      </c>
      <c r="J27" s="90" t="s">
        <v>172</v>
      </c>
      <c r="K27" s="43">
        <v>15.75</v>
      </c>
      <c r="L27" s="30">
        <f t="shared" si="3"/>
        <v>2600</v>
      </c>
      <c r="M27" s="31">
        <f t="shared" si="4"/>
        <v>7.0166250000000003</v>
      </c>
      <c r="N27" s="72"/>
      <c r="O27" s="62">
        <f t="shared" si="5"/>
        <v>0</v>
      </c>
      <c r="P27" s="72"/>
      <c r="Q27" s="60">
        <f t="shared" si="6"/>
        <v>0</v>
      </c>
      <c r="R27" s="3"/>
      <c r="S27" s="128"/>
      <c r="T27" s="128"/>
    </row>
    <row r="28" spans="1:20" ht="22" customHeight="1" x14ac:dyDescent="0.3">
      <c r="A28" s="3"/>
      <c r="B28" s="28" t="s">
        <v>48</v>
      </c>
      <c r="C28" s="47" t="s">
        <v>89</v>
      </c>
      <c r="D28" s="4" t="s">
        <v>214</v>
      </c>
      <c r="E28" s="39">
        <v>282</v>
      </c>
      <c r="F28" s="4" t="s">
        <v>85</v>
      </c>
      <c r="G28" s="50" t="s">
        <v>193</v>
      </c>
      <c r="H28" s="29" t="s">
        <v>92</v>
      </c>
      <c r="I28" s="4" t="s">
        <v>86</v>
      </c>
      <c r="J28" s="90" t="s">
        <v>173</v>
      </c>
      <c r="K28" s="43">
        <v>10.52</v>
      </c>
      <c r="L28" s="30">
        <f t="shared" si="3"/>
        <v>3892.5855513307988</v>
      </c>
      <c r="M28" s="31">
        <f t="shared" si="4"/>
        <v>4.6866599999999998</v>
      </c>
      <c r="N28" s="72"/>
      <c r="O28" s="62">
        <f t="shared" si="5"/>
        <v>0</v>
      </c>
      <c r="P28" s="72"/>
      <c r="Q28" s="60">
        <f t="shared" si="6"/>
        <v>0</v>
      </c>
      <c r="R28" s="3"/>
      <c r="S28" s="128"/>
      <c r="T28" s="128"/>
    </row>
    <row r="29" spans="1:20" ht="22" customHeight="1" x14ac:dyDescent="0.3">
      <c r="A29" s="3"/>
      <c r="B29" s="28" t="s">
        <v>48</v>
      </c>
      <c r="C29" s="47" t="s">
        <v>82</v>
      </c>
      <c r="D29" s="4" t="s">
        <v>200</v>
      </c>
      <c r="E29" s="39">
        <v>286</v>
      </c>
      <c r="F29" s="4" t="s">
        <v>52</v>
      </c>
      <c r="G29" s="50" t="s">
        <v>193</v>
      </c>
      <c r="H29" s="29" t="s">
        <v>107</v>
      </c>
      <c r="I29" s="4" t="s">
        <v>83</v>
      </c>
      <c r="J29" s="90" t="s">
        <v>174</v>
      </c>
      <c r="K29" s="43">
        <v>18.37</v>
      </c>
      <c r="L29" s="30">
        <f t="shared" si="3"/>
        <v>2229.1780076211212</v>
      </c>
      <c r="M29" s="31">
        <f t="shared" si="4"/>
        <v>8.1838350000000002</v>
      </c>
      <c r="N29" s="72"/>
      <c r="O29" s="62">
        <f t="shared" si="5"/>
        <v>0</v>
      </c>
      <c r="P29" s="72"/>
      <c r="Q29" s="60">
        <f t="shared" si="6"/>
        <v>0</v>
      </c>
      <c r="R29" s="3"/>
      <c r="S29" s="128"/>
      <c r="T29" s="128"/>
    </row>
    <row r="30" spans="1:20" ht="22" customHeight="1" x14ac:dyDescent="0.3">
      <c r="A30" s="3"/>
      <c r="B30" s="28" t="s">
        <v>48</v>
      </c>
      <c r="C30" s="47" t="s">
        <v>88</v>
      </c>
      <c r="D30" s="4" t="s">
        <v>215</v>
      </c>
      <c r="E30" s="39">
        <v>555</v>
      </c>
      <c r="F30" s="4" t="s">
        <v>84</v>
      </c>
      <c r="G30" s="50" t="s">
        <v>193</v>
      </c>
      <c r="H30" s="29" t="s">
        <v>91</v>
      </c>
      <c r="I30" s="4" t="s">
        <v>141</v>
      </c>
      <c r="J30" s="90" t="s">
        <v>175</v>
      </c>
      <c r="K30" s="43">
        <v>30.97</v>
      </c>
      <c r="L30" s="30">
        <f t="shared" si="3"/>
        <v>1322.2473361317404</v>
      </c>
      <c r="M30" s="31">
        <f t="shared" si="4"/>
        <v>13.797134999999999</v>
      </c>
      <c r="N30" s="72"/>
      <c r="O30" s="62">
        <f t="shared" si="5"/>
        <v>0</v>
      </c>
      <c r="P30" s="72"/>
      <c r="Q30" s="60">
        <f t="shared" si="6"/>
        <v>0</v>
      </c>
      <c r="R30" s="3"/>
      <c r="S30" s="128"/>
      <c r="T30" s="128"/>
    </row>
    <row r="31" spans="1:20" ht="22" customHeight="1" x14ac:dyDescent="0.3">
      <c r="A31" s="3"/>
      <c r="B31" s="28" t="s">
        <v>48</v>
      </c>
      <c r="C31" s="47" t="s">
        <v>49</v>
      </c>
      <c r="D31" s="4" t="s">
        <v>97</v>
      </c>
      <c r="E31" s="39">
        <v>289</v>
      </c>
      <c r="F31" s="4" t="s">
        <v>52</v>
      </c>
      <c r="G31" s="50" t="s">
        <v>193</v>
      </c>
      <c r="H31" s="29" t="s">
        <v>98</v>
      </c>
      <c r="I31" s="4" t="s">
        <v>99</v>
      </c>
      <c r="J31" s="90" t="s">
        <v>176</v>
      </c>
      <c r="K31" s="43">
        <v>9.7200000000000006</v>
      </c>
      <c r="L31" s="30">
        <f t="shared" si="3"/>
        <v>4212.9629629629626</v>
      </c>
      <c r="M31" s="31">
        <f t="shared" si="4"/>
        <v>4.33026</v>
      </c>
      <c r="N31" s="72"/>
      <c r="O31" s="62">
        <f t="shared" si="5"/>
        <v>0</v>
      </c>
      <c r="P31" s="72"/>
      <c r="Q31" s="60">
        <f t="shared" si="6"/>
        <v>0</v>
      </c>
      <c r="R31" s="3"/>
      <c r="S31" s="128"/>
      <c r="T31" s="128"/>
    </row>
    <row r="32" spans="1:20" ht="22" customHeight="1" thickBot="1" x14ac:dyDescent="0.35">
      <c r="A32" s="3"/>
      <c r="B32" s="28" t="s">
        <v>48</v>
      </c>
      <c r="C32" s="47" t="s">
        <v>49</v>
      </c>
      <c r="D32" s="4" t="s">
        <v>97</v>
      </c>
      <c r="E32" s="39">
        <v>289</v>
      </c>
      <c r="F32" s="4" t="s">
        <v>52</v>
      </c>
      <c r="G32" s="50" t="s">
        <v>193</v>
      </c>
      <c r="H32" s="33" t="s">
        <v>116</v>
      </c>
      <c r="I32" s="4" t="s">
        <v>100</v>
      </c>
      <c r="J32" s="90" t="s">
        <v>177</v>
      </c>
      <c r="K32" s="43">
        <v>12.84</v>
      </c>
      <c r="L32" s="30">
        <f t="shared" si="3"/>
        <v>3189.2523364485983</v>
      </c>
      <c r="M32" s="31">
        <f t="shared" si="4"/>
        <v>5.7202200000000003</v>
      </c>
      <c r="N32" s="73"/>
      <c r="O32" s="63">
        <f t="shared" si="5"/>
        <v>0</v>
      </c>
      <c r="P32" s="73"/>
      <c r="Q32" s="61">
        <f t="shared" si="6"/>
        <v>0</v>
      </c>
      <c r="R32" s="3"/>
      <c r="S32" s="128"/>
      <c r="T32" s="128"/>
    </row>
    <row r="33" spans="1:20" ht="32.25" customHeight="1" thickBot="1" x14ac:dyDescent="0.45">
      <c r="A33" s="3"/>
      <c r="B33" s="663" t="s">
        <v>233</v>
      </c>
      <c r="C33" s="662"/>
      <c r="D33" s="662"/>
      <c r="E33" s="662"/>
      <c r="F33" s="662"/>
      <c r="G33" s="662"/>
      <c r="H33" s="662"/>
      <c r="I33" s="4"/>
      <c r="J33" s="4"/>
      <c r="K33" s="43"/>
      <c r="L33" s="30"/>
      <c r="M33" s="31"/>
      <c r="N33" s="66"/>
      <c r="O33" s="32"/>
      <c r="P33" s="66"/>
      <c r="Q33" s="32"/>
      <c r="R33" s="3"/>
      <c r="S33" s="128"/>
      <c r="T33" s="128"/>
    </row>
    <row r="34" spans="1:20" ht="24" customHeight="1" thickBot="1" x14ac:dyDescent="0.35">
      <c r="A34" s="3"/>
      <c r="B34" s="28" t="s">
        <v>139</v>
      </c>
      <c r="C34" s="39" t="s">
        <v>136</v>
      </c>
      <c r="D34" s="4" t="s">
        <v>216</v>
      </c>
      <c r="E34" s="39">
        <v>69</v>
      </c>
      <c r="F34" s="4" t="s">
        <v>137</v>
      </c>
      <c r="G34" s="67" t="s">
        <v>140</v>
      </c>
      <c r="H34" s="33"/>
      <c r="I34" s="4" t="s">
        <v>138</v>
      </c>
      <c r="J34" s="90" t="s">
        <v>178</v>
      </c>
      <c r="K34" s="43">
        <v>6.45</v>
      </c>
      <c r="L34" s="30">
        <f>40950/$K34</f>
        <v>6348.8372093023254</v>
      </c>
      <c r="M34" s="31">
        <f>+$M$8*$K34</f>
        <v>2.873475</v>
      </c>
      <c r="N34" s="74"/>
      <c r="O34" s="69">
        <f>+$K34*$N34</f>
        <v>0</v>
      </c>
      <c r="P34" s="75"/>
      <c r="Q34" s="70">
        <f>($P34/$E34)*$K34</f>
        <v>0</v>
      </c>
      <c r="R34" s="3"/>
      <c r="S34" s="128"/>
      <c r="T34" s="128"/>
    </row>
    <row r="35" spans="1:20" ht="7.5" customHeight="1" thickBot="1" x14ac:dyDescent="0.4">
      <c r="A35" s="3"/>
      <c r="B35" s="28"/>
      <c r="C35" s="48"/>
      <c r="D35" s="9"/>
      <c r="E35" s="48"/>
      <c r="F35" s="9"/>
      <c r="G35" s="19"/>
      <c r="H35" s="40"/>
      <c r="I35" s="9"/>
      <c r="J35" s="9"/>
      <c r="K35" s="65"/>
      <c r="L35" s="12"/>
      <c r="M35" s="13"/>
      <c r="N35" s="14"/>
      <c r="O35" s="15"/>
      <c r="P35" s="14"/>
      <c r="Q35" s="15"/>
      <c r="R35" s="3"/>
      <c r="S35" s="128"/>
      <c r="T35" s="128"/>
    </row>
    <row r="36" spans="1:20" ht="30" customHeight="1" thickBot="1" x14ac:dyDescent="0.35">
      <c r="A36" s="3"/>
      <c r="B36" s="100" t="s">
        <v>95</v>
      </c>
      <c r="C36" s="100"/>
      <c r="D36" s="100"/>
      <c r="E36" s="100"/>
      <c r="F36" s="100"/>
      <c r="H36" s="100"/>
      <c r="I36" s="100"/>
      <c r="J36" s="100"/>
      <c r="K36" s="100"/>
      <c r="L36" s="659" t="s">
        <v>143</v>
      </c>
      <c r="M36" s="660"/>
      <c r="N36" s="23">
        <f>SUM(N10:N34)</f>
        <v>0</v>
      </c>
      <c r="O36" s="23">
        <f>SUM(O10:O34)</f>
        <v>0</v>
      </c>
      <c r="P36" s="23">
        <f>SUM(P10:P34)</f>
        <v>0</v>
      </c>
      <c r="Q36" s="23">
        <f>SUM(Q10:Q34)</f>
        <v>0</v>
      </c>
      <c r="R36" s="3"/>
      <c r="S36" s="128"/>
      <c r="T36" s="128"/>
    </row>
    <row r="37" spans="1:20" ht="17.25" customHeight="1" x14ac:dyDescent="0.3">
      <c r="A37" s="3"/>
      <c r="B37" s="668" t="s">
        <v>203</v>
      </c>
      <c r="C37" s="668"/>
      <c r="D37" s="668"/>
      <c r="E37" s="668"/>
      <c r="F37" s="668"/>
      <c r="G37" s="668"/>
      <c r="H37" s="668"/>
      <c r="I37" s="668"/>
      <c r="J37" s="668"/>
      <c r="K37" s="668"/>
      <c r="L37" s="653"/>
      <c r="M37" s="653"/>
      <c r="N37" s="58"/>
      <c r="O37" s="58"/>
      <c r="P37" s="58"/>
      <c r="Q37" s="58"/>
      <c r="R37" s="3"/>
      <c r="S37" s="128"/>
      <c r="T37" s="128"/>
    </row>
    <row r="38" spans="1:20" ht="15.75" customHeight="1" x14ac:dyDescent="0.35">
      <c r="A38" s="3"/>
      <c r="B38" s="666" t="s">
        <v>212</v>
      </c>
      <c r="C38" s="666"/>
      <c r="D38" s="666"/>
      <c r="E38" s="666"/>
      <c r="F38" s="666"/>
      <c r="G38" s="666"/>
      <c r="H38" s="666"/>
      <c r="I38" s="17"/>
      <c r="J38" s="17"/>
      <c r="K38" s="17"/>
      <c r="L38" s="80"/>
      <c r="M38" s="80"/>
      <c r="N38" s="58"/>
      <c r="O38" s="58"/>
      <c r="P38" s="58"/>
      <c r="Q38" s="58"/>
      <c r="R38" s="3"/>
      <c r="S38" s="128"/>
      <c r="T38" s="128"/>
    </row>
    <row r="39" spans="1:20" ht="30" customHeight="1" x14ac:dyDescent="0.35">
      <c r="A39" s="3"/>
      <c r="B39" s="98"/>
      <c r="C39" s="98"/>
      <c r="D39" s="98"/>
      <c r="E39" s="98"/>
      <c r="F39" s="98"/>
      <c r="G39" s="94" t="s">
        <v>240</v>
      </c>
      <c r="H39" s="98"/>
      <c r="I39" s="95" t="s">
        <v>227</v>
      </c>
      <c r="J39" s="98"/>
      <c r="K39" s="17"/>
      <c r="L39" s="653"/>
      <c r="M39" s="653"/>
      <c r="N39" s="58"/>
      <c r="O39" s="58"/>
      <c r="P39" s="58"/>
      <c r="Q39" s="58"/>
      <c r="R39" s="3"/>
      <c r="S39" s="128"/>
      <c r="T39" s="128"/>
    </row>
    <row r="40" spans="1:20" ht="15" customHeight="1" x14ac:dyDescent="0.3">
      <c r="A40" s="3"/>
      <c r="B40" s="33"/>
      <c r="C40" s="47"/>
      <c r="D40" s="3"/>
      <c r="E40" s="47"/>
      <c r="F40" s="3"/>
      <c r="G40" s="3" t="s">
        <v>237</v>
      </c>
      <c r="H40" s="3"/>
      <c r="I40" s="88"/>
      <c r="J40" s="88"/>
      <c r="K40" s="88"/>
      <c r="L40" s="57"/>
      <c r="M40" s="652"/>
      <c r="N40" s="652"/>
      <c r="O40" s="652"/>
      <c r="P40" s="652"/>
      <c r="Q40" s="3"/>
      <c r="R40" s="3"/>
      <c r="S40" s="128"/>
      <c r="T40" s="128"/>
    </row>
    <row r="41" spans="1:20" ht="15" customHeight="1" x14ac:dyDescent="0.3">
      <c r="A41" s="3"/>
      <c r="B41" s="33"/>
      <c r="C41" s="47"/>
      <c r="D41" s="3"/>
      <c r="E41" s="47"/>
      <c r="F41" s="3"/>
      <c r="H41" s="3"/>
      <c r="I41" s="88"/>
      <c r="J41" s="88"/>
      <c r="K41" s="88"/>
      <c r="L41" s="57"/>
      <c r="M41" s="93"/>
      <c r="N41" s="93"/>
      <c r="O41" s="3"/>
      <c r="P41" s="93"/>
      <c r="Q41" s="3"/>
      <c r="R41" s="3"/>
      <c r="S41" s="128"/>
      <c r="T41" s="128"/>
    </row>
    <row r="42" spans="1:20" ht="12" customHeight="1" x14ac:dyDescent="0.3">
      <c r="A42" s="3"/>
      <c r="B42" s="33"/>
      <c r="C42" s="47"/>
      <c r="D42" s="3"/>
      <c r="E42" s="47"/>
      <c r="F42" s="3"/>
      <c r="G42" s="79"/>
      <c r="H42" s="85"/>
      <c r="I42" s="79"/>
      <c r="J42" s="79"/>
      <c r="K42" s="3"/>
      <c r="L42" s="3"/>
      <c r="M42" s="3"/>
      <c r="N42" s="3"/>
      <c r="O42" s="3"/>
      <c r="P42" s="3"/>
      <c r="Q42" s="3"/>
      <c r="R42" s="3"/>
      <c r="S42" s="128"/>
      <c r="T42" s="128"/>
    </row>
    <row r="43" spans="1:20" x14ac:dyDescent="0.25">
      <c r="C43" s="132"/>
      <c r="D43" s="128"/>
      <c r="E43" s="132"/>
      <c r="F43" s="128"/>
      <c r="G43" s="128"/>
      <c r="H43" s="128"/>
      <c r="I43" s="128"/>
      <c r="J43" s="128"/>
      <c r="K43" s="128"/>
      <c r="L43" s="128"/>
      <c r="M43" s="128"/>
      <c r="N43" s="128"/>
      <c r="O43" s="128"/>
      <c r="P43" s="128"/>
      <c r="Q43" s="128"/>
      <c r="R43" s="128"/>
      <c r="S43" s="128"/>
      <c r="T43" s="128"/>
    </row>
    <row r="44" spans="1:20" x14ac:dyDescent="0.25">
      <c r="C44" s="132"/>
      <c r="D44" s="128"/>
      <c r="E44" s="132"/>
      <c r="F44" s="128"/>
      <c r="G44" s="128"/>
      <c r="H44" s="128"/>
      <c r="I44" s="128"/>
      <c r="J44" s="128"/>
      <c r="K44" s="128"/>
      <c r="L44" s="128"/>
      <c r="M44" s="128"/>
      <c r="N44" s="128"/>
      <c r="O44" s="128"/>
      <c r="P44" s="128"/>
      <c r="Q44" s="128"/>
      <c r="R44" s="128"/>
      <c r="S44" s="128"/>
      <c r="T44" s="128"/>
    </row>
    <row r="45" spans="1:20" x14ac:dyDescent="0.25">
      <c r="C45" s="132"/>
      <c r="D45" s="128"/>
      <c r="E45" s="132"/>
      <c r="F45" s="128"/>
      <c r="G45" s="128"/>
      <c r="H45" s="128"/>
      <c r="I45" s="128"/>
      <c r="J45" s="128"/>
      <c r="K45" s="128"/>
      <c r="L45" s="128"/>
      <c r="M45" s="128"/>
      <c r="N45" s="128"/>
      <c r="O45" s="128"/>
      <c r="P45" s="128"/>
      <c r="Q45" s="128"/>
      <c r="R45" s="128"/>
      <c r="S45" s="128"/>
      <c r="T45" s="128"/>
    </row>
    <row r="46" spans="1:20" x14ac:dyDescent="0.25">
      <c r="C46" s="132"/>
      <c r="D46" s="128"/>
      <c r="E46" s="132"/>
      <c r="F46" s="128"/>
      <c r="G46" s="128"/>
      <c r="H46" s="128"/>
      <c r="I46" s="128"/>
      <c r="J46" s="128"/>
      <c r="K46" s="128"/>
      <c r="L46" s="128"/>
      <c r="M46" s="128"/>
      <c r="N46" s="128"/>
      <c r="O46" s="128"/>
      <c r="P46" s="128"/>
      <c r="Q46" s="128"/>
      <c r="R46" s="128"/>
      <c r="S46" s="128"/>
      <c r="T46" s="128"/>
    </row>
  </sheetData>
  <sheetProtection selectLockedCells="1"/>
  <mergeCells count="13">
    <mergeCell ref="B38:H38"/>
    <mergeCell ref="L37:M37"/>
    <mergeCell ref="B37:K37"/>
    <mergeCell ref="M40:P40"/>
    <mergeCell ref="L39:M39"/>
    <mergeCell ref="N5:Q5"/>
    <mergeCell ref="G7:H7"/>
    <mergeCell ref="L36:M36"/>
    <mergeCell ref="B9:H9"/>
    <mergeCell ref="B21:H21"/>
    <mergeCell ref="B33:H33"/>
    <mergeCell ref="N6:O6"/>
    <mergeCell ref="P6:Q6"/>
  </mergeCells>
  <phoneticPr fontId="0" type="noConversion"/>
  <hyperlinks>
    <hyperlink ref="I39" r:id="rId1" xr:uid="{00000000-0004-0000-0800-000000000000}"/>
  </hyperlinks>
  <printOptions horizontalCentered="1"/>
  <pageMargins left="0.47" right="0.24" top="0.5" bottom="0.32" header="0.5" footer="0.25"/>
  <pageSetup scale="57" fitToHeight="4" orientation="landscape" horizontalDpi="240" verticalDpi="144"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O106"/>
  <sheetViews>
    <sheetView topLeftCell="A34" zoomScaleNormal="100" zoomScaleSheetLayoutView="100" workbookViewId="0">
      <selection activeCell="F69" sqref="F69:L69"/>
    </sheetView>
  </sheetViews>
  <sheetFormatPr defaultRowHeight="12.5" x14ac:dyDescent="0.25"/>
  <cols>
    <col min="1" max="1" width="1" customWidth="1"/>
    <col min="2" max="2" width="3.453125" customWidth="1"/>
    <col min="3" max="3" width="4.1796875" customWidth="1"/>
    <col min="5" max="5" width="13.26953125" customWidth="1"/>
    <col min="6" max="7" width="7.453125" customWidth="1"/>
    <col min="8" max="8" width="5.26953125" customWidth="1"/>
    <col min="9" max="9" width="6" customWidth="1"/>
    <col min="10" max="10" width="16.1796875" customWidth="1"/>
    <col min="11" max="11" width="14.7265625" customWidth="1"/>
    <col min="12" max="12" width="8.7265625" bestFit="1" customWidth="1"/>
    <col min="13" max="13" width="4.81640625" customWidth="1"/>
  </cols>
  <sheetData>
    <row r="1" spans="1:15" x14ac:dyDescent="0.25">
      <c r="A1" s="88"/>
      <c r="B1" s="88"/>
      <c r="C1" s="88"/>
      <c r="D1" s="88"/>
      <c r="E1" s="88"/>
      <c r="F1" s="88"/>
      <c r="G1" s="88"/>
      <c r="H1" s="88"/>
      <c r="I1" s="88"/>
      <c r="J1" s="88"/>
      <c r="K1" s="88"/>
      <c r="L1" s="139">
        <v>44516</v>
      </c>
      <c r="M1" s="102"/>
      <c r="N1" s="102"/>
    </row>
    <row r="2" spans="1:15" ht="15.5" x14ac:dyDescent="0.35">
      <c r="A2" s="88"/>
      <c r="B2" s="88"/>
      <c r="C2" s="88"/>
      <c r="D2" s="88"/>
      <c r="E2" s="88"/>
      <c r="F2" s="121"/>
      <c r="G2" s="121"/>
      <c r="H2" s="121"/>
      <c r="I2" s="122" t="s">
        <v>257</v>
      </c>
      <c r="J2" s="121"/>
      <c r="K2" s="121"/>
      <c r="L2" s="88"/>
      <c r="M2" s="102"/>
      <c r="N2" s="102"/>
    </row>
    <row r="3" spans="1:15" ht="15.5" x14ac:dyDescent="0.35">
      <c r="A3" s="88"/>
      <c r="B3" s="88"/>
      <c r="C3" s="88"/>
      <c r="D3" s="88"/>
      <c r="E3" s="88"/>
      <c r="F3" s="121"/>
      <c r="G3" s="121"/>
      <c r="H3" s="121"/>
      <c r="I3" s="122" t="s">
        <v>30</v>
      </c>
      <c r="J3" s="121"/>
      <c r="K3" s="121"/>
      <c r="L3" s="88"/>
      <c r="M3" s="102"/>
      <c r="N3" s="102"/>
    </row>
    <row r="4" spans="1:15" ht="15.5" x14ac:dyDescent="0.35">
      <c r="A4" s="88"/>
      <c r="B4" s="88"/>
      <c r="C4" s="88"/>
      <c r="D4" s="88"/>
      <c r="E4" s="88"/>
      <c r="F4" s="121"/>
      <c r="G4" s="121"/>
      <c r="H4" s="121"/>
      <c r="I4" s="183" t="s">
        <v>29</v>
      </c>
      <c r="J4" s="121"/>
      <c r="K4" s="121"/>
      <c r="L4" s="88"/>
      <c r="M4" s="102"/>
      <c r="N4" s="102"/>
    </row>
    <row r="5" spans="1:15" ht="15.5" x14ac:dyDescent="0.35">
      <c r="A5" s="88"/>
      <c r="B5" s="88"/>
      <c r="C5" s="88"/>
      <c r="D5" s="88"/>
      <c r="E5" s="88"/>
      <c r="F5" s="121"/>
      <c r="G5" s="121"/>
      <c r="H5" s="121"/>
      <c r="I5" s="181" t="s">
        <v>638</v>
      </c>
      <c r="J5" s="121"/>
      <c r="K5" s="121"/>
      <c r="L5" s="88"/>
      <c r="M5" s="102"/>
      <c r="N5" s="102"/>
    </row>
    <row r="6" spans="1:15" ht="15.5" x14ac:dyDescent="0.35">
      <c r="A6" s="88"/>
      <c r="B6" s="88"/>
      <c r="C6" s="88"/>
      <c r="D6" s="88"/>
      <c r="E6" s="88"/>
      <c r="F6" s="121"/>
      <c r="G6" s="121"/>
      <c r="H6" s="121"/>
      <c r="I6" s="123" t="s">
        <v>13</v>
      </c>
      <c r="J6" s="121"/>
      <c r="K6" s="121"/>
      <c r="L6" s="88"/>
      <c r="M6" s="102"/>
      <c r="N6" s="102"/>
    </row>
    <row r="7" spans="1:15" x14ac:dyDescent="0.25">
      <c r="A7" s="88"/>
      <c r="B7" s="88"/>
      <c r="C7" s="88"/>
      <c r="D7" s="88"/>
      <c r="E7" s="88"/>
      <c r="F7" s="88"/>
      <c r="G7" s="88"/>
      <c r="H7" s="88"/>
      <c r="I7" s="88"/>
      <c r="J7" s="88"/>
      <c r="K7" s="88"/>
      <c r="L7" s="88"/>
      <c r="M7" s="102"/>
      <c r="N7" s="102"/>
    </row>
    <row r="8" spans="1:15" ht="21.75" customHeight="1" x14ac:dyDescent="0.3">
      <c r="A8" s="88"/>
      <c r="B8" s="56" t="s">
        <v>258</v>
      </c>
      <c r="C8" s="56"/>
      <c r="D8" s="56"/>
      <c r="E8" s="56"/>
      <c r="F8" s="56"/>
      <c r="G8" s="56"/>
      <c r="H8" s="56"/>
      <c r="I8" s="56"/>
      <c r="J8" s="56"/>
      <c r="K8" s="56"/>
      <c r="L8" s="56"/>
      <c r="M8" s="108"/>
      <c r="N8" s="102"/>
    </row>
    <row r="9" spans="1:15" ht="15" customHeight="1" x14ac:dyDescent="0.3">
      <c r="A9" s="88"/>
      <c r="B9" s="56" t="s">
        <v>17</v>
      </c>
      <c r="C9" s="56"/>
      <c r="D9" s="56"/>
      <c r="E9" s="56"/>
      <c r="F9" s="56"/>
      <c r="G9" s="56"/>
      <c r="H9" s="56"/>
      <c r="I9" s="56"/>
      <c r="J9" s="56"/>
      <c r="K9" s="56"/>
      <c r="L9" s="56"/>
      <c r="M9" s="108"/>
      <c r="N9" s="102"/>
    </row>
    <row r="10" spans="1:15" ht="15" customHeight="1" x14ac:dyDescent="0.3">
      <c r="A10" s="88"/>
      <c r="B10" s="669" t="s">
        <v>18</v>
      </c>
      <c r="C10" s="669"/>
      <c r="D10" s="669"/>
      <c r="E10" s="669"/>
      <c r="F10" s="669"/>
      <c r="G10" s="669"/>
      <c r="H10" s="669"/>
      <c r="I10" s="669"/>
      <c r="J10" s="669"/>
      <c r="K10" s="669"/>
      <c r="L10" s="669"/>
      <c r="M10" s="125"/>
      <c r="N10" s="102"/>
    </row>
    <row r="11" spans="1:15" ht="15" customHeight="1" x14ac:dyDescent="0.3">
      <c r="A11" s="88"/>
      <c r="B11" s="56" t="s">
        <v>619</v>
      </c>
      <c r="C11" s="56"/>
      <c r="D11" s="56"/>
      <c r="E11" s="56"/>
      <c r="F11" s="56"/>
      <c r="G11" s="56"/>
      <c r="H11" s="56"/>
      <c r="I11" s="56"/>
      <c r="J11" s="56"/>
      <c r="K11" s="56"/>
      <c r="L11" s="56"/>
      <c r="M11" s="108"/>
      <c r="N11" s="102"/>
      <c r="O11" s="103"/>
    </row>
    <row r="12" spans="1:15" ht="15" customHeight="1" x14ac:dyDescent="0.3">
      <c r="A12" s="88"/>
      <c r="B12" s="56" t="s">
        <v>277</v>
      </c>
      <c r="C12" s="111"/>
      <c r="D12" s="111"/>
      <c r="E12" s="111"/>
      <c r="F12" s="111"/>
      <c r="G12" s="111"/>
      <c r="H12" s="111"/>
      <c r="I12" s="111"/>
      <c r="J12" s="111"/>
      <c r="K12" s="111"/>
      <c r="L12" s="111"/>
      <c r="M12" s="126"/>
      <c r="N12" s="102"/>
    </row>
    <row r="13" spans="1:15" ht="14" x14ac:dyDescent="0.3">
      <c r="A13" s="88"/>
      <c r="B13" s="56"/>
      <c r="C13" s="88"/>
      <c r="D13" s="88"/>
      <c r="E13" s="88"/>
      <c r="F13" s="88"/>
      <c r="G13" s="88"/>
      <c r="H13" s="88"/>
      <c r="I13" s="88"/>
      <c r="J13" s="88"/>
      <c r="K13" s="88"/>
      <c r="L13" s="88"/>
      <c r="M13" s="102"/>
      <c r="N13" s="102"/>
    </row>
    <row r="14" spans="1:15" ht="14" x14ac:dyDescent="0.3">
      <c r="A14" s="88"/>
      <c r="B14" s="120" t="s">
        <v>265</v>
      </c>
      <c r="C14" s="56" t="s">
        <v>259</v>
      </c>
      <c r="D14" s="88"/>
      <c r="E14" s="88"/>
      <c r="F14" s="88"/>
      <c r="G14" s="88"/>
      <c r="H14" s="88"/>
      <c r="I14" s="88"/>
      <c r="J14" s="88"/>
      <c r="K14" s="88"/>
      <c r="L14" s="88"/>
      <c r="M14" s="102"/>
      <c r="N14" s="102"/>
    </row>
    <row r="15" spans="1:15" ht="14" x14ac:dyDescent="0.3">
      <c r="A15" s="88"/>
      <c r="B15" s="88"/>
      <c r="C15" s="113" t="s">
        <v>20</v>
      </c>
      <c r="D15" s="88"/>
      <c r="E15" s="88"/>
      <c r="F15" s="88"/>
      <c r="G15" s="88"/>
      <c r="H15" s="670"/>
      <c r="I15" s="670"/>
      <c r="J15" s="670"/>
      <c r="K15" s="670"/>
      <c r="L15" s="88" t="s">
        <v>19</v>
      </c>
      <c r="M15" s="102"/>
      <c r="N15" s="102"/>
    </row>
    <row r="16" spans="1:15" ht="14" x14ac:dyDescent="0.3">
      <c r="A16" s="88"/>
      <c r="B16" s="88"/>
      <c r="C16" s="113" t="s">
        <v>1</v>
      </c>
      <c r="D16" s="88"/>
      <c r="E16" s="88"/>
      <c r="F16" s="88"/>
      <c r="G16" s="88"/>
      <c r="H16" s="88"/>
      <c r="I16" s="88"/>
      <c r="J16" s="88"/>
      <c r="K16" s="88"/>
      <c r="L16" s="88"/>
      <c r="M16" s="102"/>
      <c r="N16" s="102"/>
    </row>
    <row r="17" spans="1:14" ht="14" x14ac:dyDescent="0.3">
      <c r="A17" s="88"/>
      <c r="B17" s="88"/>
      <c r="C17" s="113" t="s">
        <v>639</v>
      </c>
      <c r="D17" s="88"/>
      <c r="E17" s="88"/>
      <c r="F17" s="88"/>
      <c r="G17" s="88"/>
      <c r="H17" s="88"/>
      <c r="I17" s="88"/>
      <c r="J17" s="88"/>
      <c r="K17" s="88"/>
      <c r="L17" s="88"/>
      <c r="M17" s="102"/>
      <c r="N17" s="102"/>
    </row>
    <row r="18" spans="1:14" ht="10.5" customHeight="1" x14ac:dyDescent="0.3">
      <c r="A18" s="88"/>
      <c r="B18" s="114"/>
      <c r="C18" s="88"/>
      <c r="D18" s="88"/>
      <c r="E18" s="88"/>
      <c r="F18" s="88"/>
      <c r="G18" s="88"/>
      <c r="H18" s="88"/>
      <c r="I18" s="88"/>
      <c r="J18" s="88"/>
      <c r="K18" s="88"/>
      <c r="L18" s="88"/>
      <c r="M18" s="102"/>
      <c r="N18" s="102"/>
    </row>
    <row r="19" spans="1:14" ht="14" x14ac:dyDescent="0.3">
      <c r="A19" s="88"/>
      <c r="B19" s="120" t="s">
        <v>265</v>
      </c>
      <c r="C19" s="113" t="s">
        <v>260</v>
      </c>
      <c r="D19" s="88"/>
      <c r="E19" s="88"/>
      <c r="F19" s="88"/>
      <c r="G19" s="88"/>
      <c r="H19" s="88"/>
      <c r="I19" s="88"/>
      <c r="J19" s="88"/>
      <c r="K19" s="88"/>
      <c r="L19" s="88"/>
      <c r="M19" s="102"/>
      <c r="N19" s="102"/>
    </row>
    <row r="20" spans="1:14" ht="14" x14ac:dyDescent="0.3">
      <c r="A20" s="88"/>
      <c r="B20" s="88"/>
      <c r="C20" s="113" t="s">
        <v>261</v>
      </c>
      <c r="D20" s="88"/>
      <c r="E20" s="88"/>
      <c r="F20" s="88"/>
      <c r="G20" s="88"/>
      <c r="H20" s="88"/>
      <c r="I20" s="88"/>
      <c r="J20" s="88"/>
      <c r="K20" s="88"/>
      <c r="L20" s="88"/>
      <c r="M20" s="102"/>
      <c r="N20" s="102"/>
    </row>
    <row r="21" spans="1:14" ht="14" x14ac:dyDescent="0.3">
      <c r="A21" s="88"/>
      <c r="B21" s="88"/>
      <c r="C21" s="113" t="s">
        <v>262</v>
      </c>
      <c r="D21" s="88"/>
      <c r="E21" s="88"/>
      <c r="F21" s="88"/>
      <c r="G21" s="88"/>
      <c r="H21" s="88"/>
      <c r="I21" s="88"/>
      <c r="J21" s="88"/>
      <c r="K21" s="88"/>
      <c r="L21" s="88"/>
      <c r="M21" s="102"/>
      <c r="N21" s="102"/>
    </row>
    <row r="22" spans="1:14" ht="10.5" customHeight="1" x14ac:dyDescent="0.3">
      <c r="A22" s="88"/>
      <c r="B22" s="88"/>
      <c r="C22" s="113"/>
      <c r="D22" s="88"/>
      <c r="E22" s="88"/>
      <c r="F22" s="88"/>
      <c r="G22" s="88"/>
      <c r="H22" s="88"/>
      <c r="I22" s="88"/>
      <c r="J22" s="88"/>
      <c r="K22" s="88"/>
      <c r="L22" s="88"/>
      <c r="M22" s="102"/>
      <c r="N22" s="102"/>
    </row>
    <row r="23" spans="1:14" ht="14" x14ac:dyDescent="0.3">
      <c r="A23" s="88"/>
      <c r="B23" s="120" t="s">
        <v>265</v>
      </c>
      <c r="C23" s="113" t="s">
        <v>37</v>
      </c>
      <c r="D23" s="88"/>
      <c r="E23" s="88"/>
      <c r="F23" s="88"/>
      <c r="G23" s="88"/>
      <c r="H23" s="88"/>
      <c r="I23" s="88"/>
      <c r="J23" s="88"/>
      <c r="K23" s="88"/>
      <c r="L23" s="88"/>
      <c r="M23" s="102"/>
      <c r="N23" s="102"/>
    </row>
    <row r="24" spans="1:14" ht="14" x14ac:dyDescent="0.3">
      <c r="A24" s="88"/>
      <c r="B24" s="88"/>
      <c r="C24" s="113" t="s">
        <v>36</v>
      </c>
      <c r="D24" s="88"/>
      <c r="E24" s="88"/>
      <c r="F24" s="88"/>
      <c r="G24" s="88"/>
      <c r="H24" s="88"/>
      <c r="I24" s="88"/>
      <c r="J24" s="88"/>
      <c r="K24" s="88"/>
      <c r="L24" s="88"/>
      <c r="M24" s="102"/>
      <c r="N24" s="102"/>
    </row>
    <row r="25" spans="1:14" ht="10.5" customHeight="1" x14ac:dyDescent="0.3">
      <c r="A25" s="88"/>
      <c r="B25" s="88"/>
      <c r="C25" s="113"/>
      <c r="D25" s="88"/>
      <c r="E25" s="88"/>
      <c r="F25" s="88"/>
      <c r="G25" s="88"/>
      <c r="H25" s="88"/>
      <c r="I25" s="88"/>
      <c r="J25" s="88"/>
      <c r="K25" s="88"/>
      <c r="L25" s="88"/>
      <c r="M25" s="102"/>
      <c r="N25" s="102"/>
    </row>
    <row r="26" spans="1:14" ht="14" x14ac:dyDescent="0.3">
      <c r="A26" s="88"/>
      <c r="B26" s="120" t="s">
        <v>265</v>
      </c>
      <c r="C26" s="113" t="s">
        <v>263</v>
      </c>
      <c r="D26" s="88"/>
      <c r="E26" s="88"/>
      <c r="F26" s="88"/>
      <c r="G26" s="88"/>
      <c r="H26" s="88"/>
      <c r="I26" s="88"/>
      <c r="J26" s="88"/>
      <c r="K26" s="88"/>
      <c r="L26" s="88"/>
      <c r="M26" s="102"/>
      <c r="N26" s="102"/>
    </row>
    <row r="27" spans="1:14" ht="14" x14ac:dyDescent="0.3">
      <c r="A27" s="88"/>
      <c r="B27" s="88"/>
      <c r="C27" s="113" t="s">
        <v>264</v>
      </c>
      <c r="D27" s="88"/>
      <c r="E27" s="88"/>
      <c r="F27" s="88"/>
      <c r="G27" s="88"/>
      <c r="H27" s="88"/>
      <c r="I27" s="88"/>
      <c r="J27" s="88"/>
      <c r="K27" s="88"/>
      <c r="L27" s="88"/>
      <c r="M27" s="102"/>
      <c r="N27" s="102"/>
    </row>
    <row r="28" spans="1:14" ht="10.5" customHeight="1" x14ac:dyDescent="0.3">
      <c r="A28" s="88"/>
      <c r="B28" s="88"/>
      <c r="C28" s="113"/>
      <c r="D28" s="88"/>
      <c r="E28" s="88"/>
      <c r="F28" s="88"/>
      <c r="G28" s="88"/>
      <c r="H28" s="88"/>
      <c r="I28" s="88"/>
      <c r="J28" s="88"/>
      <c r="K28" s="88"/>
      <c r="L28" s="88"/>
      <c r="M28" s="102"/>
      <c r="N28" s="102"/>
    </row>
    <row r="29" spans="1:14" ht="14" x14ac:dyDescent="0.3">
      <c r="A29" s="88"/>
      <c r="B29" s="88"/>
      <c r="C29" s="142" t="s">
        <v>640</v>
      </c>
      <c r="E29" s="88"/>
      <c r="F29" s="88"/>
      <c r="G29" s="88"/>
      <c r="H29" s="88"/>
      <c r="I29" s="88"/>
      <c r="J29" s="88"/>
      <c r="K29" s="88"/>
      <c r="L29" s="88"/>
      <c r="M29" s="102"/>
      <c r="N29" s="102"/>
    </row>
    <row r="30" spans="1:14" ht="10.5" customHeight="1" x14ac:dyDescent="0.3">
      <c r="A30" s="88"/>
      <c r="B30" s="88"/>
      <c r="C30" s="113"/>
      <c r="D30" s="88"/>
      <c r="E30" s="88"/>
      <c r="F30" s="88"/>
      <c r="G30" s="88"/>
      <c r="H30" s="88"/>
      <c r="I30" s="88"/>
      <c r="J30" s="88"/>
      <c r="K30" s="88"/>
      <c r="L30" s="88"/>
      <c r="M30" s="102"/>
      <c r="N30" s="102"/>
    </row>
    <row r="31" spans="1:14" ht="14" x14ac:dyDescent="0.3">
      <c r="A31" s="88"/>
      <c r="B31" s="120" t="s">
        <v>265</v>
      </c>
      <c r="C31" s="113" t="s">
        <v>2</v>
      </c>
      <c r="D31" s="88"/>
      <c r="E31" s="88"/>
      <c r="F31" s="88"/>
      <c r="G31" s="88"/>
      <c r="H31" s="88"/>
      <c r="I31" s="88"/>
      <c r="J31" s="88"/>
      <c r="K31" s="88"/>
      <c r="L31" s="88"/>
      <c r="M31" s="102"/>
      <c r="N31" s="102"/>
    </row>
    <row r="32" spans="1:14" ht="14" x14ac:dyDescent="0.3">
      <c r="A32" s="88"/>
      <c r="B32" s="88"/>
      <c r="C32" s="93" t="s">
        <v>3</v>
      </c>
      <c r="D32" s="88"/>
      <c r="E32" s="88"/>
      <c r="F32" s="88"/>
      <c r="G32" s="88"/>
      <c r="H32" s="88"/>
      <c r="I32" s="88"/>
      <c r="J32" s="88"/>
      <c r="K32" s="88"/>
      <c r="L32" s="88"/>
      <c r="M32" s="102"/>
      <c r="N32" s="102"/>
    </row>
    <row r="33" spans="1:14" ht="14" x14ac:dyDescent="0.3">
      <c r="A33" s="88"/>
      <c r="B33" s="56"/>
      <c r="C33" s="93" t="s">
        <v>21</v>
      </c>
      <c r="D33" s="88"/>
      <c r="E33" s="88"/>
      <c r="F33" s="88"/>
      <c r="G33" s="88"/>
      <c r="H33" s="88"/>
      <c r="I33" s="88"/>
      <c r="J33" s="88"/>
      <c r="K33" s="88"/>
      <c r="L33" s="88"/>
      <c r="M33" s="102"/>
      <c r="N33" s="102"/>
    </row>
    <row r="34" spans="1:14" ht="14" x14ac:dyDescent="0.3">
      <c r="A34" s="88"/>
      <c r="B34" s="88"/>
      <c r="C34" s="137"/>
      <c r="D34" s="115" t="s">
        <v>4</v>
      </c>
      <c r="E34" s="88"/>
      <c r="F34" s="88"/>
      <c r="G34" s="88"/>
      <c r="H34" s="88"/>
      <c r="I34" s="88"/>
      <c r="J34" s="88"/>
      <c r="K34" s="88"/>
      <c r="L34" s="88"/>
      <c r="M34" s="102"/>
      <c r="N34" s="102"/>
    </row>
    <row r="35" spans="1:14" ht="14" x14ac:dyDescent="0.3">
      <c r="A35" s="88"/>
      <c r="B35" s="88"/>
      <c r="C35" s="138"/>
      <c r="D35" s="115" t="s">
        <v>617</v>
      </c>
      <c r="E35" s="88"/>
      <c r="F35" s="88"/>
      <c r="G35" s="88"/>
      <c r="H35" s="88"/>
      <c r="I35" s="88"/>
      <c r="J35" s="88"/>
      <c r="K35" s="88"/>
      <c r="L35" s="88"/>
      <c r="M35" s="102"/>
      <c r="N35" s="102"/>
    </row>
    <row r="36" spans="1:14" ht="14" x14ac:dyDescent="0.3">
      <c r="A36" s="88"/>
      <c r="B36" s="56"/>
      <c r="C36" s="138"/>
      <c r="D36" s="115" t="s">
        <v>618</v>
      </c>
      <c r="E36" s="88"/>
      <c r="F36" s="88"/>
      <c r="G36" s="88"/>
      <c r="H36" s="88"/>
      <c r="I36" s="88"/>
      <c r="J36" s="88"/>
      <c r="K36" s="88"/>
      <c r="L36" s="88"/>
      <c r="M36" s="102"/>
      <c r="N36" s="102"/>
    </row>
    <row r="37" spans="1:14" ht="10.5" customHeight="1" x14ac:dyDescent="0.25">
      <c r="A37" s="88"/>
      <c r="B37" s="88"/>
      <c r="C37" s="88"/>
      <c r="D37" s="88"/>
      <c r="E37" s="88"/>
      <c r="F37" s="88"/>
      <c r="G37" s="88"/>
      <c r="H37" s="88"/>
      <c r="I37" s="88"/>
      <c r="J37" s="88"/>
      <c r="K37" s="88"/>
      <c r="L37" s="88"/>
      <c r="M37" s="102"/>
      <c r="N37" s="102"/>
    </row>
    <row r="38" spans="1:14" ht="14" x14ac:dyDescent="0.3">
      <c r="A38" s="88"/>
      <c r="B38" s="120" t="s">
        <v>265</v>
      </c>
      <c r="C38" s="113" t="s">
        <v>22</v>
      </c>
      <c r="D38" s="88"/>
      <c r="E38" s="88"/>
      <c r="F38" s="88"/>
      <c r="G38" s="88"/>
      <c r="H38" s="88"/>
      <c r="I38" s="88"/>
      <c r="J38" s="88"/>
      <c r="K38" s="88"/>
      <c r="L38" s="88"/>
      <c r="M38" s="102"/>
      <c r="N38" s="102"/>
    </row>
    <row r="39" spans="1:14" ht="14" x14ac:dyDescent="0.3">
      <c r="A39" s="88"/>
      <c r="B39" s="88"/>
      <c r="C39" s="56" t="s">
        <v>23</v>
      </c>
      <c r="D39" s="88"/>
      <c r="E39" s="88"/>
      <c r="F39" s="88"/>
      <c r="G39" s="88"/>
      <c r="H39" s="88"/>
      <c r="I39" s="88"/>
      <c r="J39" s="88"/>
      <c r="K39" s="88"/>
      <c r="L39" s="88"/>
      <c r="M39" s="102"/>
      <c r="N39" s="102"/>
    </row>
    <row r="40" spans="1:14" ht="14" x14ac:dyDescent="0.3">
      <c r="A40" s="88"/>
      <c r="B40" s="88"/>
      <c r="C40" s="56" t="s">
        <v>24</v>
      </c>
      <c r="D40" s="88"/>
      <c r="E40" s="88"/>
      <c r="F40" s="88"/>
      <c r="G40" s="88"/>
      <c r="H40" s="88"/>
      <c r="I40" s="88"/>
      <c r="J40" s="88"/>
      <c r="K40" s="88"/>
      <c r="L40" s="88"/>
      <c r="M40" s="102"/>
      <c r="N40" s="102"/>
    </row>
    <row r="41" spans="1:14" ht="7.5" customHeight="1" x14ac:dyDescent="0.3">
      <c r="A41" s="88"/>
      <c r="B41" s="88"/>
      <c r="C41" s="56"/>
      <c r="D41" s="88"/>
      <c r="E41" s="88"/>
      <c r="F41" s="88"/>
      <c r="G41" s="88"/>
      <c r="H41" s="88"/>
      <c r="I41" s="88"/>
      <c r="J41" s="88"/>
      <c r="K41" s="88"/>
      <c r="L41" s="88"/>
      <c r="M41" s="102"/>
      <c r="N41" s="102"/>
    </row>
    <row r="42" spans="1:14" x14ac:dyDescent="0.25">
      <c r="A42" s="88"/>
      <c r="B42" s="88"/>
      <c r="C42" s="116" t="s">
        <v>266</v>
      </c>
      <c r="D42" s="117"/>
      <c r="E42" s="117"/>
      <c r="F42" s="117"/>
      <c r="G42" s="117"/>
      <c r="H42" s="117"/>
      <c r="I42" s="116" t="s">
        <v>25</v>
      </c>
      <c r="J42" s="117"/>
      <c r="K42" s="117"/>
      <c r="L42" s="117"/>
      <c r="M42" s="102"/>
      <c r="N42" s="102"/>
    </row>
    <row r="43" spans="1:14" ht="14" x14ac:dyDescent="0.3">
      <c r="A43" s="88"/>
      <c r="B43" s="118"/>
      <c r="C43" s="116" t="s">
        <v>267</v>
      </c>
      <c r="D43" s="117"/>
      <c r="E43" s="117"/>
      <c r="F43" s="117"/>
      <c r="G43" s="117"/>
      <c r="H43" s="117"/>
      <c r="I43" s="88" t="s">
        <v>26</v>
      </c>
      <c r="J43" s="117"/>
      <c r="K43" s="117"/>
      <c r="L43" s="117"/>
      <c r="M43" s="102"/>
      <c r="N43" s="102"/>
    </row>
    <row r="44" spans="1:14" x14ac:dyDescent="0.25">
      <c r="A44" s="88"/>
      <c r="B44" s="88"/>
      <c r="C44" s="116" t="s">
        <v>268</v>
      </c>
      <c r="D44" s="117"/>
      <c r="E44" s="117"/>
      <c r="F44" s="117"/>
      <c r="G44" s="117"/>
      <c r="H44" s="117"/>
      <c r="I44" s="116" t="s">
        <v>27</v>
      </c>
      <c r="J44" s="117"/>
      <c r="K44" s="117"/>
      <c r="L44" s="117"/>
      <c r="M44" s="102"/>
      <c r="N44" s="102"/>
    </row>
    <row r="45" spans="1:14" x14ac:dyDescent="0.25">
      <c r="A45" s="88"/>
      <c r="B45" s="88"/>
      <c r="C45" s="116" t="s">
        <v>269</v>
      </c>
      <c r="D45" s="117"/>
      <c r="E45" s="117"/>
      <c r="F45" s="117"/>
      <c r="G45" s="117"/>
      <c r="H45" s="117"/>
      <c r="I45" s="116" t="s">
        <v>28</v>
      </c>
      <c r="J45" s="117"/>
      <c r="K45" s="117"/>
      <c r="L45" s="117"/>
      <c r="M45" s="102"/>
      <c r="N45" s="102"/>
    </row>
    <row r="46" spans="1:14" ht="10.5" customHeight="1" x14ac:dyDescent="0.3">
      <c r="A46" s="88"/>
      <c r="B46" s="88"/>
      <c r="C46" s="88"/>
      <c r="D46" s="88"/>
      <c r="E46" s="88"/>
      <c r="F46" s="88"/>
      <c r="G46" s="88"/>
      <c r="H46" s="46"/>
      <c r="I46" s="88"/>
      <c r="J46" s="88"/>
      <c r="K46" s="88"/>
      <c r="L46" s="88"/>
      <c r="M46" s="102"/>
      <c r="N46" s="102"/>
    </row>
    <row r="47" spans="1:14" ht="15.5" x14ac:dyDescent="0.35">
      <c r="A47" s="88"/>
      <c r="B47" s="120" t="s">
        <v>265</v>
      </c>
      <c r="C47" s="113" t="s">
        <v>6</v>
      </c>
      <c r="D47" s="42"/>
      <c r="E47" s="42"/>
      <c r="F47" s="42"/>
      <c r="G47" s="42"/>
      <c r="H47" s="42"/>
      <c r="I47" s="42"/>
      <c r="J47" s="42"/>
      <c r="K47" s="42"/>
      <c r="L47" s="42"/>
      <c r="M47" s="127"/>
      <c r="N47" s="102"/>
    </row>
    <row r="48" spans="1:14" ht="15.5" x14ac:dyDescent="0.35">
      <c r="A48" s="88"/>
      <c r="B48" s="88"/>
      <c r="C48" s="56" t="s">
        <v>7</v>
      </c>
      <c r="D48" s="42"/>
      <c r="E48" s="42"/>
      <c r="F48" s="42"/>
      <c r="G48" s="42"/>
      <c r="H48" s="42"/>
      <c r="I48" s="42"/>
      <c r="J48" s="42"/>
      <c r="K48" s="42"/>
      <c r="L48" s="42"/>
      <c r="M48" s="127"/>
      <c r="N48" s="102"/>
    </row>
    <row r="49" spans="1:14" ht="15.5" x14ac:dyDescent="0.35">
      <c r="A49" s="88"/>
      <c r="B49" s="88"/>
      <c r="C49" s="56" t="s">
        <v>8</v>
      </c>
      <c r="D49" s="42"/>
      <c r="E49" s="42"/>
      <c r="F49" s="42"/>
      <c r="G49" s="42"/>
      <c r="H49" s="42"/>
      <c r="I49" s="42"/>
      <c r="J49" s="42"/>
      <c r="K49" s="42"/>
      <c r="L49" s="42"/>
      <c r="M49" s="127"/>
      <c r="N49" s="102"/>
    </row>
    <row r="50" spans="1:14" ht="15.5" x14ac:dyDescent="0.35">
      <c r="A50" s="88"/>
      <c r="B50" s="88"/>
      <c r="C50" s="56" t="s">
        <v>31</v>
      </c>
      <c r="D50" s="42"/>
      <c r="E50" s="42"/>
      <c r="F50" s="42"/>
      <c r="G50" s="42"/>
      <c r="H50" s="42"/>
      <c r="I50" s="42"/>
      <c r="J50" s="42"/>
      <c r="K50" s="42"/>
      <c r="L50" s="42"/>
      <c r="M50" s="127"/>
      <c r="N50" s="102"/>
    </row>
    <row r="51" spans="1:14" ht="15.5" x14ac:dyDescent="0.35">
      <c r="A51" s="88"/>
      <c r="B51" s="88"/>
      <c r="C51" s="56"/>
      <c r="D51" s="42"/>
      <c r="E51" s="42"/>
      <c r="F51" s="42"/>
      <c r="G51" s="42"/>
      <c r="H51" s="42"/>
      <c r="I51" s="42"/>
      <c r="J51" s="42"/>
      <c r="K51" s="42"/>
      <c r="L51" s="42"/>
      <c r="M51" s="127"/>
      <c r="N51" s="102"/>
    </row>
    <row r="52" spans="1:14" ht="15.5" x14ac:dyDescent="0.35">
      <c r="A52" s="88"/>
      <c r="B52" s="88"/>
      <c r="C52" s="56"/>
      <c r="D52" s="42"/>
      <c r="E52" s="42"/>
      <c r="F52" s="42"/>
      <c r="G52" s="42"/>
      <c r="H52" s="42"/>
      <c r="I52" s="42"/>
      <c r="J52" s="42"/>
      <c r="K52" s="42"/>
      <c r="L52" s="42"/>
      <c r="M52" s="127"/>
      <c r="N52" s="102"/>
    </row>
    <row r="53" spans="1:14" ht="15.5" x14ac:dyDescent="0.35">
      <c r="A53" s="88"/>
      <c r="B53" s="88"/>
      <c r="C53" s="56"/>
      <c r="D53" s="42"/>
      <c r="E53" s="42"/>
      <c r="F53" s="42"/>
      <c r="H53" s="109" t="s">
        <v>109</v>
      </c>
      <c r="J53" s="42"/>
      <c r="K53" s="42"/>
      <c r="L53" s="42"/>
      <c r="M53" s="127"/>
      <c r="N53" s="102"/>
    </row>
    <row r="54" spans="1:14" ht="15.5" x14ac:dyDescent="0.35">
      <c r="A54" s="88"/>
      <c r="B54" s="88"/>
      <c r="C54" s="42"/>
      <c r="D54" s="42"/>
      <c r="E54" s="42"/>
      <c r="F54" s="42"/>
      <c r="G54" s="88"/>
      <c r="H54" s="42"/>
      <c r="I54" s="88"/>
      <c r="J54" s="42"/>
      <c r="K54" s="42"/>
      <c r="L54" s="42"/>
      <c r="M54" s="127"/>
      <c r="N54" s="102"/>
    </row>
    <row r="55" spans="1:14" ht="15.5" x14ac:dyDescent="0.35">
      <c r="A55" s="88"/>
      <c r="B55" s="120" t="s">
        <v>265</v>
      </c>
      <c r="C55" s="113" t="s">
        <v>11</v>
      </c>
      <c r="D55" s="42"/>
      <c r="E55" s="42"/>
      <c r="F55" s="42"/>
      <c r="G55" s="42"/>
      <c r="H55" s="42"/>
      <c r="I55" s="42"/>
      <c r="J55" s="42"/>
      <c r="K55" s="42"/>
      <c r="L55" s="42"/>
      <c r="M55" s="127"/>
      <c r="N55" s="102"/>
    </row>
    <row r="56" spans="1:14" ht="15.5" x14ac:dyDescent="0.35">
      <c r="A56" s="88"/>
      <c r="B56" s="94"/>
      <c r="C56" s="56" t="s">
        <v>12</v>
      </c>
      <c r="D56" s="42"/>
      <c r="E56" s="42"/>
      <c r="F56" s="42"/>
      <c r="G56" s="42"/>
      <c r="H56" s="42"/>
      <c r="I56" s="42"/>
      <c r="J56" s="42"/>
      <c r="K56" s="42"/>
      <c r="L56" s="42"/>
      <c r="M56" s="127"/>
      <c r="N56" s="102"/>
    </row>
    <row r="57" spans="1:14" ht="10.5" customHeight="1" x14ac:dyDescent="0.35">
      <c r="A57" s="88"/>
      <c r="B57" s="88"/>
      <c r="C57" s="42"/>
      <c r="D57" s="42"/>
      <c r="E57" s="42"/>
      <c r="F57" s="42"/>
      <c r="G57" s="42"/>
      <c r="H57" s="42"/>
      <c r="I57" s="42"/>
      <c r="J57" s="42"/>
      <c r="K57" s="42"/>
      <c r="L57" s="42"/>
      <c r="M57" s="127"/>
      <c r="N57" s="102"/>
    </row>
    <row r="58" spans="1:14" ht="14" x14ac:dyDescent="0.3">
      <c r="A58" s="88"/>
      <c r="B58" s="120" t="s">
        <v>265</v>
      </c>
      <c r="C58" s="113" t="s">
        <v>270</v>
      </c>
      <c r="D58" s="88"/>
      <c r="E58" s="88"/>
      <c r="F58" s="88"/>
      <c r="G58" s="88"/>
      <c r="H58" s="88"/>
      <c r="I58" s="88"/>
      <c r="J58" s="88"/>
      <c r="K58" s="88"/>
      <c r="L58" s="88"/>
      <c r="M58" s="102"/>
      <c r="N58" s="102"/>
    </row>
    <row r="59" spans="1:14" ht="14" x14ac:dyDescent="0.3">
      <c r="A59" s="88"/>
      <c r="B59" s="88"/>
      <c r="C59" s="56" t="s">
        <v>32</v>
      </c>
      <c r="D59" s="88"/>
      <c r="E59" s="88"/>
      <c r="F59" s="88"/>
      <c r="G59" s="88"/>
      <c r="H59" s="88"/>
      <c r="I59" s="88"/>
      <c r="J59" s="88"/>
      <c r="K59" s="88"/>
      <c r="L59" s="88"/>
      <c r="M59" s="102"/>
      <c r="N59" s="102"/>
    </row>
    <row r="60" spans="1:14" ht="10.5" customHeight="1" x14ac:dyDescent="0.3">
      <c r="A60" s="88"/>
      <c r="B60" s="88"/>
      <c r="C60" s="97"/>
      <c r="D60" s="88"/>
      <c r="E60" s="88"/>
      <c r="F60" s="88"/>
      <c r="G60" s="88"/>
      <c r="H60" s="88"/>
      <c r="I60" s="88"/>
      <c r="J60" s="88"/>
      <c r="K60" s="88"/>
      <c r="L60" s="88"/>
      <c r="M60" s="102"/>
      <c r="N60" s="102"/>
    </row>
    <row r="61" spans="1:14" ht="14" x14ac:dyDescent="0.3">
      <c r="A61" s="88"/>
      <c r="B61" s="120" t="s">
        <v>265</v>
      </c>
      <c r="C61" s="113" t="s">
        <v>254</v>
      </c>
      <c r="D61" s="88"/>
      <c r="E61" s="88"/>
      <c r="F61" s="88"/>
      <c r="G61" s="88"/>
      <c r="H61" s="88"/>
      <c r="I61" s="88"/>
      <c r="J61" s="88"/>
      <c r="K61" s="88"/>
      <c r="L61" s="88"/>
      <c r="M61" s="102"/>
      <c r="N61" s="102"/>
    </row>
    <row r="62" spans="1:14" ht="10.5" customHeight="1" x14ac:dyDescent="0.3">
      <c r="A62" s="88"/>
      <c r="B62" s="114"/>
      <c r="C62" s="88"/>
      <c r="D62" s="88"/>
      <c r="E62" s="88"/>
      <c r="F62" s="88"/>
      <c r="G62" s="88"/>
      <c r="H62" s="88"/>
      <c r="I62" s="88"/>
      <c r="J62" s="88"/>
      <c r="K62" s="88"/>
      <c r="L62" s="88"/>
      <c r="M62" s="102"/>
      <c r="N62" s="102"/>
    </row>
    <row r="63" spans="1:14" ht="14" x14ac:dyDescent="0.3">
      <c r="A63" s="88"/>
      <c r="B63" s="120" t="s">
        <v>265</v>
      </c>
      <c r="C63" s="182" t="s">
        <v>641</v>
      </c>
      <c r="D63" s="88"/>
      <c r="E63" s="88"/>
      <c r="F63" s="88"/>
      <c r="G63" s="88"/>
      <c r="H63" s="88"/>
      <c r="I63" s="88"/>
      <c r="J63" s="88"/>
      <c r="K63" s="88"/>
      <c r="L63" s="88"/>
      <c r="M63" s="102"/>
      <c r="N63" s="102"/>
    </row>
    <row r="64" spans="1:14" ht="10.5" customHeight="1" x14ac:dyDescent="0.3">
      <c r="A64" s="88"/>
      <c r="B64" s="88"/>
      <c r="C64" s="97"/>
      <c r="D64" s="88"/>
      <c r="E64" s="88"/>
      <c r="F64" s="88"/>
      <c r="G64" s="88"/>
      <c r="H64" s="88"/>
      <c r="I64" s="88"/>
      <c r="J64" s="88"/>
      <c r="K64" s="88"/>
      <c r="L64" s="88"/>
      <c r="M64" s="102"/>
      <c r="N64" s="102"/>
    </row>
    <row r="65" spans="1:14" ht="14" x14ac:dyDescent="0.3">
      <c r="A65" s="88"/>
      <c r="B65" s="120" t="s">
        <v>265</v>
      </c>
      <c r="C65" s="113" t="s">
        <v>255</v>
      </c>
      <c r="D65" s="88"/>
      <c r="E65" s="88"/>
      <c r="F65" s="88"/>
      <c r="G65" s="88"/>
      <c r="H65" s="88"/>
      <c r="I65" s="88"/>
      <c r="J65" s="88"/>
      <c r="K65" s="88"/>
      <c r="L65" s="88"/>
      <c r="M65" s="102"/>
      <c r="N65" s="102"/>
    </row>
    <row r="66" spans="1:14" ht="14" x14ac:dyDescent="0.3">
      <c r="A66" s="88"/>
      <c r="B66" s="112"/>
      <c r="C66" s="113"/>
      <c r="D66" s="88"/>
      <c r="E66" s="88"/>
      <c r="F66" s="88"/>
      <c r="G66" s="88"/>
      <c r="H66" s="88"/>
      <c r="I66" s="88"/>
      <c r="J66" s="88"/>
      <c r="K66" s="88"/>
      <c r="L66" s="88"/>
      <c r="M66" s="102"/>
      <c r="N66" s="102"/>
    </row>
    <row r="67" spans="1:14" ht="4.5" customHeight="1" x14ac:dyDescent="0.3">
      <c r="A67" s="88"/>
      <c r="B67" s="105"/>
      <c r="C67" s="106"/>
      <c r="D67" s="107"/>
      <c r="E67" s="107"/>
      <c r="F67" s="107"/>
      <c r="G67" s="107"/>
      <c r="H67" s="107"/>
      <c r="I67" s="107"/>
      <c r="J67" s="107"/>
      <c r="K67" s="107"/>
      <c r="L67" s="107"/>
      <c r="M67" s="102"/>
      <c r="N67" s="102"/>
    </row>
    <row r="68" spans="1:14" ht="7.5" customHeight="1" x14ac:dyDescent="0.3">
      <c r="A68" s="88"/>
      <c r="B68" s="88"/>
      <c r="C68" s="110"/>
      <c r="D68" s="88"/>
      <c r="E68" s="88"/>
      <c r="F68" s="88"/>
      <c r="G68" s="88"/>
      <c r="H68" s="88"/>
      <c r="I68" s="88"/>
      <c r="J68" s="88"/>
      <c r="K68" s="88"/>
      <c r="L68" s="88"/>
      <c r="M68" s="102"/>
      <c r="N68" s="102"/>
    </row>
    <row r="69" spans="1:14" ht="14" x14ac:dyDescent="0.3">
      <c r="A69" s="88"/>
      <c r="B69" s="88"/>
      <c r="C69" s="56"/>
      <c r="D69" s="56"/>
      <c r="E69" s="57" t="s">
        <v>271</v>
      </c>
      <c r="F69" s="671"/>
      <c r="G69" s="671"/>
      <c r="H69" s="671"/>
      <c r="I69" s="671"/>
      <c r="J69" s="671"/>
      <c r="K69" s="671"/>
      <c r="L69" s="671"/>
      <c r="M69" s="102"/>
      <c r="N69" s="102"/>
    </row>
    <row r="70" spans="1:14" ht="14" x14ac:dyDescent="0.3">
      <c r="A70" s="88"/>
      <c r="B70" s="88"/>
      <c r="C70" s="56"/>
      <c r="D70" s="56"/>
      <c r="E70" s="57" t="s">
        <v>272</v>
      </c>
      <c r="F70" s="671"/>
      <c r="G70" s="671"/>
      <c r="H70" s="671"/>
      <c r="I70" s="671"/>
      <c r="J70" s="671"/>
      <c r="K70" s="671"/>
      <c r="L70" s="671"/>
      <c r="M70" s="102"/>
      <c r="N70" s="102"/>
    </row>
    <row r="71" spans="1:14" ht="14" x14ac:dyDescent="0.3">
      <c r="A71" s="88"/>
      <c r="B71" s="88"/>
      <c r="C71" s="56"/>
      <c r="D71" s="56"/>
      <c r="E71" s="57" t="s">
        <v>274</v>
      </c>
      <c r="F71" s="671"/>
      <c r="G71" s="671"/>
      <c r="H71" s="671"/>
      <c r="I71" s="671"/>
      <c r="J71" s="671"/>
      <c r="K71" s="671"/>
      <c r="L71" s="671"/>
      <c r="M71" s="102"/>
      <c r="N71" s="102"/>
    </row>
    <row r="72" spans="1:14" ht="14" x14ac:dyDescent="0.3">
      <c r="A72" s="88"/>
      <c r="B72" s="88"/>
      <c r="C72" s="56"/>
      <c r="D72" s="56"/>
      <c r="E72" s="57" t="s">
        <v>275</v>
      </c>
      <c r="F72" s="671"/>
      <c r="G72" s="671"/>
      <c r="H72" s="671"/>
      <c r="I72" s="671"/>
      <c r="J72" s="671"/>
      <c r="K72" s="671"/>
      <c r="L72" s="671"/>
      <c r="M72" s="102"/>
      <c r="N72" s="102"/>
    </row>
    <row r="73" spans="1:14" ht="14" x14ac:dyDescent="0.3">
      <c r="A73" s="88"/>
      <c r="B73" s="88"/>
      <c r="C73" s="56"/>
      <c r="D73" s="56"/>
      <c r="E73" s="57" t="s">
        <v>250</v>
      </c>
      <c r="F73" s="672"/>
      <c r="G73" s="672"/>
      <c r="H73" s="672"/>
      <c r="I73" s="672"/>
      <c r="J73" s="57" t="s">
        <v>251</v>
      </c>
      <c r="K73" s="673"/>
      <c r="L73" s="673"/>
      <c r="M73" s="102"/>
      <c r="N73" s="102"/>
    </row>
    <row r="74" spans="1:14" ht="14" x14ac:dyDescent="0.3">
      <c r="A74" s="88"/>
      <c r="B74" s="88"/>
      <c r="C74" s="56"/>
      <c r="D74" s="56"/>
      <c r="E74" s="57" t="s">
        <v>273</v>
      </c>
      <c r="F74" s="671"/>
      <c r="G74" s="671"/>
      <c r="H74" s="671"/>
      <c r="I74" s="671"/>
      <c r="J74" s="671"/>
      <c r="K74" s="671"/>
      <c r="L74" s="671"/>
      <c r="M74" s="102"/>
      <c r="N74" s="102"/>
    </row>
    <row r="75" spans="1:14" ht="14" x14ac:dyDescent="0.3">
      <c r="A75" s="88"/>
      <c r="B75" s="56"/>
      <c r="C75" s="88"/>
      <c r="D75" s="88"/>
      <c r="E75" s="88"/>
      <c r="F75" s="88"/>
      <c r="G75" s="88"/>
      <c r="H75" s="88"/>
      <c r="I75" s="88"/>
      <c r="J75" s="88"/>
      <c r="K75" s="88"/>
      <c r="L75" s="88"/>
      <c r="M75" s="102"/>
      <c r="N75" s="102"/>
    </row>
    <row r="76" spans="1:14" ht="14" x14ac:dyDescent="0.3">
      <c r="A76" s="88"/>
      <c r="B76" s="56" t="s">
        <v>276</v>
      </c>
      <c r="C76" s="671"/>
      <c r="D76" s="671"/>
      <c r="E76" s="671"/>
      <c r="F76" s="671"/>
      <c r="G76" s="671"/>
      <c r="H76" s="57" t="s">
        <v>5</v>
      </c>
      <c r="I76" s="671"/>
      <c r="J76" s="671"/>
      <c r="K76" s="671"/>
      <c r="L76" s="671"/>
      <c r="M76" s="108"/>
      <c r="N76" s="102"/>
    </row>
    <row r="77" spans="1:14" ht="12.75" customHeight="1" x14ac:dyDescent="0.3">
      <c r="A77" s="88"/>
      <c r="B77" s="88"/>
      <c r="C77" s="3" t="s">
        <v>33</v>
      </c>
      <c r="D77" s="56"/>
      <c r="E77" s="56"/>
      <c r="F77" s="56"/>
      <c r="G77" s="56"/>
      <c r="H77" s="88"/>
      <c r="I77" s="387" t="s">
        <v>551</v>
      </c>
      <c r="J77" s="56"/>
      <c r="K77" s="56"/>
      <c r="L77" s="56"/>
      <c r="M77" s="108"/>
      <c r="N77" s="102"/>
    </row>
    <row r="78" spans="1:14" ht="15" customHeight="1" x14ac:dyDescent="0.3">
      <c r="A78" s="88"/>
      <c r="B78" s="56" t="s">
        <v>95</v>
      </c>
      <c r="C78" s="671" t="s">
        <v>95</v>
      </c>
      <c r="D78" s="671"/>
      <c r="E78" s="671"/>
      <c r="F78" s="671"/>
      <c r="G78" s="671"/>
      <c r="H78" s="88"/>
      <c r="I78" s="388" t="s">
        <v>582</v>
      </c>
      <c r="J78" s="388"/>
      <c r="K78" s="56"/>
      <c r="L78" s="56"/>
      <c r="M78" s="108"/>
      <c r="N78" s="102"/>
    </row>
    <row r="79" spans="1:14" ht="13.5" customHeight="1" x14ac:dyDescent="0.3">
      <c r="A79" s="88"/>
      <c r="B79" s="56"/>
      <c r="C79" s="3" t="s">
        <v>34</v>
      </c>
      <c r="D79" s="56"/>
      <c r="E79" s="56"/>
      <c r="F79" s="56"/>
      <c r="G79" s="56"/>
      <c r="H79" s="3"/>
      <c r="I79" s="389" t="s">
        <v>388</v>
      </c>
      <c r="J79" s="388"/>
      <c r="K79" s="56"/>
      <c r="L79" s="56"/>
      <c r="M79" s="108"/>
      <c r="N79" s="102"/>
    </row>
    <row r="80" spans="1:14" ht="14" x14ac:dyDescent="0.3">
      <c r="A80" s="88"/>
      <c r="B80" s="88"/>
      <c r="C80" s="674"/>
      <c r="D80" s="674"/>
      <c r="E80" s="674"/>
      <c r="F80" s="56"/>
      <c r="G80" s="56"/>
      <c r="H80" s="56"/>
      <c r="I80" s="390" t="s">
        <v>389</v>
      </c>
      <c r="J80" s="388"/>
      <c r="K80" s="88"/>
      <c r="L80" s="88"/>
      <c r="M80" s="108"/>
      <c r="N80" s="102"/>
    </row>
    <row r="81" spans="1:14" ht="14" x14ac:dyDescent="0.3">
      <c r="A81" s="88"/>
      <c r="B81" s="88"/>
      <c r="C81" s="309"/>
      <c r="D81" s="309"/>
      <c r="E81" s="309"/>
      <c r="F81" s="56"/>
      <c r="G81" s="56"/>
      <c r="H81" s="56"/>
      <c r="J81" s="388"/>
      <c r="K81" s="88"/>
      <c r="L81" s="88"/>
      <c r="M81" s="108"/>
      <c r="N81" s="102"/>
    </row>
    <row r="82" spans="1:14" ht="12.75" customHeight="1" x14ac:dyDescent="0.3">
      <c r="A82" s="88"/>
      <c r="B82" s="56"/>
      <c r="C82" s="88" t="s">
        <v>35</v>
      </c>
      <c r="D82" s="56"/>
      <c r="E82" s="56"/>
      <c r="F82" s="56"/>
      <c r="G82" s="56"/>
      <c r="H82" s="56"/>
      <c r="I82" s="390"/>
      <c r="J82" s="388"/>
      <c r="K82" s="56"/>
      <c r="L82" s="56"/>
      <c r="M82" s="108"/>
      <c r="N82" s="102"/>
    </row>
    <row r="83" spans="1:14" ht="12.75" customHeight="1" x14ac:dyDescent="0.3">
      <c r="A83" s="88"/>
      <c r="B83" s="56"/>
      <c r="C83" s="88"/>
      <c r="D83" s="56"/>
      <c r="E83" s="56"/>
      <c r="F83" s="56"/>
      <c r="G83" s="56"/>
      <c r="H83" s="56"/>
      <c r="J83" s="388"/>
      <c r="K83" s="56"/>
      <c r="L83" s="56"/>
      <c r="M83" s="108"/>
      <c r="N83" s="102"/>
    </row>
    <row r="84" spans="1:14" ht="14" x14ac:dyDescent="0.3">
      <c r="A84" s="88"/>
      <c r="B84" s="56"/>
      <c r="C84" s="671"/>
      <c r="D84" s="671"/>
      <c r="E84" s="671"/>
      <c r="F84" s="56"/>
      <c r="G84" s="56"/>
      <c r="H84" s="56"/>
      <c r="I84" s="671"/>
      <c r="J84" s="671"/>
      <c r="K84" s="56"/>
      <c r="L84" s="56"/>
      <c r="M84" s="108"/>
      <c r="N84" s="102"/>
    </row>
    <row r="85" spans="1:14" ht="12.75" customHeight="1" x14ac:dyDescent="0.3">
      <c r="A85" s="88"/>
      <c r="B85" s="56" t="s">
        <v>95</v>
      </c>
      <c r="C85" s="3" t="s">
        <v>256</v>
      </c>
      <c r="D85" s="56" t="s">
        <v>95</v>
      </c>
      <c r="E85" s="56"/>
      <c r="F85" s="56"/>
      <c r="G85" s="56"/>
      <c r="H85" s="56"/>
      <c r="I85" s="3" t="s">
        <v>256</v>
      </c>
      <c r="J85" s="56" t="s">
        <v>95</v>
      </c>
      <c r="K85" s="56"/>
      <c r="L85" s="56"/>
      <c r="M85" s="108"/>
      <c r="N85" s="102"/>
    </row>
    <row r="86" spans="1:14" ht="12.75" customHeight="1" x14ac:dyDescent="0.3">
      <c r="A86" s="88"/>
      <c r="B86" s="56"/>
      <c r="C86" s="3"/>
      <c r="D86" s="56"/>
      <c r="E86" s="56"/>
      <c r="F86" s="56"/>
      <c r="G86" s="56"/>
      <c r="H86" s="56"/>
      <c r="I86" s="3"/>
      <c r="J86" s="56"/>
      <c r="K86" s="56"/>
      <c r="L86" s="56"/>
      <c r="M86" s="108"/>
      <c r="N86" s="102"/>
    </row>
    <row r="87" spans="1:14" ht="4.5" customHeight="1" x14ac:dyDescent="0.3">
      <c r="A87" s="88"/>
      <c r="B87" s="108"/>
      <c r="C87" s="108"/>
      <c r="D87" s="108"/>
      <c r="E87" s="108"/>
      <c r="F87" s="108"/>
      <c r="G87" s="108"/>
      <c r="H87" s="108"/>
      <c r="I87" s="108"/>
      <c r="J87" s="108"/>
      <c r="K87" s="108"/>
      <c r="L87" s="108"/>
      <c r="M87" s="108"/>
      <c r="N87" s="102"/>
    </row>
    <row r="88" spans="1:14" ht="17.25" customHeight="1" x14ac:dyDescent="0.3">
      <c r="A88" s="88"/>
      <c r="B88" s="184" t="s">
        <v>553</v>
      </c>
      <c r="C88" s="185"/>
      <c r="D88" s="185"/>
      <c r="E88" s="185"/>
      <c r="F88" s="185"/>
      <c r="G88" s="185"/>
      <c r="H88" s="185"/>
      <c r="I88" s="185"/>
      <c r="J88" s="185"/>
      <c r="K88" s="185"/>
      <c r="L88" s="185"/>
      <c r="M88" s="119"/>
      <c r="N88" s="102"/>
    </row>
    <row r="89" spans="1:14" ht="14" x14ac:dyDescent="0.3">
      <c r="A89" s="88"/>
      <c r="B89" s="186" t="s">
        <v>552</v>
      </c>
      <c r="C89" s="185"/>
      <c r="D89" s="185"/>
      <c r="E89" s="185"/>
      <c r="F89" s="185"/>
      <c r="G89" s="185"/>
      <c r="H89" s="185"/>
      <c r="I89" s="185"/>
      <c r="J89" s="185"/>
      <c r="K89" s="185"/>
      <c r="L89" s="185"/>
      <c r="M89" s="119"/>
      <c r="N89" s="102"/>
    </row>
    <row r="90" spans="1:14" ht="14" x14ac:dyDescent="0.3">
      <c r="A90" s="88"/>
      <c r="B90" s="184" t="s">
        <v>387</v>
      </c>
      <c r="C90" s="185"/>
      <c r="D90" s="185"/>
      <c r="E90" s="185"/>
      <c r="F90" s="185"/>
      <c r="G90" s="185"/>
      <c r="H90" s="185"/>
      <c r="I90" s="185"/>
      <c r="J90" s="185"/>
      <c r="K90" s="185"/>
      <c r="L90" s="185"/>
      <c r="M90" s="119"/>
      <c r="N90" s="102"/>
    </row>
    <row r="91" spans="1:14" ht="7.5" customHeight="1" x14ac:dyDescent="0.3">
      <c r="A91" s="88"/>
      <c r="B91" s="187" t="s">
        <v>95</v>
      </c>
      <c r="C91" s="185"/>
      <c r="D91" s="185"/>
      <c r="E91" s="185"/>
      <c r="F91" s="185"/>
      <c r="G91" s="185"/>
      <c r="H91" s="185"/>
      <c r="I91" s="185"/>
      <c r="J91" s="185"/>
      <c r="K91" s="185"/>
      <c r="L91" s="185"/>
      <c r="M91" s="119"/>
      <c r="N91" s="102"/>
    </row>
    <row r="92" spans="1:14" ht="4.5" customHeight="1" x14ac:dyDescent="0.3">
      <c r="A92" s="88"/>
      <c r="B92" s="108"/>
      <c r="C92" s="108"/>
      <c r="D92" s="108"/>
      <c r="E92" s="108"/>
      <c r="F92" s="108"/>
      <c r="G92" s="108"/>
      <c r="H92" s="108"/>
      <c r="I92" s="108"/>
      <c r="J92" s="108"/>
      <c r="K92" s="108"/>
      <c r="L92" s="108"/>
      <c r="M92" s="102"/>
      <c r="N92" s="102"/>
    </row>
    <row r="93" spans="1:14" ht="24.75" customHeight="1" x14ac:dyDescent="0.35">
      <c r="A93" s="88"/>
      <c r="B93" s="88"/>
      <c r="C93" s="88"/>
      <c r="D93" s="88"/>
      <c r="E93" s="492" t="s">
        <v>38</v>
      </c>
      <c r="F93" s="88"/>
      <c r="G93" s="88"/>
      <c r="H93" s="88"/>
      <c r="I93" s="88"/>
      <c r="J93" s="88"/>
      <c r="K93" s="88"/>
      <c r="L93" s="88"/>
      <c r="M93" s="102"/>
      <c r="N93" s="102"/>
    </row>
    <row r="94" spans="1:14" ht="15.75" customHeight="1" x14ac:dyDescent="0.3">
      <c r="A94" s="88"/>
      <c r="B94" s="88"/>
      <c r="C94" s="88"/>
      <c r="D94" s="88"/>
      <c r="E94" s="94" t="s">
        <v>334</v>
      </c>
      <c r="F94" s="88"/>
      <c r="G94" s="88"/>
      <c r="H94" s="88"/>
      <c r="I94" s="88"/>
      <c r="J94" s="88"/>
      <c r="K94" s="88"/>
      <c r="L94" s="88"/>
      <c r="M94" s="102"/>
      <c r="N94" s="102"/>
    </row>
    <row r="95" spans="1:14" ht="15.75" customHeight="1" x14ac:dyDescent="0.3">
      <c r="A95" s="88"/>
      <c r="B95" s="88"/>
      <c r="C95" s="88"/>
      <c r="D95" s="88"/>
      <c r="E95" s="56" t="s">
        <v>607</v>
      </c>
      <c r="F95" s="88"/>
      <c r="G95" s="88"/>
      <c r="H95" s="88"/>
      <c r="I95" s="88"/>
      <c r="J95" s="88"/>
      <c r="K95" s="88"/>
      <c r="L95" s="88"/>
      <c r="M95" s="102"/>
      <c r="N95" s="102"/>
    </row>
    <row r="96" spans="1:14" ht="14" x14ac:dyDescent="0.3">
      <c r="A96" s="88"/>
      <c r="B96" s="88"/>
      <c r="C96" s="88"/>
      <c r="D96" s="88"/>
      <c r="E96" s="56" t="s">
        <v>16</v>
      </c>
      <c r="F96" s="88"/>
      <c r="G96" s="88"/>
      <c r="H96" s="88"/>
      <c r="I96" s="88"/>
      <c r="J96" s="88"/>
      <c r="K96" s="88"/>
      <c r="L96" s="88"/>
      <c r="M96" s="102"/>
      <c r="N96" s="102"/>
    </row>
    <row r="97" spans="1:14" ht="14" x14ac:dyDescent="0.3">
      <c r="A97" s="88"/>
      <c r="B97" s="88"/>
      <c r="C97" s="88"/>
      <c r="D97" s="88"/>
      <c r="E97" s="56" t="s">
        <v>14</v>
      </c>
      <c r="F97" s="88"/>
      <c r="G97" s="88"/>
      <c r="H97" s="88"/>
      <c r="I97" s="88"/>
      <c r="J97" s="88"/>
      <c r="K97" s="88"/>
      <c r="L97" s="88"/>
      <c r="M97" s="102"/>
      <c r="N97" s="102"/>
    </row>
    <row r="98" spans="1:14" ht="14" x14ac:dyDescent="0.3">
      <c r="A98" s="88"/>
      <c r="B98" s="88"/>
      <c r="C98" s="88"/>
      <c r="D98" s="88"/>
      <c r="E98" s="56" t="s">
        <v>15</v>
      </c>
      <c r="F98" s="88"/>
      <c r="G98" s="88"/>
      <c r="H98" s="88"/>
      <c r="I98" s="88"/>
      <c r="J98" s="88"/>
      <c r="K98" s="88"/>
      <c r="L98" s="88"/>
      <c r="M98" s="102"/>
      <c r="N98" s="102"/>
    </row>
    <row r="99" spans="1:14" ht="14" x14ac:dyDescent="0.3">
      <c r="A99" s="88"/>
      <c r="B99" s="56"/>
      <c r="C99" s="88"/>
      <c r="D99" s="88"/>
      <c r="E99" s="56" t="s">
        <v>608</v>
      </c>
      <c r="F99" s="88"/>
      <c r="G99" s="88"/>
      <c r="H99" s="88"/>
      <c r="I99" s="88"/>
      <c r="J99" s="88"/>
      <c r="K99" s="88"/>
      <c r="L99" s="88"/>
      <c r="M99" s="102"/>
      <c r="N99" s="102"/>
    </row>
    <row r="100" spans="1:14" ht="14" x14ac:dyDescent="0.3">
      <c r="A100" s="88"/>
      <c r="B100" s="56"/>
      <c r="C100" s="88"/>
      <c r="D100" s="88"/>
      <c r="E100" s="495" t="s">
        <v>335</v>
      </c>
      <c r="F100" s="88"/>
      <c r="G100" s="88"/>
      <c r="H100" s="88"/>
      <c r="I100" s="88"/>
      <c r="J100" s="88"/>
      <c r="K100" s="88"/>
      <c r="L100" s="88"/>
      <c r="M100" s="102"/>
      <c r="N100" s="102"/>
    </row>
    <row r="101" spans="1:14" ht="14" x14ac:dyDescent="0.3">
      <c r="A101" s="88"/>
      <c r="B101" s="56"/>
      <c r="C101" s="88"/>
      <c r="D101" s="88"/>
      <c r="E101" s="101"/>
      <c r="F101" s="88"/>
      <c r="G101" s="88"/>
      <c r="H101" s="88"/>
      <c r="I101" s="88"/>
      <c r="J101" s="88"/>
      <c r="K101" s="88"/>
      <c r="L101" s="88"/>
      <c r="M101" s="102"/>
      <c r="N101" s="102"/>
    </row>
    <row r="102" spans="1:14" ht="14" x14ac:dyDescent="0.3">
      <c r="A102" s="88"/>
      <c r="B102" s="56"/>
      <c r="C102" s="88"/>
      <c r="D102" s="88"/>
      <c r="E102" s="101"/>
      <c r="F102" s="88"/>
      <c r="G102" s="88"/>
      <c r="H102" s="88"/>
      <c r="I102" s="88"/>
      <c r="J102" s="88"/>
      <c r="K102" s="88"/>
      <c r="L102" s="88"/>
      <c r="M102" s="102"/>
      <c r="N102" s="102"/>
    </row>
    <row r="103" spans="1:14" ht="14" x14ac:dyDescent="0.3">
      <c r="A103" s="88"/>
      <c r="B103" s="56"/>
      <c r="C103" s="88"/>
      <c r="D103" s="88"/>
      <c r="E103" s="88"/>
      <c r="F103" s="88"/>
      <c r="G103" s="88"/>
      <c r="H103" s="88"/>
      <c r="I103" s="88"/>
      <c r="J103" s="88"/>
      <c r="K103" s="88"/>
      <c r="L103" s="88"/>
      <c r="M103" s="102"/>
      <c r="N103" s="102"/>
    </row>
    <row r="104" spans="1:14" ht="14" x14ac:dyDescent="0.3">
      <c r="A104" s="88"/>
      <c r="B104" s="88"/>
      <c r="C104" s="88"/>
      <c r="D104" s="88"/>
      <c r="E104" s="88"/>
      <c r="F104" s="88"/>
      <c r="H104" s="109" t="s">
        <v>122</v>
      </c>
      <c r="J104" s="88"/>
      <c r="K104" s="88"/>
      <c r="L104" s="88"/>
      <c r="M104" s="102"/>
      <c r="N104" s="102"/>
    </row>
    <row r="105" spans="1:14" x14ac:dyDescent="0.25">
      <c r="A105" s="102"/>
      <c r="B105" s="102"/>
      <c r="C105" s="102"/>
      <c r="D105" s="102"/>
      <c r="E105" s="102"/>
      <c r="F105" s="102"/>
      <c r="G105" s="102"/>
      <c r="H105" s="102"/>
      <c r="I105" s="102"/>
      <c r="J105" s="102"/>
      <c r="K105" s="102"/>
      <c r="L105" s="102"/>
      <c r="M105" s="102"/>
      <c r="N105" s="102"/>
    </row>
    <row r="106" spans="1:14" x14ac:dyDescent="0.25">
      <c r="A106" s="102"/>
      <c r="B106" s="102"/>
      <c r="C106" s="102"/>
      <c r="D106" s="102"/>
      <c r="E106" s="102"/>
      <c r="F106" s="102"/>
      <c r="G106" s="102"/>
      <c r="H106" s="102"/>
      <c r="I106" s="102"/>
      <c r="J106" s="102"/>
      <c r="K106" s="102"/>
      <c r="L106" s="102"/>
      <c r="M106" s="102"/>
      <c r="N106" s="102"/>
    </row>
  </sheetData>
  <sheetProtection algorithmName="SHA-512" hashValue="8YD/iTDlB37TxUHDLx2T/J+pmDztnl33ZL2JIFGPVUSvZzZMIYKzsJ5q5W9g6mYYzqmUyqFI9ZU9Q/ZgoCdLGw==" saltValue="pyawxVslcPJC1eKAm7OM5Q==" spinCount="100000" sheet="1" selectLockedCells="1"/>
  <mergeCells count="15">
    <mergeCell ref="F74:L74"/>
    <mergeCell ref="I84:J84"/>
    <mergeCell ref="C84:E84"/>
    <mergeCell ref="C80:E80"/>
    <mergeCell ref="C78:G78"/>
    <mergeCell ref="I76:L76"/>
    <mergeCell ref="C76:G76"/>
    <mergeCell ref="B10:L10"/>
    <mergeCell ref="H15:K15"/>
    <mergeCell ref="F72:L72"/>
    <mergeCell ref="F73:I73"/>
    <mergeCell ref="K73:L73"/>
    <mergeCell ref="F69:L69"/>
    <mergeCell ref="F70:L70"/>
    <mergeCell ref="F71:L71"/>
  </mergeCells>
  <phoneticPr fontId="25" type="noConversion"/>
  <hyperlinks>
    <hyperlink ref="I80" r:id="rId1" display="tholmes@redgold.com" xr:uid="{00000000-0004-0000-0A00-000000000000}"/>
    <hyperlink ref="E100" r:id="rId2" xr:uid="{00000000-0004-0000-0A00-000001000000}"/>
  </hyperlinks>
  <pageMargins left="0.78" right="0.5" top="0.56000000000000005" bottom="0.66" header="0.34" footer="0.5"/>
  <pageSetup scale="94" fitToHeight="2" orientation="portrait" r:id="rId3"/>
  <headerFooter alignWithMargins="0"/>
  <rowBreaks count="1" manualBreakCount="1">
    <brk id="53" max="11" man="1"/>
  </row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895D7B4FD22A4A9C390F7B0E997D3F" ma:contentTypeVersion="7" ma:contentTypeDescription="Create a new document." ma:contentTypeScope="" ma:versionID="78d7bd49f711d3aa5cbb090d4a7360d0">
  <xsd:schema xmlns:xsd="http://www.w3.org/2001/XMLSchema" xmlns:xs="http://www.w3.org/2001/XMLSchema" xmlns:p="http://schemas.microsoft.com/office/2006/metadata/properties" xmlns:ns1="http://schemas.microsoft.com/sharepoint/v3" xmlns:ns2="365df3b4-2938-4962-8750-b3f089551ef3" xmlns:ns3="54031767-dd6d-417c-ab73-583408f47564" targetNamespace="http://schemas.microsoft.com/office/2006/metadata/properties" ma:root="true" ma:fieldsID="588d825b507c8e642fe3917ef671a92c" ns1:_="" ns2:_="" ns3:_="">
    <xsd:import namespace="http://schemas.microsoft.com/sharepoint/v3"/>
    <xsd:import namespace="365df3b4-2938-4962-8750-b3f089551ef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df3b4-2938-4962-8750-b3f089551ef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365df3b4-2938-4962-8750-b3f089551ef3" xsi:nil="true"/>
    <Priority xmlns="365df3b4-2938-4962-8750-b3f089551ef3">New</Priority>
    <PublishingExpirationDate xmlns="http://schemas.microsoft.com/sharepoint/v3" xsi:nil="true"/>
    <PublishingStartDate xmlns="http://schemas.microsoft.com/sharepoint/v3" xsi:nil="true"/>
    <Remediation_x0020_Date xmlns="365df3b4-2938-4962-8750-b3f089551ef3">2026-01-28T19:33:52+00:00</Remediation_x0020_Date>
  </documentManagement>
</p:properties>
</file>

<file path=customXml/itemProps1.xml><?xml version="1.0" encoding="utf-8"?>
<ds:datastoreItem xmlns:ds="http://schemas.openxmlformats.org/officeDocument/2006/customXml" ds:itemID="{3235B4F5-2579-478D-9692-F730F0A748D6}"/>
</file>

<file path=customXml/itemProps2.xml><?xml version="1.0" encoding="utf-8"?>
<ds:datastoreItem xmlns:ds="http://schemas.openxmlformats.org/officeDocument/2006/customXml" ds:itemID="{B0FC8678-EB6C-4F6E-8A85-A119864D1AE8}"/>
</file>

<file path=customXml/itemProps3.xml><?xml version="1.0" encoding="utf-8"?>
<ds:datastoreItem xmlns:ds="http://schemas.openxmlformats.org/officeDocument/2006/customXml" ds:itemID="{0F2AEFBC-610F-440C-A53D-FD63A390659C}"/>
</file>

<file path=docMetadata/LabelInfo.xml><?xml version="1.0" encoding="utf-8"?>
<clbl:labelList xmlns:clbl="http://schemas.microsoft.com/office/2020/mipLabelMetadata">
  <clbl:label id="{7730ea53-6f5e-4160-81a5-992a9105450a}" enabled="1" method="Standard" siteId="{b4f51418-b269-49a2-935a-fa54bf584f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21</vt:i4>
      </vt:variant>
    </vt:vector>
  </HeadingPairs>
  <TitlesOfParts>
    <vt:vector size="28" baseType="lpstr">
      <vt:lpstr>SY20-21 CALCULATOR RGBRAND OLD</vt:lpstr>
      <vt:lpstr>SY2627 RG BRAND CALCULATOR</vt:lpstr>
      <vt:lpstr>SY2627 GENERAL INFORMATION NOI</vt:lpstr>
      <vt:lpstr>SY2627 ELIGIBLE DISTRIB. BRANDS</vt:lpstr>
      <vt:lpstr>#1-B RED GOLD &amp; DISTR SY 09-10</vt:lpstr>
      <vt:lpstr>#1-B alt. RG Brands SY 09-10</vt:lpstr>
      <vt:lpstr>SY2223 EBATE DISTRI. AGREEMENT </vt:lpstr>
      <vt:lpstr>'#1-B alt. RG Brands SY 09-10'!Print_Area</vt:lpstr>
      <vt:lpstr>'#1-B RED GOLD &amp; DISTR SY 09-10'!Print_Area</vt:lpstr>
      <vt:lpstr>'SY20-21 CALCULATOR RGBRAND OLD'!Print_Area</vt:lpstr>
      <vt:lpstr>'SY2223 EBATE DISTRI. AGREEMENT '!Print_Area</vt:lpstr>
      <vt:lpstr>'SY2627 ELIGIBLE DISTRIB. BRANDS'!Print_Area</vt:lpstr>
      <vt:lpstr>'SY2627 GENERAL INFORMATION NOI'!Print_Area</vt:lpstr>
      <vt:lpstr>'SY2627 RG BRAND CALCULATOR'!Print_Area</vt:lpstr>
      <vt:lpstr>'#1-B alt. RG Brands SY 09-10'!Print_Titles</vt:lpstr>
      <vt:lpstr>'#1-B RED GOLD &amp; DISTR SY 09-10'!Print_Titles</vt:lpstr>
      <vt:lpstr>'SY20-21 CALCULATOR RGBRAND OLD'!Print_Titles</vt:lpstr>
      <vt:lpstr>'SY2223 EBATE DISTRI. AGREEMENT '!Print_Titles</vt:lpstr>
      <vt:lpstr>'SY2627 ELIGIBLE DISTRIB. BRANDS'!Print_Titles</vt:lpstr>
      <vt:lpstr>'SY2627 RG BRAND CALCULATOR'!Print_Titles</vt:lpstr>
      <vt:lpstr>'SY2627 RG BRAND CALCULATOR'!PTV</vt:lpstr>
      <vt:lpstr>PTV</vt:lpstr>
      <vt:lpstr>'SY2627 RG BRAND CALCULATOR'!School_Year</vt:lpstr>
      <vt:lpstr>School_Year</vt:lpstr>
      <vt:lpstr>'SY2627 RG BRAND CALCULATOR'!SEPDSRD</vt:lpstr>
      <vt:lpstr>SEPDSRD</vt:lpstr>
      <vt:lpstr>'SY2627 RG BRAND CALCULATOR'!TLW</vt:lpstr>
      <vt:lpstr>TLW</vt:lpstr>
    </vt:vector>
  </TitlesOfParts>
  <Company>IS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dhalt</dc:creator>
  <cp:lastModifiedBy>CAMERON Beatrice * ODE</cp:lastModifiedBy>
  <cp:lastPrinted>2024-11-04T13:26:19Z</cp:lastPrinted>
  <dcterms:created xsi:type="dcterms:W3CDTF">2005-03-17T17:18:06Z</dcterms:created>
  <dcterms:modified xsi:type="dcterms:W3CDTF">2025-12-24T18:19:32Z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0x01010046895D7B4FD22A4A9C390F7B0E997D3F</vt:lpwstr>
  </property>
</Properties>
</file>