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_CFDP\Purchasing USDA Food.BB.DD.SProc\Processing, SEPDS, Packet Docs\_Processing Catalogue &amp; Info\22-23\USDA Foods Calculators\"/>
    </mc:Choice>
  </mc:AlternateContent>
  <bookViews>
    <workbookView xWindow="0" yWindow="0" windowWidth="28800" windowHeight="11016" tabRatio="854" firstSheet="3" activeTab="3"/>
  </bookViews>
  <sheets>
    <sheet name="SY2223 RG BRAND CALCULATOR NEW" sheetId="43" r:id="rId1"/>
    <sheet name="SY20-21 CALCULATOR RGBRAND OLD" sheetId="40" state="hidden" r:id="rId2"/>
    <sheet name="SY2223 GENERIC GENERAL INTROD" sheetId="10" state="hidden" r:id="rId3"/>
    <sheet name="SY2223 GENERAL INFORMATION NOI" sheetId="42" r:id="rId4"/>
    <sheet name="SY2223 GENERAL INFORM. NOT NOI" sheetId="41" state="hidden" r:id="rId5"/>
    <sheet name="SY2223 ELIGIBLE DISTRIB. BRANDS" sheetId="24" state="hidden" r:id="rId6"/>
    <sheet name="#1-B RED GOLD &amp; DISTR SY 09-10" sheetId="6" state="hidden" r:id="rId7"/>
    <sheet name="#1-B alt. RG Brands SY 09-10" sheetId="9" state="hidden" r:id="rId8"/>
    <sheet name="SY2223 REBATE REQUEST FORM" sheetId="30" state="hidden" r:id="rId9"/>
    <sheet name="SY2223 Ebate Enrollment Form" sheetId="36" state="hidden" r:id="rId10"/>
    <sheet name="SY2223 EBATE DISTRI. AGREEMENT " sheetId="12" r:id="rId11"/>
    <sheet name="SY2223 South Carolina" sheetId="32" state="hidden" r:id="rId12"/>
  </sheets>
  <definedNames>
    <definedName name="_xlnm.Print_Area" localSheetId="7">'#1-B alt. RG Brands SY 09-10'!$A$1:$R$42</definedName>
    <definedName name="_xlnm.Print_Area" localSheetId="6">'#1-B RED GOLD &amp; DISTR SY 09-10'!$A$1:$R$59</definedName>
    <definedName name="_xlnm.Print_Area" localSheetId="1">'SY20-21 CALCULATOR RGBRAND OLD'!$A$1:$R$64</definedName>
    <definedName name="_xlnm.Print_Area" localSheetId="10">'SY2223 EBATE DISTRI. AGREEMENT '!$A$1:$L$102</definedName>
    <definedName name="_xlnm.Print_Area" localSheetId="9">'SY2223 Ebate Enrollment Form'!$A$1:$R$46</definedName>
    <definedName name="_xlnm.Print_Area" localSheetId="5">'SY2223 ELIGIBLE DISTRIB. BRANDS'!$A$1:$I$55</definedName>
    <definedName name="_xlnm.Print_Area" localSheetId="4">'SY2223 GENERAL INFORM. NOT NOI'!$A$1:$S$36</definedName>
    <definedName name="_xlnm.Print_Area" localSheetId="3">'SY2223 GENERAL INFORMATION NOI'!$A$1:$T$38</definedName>
    <definedName name="_xlnm.Print_Area" localSheetId="2">'SY2223 GENERIC GENERAL INTROD'!$A$1:$T$38</definedName>
    <definedName name="_xlnm.Print_Area" localSheetId="8">'SY2223 REBATE REQUEST FORM'!$A$1:$S$125</definedName>
    <definedName name="_xlnm.Print_Area" localSheetId="0">'SY2223 RG BRAND CALCULATOR NEW'!$A$1:$R$64</definedName>
    <definedName name="_xlnm.Print_Area" localSheetId="11">'SY2223 South Carolina'!$A$1:$T$109</definedName>
    <definedName name="_xlnm.Print_Titles" localSheetId="7">'#1-B alt. RG Brands SY 09-10'!$1:$8</definedName>
    <definedName name="_xlnm.Print_Titles" localSheetId="6">'#1-B RED GOLD &amp; DISTR SY 09-10'!$1:$8</definedName>
    <definedName name="_xlnm.Print_Titles" localSheetId="1">'SY20-21 CALCULATOR RGBRAND OLD'!$1:$7</definedName>
    <definedName name="_xlnm.Print_Titles" localSheetId="10">'SY2223 EBATE DISTRI. AGREEMENT '!$1:$7</definedName>
    <definedName name="_xlnm.Print_Titles" localSheetId="5">'SY2223 ELIGIBLE DISTRIB. BRANDS'!$1:$8</definedName>
    <definedName name="_xlnm.Print_Titles" localSheetId="8">'SY2223 REBATE REQUEST FORM'!$1:$6</definedName>
    <definedName name="_xlnm.Print_Titles" localSheetId="0">'SY2223 RG BRAND CALCULATOR NEW'!$1:$7</definedName>
    <definedName name="_xlnm.Print_Titles" localSheetId="11">'SY2223 South Carolina'!$1:$5</definedName>
    <definedName name="PTV" localSheetId="0">'SY2223 RG BRAND CALCULATOR NEW'!$W$2</definedName>
    <definedName name="PTV">'SY20-21 CALCULATOR RGBRAND OLD'!$W$2</definedName>
    <definedName name="School_Year" localSheetId="0">'SY2223 RG BRAND CALCULATOR NEW'!$W$3</definedName>
    <definedName name="School_Year">'SY20-21 CALCULATOR RGBRAND OLD'!$W$3</definedName>
    <definedName name="SEPDSRD" localSheetId="0">'SY2223 RG BRAND CALCULATOR NEW'!$W$5</definedName>
    <definedName name="SEPDSRD">'SY20-21 CALCULATOR RGBRAND OLD'!$W$5</definedName>
    <definedName name="TLW" localSheetId="0">'SY2223 RG BRAND CALCULATOR NEW'!$W$4</definedName>
    <definedName name="TLW">'SY20-21 CALCULATOR RGBRAND OLD'!$W$4</definedName>
  </definedNames>
  <calcPr calcId="162913"/>
</workbook>
</file>

<file path=xl/calcChain.xml><?xml version="1.0" encoding="utf-8"?>
<calcChain xmlns="http://schemas.openxmlformats.org/spreadsheetml/2006/main">
  <c r="B12" i="36" l="1"/>
  <c r="C109" i="30"/>
  <c r="S24" i="32" l="1"/>
  <c r="N24" i="32"/>
  <c r="S23" i="32"/>
  <c r="N23" i="32"/>
  <c r="S14" i="32"/>
  <c r="L31" i="30" l="1"/>
  <c r="M31" i="30"/>
  <c r="O31" i="30" s="1"/>
  <c r="Q31" i="30" s="1"/>
  <c r="P31" i="30"/>
  <c r="L30" i="30"/>
  <c r="M30" i="30"/>
  <c r="O30" i="30" s="1"/>
  <c r="Q30" i="30" s="1"/>
  <c r="P30" i="30"/>
  <c r="P100" i="30"/>
  <c r="M100" i="30"/>
  <c r="O100" i="30" s="1"/>
  <c r="Q100" i="30" s="1"/>
  <c r="M99" i="30"/>
  <c r="L100" i="30"/>
  <c r="N103" i="30"/>
  <c r="I54" i="24"/>
  <c r="I53" i="24"/>
  <c r="I51" i="24"/>
  <c r="I50" i="24"/>
  <c r="I49" i="24"/>
  <c r="I47" i="24"/>
  <c r="I46" i="24"/>
  <c r="I42" i="24"/>
  <c r="I41" i="24"/>
  <c r="I40" i="24"/>
  <c r="I39" i="24"/>
  <c r="I38" i="24"/>
  <c r="I37" i="24"/>
  <c r="I35" i="24"/>
  <c r="I34" i="24"/>
  <c r="I33" i="24"/>
  <c r="I32" i="24"/>
  <c r="I31" i="24"/>
  <c r="I30" i="24"/>
  <c r="I28" i="24"/>
  <c r="I27" i="24"/>
  <c r="I26" i="24"/>
  <c r="I24" i="24"/>
  <c r="I23" i="24"/>
  <c r="I22" i="24"/>
  <c r="I21" i="24"/>
  <c r="I20" i="24"/>
  <c r="I18" i="24"/>
  <c r="I17" i="24"/>
  <c r="I16" i="24"/>
  <c r="I15" i="24"/>
  <c r="I14" i="24"/>
  <c r="I13" i="24"/>
  <c r="M54" i="43"/>
  <c r="O54" i="43"/>
  <c r="Q54" i="43"/>
  <c r="K54" i="43"/>
  <c r="M53" i="43"/>
  <c r="O53" i="43"/>
  <c r="Q53" i="43"/>
  <c r="K53" i="43"/>
  <c r="R37" i="32" l="1"/>
  <c r="S37" i="32"/>
  <c r="N37" i="32"/>
  <c r="P28" i="30"/>
  <c r="M28" i="30"/>
  <c r="O28" i="30" s="1"/>
  <c r="Q28" i="30" s="1"/>
  <c r="M55" i="43"/>
  <c r="O55" i="43"/>
  <c r="Q55" i="43"/>
  <c r="K55" i="43"/>
  <c r="Q43" i="43" l="1"/>
  <c r="O43" i="43"/>
  <c r="R49" i="32" l="1"/>
  <c r="N49" i="32"/>
  <c r="L49" i="30"/>
  <c r="P49" i="30"/>
  <c r="M25" i="43"/>
  <c r="O25" i="43"/>
  <c r="Q25" i="43"/>
  <c r="K25" i="43"/>
  <c r="N39" i="32"/>
  <c r="P19" i="30"/>
  <c r="L19" i="30"/>
  <c r="K43" i="43"/>
  <c r="M43" i="43"/>
  <c r="L99" i="30" l="1"/>
  <c r="L97" i="30"/>
  <c r="L70" i="30" l="1"/>
  <c r="P70" i="30"/>
  <c r="P99" i="30"/>
  <c r="P97" i="30"/>
  <c r="O99" i="30"/>
  <c r="Q99" i="30" s="1"/>
  <c r="P60" i="43" l="1"/>
  <c r="N60" i="43" l="1"/>
  <c r="P96" i="30" l="1"/>
  <c r="P95" i="30"/>
  <c r="P93" i="30"/>
  <c r="P92" i="30"/>
  <c r="P89" i="30"/>
  <c r="P88" i="30"/>
  <c r="P87" i="30"/>
  <c r="P86" i="30"/>
  <c r="P85" i="30"/>
  <c r="P84" i="30"/>
  <c r="P82" i="30"/>
  <c r="P81" i="30"/>
  <c r="P80" i="30"/>
  <c r="P79" i="30"/>
  <c r="P78" i="30"/>
  <c r="P77" i="30"/>
  <c r="P75" i="30"/>
  <c r="P74" i="30"/>
  <c r="P73" i="30"/>
  <c r="P71" i="30"/>
  <c r="P69" i="30"/>
  <c r="P68" i="30"/>
  <c r="P67" i="30"/>
  <c r="P65" i="30"/>
  <c r="P64" i="30"/>
  <c r="P63" i="30"/>
  <c r="P62" i="30"/>
  <c r="P61" i="30"/>
  <c r="P60" i="30"/>
  <c r="P58" i="30"/>
  <c r="P57" i="30"/>
  <c r="P56" i="30"/>
  <c r="P55" i="30"/>
  <c r="P54" i="30"/>
  <c r="P53" i="30"/>
  <c r="P52" i="30"/>
  <c r="P51" i="30"/>
  <c r="P50" i="30"/>
  <c r="P48" i="30"/>
  <c r="P47" i="30"/>
  <c r="P46" i="30"/>
  <c r="P45" i="30"/>
  <c r="P44" i="30"/>
  <c r="P43" i="30"/>
  <c r="P42" i="30"/>
  <c r="P41" i="30"/>
  <c r="P39" i="30"/>
  <c r="P38" i="30"/>
  <c r="P37" i="30"/>
  <c r="P36" i="30"/>
  <c r="P35" i="30"/>
  <c r="P34" i="30"/>
  <c r="P33" i="30"/>
  <c r="P32" i="30"/>
  <c r="P29" i="30"/>
  <c r="P27" i="30"/>
  <c r="P26" i="30"/>
  <c r="P25" i="30"/>
  <c r="P24" i="30"/>
  <c r="P23" i="30"/>
  <c r="P22" i="30"/>
  <c r="P20" i="30"/>
  <c r="P18" i="30"/>
  <c r="P17" i="30"/>
  <c r="P16" i="30"/>
  <c r="P15" i="30"/>
  <c r="P14" i="30"/>
  <c r="P13" i="30"/>
  <c r="P12" i="30"/>
  <c r="P11" i="30"/>
  <c r="P10" i="30"/>
  <c r="P9" i="30"/>
  <c r="P8" i="30"/>
  <c r="P7" i="30"/>
  <c r="M13" i="40"/>
  <c r="M54" i="40"/>
  <c r="M52" i="43"/>
  <c r="M33" i="43"/>
  <c r="O103" i="30" l="1"/>
  <c r="C62" i="43"/>
  <c r="Q33" i="43"/>
  <c r="O33" i="43"/>
  <c r="T33" i="43"/>
  <c r="K33" i="43"/>
  <c r="Q32" i="43"/>
  <c r="O32" i="43"/>
  <c r="M32" i="43"/>
  <c r="T32" i="43" s="1"/>
  <c r="K32" i="43"/>
  <c r="Q31" i="43"/>
  <c r="O31" i="43"/>
  <c r="M31" i="43"/>
  <c r="T31" i="43" s="1"/>
  <c r="K31" i="43"/>
  <c r="Q30" i="43"/>
  <c r="O30" i="43"/>
  <c r="M30" i="43"/>
  <c r="T30" i="43" s="1"/>
  <c r="K30" i="43"/>
  <c r="Q29" i="43"/>
  <c r="O29" i="43"/>
  <c r="M29" i="43"/>
  <c r="T29" i="43" s="1"/>
  <c r="K29" i="43"/>
  <c r="Q28" i="43"/>
  <c r="O28" i="43"/>
  <c r="M28" i="43"/>
  <c r="T28" i="43" s="1"/>
  <c r="K28" i="43"/>
  <c r="Q27" i="43"/>
  <c r="O27" i="43"/>
  <c r="M27" i="43"/>
  <c r="T27" i="43" s="1"/>
  <c r="K27" i="43"/>
  <c r="Q11" i="43"/>
  <c r="O11" i="43"/>
  <c r="M11" i="43"/>
  <c r="T11" i="43" s="1"/>
  <c r="K11" i="43"/>
  <c r="Q26" i="43"/>
  <c r="O26" i="43"/>
  <c r="M26" i="43"/>
  <c r="T26" i="43" s="1"/>
  <c r="K26" i="43"/>
  <c r="Q24" i="43"/>
  <c r="O24" i="43"/>
  <c r="M24" i="43"/>
  <c r="T24" i="43" s="1"/>
  <c r="K24" i="43"/>
  <c r="Q10" i="43"/>
  <c r="O10" i="43"/>
  <c r="M10" i="43"/>
  <c r="T10" i="43" s="1"/>
  <c r="K10" i="43"/>
  <c r="Q23" i="43"/>
  <c r="O23" i="43"/>
  <c r="M23" i="43"/>
  <c r="T23" i="43" s="1"/>
  <c r="K23" i="43"/>
  <c r="Q22" i="43"/>
  <c r="O22" i="43"/>
  <c r="M22" i="43"/>
  <c r="T22" i="43" s="1"/>
  <c r="K22" i="43"/>
  <c r="Q9" i="43"/>
  <c r="O9" i="43"/>
  <c r="M9" i="43"/>
  <c r="T9" i="43" s="1"/>
  <c r="K9" i="43"/>
  <c r="Q21" i="43"/>
  <c r="O21" i="43"/>
  <c r="M21" i="43"/>
  <c r="T21" i="43" s="1"/>
  <c r="K21" i="43"/>
  <c r="Q8" i="43"/>
  <c r="O8" i="43"/>
  <c r="M8" i="43"/>
  <c r="T8" i="43" s="1"/>
  <c r="K8" i="43"/>
  <c r="Q12" i="43"/>
  <c r="O12" i="43"/>
  <c r="M12" i="43"/>
  <c r="T12" i="43" s="1"/>
  <c r="K12" i="43"/>
  <c r="Q59" i="43"/>
  <c r="O59" i="43"/>
  <c r="M59" i="43"/>
  <c r="T59" i="43" s="1"/>
  <c r="K59" i="43"/>
  <c r="Q58" i="43"/>
  <c r="O58" i="43"/>
  <c r="M58" i="43"/>
  <c r="T58" i="43" s="1"/>
  <c r="K58" i="43"/>
  <c r="Q57" i="43"/>
  <c r="O57" i="43"/>
  <c r="M57" i="43"/>
  <c r="T57" i="43" s="1"/>
  <c r="K57" i="43"/>
  <c r="Q56" i="43"/>
  <c r="O56" i="43"/>
  <c r="M56" i="43"/>
  <c r="T56" i="43" s="1"/>
  <c r="K56" i="43"/>
  <c r="Q15" i="43"/>
  <c r="O15" i="43"/>
  <c r="M15" i="43"/>
  <c r="T15" i="43" s="1"/>
  <c r="K15" i="43"/>
  <c r="Q14" i="43"/>
  <c r="O14" i="43"/>
  <c r="M14" i="43"/>
  <c r="T14" i="43" s="1"/>
  <c r="K14" i="43"/>
  <c r="Q13" i="43"/>
  <c r="O13" i="43"/>
  <c r="M13" i="43"/>
  <c r="T13" i="43" s="1"/>
  <c r="K13" i="43"/>
  <c r="Q18" i="43"/>
  <c r="O18" i="43"/>
  <c r="M18" i="43"/>
  <c r="T18" i="43" s="1"/>
  <c r="K18" i="43"/>
  <c r="Q17" i="43"/>
  <c r="O17" i="43"/>
  <c r="M17" i="43"/>
  <c r="T17" i="43" s="1"/>
  <c r="K17" i="43"/>
  <c r="Q16" i="43"/>
  <c r="O16" i="43"/>
  <c r="M16" i="43"/>
  <c r="T16" i="43" s="1"/>
  <c r="K16" i="43"/>
  <c r="Q19" i="43"/>
  <c r="O19" i="43"/>
  <c r="M19" i="43"/>
  <c r="T19" i="43" s="1"/>
  <c r="K19" i="43"/>
  <c r="Q41" i="43"/>
  <c r="O41" i="43"/>
  <c r="M41" i="43"/>
  <c r="T41" i="43" s="1"/>
  <c r="K41" i="43"/>
  <c r="V40" i="43"/>
  <c r="Q40" i="43"/>
  <c r="O40" i="43"/>
  <c r="M40" i="43"/>
  <c r="T40" i="43" s="1"/>
  <c r="K40" i="43"/>
  <c r="Q35" i="43"/>
  <c r="O35" i="43"/>
  <c r="M35" i="43"/>
  <c r="S35" i="43" s="1"/>
  <c r="K35" i="43"/>
  <c r="Q45" i="43"/>
  <c r="O45" i="43"/>
  <c r="M45" i="43"/>
  <c r="T45" i="43" s="1"/>
  <c r="K45" i="43"/>
  <c r="Q44" i="43"/>
  <c r="O44" i="43"/>
  <c r="M44" i="43"/>
  <c r="S44" i="43" s="1"/>
  <c r="K44" i="43"/>
  <c r="Q42" i="43"/>
  <c r="O42" i="43"/>
  <c r="M42" i="43"/>
  <c r="T42" i="43" s="1"/>
  <c r="K42" i="43"/>
  <c r="Q38" i="43"/>
  <c r="O38" i="43"/>
  <c r="M38" i="43"/>
  <c r="S38" i="43" s="1"/>
  <c r="K38" i="43"/>
  <c r="V50" i="43"/>
  <c r="C63" i="43" s="1"/>
  <c r="Q50" i="43"/>
  <c r="O50" i="43"/>
  <c r="M50" i="43"/>
  <c r="T50" i="43" s="1"/>
  <c r="K50" i="43"/>
  <c r="Q51" i="43"/>
  <c r="O51" i="43"/>
  <c r="M51" i="43"/>
  <c r="T51" i="43" s="1"/>
  <c r="K51" i="43"/>
  <c r="Q37" i="43"/>
  <c r="O37" i="43"/>
  <c r="M37" i="43"/>
  <c r="T37" i="43" s="1"/>
  <c r="K37" i="43"/>
  <c r="Q49" i="43"/>
  <c r="O49" i="43"/>
  <c r="M49" i="43"/>
  <c r="T49" i="43" s="1"/>
  <c r="K49" i="43"/>
  <c r="Q52" i="43"/>
  <c r="O52" i="43"/>
  <c r="T52" i="43"/>
  <c r="K52" i="43"/>
  <c r="Q39" i="43"/>
  <c r="O39" i="43"/>
  <c r="M39" i="43"/>
  <c r="T39" i="43" s="1"/>
  <c r="K39" i="43"/>
  <c r="Q47" i="43"/>
  <c r="O47" i="43"/>
  <c r="M47" i="43"/>
  <c r="T47" i="43" s="1"/>
  <c r="K47" i="43"/>
  <c r="Q48" i="43"/>
  <c r="O48" i="43"/>
  <c r="M48" i="43"/>
  <c r="T48" i="43" s="1"/>
  <c r="K48" i="43"/>
  <c r="Q36" i="43"/>
  <c r="O36" i="43"/>
  <c r="M36" i="43"/>
  <c r="T36" i="43" s="1"/>
  <c r="K36" i="43"/>
  <c r="Q46" i="43"/>
  <c r="O46" i="43"/>
  <c r="M46" i="43"/>
  <c r="T46" i="43" s="1"/>
  <c r="K46" i="43"/>
  <c r="M7" i="43"/>
  <c r="G2" i="43"/>
  <c r="Q60" i="43" l="1"/>
  <c r="O60" i="43"/>
  <c r="S19" i="43"/>
  <c r="S52" i="43"/>
  <c r="S21" i="43"/>
  <c r="S56" i="43"/>
  <c r="S10" i="43"/>
  <c r="S50" i="43"/>
  <c r="S16" i="43"/>
  <c r="S11" i="43"/>
  <c r="S47" i="43"/>
  <c r="S58" i="43"/>
  <c r="S28" i="43"/>
  <c r="S39" i="43"/>
  <c r="S45" i="43"/>
  <c r="S14" i="43"/>
  <c r="S9" i="43"/>
  <c r="S30" i="43"/>
  <c r="S46" i="43"/>
  <c r="S51" i="43"/>
  <c r="S40" i="43"/>
  <c r="S18" i="43"/>
  <c r="S8" i="43"/>
  <c r="S24" i="43"/>
  <c r="S31" i="43"/>
  <c r="S36" i="43"/>
  <c r="S37" i="43"/>
  <c r="S42" i="43"/>
  <c r="S41" i="43"/>
  <c r="S13" i="43"/>
  <c r="S59" i="43"/>
  <c r="S23" i="43"/>
  <c r="S27" i="43"/>
  <c r="S32" i="43"/>
  <c r="S48" i="43"/>
  <c r="S49" i="43"/>
  <c r="S17" i="43"/>
  <c r="S15" i="43"/>
  <c r="S12" i="43"/>
  <c r="S22" i="43"/>
  <c r="S26" i="43"/>
  <c r="S29" i="43"/>
  <c r="S33" i="43"/>
  <c r="S57" i="43"/>
  <c r="T38" i="43"/>
  <c r="T44" i="43"/>
  <c r="T35" i="43"/>
  <c r="S60" i="43" l="1"/>
  <c r="N61" i="43" s="1"/>
  <c r="T60" i="43"/>
  <c r="P61" i="43" s="1"/>
  <c r="V24" i="40"/>
  <c r="R46" i="32" l="1"/>
  <c r="N46" i="32"/>
  <c r="L46" i="30"/>
  <c r="M43" i="40"/>
  <c r="S43" i="40" s="1"/>
  <c r="L43" i="40"/>
  <c r="O43" i="40"/>
  <c r="Q43" i="40"/>
  <c r="T43" i="40" l="1"/>
  <c r="P59" i="40"/>
  <c r="N59" i="40"/>
  <c r="B7" i="42" l="1"/>
  <c r="R38" i="32" l="1"/>
  <c r="R36" i="32"/>
  <c r="N38" i="32"/>
  <c r="N36" i="32"/>
  <c r="R13" i="32"/>
  <c r="N13" i="32"/>
  <c r="L18" i="30"/>
  <c r="L11" i="30"/>
  <c r="L27" i="30"/>
  <c r="L26" i="30"/>
  <c r="M36" i="40"/>
  <c r="L36" i="40"/>
  <c r="O36" i="40"/>
  <c r="Q36" i="40"/>
  <c r="M12" i="40"/>
  <c r="L12" i="40"/>
  <c r="O12" i="40"/>
  <c r="Q12" i="40"/>
  <c r="M19" i="40"/>
  <c r="L19" i="40"/>
  <c r="O19" i="40"/>
  <c r="Q19" i="40"/>
  <c r="S19" i="40" l="1"/>
  <c r="T19" i="40"/>
  <c r="S12" i="40"/>
  <c r="T12" i="40"/>
  <c r="S36" i="40"/>
  <c r="T36" i="40"/>
  <c r="I11" i="24"/>
  <c r="I9" i="24"/>
  <c r="V17" i="40" l="1"/>
  <c r="C60" i="40"/>
  <c r="R59" i="32" l="1"/>
  <c r="R58" i="32"/>
  <c r="N59" i="32"/>
  <c r="N58" i="32"/>
  <c r="R35" i="32" l="1"/>
  <c r="N35" i="32"/>
  <c r="R30" i="32"/>
  <c r="R27" i="32"/>
  <c r="N30" i="32"/>
  <c r="N27" i="32"/>
  <c r="L58" i="30"/>
  <c r="L57" i="30"/>
  <c r="Q52" i="40"/>
  <c r="O52" i="40"/>
  <c r="M52" i="40"/>
  <c r="L52" i="40"/>
  <c r="Q54" i="40"/>
  <c r="L54" i="40"/>
  <c r="O54" i="40"/>
  <c r="Q53" i="40"/>
  <c r="O53" i="40"/>
  <c r="M53" i="40"/>
  <c r="L53" i="40"/>
  <c r="Q27" i="40"/>
  <c r="O27" i="40"/>
  <c r="M35" i="40"/>
  <c r="L35" i="40"/>
  <c r="O35" i="40"/>
  <c r="Q35" i="40"/>
  <c r="Q30" i="40"/>
  <c r="O30" i="40"/>
  <c r="L30" i="40"/>
  <c r="L27" i="40"/>
  <c r="M30" i="40"/>
  <c r="M27" i="40"/>
  <c r="S30" i="40" l="1"/>
  <c r="T30" i="40"/>
  <c r="S53" i="40"/>
  <c r="T53" i="40"/>
  <c r="T54" i="40"/>
  <c r="S54" i="40"/>
  <c r="T27" i="40"/>
  <c r="S27" i="40"/>
  <c r="S52" i="40"/>
  <c r="T52" i="40"/>
  <c r="S35" i="40"/>
  <c r="T35" i="40"/>
  <c r="L36" i="30"/>
  <c r="L35" i="30"/>
  <c r="L39" i="30"/>
  <c r="L38" i="30"/>
  <c r="Q25" i="40"/>
  <c r="O25" i="40"/>
  <c r="M25" i="40"/>
  <c r="L25" i="40"/>
  <c r="Q32" i="40"/>
  <c r="O32" i="40"/>
  <c r="M32" i="40"/>
  <c r="L32" i="40"/>
  <c r="Q31" i="40"/>
  <c r="O31" i="40"/>
  <c r="M31" i="40"/>
  <c r="L31" i="40"/>
  <c r="T31" i="40" l="1"/>
  <c r="S31" i="40"/>
  <c r="S25" i="40"/>
  <c r="T25" i="40"/>
  <c r="T32" i="40"/>
  <c r="S32" i="40"/>
  <c r="M34" i="40"/>
  <c r="L34" i="40"/>
  <c r="M33" i="40"/>
  <c r="L33" i="40"/>
  <c r="O33" i="40"/>
  <c r="Q33" i="40"/>
  <c r="O34" i="40"/>
  <c r="Q34" i="40"/>
  <c r="M20" i="40"/>
  <c r="L20" i="40"/>
  <c r="S20" i="40" l="1"/>
  <c r="T20" i="40"/>
  <c r="T33" i="40"/>
  <c r="S33" i="40"/>
  <c r="T34" i="40"/>
  <c r="S34" i="40"/>
  <c r="O20" i="40"/>
  <c r="Q20" i="40"/>
  <c r="L25" i="30"/>
  <c r="L24" i="30"/>
  <c r="L20" i="30" l="1"/>
  <c r="N10" i="32"/>
  <c r="N11" i="32"/>
  <c r="N12" i="32"/>
  <c r="N14" i="32"/>
  <c r="N15" i="32"/>
  <c r="N16" i="32"/>
  <c r="N17" i="32"/>
  <c r="N18" i="32"/>
  <c r="N19" i="32"/>
  <c r="N20" i="32"/>
  <c r="N21" i="32"/>
  <c r="N22" i="32"/>
  <c r="N25" i="32"/>
  <c r="N26" i="32"/>
  <c r="N28" i="32"/>
  <c r="N29" i="32"/>
  <c r="N31" i="32"/>
  <c r="N32" i="32"/>
  <c r="N33" i="32"/>
  <c r="N34" i="32"/>
  <c r="R34" i="32" s="1"/>
  <c r="N40" i="32"/>
  <c r="N41" i="32"/>
  <c r="N42" i="32"/>
  <c r="N43" i="32"/>
  <c r="N44" i="32"/>
  <c r="N45" i="32"/>
  <c r="N47" i="32"/>
  <c r="N48" i="32"/>
  <c r="N50" i="32"/>
  <c r="N51" i="32"/>
  <c r="N52" i="32"/>
  <c r="N53" i="32"/>
  <c r="N54" i="32"/>
  <c r="N55" i="32"/>
  <c r="N56" i="32"/>
  <c r="N57" i="32"/>
  <c r="R40" i="32"/>
  <c r="R33" i="32"/>
  <c r="M49" i="30" l="1"/>
  <c r="O49" i="30" s="1"/>
  <c r="Q49" i="30" s="1"/>
  <c r="AA73" i="32"/>
  <c r="R10" i="32"/>
  <c r="R11" i="32"/>
  <c r="R12" i="32"/>
  <c r="R14" i="32"/>
  <c r="R15" i="32"/>
  <c r="R16" i="32"/>
  <c r="R17" i="32"/>
  <c r="R18" i="32"/>
  <c r="R19" i="32"/>
  <c r="R20" i="32"/>
  <c r="R21" i="32"/>
  <c r="R22" i="32"/>
  <c r="R25" i="32"/>
  <c r="R26" i="32"/>
  <c r="R28" i="32"/>
  <c r="R29" i="32"/>
  <c r="R31" i="32"/>
  <c r="R32" i="32"/>
  <c r="R41" i="32"/>
  <c r="R42" i="32"/>
  <c r="R43" i="32"/>
  <c r="R44" i="32"/>
  <c r="R45" i="32"/>
  <c r="R47" i="32"/>
  <c r="R48" i="32"/>
  <c r="R50" i="32"/>
  <c r="R51" i="32"/>
  <c r="R52" i="32"/>
  <c r="R53" i="32"/>
  <c r="R54" i="32"/>
  <c r="R55" i="32"/>
  <c r="R56" i="32"/>
  <c r="R57" i="32"/>
  <c r="N9" i="32"/>
  <c r="R9" i="32" s="1"/>
  <c r="S39" i="32" l="1"/>
  <c r="S49" i="32"/>
  <c r="M70" i="30"/>
  <c r="O70" i="30" s="1"/>
  <c r="Q70" i="30" s="1"/>
  <c r="M19" i="30"/>
  <c r="O19" i="30" s="1"/>
  <c r="Q19" i="30" s="1"/>
  <c r="S46" i="32"/>
  <c r="S59" i="32"/>
  <c r="M46" i="30"/>
  <c r="O46" i="30" s="1"/>
  <c r="Q46" i="30" s="1"/>
  <c r="M58" i="30"/>
  <c r="O58" i="30" s="1"/>
  <c r="Q58" i="30" s="1"/>
  <c r="M12" i="30"/>
  <c r="S13" i="32"/>
  <c r="S38" i="32"/>
  <c r="S36" i="32"/>
  <c r="M27" i="30"/>
  <c r="O27" i="30" s="1"/>
  <c r="Q27" i="30" s="1"/>
  <c r="M11" i="30"/>
  <c r="O11" i="30" s="1"/>
  <c r="Q11" i="30" s="1"/>
  <c r="M18" i="30"/>
  <c r="O18" i="30" s="1"/>
  <c r="Q18" i="30" s="1"/>
  <c r="M57" i="30"/>
  <c r="O57" i="30" s="1"/>
  <c r="Q57" i="30" s="1"/>
  <c r="M37" i="30"/>
  <c r="O37" i="30" s="1"/>
  <c r="Q37" i="30" s="1"/>
  <c r="M86" i="30"/>
  <c r="M34" i="30"/>
  <c r="O34" i="30" s="1"/>
  <c r="Q34" i="30" s="1"/>
  <c r="M26" i="30"/>
  <c r="O26" i="30" s="1"/>
  <c r="Q26" i="30" s="1"/>
  <c r="R61" i="32"/>
  <c r="S35" i="32"/>
  <c r="S58" i="32"/>
  <c r="S27" i="32"/>
  <c r="S30" i="32"/>
  <c r="M36" i="30"/>
  <c r="O36" i="30" s="1"/>
  <c r="Q36" i="30" s="1"/>
  <c r="M35" i="30"/>
  <c r="O35" i="30" s="1"/>
  <c r="Q35" i="30" s="1"/>
  <c r="M39" i="30"/>
  <c r="O39" i="30" s="1"/>
  <c r="Q39" i="30" s="1"/>
  <c r="M38" i="30"/>
  <c r="O38" i="30" s="1"/>
  <c r="Q38" i="30" s="1"/>
  <c r="M20" i="30"/>
  <c r="O20" i="30" s="1"/>
  <c r="Q20" i="30" s="1"/>
  <c r="M24" i="30"/>
  <c r="O24" i="30" s="1"/>
  <c r="Q24" i="30" s="1"/>
  <c r="M25" i="30"/>
  <c r="O25" i="30" s="1"/>
  <c r="Q25" i="30" s="1"/>
  <c r="S40" i="32"/>
  <c r="S34" i="32"/>
  <c r="S33" i="32"/>
  <c r="B7" i="41"/>
  <c r="C63" i="40"/>
  <c r="G2" i="40" l="1"/>
  <c r="M9" i="40"/>
  <c r="M10" i="40"/>
  <c r="M11" i="40"/>
  <c r="M14" i="40"/>
  <c r="M15" i="40"/>
  <c r="M16" i="40"/>
  <c r="M17" i="40"/>
  <c r="M18" i="40"/>
  <c r="M22" i="40"/>
  <c r="T22" i="40" s="1"/>
  <c r="M23" i="40"/>
  <c r="M24" i="40"/>
  <c r="M26" i="40"/>
  <c r="M28" i="40"/>
  <c r="M29" i="40"/>
  <c r="M38" i="40"/>
  <c r="T38" i="40" s="1"/>
  <c r="M39" i="40"/>
  <c r="M40" i="40"/>
  <c r="M41" i="40"/>
  <c r="M42" i="40"/>
  <c r="M44" i="40"/>
  <c r="M45" i="40"/>
  <c r="M46" i="40"/>
  <c r="M47" i="40"/>
  <c r="M48" i="40"/>
  <c r="M49" i="40"/>
  <c r="M50" i="40"/>
  <c r="M51" i="40"/>
  <c r="M56" i="40"/>
  <c r="T56" i="40" s="1"/>
  <c r="M57" i="40"/>
  <c r="T57" i="40" s="1"/>
  <c r="M8" i="40"/>
  <c r="T8" i="40" s="1"/>
  <c r="M7" i="40"/>
  <c r="Q10" i="40"/>
  <c r="Q11" i="40"/>
  <c r="Q13" i="40"/>
  <c r="Q14" i="40"/>
  <c r="Q15" i="40"/>
  <c r="Q16" i="40"/>
  <c r="Q17" i="40"/>
  <c r="Q18" i="40"/>
  <c r="Q22" i="40"/>
  <c r="Q23" i="40"/>
  <c r="Q24" i="40"/>
  <c r="Q26" i="40"/>
  <c r="Q28" i="40"/>
  <c r="Q29" i="40"/>
  <c r="Q38" i="40"/>
  <c r="Q39" i="40"/>
  <c r="Q40" i="40"/>
  <c r="Q41" i="40"/>
  <c r="Q42" i="40"/>
  <c r="Q59" i="40" s="1"/>
  <c r="Q44" i="40"/>
  <c r="Q45" i="40"/>
  <c r="Q46" i="40"/>
  <c r="Q47" i="40"/>
  <c r="Q48" i="40"/>
  <c r="Q49" i="40"/>
  <c r="Q50" i="40"/>
  <c r="Q51" i="40"/>
  <c r="Q56" i="40"/>
  <c r="Q57" i="40"/>
  <c r="Q8" i="40"/>
  <c r="Q9" i="40"/>
  <c r="O10" i="40"/>
  <c r="O11" i="40"/>
  <c r="O13" i="40"/>
  <c r="O14" i="40"/>
  <c r="O15" i="40"/>
  <c r="O16" i="40"/>
  <c r="O17" i="40"/>
  <c r="O18" i="40"/>
  <c r="O22" i="40"/>
  <c r="O23" i="40"/>
  <c r="O24" i="40"/>
  <c r="O26" i="40"/>
  <c r="O28" i="40"/>
  <c r="O29" i="40"/>
  <c r="O38" i="40"/>
  <c r="O39" i="40"/>
  <c r="O40" i="40"/>
  <c r="O41" i="40"/>
  <c r="O42" i="40"/>
  <c r="O59" i="40" s="1"/>
  <c r="O44" i="40"/>
  <c r="O45" i="40"/>
  <c r="O46" i="40"/>
  <c r="O47" i="40"/>
  <c r="O48" i="40"/>
  <c r="O49" i="40"/>
  <c r="O50" i="40"/>
  <c r="O51" i="40"/>
  <c r="O56" i="40"/>
  <c r="O57" i="40"/>
  <c r="O9" i="40"/>
  <c r="O8" i="40"/>
  <c r="S49" i="40" l="1"/>
  <c r="T49" i="40"/>
  <c r="S45" i="40"/>
  <c r="T45" i="40"/>
  <c r="S40" i="40"/>
  <c r="T40" i="40"/>
  <c r="T28" i="40"/>
  <c r="S28" i="40"/>
  <c r="S15" i="40"/>
  <c r="T15" i="40"/>
  <c r="S10" i="40"/>
  <c r="T10" i="40"/>
  <c r="S48" i="40"/>
  <c r="T48" i="40"/>
  <c r="S44" i="40"/>
  <c r="T44" i="40"/>
  <c r="S39" i="40"/>
  <c r="T39" i="40"/>
  <c r="S26" i="40"/>
  <c r="T26" i="40"/>
  <c r="S18" i="40"/>
  <c r="T18" i="40"/>
  <c r="S14" i="40"/>
  <c r="T14" i="40"/>
  <c r="S9" i="40"/>
  <c r="T9" i="40"/>
  <c r="S51" i="40"/>
  <c r="T51" i="40"/>
  <c r="S47" i="40"/>
  <c r="T47" i="40"/>
  <c r="S42" i="40"/>
  <c r="T42" i="40"/>
  <c r="T24" i="40"/>
  <c r="S24" i="40"/>
  <c r="S17" i="40"/>
  <c r="T17" i="40"/>
  <c r="S13" i="40"/>
  <c r="T13" i="40"/>
  <c r="T50" i="40"/>
  <c r="S50" i="40"/>
  <c r="T46" i="40"/>
  <c r="S46" i="40"/>
  <c r="T41" i="40"/>
  <c r="S41" i="40"/>
  <c r="S29" i="40"/>
  <c r="T29" i="40"/>
  <c r="T23" i="40"/>
  <c r="S23" i="40"/>
  <c r="S16" i="40"/>
  <c r="T16" i="40"/>
  <c r="S11" i="40"/>
  <c r="T11" i="40"/>
  <c r="L65" i="30"/>
  <c r="M65" i="30"/>
  <c r="O65" i="30" s="1"/>
  <c r="Q65" i="30" s="1"/>
  <c r="M60" i="30"/>
  <c r="O60" i="30" s="1"/>
  <c r="Q60" i="30" s="1"/>
  <c r="M64" i="30"/>
  <c r="O64" i="30" s="1"/>
  <c r="Q64" i="30" s="1"/>
  <c r="L64" i="30"/>
  <c r="M63" i="30"/>
  <c r="O63" i="30" s="1"/>
  <c r="Q63" i="30" s="1"/>
  <c r="L63" i="30"/>
  <c r="M62" i="30"/>
  <c r="O62" i="30" s="1"/>
  <c r="Q62" i="30" s="1"/>
  <c r="L62" i="30"/>
  <c r="M61" i="30"/>
  <c r="O61" i="30" s="1"/>
  <c r="Q61" i="30" s="1"/>
  <c r="L61" i="30"/>
  <c r="L60" i="30"/>
  <c r="T59" i="40" l="1"/>
  <c r="L51" i="30"/>
  <c r="M51" i="30"/>
  <c r="O51" i="30" s="1"/>
  <c r="Q51" i="30" s="1"/>
  <c r="S51" i="32"/>
  <c r="L57" i="40" l="1"/>
  <c r="L56" i="40"/>
  <c r="L51" i="40"/>
  <c r="L50" i="40"/>
  <c r="L49" i="40"/>
  <c r="L48" i="40"/>
  <c r="L47" i="40"/>
  <c r="L46" i="40"/>
  <c r="L45" i="40"/>
  <c r="L44" i="40"/>
  <c r="L42" i="40"/>
  <c r="L41" i="40"/>
  <c r="L40" i="40"/>
  <c r="L39" i="40"/>
  <c r="L38" i="40"/>
  <c r="L29" i="40"/>
  <c r="L28" i="40"/>
  <c r="L26" i="40"/>
  <c r="L24" i="40"/>
  <c r="L23" i="40"/>
  <c r="S22" i="40"/>
  <c r="L22" i="40"/>
  <c r="L18" i="40"/>
  <c r="L17" i="40"/>
  <c r="L16" i="40"/>
  <c r="L15" i="40"/>
  <c r="L14" i="40"/>
  <c r="L13" i="40"/>
  <c r="L11" i="40"/>
  <c r="L10" i="40"/>
  <c r="L9" i="40"/>
  <c r="S8" i="40"/>
  <c r="L8" i="40"/>
  <c r="S38" i="40" l="1"/>
  <c r="S56" i="40"/>
  <c r="S57" i="40"/>
  <c r="S59" i="40" l="1"/>
  <c r="N60" i="40" s="1"/>
  <c r="P60" i="40"/>
  <c r="S53" i="32" l="1"/>
  <c r="S57" i="32" l="1"/>
  <c r="V57" i="32"/>
  <c r="W57" i="32"/>
  <c r="S32" i="32"/>
  <c r="S31" i="32"/>
  <c r="S29" i="32"/>
  <c r="S28" i="32"/>
  <c r="M16" i="30"/>
  <c r="O16" i="30" s="1"/>
  <c r="Q16" i="30" s="1"/>
  <c r="L16" i="30"/>
  <c r="W19" i="32"/>
  <c r="V19" i="32"/>
  <c r="M47" i="30"/>
  <c r="O47" i="30" s="1"/>
  <c r="Q47" i="30" s="1"/>
  <c r="M44" i="30"/>
  <c r="O44" i="30" s="1"/>
  <c r="Q44" i="30" s="1"/>
  <c r="L96" i="30"/>
  <c r="L95" i="30"/>
  <c r="L93" i="30"/>
  <c r="L92" i="30"/>
  <c r="L90" i="30"/>
  <c r="L89" i="30"/>
  <c r="L88" i="30"/>
  <c r="L87" i="30"/>
  <c r="L85" i="30"/>
  <c r="L84" i="30"/>
  <c r="L82" i="30"/>
  <c r="L81" i="30"/>
  <c r="L80" i="30"/>
  <c r="L79" i="30"/>
  <c r="L78" i="30"/>
  <c r="L77" i="30"/>
  <c r="L75" i="30"/>
  <c r="L74" i="30"/>
  <c r="L73" i="30"/>
  <c r="L71" i="30"/>
  <c r="L69" i="30"/>
  <c r="L68" i="30"/>
  <c r="L67" i="30"/>
  <c r="M90" i="30"/>
  <c r="O90" i="30" s="1"/>
  <c r="Q90" i="30" s="1"/>
  <c r="M89" i="30"/>
  <c r="O89" i="30" s="1"/>
  <c r="Q89" i="30" s="1"/>
  <c r="M81" i="30"/>
  <c r="O81" i="30" s="1"/>
  <c r="Q81" i="30" s="1"/>
  <c r="M78" i="30"/>
  <c r="O78" i="30" s="1"/>
  <c r="Q78" i="30" s="1"/>
  <c r="L47" i="30"/>
  <c r="L44" i="30"/>
  <c r="S47" i="32"/>
  <c r="S44" i="32"/>
  <c r="S43" i="32"/>
  <c r="S42" i="32"/>
  <c r="M7" i="30"/>
  <c r="O7" i="30" s="1"/>
  <c r="Q7" i="30" s="1"/>
  <c r="M23" i="30"/>
  <c r="O23" i="30" s="1"/>
  <c r="Q23" i="30" s="1"/>
  <c r="M8" i="30"/>
  <c r="O8" i="30" s="1"/>
  <c r="Q8" i="30" s="1"/>
  <c r="M9" i="30"/>
  <c r="O9" i="30" s="1"/>
  <c r="Q9" i="30" s="1"/>
  <c r="M10" i="30"/>
  <c r="O10" i="30" s="1"/>
  <c r="Q10" i="30" s="1"/>
  <c r="O12" i="30"/>
  <c r="Q12" i="30" s="1"/>
  <c r="M13" i="30"/>
  <c r="O13" i="30" s="1"/>
  <c r="Q13" i="30" s="1"/>
  <c r="M14" i="30"/>
  <c r="O14" i="30" s="1"/>
  <c r="Q14" i="30" s="1"/>
  <c r="M15" i="30"/>
  <c r="O15" i="30" s="1"/>
  <c r="Q15" i="30" s="1"/>
  <c r="M17" i="30"/>
  <c r="O17" i="30" s="1"/>
  <c r="Q17" i="30" s="1"/>
  <c r="M22" i="30"/>
  <c r="O22" i="30" s="1"/>
  <c r="Q22" i="30" s="1"/>
  <c r="M29" i="30"/>
  <c r="O29" i="30" s="1"/>
  <c r="Q29" i="30" s="1"/>
  <c r="M32" i="30"/>
  <c r="O32" i="30" s="1"/>
  <c r="Q32" i="30" s="1"/>
  <c r="M33" i="30"/>
  <c r="O33" i="30" s="1"/>
  <c r="Q33" i="30" s="1"/>
  <c r="M41" i="30"/>
  <c r="O41" i="30" s="1"/>
  <c r="Q41" i="30" s="1"/>
  <c r="M42" i="30"/>
  <c r="O42" i="30" s="1"/>
  <c r="Q42" i="30" s="1"/>
  <c r="M43" i="30"/>
  <c r="O43" i="30" s="1"/>
  <c r="Q43" i="30" s="1"/>
  <c r="M45" i="30"/>
  <c r="O45" i="30" s="1"/>
  <c r="Q45" i="30" s="1"/>
  <c r="M48" i="30"/>
  <c r="O48" i="30" s="1"/>
  <c r="Q48" i="30" s="1"/>
  <c r="M50" i="30"/>
  <c r="O50" i="30" s="1"/>
  <c r="Q50" i="30" s="1"/>
  <c r="M52" i="30"/>
  <c r="O52" i="30" s="1"/>
  <c r="Q52" i="30" s="1"/>
  <c r="M53" i="30"/>
  <c r="O53" i="30" s="1"/>
  <c r="Q53" i="30" s="1"/>
  <c r="M54" i="30"/>
  <c r="O54" i="30" s="1"/>
  <c r="Q54" i="30" s="1"/>
  <c r="M55" i="30"/>
  <c r="O55" i="30" s="1"/>
  <c r="Q55" i="30" s="1"/>
  <c r="M56" i="30"/>
  <c r="O56" i="30" s="1"/>
  <c r="Q56" i="30" s="1"/>
  <c r="M67" i="30"/>
  <c r="O67" i="30" s="1"/>
  <c r="Q67" i="30" s="1"/>
  <c r="M68" i="30"/>
  <c r="O68" i="30" s="1"/>
  <c r="Q68" i="30" s="1"/>
  <c r="M69" i="30"/>
  <c r="O69" i="30" s="1"/>
  <c r="Q69" i="30" s="1"/>
  <c r="M71" i="30"/>
  <c r="O71" i="30" s="1"/>
  <c r="Q71" i="30" s="1"/>
  <c r="M73" i="30"/>
  <c r="O73" i="30" s="1"/>
  <c r="Q73" i="30" s="1"/>
  <c r="M74" i="30"/>
  <c r="O74" i="30" s="1"/>
  <c r="Q74" i="30" s="1"/>
  <c r="M75" i="30"/>
  <c r="O75" i="30" s="1"/>
  <c r="Q75" i="30" s="1"/>
  <c r="M77" i="30"/>
  <c r="O77" i="30" s="1"/>
  <c r="Q77" i="30" s="1"/>
  <c r="M79" i="30"/>
  <c r="O79" i="30" s="1"/>
  <c r="Q79" i="30" s="1"/>
  <c r="M80" i="30"/>
  <c r="O80" i="30" s="1"/>
  <c r="Q80" i="30" s="1"/>
  <c r="M82" i="30"/>
  <c r="O82" i="30" s="1"/>
  <c r="Q82" i="30" s="1"/>
  <c r="M84" i="30"/>
  <c r="O84" i="30" s="1"/>
  <c r="Q84" i="30" s="1"/>
  <c r="M85" i="30"/>
  <c r="O85" i="30" s="1"/>
  <c r="Q85" i="30" s="1"/>
  <c r="O86" i="30"/>
  <c r="Q86" i="30" s="1"/>
  <c r="M87" i="30"/>
  <c r="O87" i="30" s="1"/>
  <c r="Q87" i="30" s="1"/>
  <c r="M88" i="30"/>
  <c r="O88" i="30" s="1"/>
  <c r="Q88" i="30" s="1"/>
  <c r="M92" i="30"/>
  <c r="O92" i="30" s="1"/>
  <c r="Q92" i="30" s="1"/>
  <c r="M93" i="30"/>
  <c r="O93" i="30" s="1"/>
  <c r="Q93" i="30" s="1"/>
  <c r="M95" i="30"/>
  <c r="O95" i="30" s="1"/>
  <c r="Q95" i="30" s="1"/>
  <c r="M96" i="30"/>
  <c r="O96" i="30" s="1"/>
  <c r="Q96" i="30" s="1"/>
  <c r="M97" i="30"/>
  <c r="O97" i="30" s="1"/>
  <c r="Q97" i="30" s="1"/>
  <c r="L86" i="30"/>
  <c r="L56" i="30"/>
  <c r="L55" i="30"/>
  <c r="L54" i="30"/>
  <c r="L53" i="30"/>
  <c r="L52" i="30"/>
  <c r="L50" i="30"/>
  <c r="L48" i="30"/>
  <c r="L45" i="30"/>
  <c r="L43" i="30"/>
  <c r="L42" i="30"/>
  <c r="L41" i="30"/>
  <c r="L33" i="30"/>
  <c r="L32" i="30"/>
  <c r="L29" i="30"/>
  <c r="L23" i="30"/>
  <c r="L22" i="30"/>
  <c r="L17" i="30"/>
  <c r="L15" i="30"/>
  <c r="L14" i="30"/>
  <c r="L13" i="30"/>
  <c r="L12" i="30"/>
  <c r="L10" i="30"/>
  <c r="L9" i="30"/>
  <c r="L8" i="30"/>
  <c r="L7" i="30"/>
  <c r="S10" i="32"/>
  <c r="S26" i="32"/>
  <c r="S21" i="32"/>
  <c r="V21" i="32"/>
  <c r="W21" i="32"/>
  <c r="S11" i="32"/>
  <c r="S12" i="32"/>
  <c r="S15" i="32"/>
  <c r="S16" i="32"/>
  <c r="S17" i="32"/>
  <c r="S18" i="32"/>
  <c r="S20" i="32"/>
  <c r="S22" i="32"/>
  <c r="S25" i="32"/>
  <c r="S41" i="32"/>
  <c r="S45" i="32"/>
  <c r="S48" i="32"/>
  <c r="S50" i="32"/>
  <c r="S52" i="32"/>
  <c r="S54" i="32"/>
  <c r="S55" i="32"/>
  <c r="S56" i="32"/>
  <c r="S9" i="32"/>
  <c r="V9" i="32"/>
  <c r="W9" i="32"/>
  <c r="V11" i="32"/>
  <c r="W11" i="32"/>
  <c r="V12" i="32"/>
  <c r="W12" i="32"/>
  <c r="V14" i="32"/>
  <c r="W14" i="32"/>
  <c r="V15" i="32"/>
  <c r="W15" i="32"/>
  <c r="V16" i="32"/>
  <c r="W16" i="32"/>
  <c r="V17" i="32"/>
  <c r="W17" i="32"/>
  <c r="V18" i="32"/>
  <c r="W18" i="32"/>
  <c r="V20" i="32"/>
  <c r="W20" i="32"/>
  <c r="V48" i="32"/>
  <c r="W48" i="32"/>
  <c r="V50" i="32"/>
  <c r="W50" i="32"/>
  <c r="V52" i="32"/>
  <c r="W52" i="32"/>
  <c r="V53" i="32"/>
  <c r="W53" i="32"/>
  <c r="V54" i="32"/>
  <c r="W54" i="32"/>
  <c r="V55" i="32"/>
  <c r="W55" i="32"/>
  <c r="V56" i="32"/>
  <c r="W56" i="32"/>
  <c r="L10" i="9"/>
  <c r="M10" i="9"/>
  <c r="O10" i="9"/>
  <c r="Q10" i="9"/>
  <c r="Q36" i="9" s="1"/>
  <c r="Q11" i="9"/>
  <c r="Q12" i="9"/>
  <c r="Q13" i="9"/>
  <c r="Q14" i="9"/>
  <c r="Q15" i="9"/>
  <c r="Q16" i="9"/>
  <c r="Q17" i="9"/>
  <c r="Q18" i="9"/>
  <c r="Q19" i="9"/>
  <c r="Q22" i="9"/>
  <c r="Q23" i="9"/>
  <c r="Q24" i="9"/>
  <c r="Q25" i="9"/>
  <c r="Q26" i="9"/>
  <c r="Q27" i="9"/>
  <c r="Q28" i="9"/>
  <c r="Q29" i="9"/>
  <c r="Q30" i="9"/>
  <c r="Q31" i="9"/>
  <c r="Q32" i="9"/>
  <c r="Q34" i="9"/>
  <c r="L11" i="9"/>
  <c r="M11" i="9"/>
  <c r="O11" i="9"/>
  <c r="O36" i="9" s="1"/>
  <c r="L12" i="9"/>
  <c r="M12" i="9"/>
  <c r="O12" i="9"/>
  <c r="L13" i="9"/>
  <c r="M13" i="9"/>
  <c r="O13" i="9"/>
  <c r="L14" i="9"/>
  <c r="M14" i="9"/>
  <c r="O14" i="9"/>
  <c r="L15" i="9"/>
  <c r="M15" i="9"/>
  <c r="O15" i="9"/>
  <c r="L16" i="9"/>
  <c r="M16" i="9"/>
  <c r="O16" i="9"/>
  <c r="L17" i="9"/>
  <c r="M17" i="9"/>
  <c r="O17" i="9"/>
  <c r="L18" i="9"/>
  <c r="M18" i="9"/>
  <c r="O18" i="9"/>
  <c r="L19" i="9"/>
  <c r="M19" i="9"/>
  <c r="O19" i="9"/>
  <c r="L22" i="9"/>
  <c r="M22" i="9"/>
  <c r="O22" i="9"/>
  <c r="L23" i="9"/>
  <c r="M23" i="9"/>
  <c r="O23" i="9"/>
  <c r="L24" i="9"/>
  <c r="M24" i="9"/>
  <c r="O24" i="9"/>
  <c r="L25" i="9"/>
  <c r="M25" i="9"/>
  <c r="O25" i="9"/>
  <c r="L26" i="9"/>
  <c r="M26" i="9"/>
  <c r="O26" i="9"/>
  <c r="L27" i="9"/>
  <c r="M27" i="9"/>
  <c r="O27" i="9"/>
  <c r="L28" i="9"/>
  <c r="M28" i="9"/>
  <c r="O28" i="9"/>
  <c r="L29" i="9"/>
  <c r="M29" i="9"/>
  <c r="O29" i="9"/>
  <c r="L30" i="9"/>
  <c r="M30" i="9"/>
  <c r="O30" i="9"/>
  <c r="L31" i="9"/>
  <c r="M31" i="9"/>
  <c r="O31" i="9"/>
  <c r="L32" i="9"/>
  <c r="M32" i="9"/>
  <c r="O32" i="9"/>
  <c r="L34" i="9"/>
  <c r="M34" i="9"/>
  <c r="O34" i="9"/>
  <c r="N36" i="9"/>
  <c r="P36" i="9"/>
  <c r="Q45" i="6"/>
  <c r="O45" i="6"/>
  <c r="M45" i="6"/>
  <c r="L45" i="6"/>
  <c r="O25" i="6"/>
  <c r="Q25" i="6"/>
  <c r="Q39" i="6"/>
  <c r="O39" i="6"/>
  <c r="M39" i="6"/>
  <c r="L39" i="6"/>
  <c r="L25" i="6"/>
  <c r="M25" i="6"/>
  <c r="N54" i="6"/>
  <c r="N56" i="6" s="1"/>
  <c r="N36" i="6"/>
  <c r="O40" i="6"/>
  <c r="O41" i="6"/>
  <c r="O54" i="6" s="1"/>
  <c r="O42" i="6"/>
  <c r="O43" i="6"/>
  <c r="O44" i="6"/>
  <c r="O46" i="6"/>
  <c r="O47" i="6"/>
  <c r="O48" i="6"/>
  <c r="O49" i="6"/>
  <c r="O50" i="6"/>
  <c r="O51" i="6"/>
  <c r="O52" i="6"/>
  <c r="O10" i="6"/>
  <c r="O36" i="6" s="1"/>
  <c r="O11" i="6"/>
  <c r="O12" i="6"/>
  <c r="O13" i="6"/>
  <c r="O14" i="6"/>
  <c r="O15" i="6"/>
  <c r="O16" i="6"/>
  <c r="O17" i="6"/>
  <c r="O18" i="6"/>
  <c r="O19" i="6"/>
  <c r="O22" i="6"/>
  <c r="O23" i="6"/>
  <c r="O24" i="6"/>
  <c r="O26" i="6"/>
  <c r="O27" i="6"/>
  <c r="O28" i="6"/>
  <c r="O29" i="6"/>
  <c r="O30" i="6"/>
  <c r="O31" i="6"/>
  <c r="O32" i="6"/>
  <c r="O34" i="6"/>
  <c r="P54" i="6"/>
  <c r="P56" i="6" s="1"/>
  <c r="P36" i="6"/>
  <c r="Q40" i="6"/>
  <c r="Q41" i="6"/>
  <c r="Q54" i="6" s="1"/>
  <c r="Q56" i="6" s="1"/>
  <c r="Q42" i="6"/>
  <c r="Q43" i="6"/>
  <c r="Q44" i="6"/>
  <c r="Q46" i="6"/>
  <c r="Q47" i="6"/>
  <c r="Q48" i="6"/>
  <c r="Q49" i="6"/>
  <c r="Q50" i="6"/>
  <c r="Q51" i="6"/>
  <c r="Q52" i="6"/>
  <c r="Q10" i="6"/>
  <c r="Q11" i="6"/>
  <c r="Q12" i="6"/>
  <c r="Q13" i="6"/>
  <c r="Q14" i="6"/>
  <c r="Q15" i="6"/>
  <c r="Q16" i="6"/>
  <c r="Q17" i="6"/>
  <c r="Q18" i="6"/>
  <c r="Q19" i="6"/>
  <c r="Q22" i="6"/>
  <c r="Q23" i="6"/>
  <c r="Q24" i="6"/>
  <c r="Q26" i="6"/>
  <c r="Q27" i="6"/>
  <c r="Q28" i="6"/>
  <c r="Q29" i="6"/>
  <c r="Q30" i="6"/>
  <c r="Q31" i="6"/>
  <c r="Q32" i="6"/>
  <c r="Q34" i="6"/>
  <c r="Q36" i="6"/>
  <c r="M16" i="6"/>
  <c r="L16" i="6"/>
  <c r="L52" i="6"/>
  <c r="M52" i="6"/>
  <c r="M13" i="6"/>
  <c r="L13" i="6"/>
  <c r="M23" i="6"/>
  <c r="L23" i="6"/>
  <c r="M47" i="6"/>
  <c r="L47" i="6"/>
  <c r="M46" i="6"/>
  <c r="L46" i="6"/>
  <c r="M34" i="6"/>
  <c r="L34" i="6"/>
  <c r="M41" i="6"/>
  <c r="M42" i="6"/>
  <c r="M43" i="6"/>
  <c r="M44" i="6"/>
  <c r="M48" i="6"/>
  <c r="M49" i="6"/>
  <c r="M50" i="6"/>
  <c r="M51" i="6"/>
  <c r="M40" i="6"/>
  <c r="L41" i="6"/>
  <c r="L42" i="6"/>
  <c r="L43" i="6"/>
  <c r="L44" i="6"/>
  <c r="L48" i="6"/>
  <c r="L49" i="6"/>
  <c r="L50" i="6"/>
  <c r="L51" i="6"/>
  <c r="L40" i="6"/>
  <c r="M24" i="6"/>
  <c r="M26" i="6"/>
  <c r="M27" i="6"/>
  <c r="M28" i="6"/>
  <c r="M29" i="6"/>
  <c r="M30" i="6"/>
  <c r="M31" i="6"/>
  <c r="M32" i="6"/>
  <c r="M22" i="6"/>
  <c r="L24" i="6"/>
  <c r="L26" i="6"/>
  <c r="L27" i="6"/>
  <c r="L28" i="6"/>
  <c r="L29" i="6"/>
  <c r="L30" i="6"/>
  <c r="L31" i="6"/>
  <c r="L32" i="6"/>
  <c r="L22" i="6"/>
  <c r="M11" i="6"/>
  <c r="M12" i="6"/>
  <c r="M14" i="6"/>
  <c r="M15" i="6"/>
  <c r="M17" i="6"/>
  <c r="M18" i="6"/>
  <c r="M19" i="6"/>
  <c r="M10" i="6"/>
  <c r="L11" i="6"/>
  <c r="L12" i="6"/>
  <c r="L14" i="6"/>
  <c r="L15" i="6"/>
  <c r="L17" i="6"/>
  <c r="L18" i="6"/>
  <c r="L19" i="6"/>
  <c r="L10" i="6"/>
  <c r="Q103" i="30" l="1"/>
  <c r="O56" i="6"/>
</calcChain>
</file>

<file path=xl/sharedStrings.xml><?xml version="1.0" encoding="utf-8"?>
<sst xmlns="http://schemas.openxmlformats.org/spreadsheetml/2006/main" count="2753" uniqueCount="976">
  <si>
    <t xml:space="preserve">    RED GOLD           ITEM NUMBER</t>
  </si>
  <si>
    <t>the opportunity to receive automatic refund payments of their earned commodity discounts on</t>
  </si>
  <si>
    <r>
      <t xml:space="preserve">Distributor agrees to provide the data either electronically to </t>
    </r>
    <r>
      <rPr>
        <u/>
        <sz val="11"/>
        <rFont val="Arial"/>
        <family val="2"/>
      </rPr>
      <t>www.k12foodservice.com</t>
    </r>
    <r>
      <rPr>
        <sz val="11"/>
        <rFont val="Arial"/>
        <family val="2"/>
      </rPr>
      <t xml:space="preserve"> or directly</t>
    </r>
  </si>
  <si>
    <t xml:space="preserve">to Red Gold via computer tracking reports and/or spreadsheets that can be sent electronically. </t>
  </si>
  <si>
    <t>Electronic data transfer to k12foodservice.com</t>
  </si>
  <si>
    <t>By:</t>
  </si>
  <si>
    <t>This automatic refund system places the “refund application” burden on the Distributor by</t>
  </si>
  <si>
    <t>their agreeing to automatically send the purchase data directly to the manufacturer for</t>
  </si>
  <si>
    <t xml:space="preserve">all schools pre-enrolled in the program without the school requesting them to do so </t>
  </si>
  <si>
    <t>Elwood, IN  46036</t>
  </si>
  <si>
    <t>WETYA3GPST</t>
  </si>
  <si>
    <r>
      <t xml:space="preserve">Redpack </t>
    </r>
    <r>
      <rPr>
        <sz val="11"/>
        <rFont val="Arial"/>
        <family val="2"/>
      </rPr>
      <t>Multi Purpose Spaghetti Sauce 6 / #10 Cans</t>
    </r>
  </si>
  <si>
    <r>
      <t xml:space="preserve">Redpack </t>
    </r>
    <r>
      <rPr>
        <sz val="11"/>
        <rFont val="Arial"/>
        <family val="2"/>
      </rPr>
      <t>Nutritionally Enhanced Fully Prepared Pizza Sauce 6 / #10 Cans</t>
    </r>
  </si>
  <si>
    <r>
      <t>Red Gold</t>
    </r>
    <r>
      <rPr>
        <sz val="12"/>
        <rFont val="Arial"/>
        <family val="2"/>
      </rPr>
      <t xml:space="preserve"> Nutritionally Enhanced Salsa 6 / #10 Cans</t>
    </r>
  </si>
  <si>
    <t>Information supplied to manufacturer/manufacturer’s agent will be treated as proprietary and</t>
  </si>
  <si>
    <t>confidential.  It will only be used for the purposes described.</t>
  </si>
  <si>
    <t>Electronic Refund / Rebate Agreement</t>
  </si>
  <si>
    <t>P.O. Box 83</t>
  </si>
  <si>
    <t>Elwood, IN 46036</t>
  </si>
  <si>
    <t>Red Gold, LLC.</t>
  </si>
  <si>
    <t xml:space="preserve">substitutable commodities via an automated commodity refund system with a commercial distributor </t>
  </si>
  <si>
    <t>and their eligible Recipient Agencies, the following document outlines the elements agreed to by the named</t>
  </si>
  <si>
    <t>)</t>
  </si>
  <si>
    <t xml:space="preserve">Recipient Agency customers of Distributor ( </t>
  </si>
  <si>
    <t xml:space="preserve">Mark the preferred method below: </t>
  </si>
  <si>
    <t>Data submitted MUST include the information listed below.  Failure to provide full information</t>
  </si>
  <si>
    <t>will result in non-payment of purchases to the school district customers until all data has been</t>
  </si>
  <si>
    <t>received and can be verified.   Data Guidelines:</t>
  </si>
  <si>
    <r>
      <t>w</t>
    </r>
    <r>
      <rPr>
        <sz val="10"/>
        <rFont val="Arial"/>
        <family val="2"/>
      </rPr>
      <t xml:space="preserve"> Clearly identifiable Red Gold product  </t>
    </r>
  </si>
  <si>
    <t xml:space="preserve">    names/descriptions and numbers</t>
  </si>
  <si>
    <r>
      <t>w</t>
    </r>
    <r>
      <rPr>
        <sz val="10"/>
        <rFont val="Arial"/>
        <family val="2"/>
      </rPr>
      <t xml:space="preserve"> Quantity of actual cases shipped</t>
    </r>
  </si>
  <si>
    <r>
      <t>w</t>
    </r>
    <r>
      <rPr>
        <sz val="10"/>
        <rFont val="Arial"/>
        <family val="2"/>
      </rPr>
      <t xml:space="preserve"> Any other information deemed pertinent</t>
    </r>
  </si>
  <si>
    <t>AUTOMATIC REFUND SYSTEM PAYMENTS</t>
  </si>
  <si>
    <t xml:space="preserve"> “EBATE” AGREEMENT FOR</t>
  </si>
  <si>
    <t xml:space="preserve">after each purchase. </t>
  </si>
  <si>
    <t>Recipient Agency customers of distributor within 30 days of receipt of information.</t>
  </si>
  <si>
    <t>Distributor’s Representative's Signature</t>
  </si>
  <si>
    <t>Representative's Title</t>
  </si>
  <si>
    <t>Representative's Phone Number</t>
  </si>
  <si>
    <t>page) or no later than 30 days following the month the sales occurred.</t>
  </si>
  <si>
    <t xml:space="preserve">Distributor agrees to provide this data on a timely basis to Red Gold (see contact info on last </t>
  </si>
  <si>
    <t xml:space="preserve">Contact for Requesting Commodity Refund Checks:     </t>
  </si>
  <si>
    <t>Meet Meals Pattern Requirement of</t>
  </si>
  <si>
    <t>Total Finished Cases Needed</t>
  </si>
  <si>
    <t>Estimated No. of Servings</t>
  </si>
  <si>
    <t>\</t>
  </si>
  <si>
    <t>Servings Per Case</t>
  </si>
  <si>
    <t>CN Serving Size (oz.)</t>
  </si>
  <si>
    <t>Case Net Weight</t>
  </si>
  <si>
    <t>Commodity Code</t>
  </si>
  <si>
    <t>Product Description</t>
  </si>
  <si>
    <t>Red Gold Item Number</t>
  </si>
  <si>
    <t>UPC Code</t>
  </si>
  <si>
    <t>A</t>
  </si>
  <si>
    <t>B</t>
  </si>
  <si>
    <t>C</t>
  </si>
  <si>
    <t>D</t>
  </si>
  <si>
    <t>=</t>
  </si>
  <si>
    <t>x</t>
  </si>
  <si>
    <t>Amount of Commodity DF per case (in pounds)</t>
  </si>
  <si>
    <t>E</t>
  </si>
  <si>
    <t>TOTAL Commodity Tomato Paste Pounds Needed</t>
  </si>
  <si>
    <t>HIDE COLUMNS</t>
  </si>
  <si>
    <t>Customer's Name:</t>
  </si>
  <si>
    <t>Address:</t>
  </si>
  <si>
    <t>City / State / Zip:</t>
  </si>
  <si>
    <t>Authorized Signature:</t>
  </si>
  <si>
    <t>Contact:</t>
  </si>
  <si>
    <t>South Carolina Commodity Processing Calculator</t>
  </si>
  <si>
    <t>No. of Commodity Pounds need to order</t>
  </si>
  <si>
    <r>
      <t>Red Gold</t>
    </r>
    <r>
      <rPr>
        <sz val="11"/>
        <rFont val="Arial"/>
        <family val="2"/>
      </rPr>
      <t xml:space="preserve"> 33% Fancy Ketchup 6 / # 10 Cans </t>
    </r>
  </si>
  <si>
    <r>
      <t>Red Gold</t>
    </r>
    <r>
      <rPr>
        <sz val="11"/>
        <rFont val="Arial"/>
        <family val="2"/>
      </rPr>
      <t xml:space="preserve"> 33% Fancy Ketchup 9 / 64 oz. Plastic Squeeze Bottle </t>
    </r>
  </si>
  <si>
    <t>REDYL99</t>
  </si>
  <si>
    <t>REDYL3G</t>
  </si>
  <si>
    <t>REDYL9G</t>
  </si>
  <si>
    <t>REDYA3GTH</t>
  </si>
  <si>
    <r>
      <t xml:space="preserve">House Recipe / SYSCO 33% </t>
    </r>
    <r>
      <rPr>
        <sz val="12"/>
        <rFont val="Arial"/>
        <family val="2"/>
      </rPr>
      <t>Fancy Ketchup 6 / 114 oz. Pouches (6 / 7 lb. 2 oz)</t>
    </r>
  </si>
  <si>
    <r>
      <t>Red Gold</t>
    </r>
    <r>
      <rPr>
        <sz val="11"/>
        <rFont val="Arial"/>
        <family val="2"/>
      </rPr>
      <t xml:space="preserve"> 100% Natural Ketchup made with Sugar Low Sodium - 6/ # 10 Cans </t>
    </r>
  </si>
  <si>
    <r>
      <t>Red Gold</t>
    </r>
    <r>
      <rPr>
        <sz val="11"/>
        <rFont val="Arial"/>
        <family val="2"/>
      </rPr>
      <t xml:space="preserve"> 100% Natural Ketchup made with Sugar Low Sodium 1,000 / 9 gm Foil Packets </t>
    </r>
  </si>
  <si>
    <t>SERVINGS PER CASE</t>
  </si>
  <si>
    <r>
      <t xml:space="preserve">Redpack </t>
    </r>
    <r>
      <rPr>
        <sz val="11"/>
        <rFont val="Arial"/>
        <family val="2"/>
      </rPr>
      <t>Nutritionally Enhanced Spaghetti Sauce 6/#10 Cans</t>
    </r>
  </si>
  <si>
    <r>
      <t xml:space="preserve">Redpack </t>
    </r>
    <r>
      <rPr>
        <sz val="11"/>
        <rFont val="Arial"/>
        <family val="2"/>
      </rPr>
      <t>Nutritionally Enhanced Marinara  Sauce 6/#10 Cans</t>
    </r>
  </si>
  <si>
    <r>
      <t>Red Gold</t>
    </r>
    <r>
      <rPr>
        <sz val="11"/>
        <rFont val="Arial"/>
        <family val="2"/>
      </rPr>
      <t xml:space="preserve"> Nutritionally Enhanced Salsa  6 / #10 Cans</t>
    </r>
  </si>
  <si>
    <r>
      <t>Redpack</t>
    </r>
    <r>
      <rPr>
        <sz val="11"/>
        <rFont val="Arial"/>
        <family val="2"/>
      </rPr>
      <t xml:space="preserve"> Multi Purpose Marinara Sauce 6 / # 10 Cans</t>
    </r>
  </si>
  <si>
    <r>
      <t>Redpack</t>
    </r>
    <r>
      <rPr>
        <sz val="11"/>
        <rFont val="Arial"/>
        <family val="2"/>
      </rPr>
      <t xml:space="preserve"> Fully Prepared Pizza Sauce 6 / # 10 Cans</t>
    </r>
  </si>
  <si>
    <r>
      <t>Redpack</t>
    </r>
    <r>
      <rPr>
        <sz val="11"/>
        <rFont val="Arial"/>
        <family val="2"/>
      </rPr>
      <t xml:space="preserve"> Extra Heavy Pizza Sauce w/ Basil 6 / # 10 Cans</t>
    </r>
  </si>
  <si>
    <r>
      <t>Redpack</t>
    </r>
    <r>
      <rPr>
        <sz val="11"/>
        <rFont val="Arial"/>
        <family val="2"/>
      </rPr>
      <t xml:space="preserve"> Sloppy Joe Sauce 6 / # 10 Cans</t>
    </r>
  </si>
  <si>
    <r>
      <t>Redpack</t>
    </r>
    <r>
      <rPr>
        <sz val="11"/>
        <rFont val="Arial"/>
        <family val="2"/>
      </rPr>
      <t xml:space="preserve"> Concentrated &amp; Crushed All Purpose Tomatoes 6  # 10 Cans</t>
    </r>
  </si>
  <si>
    <r>
      <t>Redpack</t>
    </r>
    <r>
      <rPr>
        <sz val="11"/>
        <rFont val="Arial"/>
        <family val="2"/>
      </rPr>
      <t xml:space="preserve"> Tomato Paste 6 / # 10 Cans</t>
    </r>
  </si>
  <si>
    <r>
      <t>Redpack</t>
    </r>
    <r>
      <rPr>
        <sz val="11"/>
        <rFont val="Arial"/>
        <family val="2"/>
      </rPr>
      <t xml:space="preserve"> Tomato Sauce 6 / # 10 Cans</t>
    </r>
  </si>
  <si>
    <r>
      <t>Redpack</t>
    </r>
    <r>
      <rPr>
        <sz val="11"/>
        <rFont val="Arial"/>
        <family val="2"/>
      </rPr>
      <t xml:space="preserve"> Tomato Puree (1.06 Specific Gravity) 6 / # 10 Cans</t>
    </r>
  </si>
  <si>
    <r>
      <t>RED GOLD, LLC</t>
    </r>
    <r>
      <rPr>
        <sz val="14"/>
        <rFont val="Arial"/>
        <family val="2"/>
      </rPr>
      <t>.</t>
    </r>
  </si>
  <si>
    <t xml:space="preserve">Page 1 </t>
  </si>
  <si>
    <t xml:space="preserve">1/4 c FV </t>
  </si>
  <si>
    <t>N/A</t>
  </si>
  <si>
    <t xml:space="preserve">CASE SIZE  </t>
  </si>
  <si>
    <t>SERVING    NET WEIGHT</t>
  </si>
  <si>
    <t>UPC CODE</t>
  </si>
  <si>
    <t xml:space="preserve">6 / #10 Cans </t>
  </si>
  <si>
    <t>106 oz.</t>
  </si>
  <si>
    <t>4.3 oz.</t>
  </si>
  <si>
    <t>72940-82200</t>
  </si>
  <si>
    <t>2.2 oz.</t>
  </si>
  <si>
    <t>72940-82100</t>
  </si>
  <si>
    <t>103 oz.</t>
  </si>
  <si>
    <t>1.0 oz.</t>
  </si>
  <si>
    <t>Red Gold</t>
  </si>
  <si>
    <t>72940-11005</t>
  </si>
  <si>
    <t>115 oz.</t>
  </si>
  <si>
    <t>1,151</t>
  </si>
  <si>
    <t>.6 oz.</t>
  </si>
  <si>
    <t>72940-11002</t>
  </si>
  <si>
    <t>28.5 lbs.</t>
  </si>
  <si>
    <t>72940-11560</t>
  </si>
  <si>
    <t>9 grams</t>
  </si>
  <si>
    <t>.3 oz.</t>
  </si>
  <si>
    <t>72940-11581</t>
  </si>
  <si>
    <t xml:space="preserve">6 / #10 cans </t>
  </si>
  <si>
    <t>74865-27267</t>
  </si>
  <si>
    <t>22486-10017</t>
  </si>
  <si>
    <t>58108-04026</t>
  </si>
  <si>
    <t>41560-16333</t>
  </si>
  <si>
    <t>114 oz.</t>
  </si>
  <si>
    <t>EQUAL OR EQUIVALENT    RED GOLD           ITEM NUMBER</t>
  </si>
  <si>
    <t>72940-11561</t>
  </si>
  <si>
    <t>14.25 lbs.</t>
  </si>
  <si>
    <t>72940-11563</t>
  </si>
  <si>
    <t>72940-81907</t>
  </si>
  <si>
    <t>464 oz.</t>
  </si>
  <si>
    <t>74865-57908</t>
  </si>
  <si>
    <t>22486-10018</t>
  </si>
  <si>
    <t>58108-05143</t>
  </si>
  <si>
    <t>72940-11574</t>
  </si>
  <si>
    <t>105 oz.</t>
  </si>
  <si>
    <t>72940-81400</t>
  </si>
  <si>
    <t>1.2 oz.</t>
  </si>
  <si>
    <t>2.3 oz.</t>
  </si>
  <si>
    <t>72940-74150</t>
  </si>
  <si>
    <t>72940-81903</t>
  </si>
  <si>
    <t>111 oz.</t>
  </si>
  <si>
    <t>108 oz.</t>
  </si>
  <si>
    <t>Fully Prepared Pizza Sauce</t>
  </si>
  <si>
    <t>Tomato Paste</t>
  </si>
  <si>
    <t>Sloppy Joe Sauce</t>
  </si>
  <si>
    <t>72940-11038</t>
  </si>
  <si>
    <t>Extra Heavy Pizza Sauce w/ Basil</t>
  </si>
  <si>
    <t xml:space="preserve"> </t>
  </si>
  <si>
    <t>4.4 oz.</t>
  </si>
  <si>
    <t>39.75 lbs.</t>
  </si>
  <si>
    <t>Tomato Sauce</t>
  </si>
  <si>
    <t>72940-81800</t>
  </si>
  <si>
    <t>72940-81701</t>
  </si>
  <si>
    <t>Salsa (Mild)</t>
  </si>
  <si>
    <t>1/ 3 Gal Bag In Box</t>
  </si>
  <si>
    <t>1 / 3 gal. Bag In Box</t>
  </si>
  <si>
    <t>1 / 3 gal. Bag in Box (Wunder-Bar)</t>
  </si>
  <si>
    <t>Multi Purpose Spaghetti Sauce</t>
  </si>
  <si>
    <t>Multi Purpose Marinara Sauce</t>
  </si>
  <si>
    <t>Concentrated &amp; Crushed All Purpose Tomatoes</t>
  </si>
  <si>
    <t>CASE             NET WEIGHT</t>
  </si>
  <si>
    <t>Page 1 of 2</t>
  </si>
  <si>
    <t>Value Pass-Through Option:  Indirect Sales Discount / Net Off-Invoice (NOI)</t>
  </si>
  <si>
    <t>COLUMN B</t>
  </si>
  <si>
    <t>ESTIMATED  ANNUAL CASES NEEDED</t>
  </si>
  <si>
    <t>ESTIMATED TOTAL PASTE POUNDS NEEDED</t>
  </si>
  <si>
    <t>ESTIMATED FINISHED CASES PER TRUCK OF PASTE</t>
  </si>
  <si>
    <r>
      <t xml:space="preserve">PASS THRU VALUE </t>
    </r>
    <r>
      <rPr>
        <b/>
        <sz val="8"/>
        <rFont val="Arial"/>
        <family val="2"/>
      </rPr>
      <t>PER CASE</t>
    </r>
  </si>
  <si>
    <t>Tomato Puree (1.06 Specific Gravity)</t>
  </si>
  <si>
    <t>Ketchup (#10 Can)</t>
  </si>
  <si>
    <t>Ketchup (#10 Pouch)</t>
  </si>
  <si>
    <t>Ketchup (#10 Size Jugs with Pump)</t>
  </si>
  <si>
    <t>Ketchup (Dispenser Pouch Pack)</t>
  </si>
  <si>
    <t>Ketchup (Foil Packets)</t>
  </si>
  <si>
    <t>Page 2 of 2</t>
  </si>
  <si>
    <t>6 / #10 Pouches (6 / 7 lb. 2 oz.)</t>
  </si>
  <si>
    <t>6/ #10 Jugs (6 /114 oz.)</t>
  </si>
  <si>
    <t xml:space="preserve">        PRODUCT DESCRIPTION</t>
  </si>
  <si>
    <t>Chef Mark / IMA</t>
  </si>
  <si>
    <t>House Recipe / SYSCO</t>
  </si>
  <si>
    <t>Gourmet Table / POCAHONTAS</t>
  </si>
  <si>
    <t>Monarch / USFS</t>
  </si>
  <si>
    <t>33% FANCY TOMATO KETCHUP PRODUCTS  -  PRIVATE LABEL / DISTRIBUTOR BRANDS</t>
  </si>
  <si>
    <t>ESTIMATED  SERVINGS NEEDED PER YEAR</t>
  </si>
  <si>
    <t>COLUMN C</t>
  </si>
  <si>
    <t>COLUMN D       (B x C = D)</t>
  </si>
  <si>
    <t>COLUMN E</t>
  </si>
  <si>
    <t>COLUMN F       (E/A x B = F)</t>
  </si>
  <si>
    <t>46 oz.</t>
  </si>
  <si>
    <t>8.6 oz.</t>
  </si>
  <si>
    <t>72940-76002</t>
  </si>
  <si>
    <t>12 / 46 oz. Cans</t>
  </si>
  <si>
    <r>
      <t xml:space="preserve">  Sacramento</t>
    </r>
    <r>
      <rPr>
        <sz val="10"/>
        <rFont val="Arial"/>
        <family val="2"/>
      </rPr>
      <t xml:space="preserve"> Tomato Juice</t>
    </r>
  </si>
  <si>
    <t>72940-82300</t>
  </si>
  <si>
    <t>Total Private Label / Distributor Brands:</t>
  </si>
  <si>
    <t>Total Red Gold Brands:</t>
  </si>
  <si>
    <t>TOTAL ALL BRANDS</t>
  </si>
  <si>
    <t>METHOD 1</t>
  </si>
  <si>
    <t>METHOD 2</t>
  </si>
  <si>
    <t>MAY USE EITHER METHOD 1 OR METHOD 2</t>
  </si>
  <si>
    <t xml:space="preserve">58108-37388 </t>
  </si>
  <si>
    <t>34730-05834</t>
  </si>
  <si>
    <t>GFS / Crown Collection</t>
  </si>
  <si>
    <t>93901-10012</t>
  </si>
  <si>
    <t xml:space="preserve">93901-22254 </t>
  </si>
  <si>
    <t>72940-82107</t>
  </si>
  <si>
    <t>Nutritionally Enhanced Spaghetti Sauce</t>
  </si>
  <si>
    <t>64 oz.</t>
  </si>
  <si>
    <t>72940-11564</t>
  </si>
  <si>
    <r>
      <t>9</t>
    </r>
    <r>
      <rPr>
        <sz val="6"/>
        <rFont val="Arial"/>
        <family val="2"/>
      </rPr>
      <t xml:space="preserve"> </t>
    </r>
    <r>
      <rPr>
        <sz val="10"/>
        <rFont val="Arial"/>
        <family val="2"/>
      </rPr>
      <t>/</t>
    </r>
    <r>
      <rPr>
        <sz val="6"/>
        <rFont val="Arial"/>
        <family val="2"/>
      </rPr>
      <t xml:space="preserve"> </t>
    </r>
    <r>
      <rPr>
        <sz val="10"/>
        <rFont val="Arial"/>
        <family val="2"/>
      </rPr>
      <t>64 oz. Plastic</t>
    </r>
  </si>
  <si>
    <t>RED GOLD        ITEM NUMBER</t>
  </si>
  <si>
    <t>SERV-     INGS PER CASE</t>
  </si>
  <si>
    <t>REDY599</t>
  </si>
  <si>
    <t>REDY572</t>
  </si>
  <si>
    <t>REDY57D</t>
  </si>
  <si>
    <t>REDYA3G</t>
  </si>
  <si>
    <t>REDYA3GPRB</t>
  </si>
  <si>
    <t>REDY59G</t>
  </si>
  <si>
    <t>REDY59P</t>
  </si>
  <si>
    <t>REDSC99</t>
  </si>
  <si>
    <t>RPKMA9C</t>
  </si>
  <si>
    <t>RPKMA9E</t>
  </si>
  <si>
    <t>RPKNA99</t>
  </si>
  <si>
    <t>RPKIL99</t>
  </si>
  <si>
    <t>RPKIX99</t>
  </si>
  <si>
    <t>RPK1A99</t>
  </si>
  <si>
    <t>RPKDX99</t>
  </si>
  <si>
    <t>RPKUA99</t>
  </si>
  <si>
    <t>RPKHA99</t>
  </si>
  <si>
    <t>RPKH69X</t>
  </si>
  <si>
    <t>SACVA46</t>
  </si>
  <si>
    <t>2/ 1.5 Gal Pouches</t>
  </si>
  <si>
    <t>93901-45280</t>
  </si>
  <si>
    <t>CRWY599</t>
  </si>
  <si>
    <t>CHFY599</t>
  </si>
  <si>
    <t>HOUY599</t>
  </si>
  <si>
    <t>GOTY599</t>
  </si>
  <si>
    <t>MOLY599</t>
  </si>
  <si>
    <t>HOUY59P</t>
  </si>
  <si>
    <t>HOUYA3G</t>
  </si>
  <si>
    <t>CHFYA3G</t>
  </si>
  <si>
    <t>MOLYA3G</t>
  </si>
  <si>
    <t>MOLY59P</t>
  </si>
  <si>
    <t>CRWYA3G</t>
  </si>
  <si>
    <t>CRWY57D</t>
  </si>
  <si>
    <t>Redpack</t>
  </si>
  <si>
    <t>28.50 lbs.</t>
  </si>
  <si>
    <t>42.75 lbs.</t>
  </si>
  <si>
    <t>19.84 lbs.</t>
  </si>
  <si>
    <t>43.13 lbs.</t>
  </si>
  <si>
    <t>38.60 lbs.</t>
  </si>
  <si>
    <t xml:space="preserve">36.00 lbs. </t>
  </si>
  <si>
    <t>39.38 lbs.</t>
  </si>
  <si>
    <t>Commodity Processing Calculator</t>
  </si>
  <si>
    <t xml:space="preserve">            Commodity Code:  A245  Tomato Paste Totes*</t>
  </si>
  <si>
    <t>*A245 = Totes of Tomato Paste / 1 Tote = 2,925 lbs of Paste / 1 truckload of A245 = 14 Totes or 40,950 lbs. of Paste</t>
  </si>
  <si>
    <t>Ketchup (Plastic Squeeze Bottle)</t>
  </si>
  <si>
    <t xml:space="preserve">REDYA64 </t>
  </si>
  <si>
    <r>
      <t>1</t>
    </r>
    <r>
      <rPr>
        <sz val="8"/>
        <rFont val="Arial"/>
        <family val="2"/>
      </rPr>
      <t xml:space="preserve"> </t>
    </r>
    <r>
      <rPr>
        <sz val="10"/>
        <rFont val="Arial"/>
        <family val="2"/>
      </rPr>
      <t>/</t>
    </r>
    <r>
      <rPr>
        <sz val="8"/>
        <rFont val="Arial"/>
        <family val="2"/>
      </rPr>
      <t xml:space="preserve"> </t>
    </r>
    <r>
      <rPr>
        <sz val="10"/>
        <rFont val="Arial"/>
        <family val="2"/>
      </rPr>
      <t>3 gal. Bag in Box (Probe Spout)</t>
    </r>
  </si>
  <si>
    <t>72940-11565</t>
  </si>
  <si>
    <t>REDYA3GWB</t>
  </si>
  <si>
    <t>Ketchup (Bag in Box /for Wall Rack)**</t>
  </si>
  <si>
    <t>Ketchup (Bag in Box with Probe Spout)**</t>
  </si>
  <si>
    <t>Ketchup (Bag in Box for Wunder-Bar Disp.)**</t>
  </si>
  <si>
    <t>** For use with a dispenser, consult your local Red Gold representative.</t>
  </si>
  <si>
    <t>1,000 / 9 gm Portion Control</t>
  </si>
  <si>
    <t xml:space="preserve">    Redpack, Sacramento and Red Gold are the registered trademarks of Red Gold, LLC., Elwood, IN</t>
  </si>
  <si>
    <t>40.50 lbs.</t>
  </si>
  <si>
    <t>41.63 lbs.</t>
  </si>
  <si>
    <t>36.86 lbs.</t>
  </si>
  <si>
    <t>2 / 1.5 gal.  Pouches</t>
  </si>
  <si>
    <t>2.0 oz.</t>
  </si>
  <si>
    <t>RPKNA2Z</t>
  </si>
  <si>
    <t>72940-82204</t>
  </si>
  <si>
    <t>60 / 2 oz. Cups</t>
  </si>
  <si>
    <t>7.50 lbs.</t>
  </si>
  <si>
    <t>2 oz.</t>
  </si>
  <si>
    <t xml:space="preserve">GFS / Crown Collection </t>
  </si>
  <si>
    <t>CRWY59G</t>
  </si>
  <si>
    <t>93901-57172</t>
  </si>
  <si>
    <t>www.redgold.com/fs/k-12</t>
  </si>
  <si>
    <t xml:space="preserve">Sales Contacts:  </t>
  </si>
  <si>
    <t xml:space="preserve">22486-10078 </t>
  </si>
  <si>
    <t>CHFY572</t>
  </si>
  <si>
    <r>
      <t>SCHOOL YEAR 2009</t>
    </r>
    <r>
      <rPr>
        <sz val="10"/>
        <rFont val="Arial Black"/>
        <family val="2"/>
      </rPr>
      <t xml:space="preserve"> </t>
    </r>
    <r>
      <rPr>
        <sz val="20"/>
        <rFont val="Arial Black"/>
        <family val="2"/>
      </rPr>
      <t>/</t>
    </r>
    <r>
      <rPr>
        <sz val="10"/>
        <rFont val="Arial Black"/>
        <family val="2"/>
      </rPr>
      <t xml:space="preserve"> </t>
    </r>
    <r>
      <rPr>
        <sz val="20"/>
        <rFont val="Arial Black"/>
        <family val="2"/>
      </rPr>
      <t xml:space="preserve">2010 </t>
    </r>
  </si>
  <si>
    <t>(512) 261-5060</t>
  </si>
  <si>
    <t>RED GOLD EBATE ENROLLMENT</t>
  </si>
  <si>
    <t xml:space="preserve">1. SCHOOL DISTRICT AUTHORIZATION </t>
  </si>
  <si>
    <t>Distributor Name:</t>
  </si>
  <si>
    <t>Sales Rep's Name:</t>
  </si>
  <si>
    <t>State:</t>
  </si>
  <si>
    <t>Zip:</t>
  </si>
  <si>
    <t xml:space="preserve">Date: </t>
  </si>
  <si>
    <r>
      <t xml:space="preserve">Address </t>
    </r>
    <r>
      <rPr>
        <sz val="10"/>
        <rFont val="Arial"/>
        <family val="2"/>
      </rPr>
      <t xml:space="preserve">1 </t>
    </r>
    <r>
      <rPr>
        <b/>
        <sz val="12"/>
        <rFont val="Arial"/>
        <family val="2"/>
      </rPr>
      <t>:</t>
    </r>
  </si>
  <si>
    <r>
      <t>Address</t>
    </r>
    <r>
      <rPr>
        <sz val="12"/>
        <rFont val="Arial"/>
        <family val="2"/>
      </rPr>
      <t xml:space="preserve"> </t>
    </r>
    <r>
      <rPr>
        <sz val="10"/>
        <rFont val="Arial"/>
        <family val="2"/>
      </rPr>
      <t>2</t>
    </r>
    <r>
      <rPr>
        <b/>
        <sz val="10"/>
        <rFont val="Arial"/>
        <family val="2"/>
      </rPr>
      <t xml:space="preserve"> </t>
    </r>
    <r>
      <rPr>
        <b/>
        <sz val="12"/>
        <rFont val="Arial"/>
        <family val="2"/>
      </rPr>
      <t>:</t>
    </r>
  </si>
  <si>
    <t xml:space="preserve">Print Your Name: </t>
  </si>
  <si>
    <t>Signature:</t>
  </si>
  <si>
    <t>2. DISTRIBUTOR ACKNOWLEDGEMENT</t>
  </si>
  <si>
    <t>Authorizing Signature:</t>
  </si>
  <si>
    <t xml:space="preserve">Title: </t>
  </si>
  <si>
    <t>3. RED GOLD BROKER ACKNOWLEDGEMENT</t>
  </si>
  <si>
    <t>Red Gold Broker Name:</t>
  </si>
  <si>
    <t xml:space="preserve">How to reach us . . . . . . </t>
  </si>
  <si>
    <t xml:space="preserve">How to reach us . . . . . </t>
  </si>
  <si>
    <r>
      <t>Red Gold</t>
    </r>
    <r>
      <rPr>
        <sz val="11"/>
        <rFont val="Arial"/>
        <family val="2"/>
      </rPr>
      <t xml:space="preserve"> Bar-B-Que Sauce 250 / 1 oz. Plastic Dunk Cups </t>
    </r>
  </si>
  <si>
    <t>*100332 = Totes of Tomato Paste / 1 Tote = 2,850 lbs of Paste / 1 truckload of 100332 = 14 Totes or 39,900 lbs. of Paste</t>
  </si>
  <si>
    <t xml:space="preserve">                  SACRAMENTO TOMATO JUICE</t>
  </si>
  <si>
    <t xml:space="preserve">                REDPACK TOMATO PRODUCTS</t>
  </si>
  <si>
    <t xml:space="preserve">                 RED GOLD TOMATO KETCHUP PRODUCTS (33% Fancy) &amp; SALSA</t>
  </si>
  <si>
    <t>MOLY59F</t>
  </si>
  <si>
    <t>Redpack, Sacramento and Red Gold are the registered trademarks of Red Gold, LLC., Elwood, IN</t>
  </si>
  <si>
    <t xml:space="preserve">        AMOUNT DONATED FOOD PER CASE</t>
  </si>
  <si>
    <t>UNIT NET WEIGHT</t>
  </si>
  <si>
    <t xml:space="preserve">Please visit our K-12 School program website at    </t>
  </si>
  <si>
    <t>COLUMN A</t>
  </si>
  <si>
    <t>38.63 lbs.</t>
  </si>
  <si>
    <r>
      <t>Red Gold</t>
    </r>
    <r>
      <rPr>
        <sz val="12"/>
        <rFont val="Arial"/>
        <family val="2"/>
      </rPr>
      <t xml:space="preserve"> Nutritionally Enhanced Salsa  6 / #10 Cans</t>
    </r>
  </si>
  <si>
    <r>
      <t>Redpack</t>
    </r>
    <r>
      <rPr>
        <sz val="12"/>
        <rFont val="Arial"/>
        <family val="2"/>
      </rPr>
      <t xml:space="preserve"> Nutritionally Enhanced Fully Prepared Pizza Sauce 6 / # 10 Cans</t>
    </r>
  </si>
  <si>
    <t>72940-81909</t>
  </si>
  <si>
    <t>RPKIL9E</t>
  </si>
  <si>
    <r>
      <t>Redpack</t>
    </r>
    <r>
      <rPr>
        <sz val="12"/>
        <rFont val="Arial"/>
        <family val="2"/>
      </rPr>
      <t xml:space="preserve"> Nutritionally Enhanced Marinara Sauce 6 / # 10 Cans</t>
    </r>
  </si>
  <si>
    <t>72940-82206</t>
  </si>
  <si>
    <t>RPKNA9E</t>
  </si>
  <si>
    <r>
      <t>Red Gold</t>
    </r>
    <r>
      <rPr>
        <sz val="12"/>
        <rFont val="Arial"/>
        <family val="2"/>
      </rPr>
      <t xml:space="preserve"> Fancy Ketchup 1,000 / 9 gm Portion Control Foil Packets </t>
    </r>
  </si>
  <si>
    <r>
      <t>NOTE 3:</t>
    </r>
    <r>
      <rPr>
        <sz val="14"/>
        <rFont val="Arial"/>
        <family val="2"/>
      </rPr>
      <t xml:space="preserve"> Some states and/or cooperatives (i.e. California and Arizona) may choose to obtain their purchase commitment on 100332 via an alternative unit quantity (i.e. 40 lbs, 400 lbs, etc).  Confirm the quantity amount being requested by your respective agency and order accordingly.   </t>
    </r>
  </si>
  <si>
    <t>Title:</t>
  </si>
  <si>
    <t>Phone:</t>
  </si>
  <si>
    <t>Fax:</t>
  </si>
  <si>
    <t>Email:</t>
  </si>
  <si>
    <t>Name:</t>
  </si>
  <si>
    <t>Company:</t>
  </si>
  <si>
    <t>No Commodity Deduction Requests or Bill-backs will be available on these product sales.</t>
  </si>
  <si>
    <t>Either party may terminate this agreement upon 30 days written notification of the other party.</t>
  </si>
  <si>
    <t>Date</t>
  </si>
  <si>
    <t xml:space="preserve">DISTRIBUTOR / MANUFACTURER  </t>
  </si>
  <si>
    <t>To ensure the accountability of the Indirect Sale Discount Value Pass-Thru System Program of</t>
  </si>
  <si>
    <t>Manufacturer/Commodity Processor (Red Gold) agrees to offer eligible and pre-registered</t>
  </si>
  <si>
    <t>The Distributor agrees to submit “proof-of-delivery” reporting on a scheduled basis to the</t>
  </si>
  <si>
    <t>manufacturer of all eligible Red Gold Product sales to the pre-registered Recipient Agency</t>
  </si>
  <si>
    <t>customer of named Distributor.</t>
  </si>
  <si>
    <t>Distributor agrees to provide eligible commodity sales data for all eligible items stocked or</t>
  </si>
  <si>
    <t>special ordered for eligible Recipient Agencies.</t>
  </si>
  <si>
    <t>u</t>
  </si>
  <si>
    <r>
      <t>w</t>
    </r>
    <r>
      <rPr>
        <sz val="10"/>
        <rFont val="Arial"/>
        <family val="2"/>
      </rPr>
      <t xml:space="preserve"> School District Name / Recipient Agency Level </t>
    </r>
  </si>
  <si>
    <r>
      <t>w</t>
    </r>
    <r>
      <rPr>
        <sz val="10"/>
        <rFont val="Arial"/>
        <family val="2"/>
      </rPr>
      <t xml:space="preserve"> School District Site </t>
    </r>
  </si>
  <si>
    <r>
      <t>w</t>
    </r>
    <r>
      <rPr>
        <sz val="10"/>
        <rFont val="Arial"/>
        <family val="2"/>
      </rPr>
      <t xml:space="preserve"> Invoice Number</t>
    </r>
  </si>
  <si>
    <r>
      <t>w</t>
    </r>
    <r>
      <rPr>
        <sz val="10"/>
        <rFont val="Arial"/>
        <family val="2"/>
      </rPr>
      <t xml:space="preserve"> Ship Date</t>
    </r>
  </si>
  <si>
    <t>Manufacturer will issue Commodity Refund Checks directly to eligible and pre-registered</t>
  </si>
  <si>
    <t xml:space="preserve">Distributor Company Name: </t>
  </si>
  <si>
    <t xml:space="preserve">Program Contact Person: </t>
  </si>
  <si>
    <t>Email Address:</t>
  </si>
  <si>
    <t xml:space="preserve">Street Address: </t>
  </si>
  <si>
    <t>City/State/Zip:</t>
  </si>
  <si>
    <t xml:space="preserve">By:  </t>
  </si>
  <si>
    <t>are acknowledged in complying with the Federal Regulations as they pertain to 7 CFR 250.19.</t>
  </si>
  <si>
    <r>
      <t>Red Gold</t>
    </r>
    <r>
      <rPr>
        <sz val="12"/>
        <rFont val="Arial"/>
        <family val="2"/>
      </rPr>
      <t xml:space="preserve"> 33% Fancy Ketchup 6 / 114 oz. Pouches (6 / 7 lb. 2 oz.) </t>
    </r>
  </si>
  <si>
    <t>REBATE EARNED CALCULATION</t>
  </si>
  <si>
    <t>TOTAL REBATE BY PRODUCT</t>
  </si>
  <si>
    <t>TERMS AND CONDITIONS:</t>
  </si>
  <si>
    <t>3) Red Gold reserves the right to accumulate rebate requests until the rebate amount reaches $50.00 or more, before a check will be issued.</t>
  </si>
  <si>
    <t xml:space="preserve">School District: </t>
  </si>
  <si>
    <t>City:</t>
  </si>
  <si>
    <t>Contact Name:</t>
  </si>
  <si>
    <t>TOTAL REBATE REQUESTED</t>
  </si>
  <si>
    <t>36.00 lbs.</t>
  </si>
  <si>
    <t>1.0 oz</t>
  </si>
  <si>
    <r>
      <t>RA Number</t>
    </r>
    <r>
      <rPr>
        <sz val="12"/>
        <rFont val="Arial"/>
        <family val="2"/>
      </rPr>
      <t xml:space="preserve"> </t>
    </r>
    <r>
      <rPr>
        <sz val="10"/>
        <rFont val="Arial"/>
        <family val="2"/>
      </rPr>
      <t>(as designated by State Agency)</t>
    </r>
    <r>
      <rPr>
        <b/>
        <sz val="10"/>
        <rFont val="Arial"/>
        <family val="2"/>
      </rPr>
      <t>:</t>
    </r>
  </si>
  <si>
    <t>State / Zip:</t>
  </si>
  <si>
    <r>
      <t xml:space="preserve">PASS THRU VALUE </t>
    </r>
    <r>
      <rPr>
        <b/>
        <sz val="10"/>
        <rFont val="Arial"/>
        <family val="2"/>
      </rPr>
      <t>PER CASE</t>
    </r>
  </si>
  <si>
    <r>
      <t>DF REBATE</t>
    </r>
    <r>
      <rPr>
        <b/>
        <sz val="10"/>
        <rFont val="Arial"/>
        <family val="2"/>
      </rPr>
      <t xml:space="preserve"> PER CASE</t>
    </r>
  </si>
  <si>
    <t>TOTAL                NUMBER OF CASES PURCHASED</t>
  </si>
  <si>
    <t>CASE NET WEIGHT</t>
  </si>
  <si>
    <r>
      <t>Red Gold</t>
    </r>
    <r>
      <rPr>
        <sz val="12"/>
        <rFont val="Arial"/>
        <family val="2"/>
      </rPr>
      <t xml:space="preserve"> 33% Fancy Ketchup 1 / 3 gal. Bag-In-Box for Wall Rack**</t>
    </r>
  </si>
  <si>
    <r>
      <t xml:space="preserve">House Recipe / SYSCO </t>
    </r>
    <r>
      <rPr>
        <sz val="12"/>
        <rFont val="Arial"/>
        <family val="2"/>
      </rPr>
      <t xml:space="preserve">33% Fancy Ketchup 6 / #10 cans </t>
    </r>
  </si>
  <si>
    <r>
      <t xml:space="preserve">Chef Mark / IMA </t>
    </r>
    <r>
      <rPr>
        <sz val="12"/>
        <rFont val="Arial"/>
        <family val="2"/>
      </rPr>
      <t>33% Fancy Ketchup 6 / 114 oz. Pouches (6 / 7 lb. 2 oz.)</t>
    </r>
  </si>
  <si>
    <t xml:space="preserve"> Name:</t>
  </si>
  <si>
    <t>Other:</t>
  </si>
  <si>
    <t>City/State/Zip</t>
  </si>
  <si>
    <r>
      <t xml:space="preserve">House Recipe / SYSCO </t>
    </r>
    <r>
      <rPr>
        <sz val="12"/>
        <rFont val="Arial"/>
        <family val="2"/>
      </rPr>
      <t>33% Fancy Ketchup 6 / 114 oz. Pouches (6 / 7 lb. 2 oz.)</t>
    </r>
  </si>
  <si>
    <t>HOUY572</t>
  </si>
  <si>
    <t>74865-52651</t>
  </si>
  <si>
    <t>PROGRAM OFFERED VIA REBATE ONLY</t>
  </si>
  <si>
    <r>
      <t xml:space="preserve">House Recipe / SYSCO </t>
    </r>
    <r>
      <rPr>
        <sz val="12"/>
        <rFont val="Arial"/>
        <family val="2"/>
      </rPr>
      <t>33% Fancy Ketchup 1,000 / 9 gm Portion Control</t>
    </r>
  </si>
  <si>
    <t>76865-54159</t>
  </si>
  <si>
    <t>HOUY59G</t>
  </si>
  <si>
    <r>
      <t>Red Gold</t>
    </r>
    <r>
      <rPr>
        <sz val="12"/>
        <rFont val="Arial"/>
        <family val="2"/>
      </rPr>
      <t xml:space="preserve"> 33% Fancy Ketchup 3 / 1.5 gal. Pouch Pack </t>
    </r>
  </si>
  <si>
    <t>72940-11562</t>
  </si>
  <si>
    <t>REDY53H</t>
  </si>
  <si>
    <t>72940-11577</t>
  </si>
  <si>
    <t>43.50 lbs.</t>
  </si>
  <si>
    <t>29.00 lbs.</t>
  </si>
  <si>
    <t>14.5 lbs.</t>
  </si>
  <si>
    <r>
      <t xml:space="preserve">Monarch / USFS </t>
    </r>
    <r>
      <rPr>
        <sz val="12"/>
        <rFont val="Arial"/>
        <family val="2"/>
      </rPr>
      <t>33% Fancy Ketchup 2 / 1.5 gal. Pouches</t>
    </r>
  </si>
  <si>
    <t xml:space="preserve">58108-43693 </t>
  </si>
  <si>
    <t>MOLY57D</t>
  </si>
  <si>
    <t>TOTAL ENTITLEMENT DOLLARS COMMITTED</t>
  </si>
  <si>
    <r>
      <t>Red Gold</t>
    </r>
    <r>
      <rPr>
        <sz val="12"/>
        <rFont val="Arial"/>
        <family val="2"/>
      </rPr>
      <t xml:space="preserve"> 33% Fancy Ketchup 2 / 1.5 gal. Dispenser Pouch Pack** </t>
    </r>
  </si>
  <si>
    <t xml:space="preserve">Commodity Processing Program  </t>
  </si>
  <si>
    <r>
      <t xml:space="preserve">Restaurant Pride Superior / FAB </t>
    </r>
    <r>
      <rPr>
        <sz val="12"/>
        <rFont val="Arial"/>
        <family val="2"/>
      </rPr>
      <t xml:space="preserve">33% Fancy Ketchup 6 / #10 cans </t>
    </r>
  </si>
  <si>
    <t>FRUY599</t>
  </si>
  <si>
    <t>FRUY59G</t>
  </si>
  <si>
    <t>WETY599</t>
  </si>
  <si>
    <t>WETY572</t>
  </si>
  <si>
    <t>FRUYA3G</t>
  </si>
  <si>
    <r>
      <t xml:space="preserve">Restaurant Pride Superior / FAB  </t>
    </r>
    <r>
      <rPr>
        <sz val="12"/>
        <rFont val="Arial"/>
        <family val="2"/>
      </rPr>
      <t>33% Fancy Ketchup 1,000 / 9 gm PC</t>
    </r>
  </si>
  <si>
    <r>
      <t xml:space="preserve">Gourmet Table / UniPro </t>
    </r>
    <r>
      <rPr>
        <sz val="12"/>
        <rFont val="Arial"/>
        <family val="2"/>
      </rPr>
      <t xml:space="preserve">33% Fancy Ketchup  6 / #10 cans </t>
    </r>
  </si>
  <si>
    <r>
      <t xml:space="preserve">West Creek / Performance Foodservice </t>
    </r>
    <r>
      <rPr>
        <sz val="12"/>
        <rFont val="Arial"/>
        <family val="2"/>
      </rPr>
      <t xml:space="preserve">33% Fancy Ketchup 6 / #10 cans </t>
    </r>
  </si>
  <si>
    <r>
      <t xml:space="preserve">Restaurant Pride Superior / FAB </t>
    </r>
    <r>
      <rPr>
        <sz val="12"/>
        <rFont val="Arial"/>
        <family val="2"/>
      </rPr>
      <t>33% Fancy Ketchup 1 / 3 gal. Bag-In-Box</t>
    </r>
  </si>
  <si>
    <t>48200-58484</t>
  </si>
  <si>
    <t>48200-38550</t>
  </si>
  <si>
    <r>
      <t xml:space="preserve">Gourmet Table / UniPro </t>
    </r>
    <r>
      <rPr>
        <sz val="12"/>
        <rFont val="Arial"/>
        <family val="2"/>
      </rPr>
      <t>33% Fancy Ketchup 1,000 / 9 gm Portion Control</t>
    </r>
  </si>
  <si>
    <t>48001-23052</t>
  </si>
  <si>
    <t>GOTY59G</t>
  </si>
  <si>
    <r>
      <t xml:space="preserve">Gourmet Table / UniPro </t>
    </r>
    <r>
      <rPr>
        <sz val="12"/>
        <rFont val="Arial"/>
        <family val="2"/>
      </rPr>
      <t>33% Fancy Ketchup 1 / 3 gal. Bag-In-Box</t>
    </r>
  </si>
  <si>
    <t>41560-16334</t>
  </si>
  <si>
    <t>GOTYA3G</t>
  </si>
  <si>
    <t>06795-02538</t>
  </si>
  <si>
    <r>
      <t xml:space="preserve">House Recipe / SYSCO </t>
    </r>
    <r>
      <rPr>
        <sz val="12"/>
        <rFont val="Arial"/>
        <family val="2"/>
      </rPr>
      <t>33% Fancy Ketchup 9 / 64 oz Plastic bottle w/Pump</t>
    </r>
  </si>
  <si>
    <r>
      <t xml:space="preserve">Monarch / USFS </t>
    </r>
    <r>
      <rPr>
        <sz val="12"/>
        <rFont val="Arial"/>
        <family val="2"/>
      </rPr>
      <t xml:space="preserve">33% Fancy Ketchup Fresh  6 / #10 cans </t>
    </r>
  </si>
  <si>
    <t>06795-04284</t>
  </si>
  <si>
    <t>06795-02540</t>
  </si>
  <si>
    <r>
      <t xml:space="preserve">West Creek / Performance FS </t>
    </r>
    <r>
      <rPr>
        <sz val="12"/>
        <rFont val="Arial"/>
        <family val="2"/>
      </rPr>
      <t>33% Fancy Ketchup 1 / 3 gal. Bag-In-Box</t>
    </r>
  </si>
  <si>
    <r>
      <t xml:space="preserve">West Creek / Performance FS </t>
    </r>
    <r>
      <rPr>
        <sz val="12"/>
        <rFont val="Arial"/>
        <family val="2"/>
      </rPr>
      <t xml:space="preserve">33% Fcy Ketchup 6/114 oz. Pouches </t>
    </r>
    <r>
      <rPr>
        <sz val="11"/>
        <rFont val="Arial"/>
        <family val="2"/>
      </rPr>
      <t>(6/7 lb 2 oz)</t>
    </r>
  </si>
  <si>
    <t>1 oz.</t>
  </si>
  <si>
    <t>15.63 lbs.</t>
  </si>
  <si>
    <t>72940-11579</t>
  </si>
  <si>
    <t>72940-11135</t>
  </si>
  <si>
    <t>REDY51Z</t>
  </si>
  <si>
    <t>REDNA1Z</t>
  </si>
  <si>
    <r>
      <t>Red Gold</t>
    </r>
    <r>
      <rPr>
        <sz val="12"/>
        <rFont val="Arial"/>
        <family val="2"/>
      </rPr>
      <t xml:space="preserve"> Marinara Sauce 250 / 1 oz. Plastic Dunk Cups </t>
    </r>
  </si>
  <si>
    <t>48200-45339</t>
  </si>
  <si>
    <t xml:space="preserve">Phone: </t>
  </si>
  <si>
    <t>MOLY51Z</t>
  </si>
  <si>
    <t>58108-59924</t>
  </si>
  <si>
    <r>
      <t xml:space="preserve">Chef Mark / IMA </t>
    </r>
    <r>
      <rPr>
        <sz val="12"/>
        <rFont val="Arial"/>
        <family val="2"/>
      </rPr>
      <t xml:space="preserve">33% Fancy Ketchup 6 / #10 Cans  </t>
    </r>
  </si>
  <si>
    <r>
      <t xml:space="preserve">Gourmet Table / UniPro </t>
    </r>
    <r>
      <rPr>
        <sz val="12"/>
        <rFont val="Arial"/>
        <family val="2"/>
      </rPr>
      <t xml:space="preserve">33% Fancy Ketchup  6 / #10 Cans </t>
    </r>
  </si>
  <si>
    <r>
      <t xml:space="preserve">House Recipe / SYSCO </t>
    </r>
    <r>
      <rPr>
        <sz val="12"/>
        <rFont val="Arial"/>
        <family val="2"/>
      </rPr>
      <t xml:space="preserve">33% Fancy Ketchup 6 / #10 Cans </t>
    </r>
  </si>
  <si>
    <r>
      <t xml:space="preserve">Restaurant Pride Superior / FAB </t>
    </r>
    <r>
      <rPr>
        <sz val="12"/>
        <rFont val="Arial"/>
        <family val="2"/>
      </rPr>
      <t>33% Fancy Ketchup 6 / #10 Cans</t>
    </r>
    <r>
      <rPr>
        <b/>
        <sz val="12"/>
        <rFont val="Arial"/>
        <family val="2"/>
      </rPr>
      <t xml:space="preserve"> </t>
    </r>
  </si>
  <si>
    <r>
      <t xml:space="preserve">Monarch / USFS </t>
    </r>
    <r>
      <rPr>
        <sz val="12"/>
        <rFont val="Arial"/>
        <family val="2"/>
      </rPr>
      <t>33% Fancy Ketchup 250 / 1 oz. Plastic Dunk Cups</t>
    </r>
  </si>
  <si>
    <r>
      <t xml:space="preserve">Monarch / USFS </t>
    </r>
    <r>
      <rPr>
        <sz val="12"/>
        <rFont val="Arial"/>
        <family val="2"/>
      </rPr>
      <t>33% Fancy Ketchup 1,000 / 9 gm Portion Control</t>
    </r>
  </si>
  <si>
    <t>MOLY59G</t>
  </si>
  <si>
    <t>58108-03659</t>
  </si>
  <si>
    <t>72940-11583</t>
  </si>
  <si>
    <t>72940-11584</t>
  </si>
  <si>
    <t>15.63. lbs.</t>
  </si>
  <si>
    <t>72940-11580</t>
  </si>
  <si>
    <t>REDOA1Z</t>
  </si>
  <si>
    <t>Josh Chaffin</t>
  </si>
  <si>
    <t>jchaffin@redgold.com</t>
  </si>
  <si>
    <t xml:space="preserve">1) This rebate is offered on a limited basis in pre-approved states that allow the Rebate Option and to pre-approved school districts only.  </t>
  </si>
  <si>
    <t xml:space="preserve">     It is not available to all school districts that divert tomato paste to Red Gold when other options exist.</t>
  </si>
  <si>
    <t xml:space="preserve">2) The Federal Regulations state that all rebate requests should be made within 30 days of the purchase of the product;  </t>
  </si>
  <si>
    <r>
      <t>Red Gold</t>
    </r>
    <r>
      <rPr>
        <sz val="11"/>
        <rFont val="Arial"/>
        <family val="2"/>
      </rPr>
      <t xml:space="preserve"> 33% Fancy Ketchup 6/ 114 oz. Jugs with Pump </t>
    </r>
  </si>
  <si>
    <r>
      <t>Red Gold</t>
    </r>
    <r>
      <rPr>
        <sz val="11"/>
        <rFont val="Arial"/>
        <family val="2"/>
      </rPr>
      <t xml:space="preserve"> 33% Fancy Ketchup 3 / 1.5 gal. Pouch Pack </t>
    </r>
  </si>
  <si>
    <r>
      <t>Red Gold</t>
    </r>
    <r>
      <rPr>
        <sz val="11"/>
        <rFont val="Arial"/>
        <family val="2"/>
      </rPr>
      <t xml:space="preserve"> 33% Fancy Ketchup 2 / 1.5 gal. Dispenser Pouch Pack** </t>
    </r>
  </si>
  <si>
    <r>
      <t>Red Gold</t>
    </r>
    <r>
      <rPr>
        <sz val="11"/>
        <rFont val="Arial"/>
        <family val="2"/>
      </rPr>
      <t xml:space="preserve"> 33% Fancy Ketchup 250 / 1 oz. Plastic Dunk Cups </t>
    </r>
  </si>
  <si>
    <r>
      <t>Red Gold</t>
    </r>
    <r>
      <rPr>
        <sz val="11"/>
        <rFont val="Arial"/>
        <family val="2"/>
      </rPr>
      <t xml:space="preserve"> Marinara Sauce 250 / 1 oz. Plastic Dunk Cups </t>
    </r>
  </si>
  <si>
    <r>
      <t xml:space="preserve">Monarch / USFS </t>
    </r>
    <r>
      <rPr>
        <sz val="12"/>
        <rFont val="Arial"/>
        <family val="2"/>
      </rPr>
      <t xml:space="preserve">33% Fcy Ketchup 6/114 oz. Pouches </t>
    </r>
    <r>
      <rPr>
        <sz val="11"/>
        <rFont val="Arial"/>
        <family val="2"/>
      </rPr>
      <t>(6/7 lb 2 oz)</t>
    </r>
  </si>
  <si>
    <t>MOLY572</t>
  </si>
  <si>
    <t>58108-23060</t>
  </si>
  <si>
    <t>Pass Through / Rebate Amount</t>
  </si>
  <si>
    <r>
      <t>House Recipe / SYSCO</t>
    </r>
    <r>
      <rPr>
        <sz val="12"/>
        <rFont val="Arial"/>
        <family val="2"/>
      </rPr>
      <t xml:space="preserve"> 33% Fancy Ketchup 1 / 3 gal. Bag-In-Box</t>
    </r>
  </si>
  <si>
    <r>
      <t>Chef Mark / IMA</t>
    </r>
    <r>
      <rPr>
        <sz val="12"/>
        <rFont val="Arial"/>
        <family val="2"/>
      </rPr>
      <t xml:space="preserve"> 33% Fancy Ketchup 1 / 3 gal. Bag-In-Box</t>
    </r>
  </si>
  <si>
    <r>
      <t xml:space="preserve">Monarch / USFS </t>
    </r>
    <r>
      <rPr>
        <sz val="12"/>
        <rFont val="Arial"/>
        <family val="2"/>
      </rPr>
      <t>33% Fancy Ketchup 1 / 3 gal. Bag-In-Box</t>
    </r>
  </si>
  <si>
    <r>
      <t xml:space="preserve">House Recipe / SYSCO </t>
    </r>
    <r>
      <rPr>
        <sz val="12"/>
        <rFont val="Arial"/>
        <family val="2"/>
      </rPr>
      <t xml:space="preserve">33% Fancy Ketchup 6 / 114 oz. Jugs  </t>
    </r>
  </si>
  <si>
    <r>
      <t xml:space="preserve">Monarch / USFS </t>
    </r>
    <r>
      <rPr>
        <sz val="12"/>
        <rFont val="Arial"/>
        <family val="2"/>
      </rPr>
      <t xml:space="preserve">33% Fancy Ketchup 6 / 114 oz. Jugs  </t>
    </r>
  </si>
  <si>
    <r>
      <t>Red Gold</t>
    </r>
    <r>
      <rPr>
        <sz val="11"/>
        <rFont val="Arial"/>
        <family val="2"/>
      </rPr>
      <t xml:space="preserve"> 33% Fancy Ketchup 6 / 114 oz. Pouches (6 / 7 lb. 2 oz.) </t>
    </r>
  </si>
  <si>
    <r>
      <t>Red Gold</t>
    </r>
    <r>
      <rPr>
        <sz val="11"/>
        <rFont val="Arial"/>
        <family val="2"/>
      </rPr>
      <t xml:space="preserve"> 33% Fancy Ketchup 1 / 3 gal. Bag-In-Box for Wall Rack**</t>
    </r>
  </si>
  <si>
    <r>
      <t>Red Gold</t>
    </r>
    <r>
      <rPr>
        <sz val="12"/>
        <rFont val="Arial"/>
        <family val="2"/>
      </rPr>
      <t xml:space="preserve"> 33% Fancy Ketchup 6/ 114 oz. Jugs with Pump </t>
    </r>
  </si>
  <si>
    <t xml:space="preserve">   Address:  </t>
  </si>
  <si>
    <t xml:space="preserve"> Broker Contact Information . . . .  </t>
  </si>
  <si>
    <t xml:space="preserve"> Broker Contact Information . . . . </t>
  </si>
  <si>
    <r>
      <t>Red Gold</t>
    </r>
    <r>
      <rPr>
        <sz val="12"/>
        <rFont val="Arial"/>
        <family val="2"/>
      </rPr>
      <t xml:space="preserve"> 33% Fancy Ketchup 6 / # 10 Cans </t>
    </r>
  </si>
  <si>
    <r>
      <t>Red Gold</t>
    </r>
    <r>
      <rPr>
        <sz val="12"/>
        <rFont val="Arial"/>
        <family val="2"/>
      </rPr>
      <t xml:space="preserve"> 33% Fancy Ketchup 9 / 64 oz. Plastic Squeeze Bottle </t>
    </r>
  </si>
  <si>
    <r>
      <t xml:space="preserve">Redpack </t>
    </r>
    <r>
      <rPr>
        <sz val="12"/>
        <rFont val="Arial"/>
        <family val="2"/>
      </rPr>
      <t>Nutritionally Enhanced Spaghetti Sauce 6 # 10 Cans</t>
    </r>
  </si>
  <si>
    <r>
      <t>Redpack</t>
    </r>
    <r>
      <rPr>
        <sz val="12"/>
        <rFont val="Arial"/>
        <family val="2"/>
      </rPr>
      <t xml:space="preserve"> Multi Purpose Spaghetti Sauce 6 / # 10 Cans</t>
    </r>
  </si>
  <si>
    <r>
      <t>Redpack</t>
    </r>
    <r>
      <rPr>
        <sz val="12"/>
        <rFont val="Arial"/>
        <family val="2"/>
      </rPr>
      <t xml:space="preserve"> Multi Purpose Marinara Sauce 6 / # 10 Cans</t>
    </r>
  </si>
  <si>
    <r>
      <t>Redpack</t>
    </r>
    <r>
      <rPr>
        <sz val="12"/>
        <rFont val="Arial"/>
        <family val="2"/>
      </rPr>
      <t xml:space="preserve"> Fully Prepared Pizza Sauce 6 / # 10 Cans</t>
    </r>
  </si>
  <si>
    <r>
      <t>Redpack</t>
    </r>
    <r>
      <rPr>
        <sz val="12"/>
        <rFont val="Arial"/>
        <family val="2"/>
      </rPr>
      <t xml:space="preserve"> Extra Heavy Pizza Sauce w/ Basil 6 / # 10 Cans</t>
    </r>
  </si>
  <si>
    <r>
      <t>Redpack</t>
    </r>
    <r>
      <rPr>
        <sz val="12"/>
        <rFont val="Arial"/>
        <family val="2"/>
      </rPr>
      <t xml:space="preserve"> Sloppy Joe Sauce 6 / # 10 Cans</t>
    </r>
  </si>
  <si>
    <r>
      <t>Redpack</t>
    </r>
    <r>
      <rPr>
        <sz val="12"/>
        <rFont val="Arial"/>
        <family val="2"/>
      </rPr>
      <t xml:space="preserve"> Concentrated &amp; Crushed All Purpose Tomatoes 6  # 10 Cans</t>
    </r>
  </si>
  <si>
    <r>
      <t>Redpack</t>
    </r>
    <r>
      <rPr>
        <sz val="12"/>
        <rFont val="Arial"/>
        <family val="2"/>
      </rPr>
      <t xml:space="preserve"> Tomato Paste 6 / # 10 Cans</t>
    </r>
  </si>
  <si>
    <r>
      <t>Redpack</t>
    </r>
    <r>
      <rPr>
        <sz val="12"/>
        <rFont val="Arial"/>
        <family val="2"/>
      </rPr>
      <t xml:space="preserve"> Tomato Sauce 6 / # 10 Cans</t>
    </r>
  </si>
  <si>
    <r>
      <t>Redpack</t>
    </r>
    <r>
      <rPr>
        <sz val="12"/>
        <rFont val="Arial"/>
        <family val="2"/>
      </rPr>
      <t xml:space="preserve"> Tomato Puree (1.06 Specific Gravity) 6 / # 10 Cans</t>
    </r>
  </si>
  <si>
    <r>
      <t xml:space="preserve">House Recipe / SYSCO </t>
    </r>
    <r>
      <rPr>
        <sz val="12"/>
        <rFont val="Arial"/>
        <family val="2"/>
      </rPr>
      <t>33% Fancy Ketchup 9 / 64 oz Plastic Bottle with Pump</t>
    </r>
  </si>
  <si>
    <t>74865-86368</t>
  </si>
  <si>
    <t>HOUYA64</t>
  </si>
  <si>
    <t>REDYA64</t>
  </si>
  <si>
    <t xml:space="preserve">    SERVING    NET WEIGHT</t>
  </si>
  <si>
    <t>72940-11550</t>
  </si>
  <si>
    <t>REDYL7D</t>
  </si>
  <si>
    <r>
      <t>Red Gold</t>
    </r>
    <r>
      <rPr>
        <sz val="12"/>
        <rFont val="Arial"/>
        <family val="2"/>
      </rPr>
      <t xml:space="preserve"> 100% Natural Ketchup made w/Sugar LS - 1/3 gal. Bag-In-Box </t>
    </r>
    <r>
      <rPr>
        <sz val="8"/>
        <rFont val="Arial"/>
        <family val="2"/>
      </rPr>
      <t xml:space="preserve">(Wall Rack**) </t>
    </r>
  </si>
  <si>
    <r>
      <t>Red Gold</t>
    </r>
    <r>
      <rPr>
        <sz val="12"/>
        <rFont val="Arial"/>
        <family val="2"/>
      </rPr>
      <t xml:space="preserve"> 100% Natural Ketchup made with Sugar LS -  1,000 / 9 gm Foil Packets </t>
    </r>
  </si>
  <si>
    <r>
      <t>Red Gold</t>
    </r>
    <r>
      <rPr>
        <sz val="12"/>
        <rFont val="Arial"/>
        <family val="2"/>
      </rPr>
      <t xml:space="preserve"> 100% Natural Ketchup made with Sugar LS - 6/ # 10 Cans </t>
    </r>
  </si>
  <si>
    <t>jbatten@redgold.com</t>
  </si>
  <si>
    <r>
      <t xml:space="preserve">West Creek / Performance FS </t>
    </r>
    <r>
      <rPr>
        <sz val="12"/>
        <rFont val="Arial"/>
        <family val="2"/>
      </rPr>
      <t xml:space="preserve">33% Fancy Ketchup 6 / #10 Cans </t>
    </r>
  </si>
  <si>
    <t>Jodi Batten, SNS</t>
  </si>
  <si>
    <r>
      <t xml:space="preserve">Type of Purchase Backup Submitted </t>
    </r>
    <r>
      <rPr>
        <sz val="12"/>
        <rFont val="Arial"/>
        <family val="2"/>
      </rPr>
      <t xml:space="preserve">(i.e. invoices, distributor tracking report, electronic distributor tracking report, etc.) </t>
    </r>
    <r>
      <rPr>
        <b/>
        <sz val="12"/>
        <rFont val="Arial"/>
        <family val="2"/>
      </rPr>
      <t xml:space="preserve">: </t>
    </r>
  </si>
  <si>
    <t>Key Impact Sales &amp; Systems</t>
  </si>
  <si>
    <r>
      <t xml:space="preserve">   Address:  </t>
    </r>
    <r>
      <rPr>
        <sz val="14"/>
        <rFont val="Arial"/>
        <family val="2"/>
      </rPr>
      <t>11515 Vanstory Drive, Suite 130</t>
    </r>
  </si>
  <si>
    <t xml:space="preserve">                     Huntersville, North Carolina, 28078</t>
  </si>
  <si>
    <t>(864) 363-2841  (cell)</t>
  </si>
  <si>
    <t>Tomato Paste Totes USDA WBSCM Item Code 100332</t>
  </si>
  <si>
    <t xml:space="preserve">              Tomato Paste Totes USDA WBSCM Item Code 100332</t>
  </si>
  <si>
    <t>3 oz.</t>
  </si>
  <si>
    <t>15.75 lbs.</t>
  </si>
  <si>
    <t>REDSC2ZC84</t>
  </si>
  <si>
    <t>31.52 lbs.</t>
  </si>
  <si>
    <t>REDSC2ZC168</t>
  </si>
  <si>
    <t>REDNA2ZC84</t>
  </si>
  <si>
    <t>2.5 oz.</t>
  </si>
  <si>
    <t>13.125 lbs.</t>
  </si>
  <si>
    <t>REDVB46</t>
  </si>
  <si>
    <t>1.50 oz.</t>
  </si>
  <si>
    <t>1.11 oz.</t>
  </si>
  <si>
    <t>23.252 lbs.</t>
  </si>
  <si>
    <t>REDNA2ZC168</t>
  </si>
  <si>
    <r>
      <t xml:space="preserve">Sacramento </t>
    </r>
    <r>
      <rPr>
        <sz val="11"/>
        <rFont val="Arial"/>
        <family val="2"/>
      </rPr>
      <t>Tomato Juice 12 / 46 oz. Cans</t>
    </r>
  </si>
  <si>
    <t>72940-11139-5</t>
  </si>
  <si>
    <t>72940-11139-7</t>
  </si>
  <si>
    <r>
      <t xml:space="preserve">Red Gold </t>
    </r>
    <r>
      <rPr>
        <sz val="12"/>
        <rFont val="Arial"/>
        <family val="2"/>
      </rPr>
      <t>Salsa 84 / 3 oz. Plastic Dipping Cups</t>
    </r>
  </si>
  <si>
    <r>
      <t xml:space="preserve">Red Gold </t>
    </r>
    <r>
      <rPr>
        <sz val="12"/>
        <rFont val="Arial"/>
        <family val="2"/>
      </rPr>
      <t>Salsa 168 / 3 oz. Plastic Dipping Cups</t>
    </r>
  </si>
  <si>
    <r>
      <t xml:space="preserve">Red Gold </t>
    </r>
    <r>
      <rPr>
        <sz val="12"/>
        <rFont val="Arial"/>
        <family val="2"/>
      </rPr>
      <t>Marinara Sauce 84 / 2.5 oz. Plastic Dipping Cups</t>
    </r>
  </si>
  <si>
    <t>72940-82207-9</t>
  </si>
  <si>
    <t>72940-82207-1</t>
  </si>
  <si>
    <t>72940-14320-5</t>
  </si>
  <si>
    <r>
      <t xml:space="preserve">Red Gold </t>
    </r>
    <r>
      <rPr>
        <sz val="11"/>
        <rFont val="Arial"/>
        <family val="2"/>
      </rPr>
      <t>Salsa 84 / 3 oz. Plastic Dipping Cups</t>
    </r>
  </si>
  <si>
    <r>
      <t xml:space="preserve">Red Gold </t>
    </r>
    <r>
      <rPr>
        <sz val="11"/>
        <rFont val="Arial"/>
        <family val="2"/>
      </rPr>
      <t>Salsa 168 / 3 oz. Plastic Dipping Cups</t>
    </r>
  </si>
  <si>
    <r>
      <t xml:space="preserve">Red Gold </t>
    </r>
    <r>
      <rPr>
        <sz val="11"/>
        <rFont val="Arial"/>
        <family val="2"/>
      </rPr>
      <t>Marinara Sauce 84 / 2.5 oz. Plastic Dipping Cups</t>
    </r>
  </si>
  <si>
    <r>
      <t xml:space="preserve">Red Gold </t>
    </r>
    <r>
      <rPr>
        <sz val="11"/>
        <rFont val="Arial"/>
        <family val="2"/>
      </rPr>
      <t>Marinara Sauce 168 / 2.5 oz. Plastic Dipping Cups</t>
    </r>
  </si>
  <si>
    <r>
      <t>Red Gold</t>
    </r>
    <r>
      <rPr>
        <sz val="12"/>
        <rFont val="Arial"/>
        <family val="2"/>
      </rPr>
      <t xml:space="preserve"> Marinara Sauce 168 / 2.5 oz. Plastic Dipping Cups</t>
    </r>
  </si>
  <si>
    <t xml:space="preserve">1/2 c FV </t>
  </si>
  <si>
    <t xml:space="preserve">1/8 c FV </t>
  </si>
  <si>
    <t>72940-10094</t>
  </si>
  <si>
    <t>REDRL99</t>
  </si>
  <si>
    <r>
      <t xml:space="preserve">Redpack </t>
    </r>
    <r>
      <rPr>
        <sz val="12"/>
        <rFont val="Arial"/>
        <family val="2"/>
      </rPr>
      <t>Extra Heavy Pizza Sauce w/ Basil  6 / # 10 Cans</t>
    </r>
  </si>
  <si>
    <t>109 oz.</t>
  </si>
  <si>
    <t>(610) 440-0508</t>
  </si>
  <si>
    <t>tholmes@redgold.com</t>
  </si>
  <si>
    <t>Jeff Dodge</t>
  </si>
  <si>
    <t>jdodge@kisales.com</t>
  </si>
  <si>
    <t>Sales Contact:</t>
  </si>
  <si>
    <t xml:space="preserve"> CASE
NET
WEIGHT</t>
  </si>
  <si>
    <t>SERVINGS
PER
CASE</t>
  </si>
  <si>
    <t>SERVING
NET
WEIGHT</t>
  </si>
  <si>
    <t>RED GOLD
ITEM NUMBER</t>
  </si>
  <si>
    <t>AMOUNT
DONATED
FOOD PER
CASE</t>
  </si>
  <si>
    <t>EST. FINISHED
CASES PER TRUCK
OF PASTE</t>
  </si>
  <si>
    <t>EST.  ANNUAL CASES NEEDED</t>
  </si>
  <si>
    <t>EST. TOTAL PASTE POUNDS NEEDED</t>
  </si>
  <si>
    <t>EST. SERVINGS NEEDED PER YEAR</t>
  </si>
  <si>
    <r>
      <t xml:space="preserve">Red Gold </t>
    </r>
    <r>
      <rPr>
        <sz val="12"/>
        <rFont val="Arial"/>
        <family val="2"/>
      </rPr>
      <t>Enhanced</t>
    </r>
    <r>
      <rPr>
        <b/>
        <sz val="12"/>
        <rFont val="Arial"/>
        <family val="2"/>
      </rPr>
      <t xml:space="preserve"> </t>
    </r>
    <r>
      <rPr>
        <sz val="12"/>
        <rFont val="Arial"/>
        <family val="2"/>
      </rPr>
      <t>Enchilada Sauce - Low Sodium  6 / #10 Cans</t>
    </r>
  </si>
  <si>
    <t xml:space="preserve">   TOTAL ALL BRANDS</t>
  </si>
  <si>
    <r>
      <t xml:space="preserve">Red Gold </t>
    </r>
    <r>
      <rPr>
        <sz val="11"/>
        <rFont val="Arial"/>
        <family val="2"/>
      </rPr>
      <t>Enhanced</t>
    </r>
    <r>
      <rPr>
        <b/>
        <sz val="11"/>
        <rFont val="Arial"/>
        <family val="2"/>
      </rPr>
      <t xml:space="preserve"> </t>
    </r>
    <r>
      <rPr>
        <sz val="11"/>
        <rFont val="Arial"/>
        <family val="2"/>
      </rPr>
      <t>Enchilada Sauce - Low Sodium  6 / #10 Cans</t>
    </r>
  </si>
  <si>
    <t xml:space="preserve">ONLY if electronic signatures are available. A final executed copy will be returned for distributor's files. </t>
  </si>
  <si>
    <t>Jodi Batten - jbatten@redgold.com</t>
  </si>
  <si>
    <t>Todd Holmes - tholmes@redgold.com</t>
  </si>
  <si>
    <r>
      <t>Red Gold</t>
    </r>
    <r>
      <rPr>
        <sz val="11"/>
        <rFont val="Arial"/>
        <family val="2"/>
      </rPr>
      <t xml:space="preserve"> 100% Natural Ketchup made with Sugar Low Sodium 1/3 gal. Bag-In-Box (Wall Rack**) </t>
    </r>
  </si>
  <si>
    <t>22486-10078</t>
  </si>
  <si>
    <t>CULY572</t>
  </si>
  <si>
    <r>
      <t xml:space="preserve">Culinary Secrets / IMA </t>
    </r>
    <r>
      <rPr>
        <sz val="12"/>
        <rFont val="Arial"/>
        <family val="2"/>
      </rPr>
      <t>33% Fancy Ketchup  6 / 114 oz. Pouches (6 / 7 lb. 2 oz.)</t>
    </r>
  </si>
  <si>
    <t>CULY57D</t>
  </si>
  <si>
    <t>22486-18146</t>
  </si>
  <si>
    <r>
      <t xml:space="preserve">Culinary Secrets / IMA </t>
    </r>
    <r>
      <rPr>
        <sz val="12"/>
        <rFont val="Arial"/>
        <family val="2"/>
      </rPr>
      <t>33% Fancy Ketchup 2 / 1.5 gal. Pouches</t>
    </r>
  </si>
  <si>
    <t>CULY599</t>
  </si>
  <si>
    <r>
      <t xml:space="preserve">Culinary Secrets / IMA </t>
    </r>
    <r>
      <rPr>
        <sz val="12"/>
        <rFont val="Arial"/>
        <family val="2"/>
      </rPr>
      <t>33% Fancy Ketchup 6 / #10 Cans</t>
    </r>
  </si>
  <si>
    <t>CULY59G</t>
  </si>
  <si>
    <t>22486-18086</t>
  </si>
  <si>
    <r>
      <t xml:space="preserve">Culinary Secrets / IMA  </t>
    </r>
    <r>
      <rPr>
        <sz val="12"/>
        <rFont val="Arial"/>
        <family val="2"/>
      </rPr>
      <t>33% Fancy Ketchup 1,000 / 9 gm Portion Control</t>
    </r>
  </si>
  <si>
    <t>CULY59P</t>
  </si>
  <si>
    <t>22486-18145</t>
  </si>
  <si>
    <r>
      <t xml:space="preserve">Culinary Secrets / IMA </t>
    </r>
    <r>
      <rPr>
        <sz val="12"/>
        <rFont val="Arial"/>
        <family val="2"/>
      </rPr>
      <t xml:space="preserve">33% Fancy Ketchup 6 / 114 oz. Jugs </t>
    </r>
  </si>
  <si>
    <t>CULYA3G</t>
  </si>
  <si>
    <r>
      <t xml:space="preserve">Culinary Secrets / IMA </t>
    </r>
    <r>
      <rPr>
        <sz val="12"/>
        <rFont val="Arial"/>
        <family val="2"/>
      </rPr>
      <t>33% Fancy Ketchup 1 / 3 gal. Bag-In-Box</t>
    </r>
  </si>
  <si>
    <r>
      <t xml:space="preserve">Monarch / USF </t>
    </r>
    <r>
      <rPr>
        <sz val="12"/>
        <rFont val="Arial"/>
        <family val="2"/>
      </rPr>
      <t>33%</t>
    </r>
    <r>
      <rPr>
        <b/>
        <sz val="12"/>
        <rFont val="Arial"/>
        <family val="2"/>
      </rPr>
      <t xml:space="preserve"> </t>
    </r>
    <r>
      <rPr>
        <sz val="12"/>
        <rFont val="Arial"/>
        <family val="2"/>
      </rPr>
      <t xml:space="preserve">Fancy Ketchup 6 / #10 Cans </t>
    </r>
  </si>
  <si>
    <r>
      <t xml:space="preserve">Monarch / USF </t>
    </r>
    <r>
      <rPr>
        <sz val="12"/>
        <rFont val="Arial"/>
        <family val="2"/>
      </rPr>
      <t xml:space="preserve">33% Fancy Ketchup 6 / 114 oz. Jugs  </t>
    </r>
  </si>
  <si>
    <r>
      <t xml:space="preserve">Monarch / USF </t>
    </r>
    <r>
      <rPr>
        <sz val="12"/>
        <rFont val="Arial"/>
        <family val="2"/>
      </rPr>
      <t>33% Fancy Ketchup 1 / 3 gal. Bag-In-Box</t>
    </r>
  </si>
  <si>
    <r>
      <t xml:space="preserve">Monarch / USF </t>
    </r>
    <r>
      <rPr>
        <sz val="12"/>
        <rFont val="Arial"/>
        <family val="2"/>
      </rPr>
      <t>33% Fancy Ketchup 2 / 1.5 gal. Pouches</t>
    </r>
  </si>
  <si>
    <r>
      <t xml:space="preserve">Monarch / USF </t>
    </r>
    <r>
      <rPr>
        <sz val="12"/>
        <rFont val="Arial"/>
        <family val="2"/>
      </rPr>
      <t>33% Fancy Ketchup 1,000 / 9 gm Portion Control</t>
    </r>
  </si>
  <si>
    <t>Pass Thru Value</t>
  </si>
  <si>
    <t>SY</t>
  </si>
  <si>
    <t>0.60 oz.</t>
  </si>
  <si>
    <t>0.32 oz.</t>
  </si>
  <si>
    <t>1.00 oz.</t>
  </si>
  <si>
    <t>3.00 oz.</t>
  </si>
  <si>
    <t>2.50 oz.</t>
  </si>
  <si>
    <t>1.20 oz.</t>
  </si>
  <si>
    <t>1.40 oz.</t>
  </si>
  <si>
    <t>1.10 oz.</t>
  </si>
  <si>
    <t>2.20 oz.</t>
  </si>
  <si>
    <t>1.30 oz.</t>
  </si>
  <si>
    <t>0.50 oz.</t>
  </si>
  <si>
    <t>2.00 oz.</t>
  </si>
  <si>
    <t>TLW</t>
  </si>
  <si>
    <t xml:space="preserve"> per truckload of paste. The corresponding Pass Through Value Discount per case for each product is indicated above.</t>
  </si>
  <si>
    <t xml:space="preserve"> per pound or </t>
  </si>
  <si>
    <t>SEPDS Release Date</t>
  </si>
  <si>
    <t xml:space="preserve"> were provided by FNS via the </t>
  </si>
  <si>
    <t xml:space="preserve"> NMPA notification @ </t>
  </si>
  <si>
    <t>The Pass Thru Value (PTV) or NOI (Net Off Invoice) discount amount has been determined based on the quantity of tomato paste in the products being offered under this program. 100332 values quoted for the SY</t>
  </si>
  <si>
    <t>NOTE 1:  USDA WBSCM Item Code 100332 / Tomato Paste For Bulk Processing.</t>
  </si>
  <si>
    <t>www.k12tomatoes.com</t>
  </si>
  <si>
    <t>www.redgold.com/red-gold-company/foodservice/k-12-school-program</t>
  </si>
  <si>
    <t>RG EQUIVALENT 
ITEM NUMBER</t>
  </si>
  <si>
    <t>13.13 lbs.</t>
  </si>
  <si>
    <t>26.25 lbs.</t>
  </si>
  <si>
    <t xml:space="preserve"> are based on the FNS/NMPA e-mail of </t>
  </si>
  <si>
    <t xml:space="preserve"> referencing 100332 value @ </t>
  </si>
  <si>
    <t xml:space="preserve"> per truckload of paste. The corresponding Pass Through Value discount for each product has been indicated above (see Pass Through / Rebate Amount column) .</t>
  </si>
  <si>
    <t>IF YOU HAVE ANY QUESTIONS PLEASE CONTACT:</t>
  </si>
  <si>
    <t>Fax: 765-252-1306</t>
  </si>
  <si>
    <t>Please visit our K-12 School Program website at:</t>
  </si>
  <si>
    <r>
      <t>USDA WBSCM Item Code 100332 / Tomato Paste For Bulk Processing.</t>
    </r>
    <r>
      <rPr>
        <b/>
        <sz val="14"/>
        <color theme="0"/>
        <rFont val="Arial"/>
        <family val="2"/>
      </rPr>
      <t xml:space="preserve"> </t>
    </r>
    <r>
      <rPr>
        <sz val="14"/>
        <color theme="0"/>
        <rFont val="Arial"/>
        <family val="2"/>
      </rPr>
      <t>The Pass Thru Value (PTV) has been determined based on the quantity of tomato paste in the products being offered under this program. Values quoted for the SY</t>
    </r>
  </si>
  <si>
    <t>HUYYW2R</t>
  </si>
  <si>
    <r>
      <t xml:space="preserve">Huy Fong "Rooster" </t>
    </r>
    <r>
      <rPr>
        <sz val="11"/>
        <rFont val="Arial"/>
        <family val="2"/>
      </rPr>
      <t>Original Sriracha Hot Chili Sauce Ketchup - 12/20oz Bottles</t>
    </r>
  </si>
  <si>
    <t>72940-11207</t>
  </si>
  <si>
    <t>REDOA7D</t>
  </si>
  <si>
    <t>72940-11119</t>
  </si>
  <si>
    <t>15.00 lbs</t>
  </si>
  <si>
    <t>1.27 oz.</t>
  </si>
  <si>
    <t>NA</t>
  </si>
  <si>
    <t>20.0 oz.</t>
  </si>
  <si>
    <t>15.00 lbs.</t>
  </si>
  <si>
    <t>Todd Holmes, MBA, SNS</t>
  </si>
  <si>
    <r>
      <t xml:space="preserve">Huy Fong "Rooster" Original </t>
    </r>
    <r>
      <rPr>
        <sz val="12"/>
        <rFont val="Arial"/>
        <family val="2"/>
      </rPr>
      <t>Sriracha Hot Chili Sauce Ketchup - 12 / 20oz. Bottles</t>
    </r>
  </si>
  <si>
    <r>
      <t>Red Gold</t>
    </r>
    <r>
      <rPr>
        <sz val="11"/>
        <rFont val="Arial"/>
        <family val="2"/>
      </rPr>
      <t xml:space="preserve"> BBQ Sauce Made with Sugar Low Sodium -2/ 1.5 gal. Dispenser Pouch Pack**</t>
    </r>
  </si>
  <si>
    <t>8 grams</t>
  </si>
  <si>
    <t>0.28 oz.</t>
  </si>
  <si>
    <t>17.50 lbs.</t>
  </si>
  <si>
    <t>72940-11204</t>
  </si>
  <si>
    <t>HUYYW8G</t>
  </si>
  <si>
    <r>
      <t xml:space="preserve">Huy Fong "Rooster" Original </t>
    </r>
    <r>
      <rPr>
        <sz val="12"/>
        <rFont val="Arial"/>
        <family val="2"/>
      </rPr>
      <t>Sriracha Hot Chili Sauce Ketchup - 1,000 / 8 gm Foil Packets</t>
    </r>
  </si>
  <si>
    <r>
      <t xml:space="preserve">Huy Fong "Rooster" </t>
    </r>
    <r>
      <rPr>
        <sz val="11"/>
        <rFont val="Arial"/>
        <family val="2"/>
      </rPr>
      <t xml:space="preserve">Original Sriracha Hot Chili Sauce Ketchup  - 8 gram Foil Packet </t>
    </r>
  </si>
  <si>
    <t>1.25 oz.</t>
  </si>
  <si>
    <t>REDNAHZC264</t>
  </si>
  <si>
    <t>72940-11058</t>
  </si>
  <si>
    <t>1.5 oz.</t>
  </si>
  <si>
    <r>
      <t xml:space="preserve">Red Gold </t>
    </r>
    <r>
      <rPr>
        <sz val="12"/>
        <rFont val="Arial"/>
        <family val="2"/>
      </rPr>
      <t>Salsa 264 / 1.5 oz. Plastic Dipping Cups</t>
    </r>
  </si>
  <si>
    <t>72940-11057</t>
  </si>
  <si>
    <t>20.63 lbs.</t>
  </si>
  <si>
    <t>24.75 lbs.</t>
  </si>
  <si>
    <t>72940-93074</t>
  </si>
  <si>
    <t>HUYYW7D</t>
  </si>
  <si>
    <t>VINMS99</t>
  </si>
  <si>
    <t>VINHM99</t>
  </si>
  <si>
    <r>
      <t>Vine Ripe</t>
    </r>
    <r>
      <rPr>
        <sz val="12"/>
        <rFont val="Arial"/>
        <family val="2"/>
      </rPr>
      <t xml:space="preserve"> Spaghetti Sauce - Low Sodium 6 / # 10 Cans</t>
    </r>
  </si>
  <si>
    <r>
      <t xml:space="preserve">Vine Ripe </t>
    </r>
    <r>
      <rPr>
        <sz val="12"/>
        <rFont val="Arial"/>
        <family val="2"/>
      </rPr>
      <t>Tomato Sauce - Low Sodium 6 / # 10 Cans</t>
    </r>
  </si>
  <si>
    <t>72940-10015</t>
  </si>
  <si>
    <t>72940-10052</t>
  </si>
  <si>
    <r>
      <t>Red Gold</t>
    </r>
    <r>
      <rPr>
        <sz val="12"/>
        <rFont val="Arial"/>
        <family val="2"/>
      </rPr>
      <t xml:space="preserve"> Marinara Sauce 264 / 1.25 oz. Plastic Dipping Cups</t>
    </r>
  </si>
  <si>
    <r>
      <t xml:space="preserve">Red Gold </t>
    </r>
    <r>
      <rPr>
        <sz val="11"/>
        <rFont val="Arial"/>
        <family val="2"/>
      </rPr>
      <t>Salsa 264 / 1.5 oz. Plastic Dipping Cups</t>
    </r>
  </si>
  <si>
    <r>
      <t xml:space="preserve">Red Gold </t>
    </r>
    <r>
      <rPr>
        <sz val="11"/>
        <rFont val="Arial"/>
        <family val="2"/>
      </rPr>
      <t>Marinara Sauce 264 / 1.25 oz. Plastic Dipping Cups</t>
    </r>
  </si>
  <si>
    <r>
      <t xml:space="preserve">Vine Ripe </t>
    </r>
    <r>
      <rPr>
        <sz val="11"/>
        <rFont val="Arial"/>
        <family val="2"/>
      </rPr>
      <t>Spaghetti Sauce - Low Sodium 6 / # 10 Cans</t>
    </r>
  </si>
  <si>
    <r>
      <t>Vine Ripe</t>
    </r>
    <r>
      <rPr>
        <sz val="11"/>
        <rFont val="Arial"/>
        <family val="2"/>
      </rPr>
      <t xml:space="preserve"> Tomato Sauce - Low Sodium 6 / # 10 Cans</t>
    </r>
  </si>
  <si>
    <t>Redpack and Red Gold are the registered trademarks of Red Gold, LLC., Elwood, IN</t>
  </si>
  <si>
    <t xml:space="preserve">YES, I would like to participate in the Red Gold EBATE program and am thereby authorizing Red Gold and/or their local broker representative to contact my distributor to gain electronic access to my Red Gold monthly usage reports. This signed authorization gives my distributor permission to provide Red Gold with my purchase data of all eligible products on the commodity program, either Red Gold Ketchup, Redpack or Private Label / Distributor brands, for the School Year </t>
  </si>
  <si>
    <t>REDSCHZC264</t>
  </si>
  <si>
    <t>REDSCHCZ264</t>
  </si>
  <si>
    <t>115 oz</t>
  </si>
  <si>
    <t>0.60 oz</t>
  </si>
  <si>
    <t>114 oz</t>
  </si>
  <si>
    <t>6 / #10 Pouches (6 / 7 lb. 2 oz)</t>
  </si>
  <si>
    <t>6/ #10 Jugs (6 /114 oz)</t>
  </si>
  <si>
    <t>9 / 64 oz Plastic</t>
  </si>
  <si>
    <t>64 oz</t>
  </si>
  <si>
    <t>0.32 oz</t>
  </si>
  <si>
    <t>0.28 oz</t>
  </si>
  <si>
    <t>20.0 oz</t>
  </si>
  <si>
    <t>1 oz</t>
  </si>
  <si>
    <t>1.00 oz</t>
  </si>
  <si>
    <t>1.25 oz</t>
  </si>
  <si>
    <t>2.5 oz</t>
  </si>
  <si>
    <t>2.50 oz</t>
  </si>
  <si>
    <t>1.5 oz</t>
  </si>
  <si>
    <t>1.50 oz</t>
  </si>
  <si>
    <t>3.0 oz</t>
  </si>
  <si>
    <t>3.00 oz</t>
  </si>
  <si>
    <t>103 oz</t>
  </si>
  <si>
    <t>106 oz</t>
  </si>
  <si>
    <t>1.20 oz</t>
  </si>
  <si>
    <t>105 oz</t>
  </si>
  <si>
    <t>1.40 oz</t>
  </si>
  <si>
    <t>1.10 oz</t>
  </si>
  <si>
    <t>109 oz</t>
  </si>
  <si>
    <t>2.20 oz</t>
  </si>
  <si>
    <t>108 oz</t>
  </si>
  <si>
    <t>1.30 oz</t>
  </si>
  <si>
    <t>111 oz</t>
  </si>
  <si>
    <t>0.50 oz</t>
  </si>
  <si>
    <t>1.11 oz</t>
  </si>
  <si>
    <t>2.00 oz</t>
  </si>
  <si>
    <t>12 / 46 oz Cans</t>
  </si>
  <si>
    <t>46 oz</t>
  </si>
  <si>
    <t>8.6 oz</t>
  </si>
  <si>
    <t>Sacramento Tomato Juice 12 / 46 oz Cans</t>
  </si>
  <si>
    <r>
      <rPr>
        <b/>
        <sz val="12"/>
        <rFont val="Arial"/>
        <family val="2"/>
      </rPr>
      <t>Huy Fong</t>
    </r>
    <r>
      <rPr>
        <sz val="12"/>
        <rFont val="Arial"/>
        <family val="2"/>
      </rPr>
      <t xml:space="preserve"> "Rooster" Original Sriracha Hot Chili Sauce Ketchup  - 1000 / 8 gram Foil Packet </t>
    </r>
  </si>
  <si>
    <r>
      <t>Redpack</t>
    </r>
    <r>
      <rPr>
        <sz val="12"/>
        <rFont val="Arial"/>
        <family val="2"/>
      </rPr>
      <t xml:space="preserve"> Concentrated &amp; Crushed All Purpose Tomatoes 6 / # 10 Cans</t>
    </r>
  </si>
  <si>
    <r>
      <t>Red Gold</t>
    </r>
    <r>
      <rPr>
        <sz val="12"/>
        <rFont val="Arial"/>
        <family val="2"/>
      </rPr>
      <t xml:space="preserve"> 33% Fancy Ketchup 1 / 3 gal. Bag-In-Box for Wall Rack</t>
    </r>
  </si>
  <si>
    <r>
      <rPr>
        <b/>
        <sz val="12"/>
        <rFont val="Arial"/>
        <family val="2"/>
      </rPr>
      <t>Huy Fong</t>
    </r>
    <r>
      <rPr>
        <sz val="12"/>
        <rFont val="Arial"/>
        <family val="2"/>
      </rPr>
      <t xml:space="preserve"> "Rooster" Original Sriracha Hot Chili Sauce Ketchup - 2 / 1.5 gal. Dispenser Pouch Pack**</t>
    </r>
  </si>
  <si>
    <t>** Dispensers available by contacting your local foodservice broker.</t>
  </si>
  <si>
    <t>43.13 lbs</t>
  </si>
  <si>
    <t>42.75 lbs</t>
  </si>
  <si>
    <t>36.00 lbs</t>
  </si>
  <si>
    <t>28.5 lbs</t>
  </si>
  <si>
    <t>28.50 lbs</t>
  </si>
  <si>
    <t>14.5 lbs</t>
  </si>
  <si>
    <t>43.50 lbs</t>
  </si>
  <si>
    <t>29.00 lbs</t>
  </si>
  <si>
    <t>19.84 lbs</t>
  </si>
  <si>
    <t>17.50 lbs</t>
  </si>
  <si>
    <t>15.63 lbs</t>
  </si>
  <si>
    <t>20.63 lbs</t>
  </si>
  <si>
    <t>13.13 lbs</t>
  </si>
  <si>
    <t>26.25 lbs</t>
  </si>
  <si>
    <t>24.75 lbs</t>
  </si>
  <si>
    <t>15.75 lbs</t>
  </si>
  <si>
    <t>31.52 lbs</t>
  </si>
  <si>
    <t>38.63 lbs</t>
  </si>
  <si>
    <t>39.75 lbs</t>
  </si>
  <si>
    <t>39.38 lbs</t>
  </si>
  <si>
    <t>40.50 lbs</t>
  </si>
  <si>
    <t>41.63 lbs</t>
  </si>
  <si>
    <t>36.86 lbs</t>
  </si>
  <si>
    <t>34.50 lbs</t>
  </si>
  <si>
    <r>
      <t xml:space="preserve">PASS THRU VALUE </t>
    </r>
    <r>
      <rPr>
        <b/>
        <sz val="12"/>
        <rFont val="Arial"/>
        <family val="2"/>
      </rPr>
      <t>PER CASE</t>
    </r>
  </si>
  <si>
    <r>
      <t>Red Gold</t>
    </r>
    <r>
      <rPr>
        <sz val="12"/>
        <rFont val="Arial"/>
        <family val="2"/>
      </rPr>
      <t xml:space="preserve"> 33% Fancy Ketchup 6 / 114 oz Pouches (6 / 7 lb. 2 oz) </t>
    </r>
  </si>
  <si>
    <r>
      <t xml:space="preserve">Red Gold </t>
    </r>
    <r>
      <rPr>
        <sz val="12"/>
        <rFont val="Arial"/>
        <family val="2"/>
      </rPr>
      <t xml:space="preserve">33% Fancy Ketchup 9 / 64 oz Plastic Squeeze Bottle </t>
    </r>
  </si>
  <si>
    <r>
      <t xml:space="preserve">Red Gold </t>
    </r>
    <r>
      <rPr>
        <sz val="12"/>
        <rFont val="Arial"/>
        <family val="2"/>
      </rPr>
      <t>Tomato Juice No Salt Added (NSA)  12 / 46 oz Cans</t>
    </r>
  </si>
  <si>
    <t>Amount of Donated Food Per Case</t>
  </si>
  <si>
    <t>Pass Thru Value Per Case</t>
  </si>
  <si>
    <t>1.26 oz</t>
  </si>
  <si>
    <t>29.20 lbs</t>
  </si>
  <si>
    <t>REDOA9P</t>
  </si>
  <si>
    <t>REDYL9P</t>
  </si>
  <si>
    <t>72940-74737</t>
  </si>
  <si>
    <t>72940-74739</t>
  </si>
  <si>
    <t>72940-74738</t>
  </si>
  <si>
    <t>HUYYW9P</t>
  </si>
  <si>
    <t>1.26 oz.</t>
  </si>
  <si>
    <r>
      <t>Red Gold</t>
    </r>
    <r>
      <rPr>
        <sz val="11"/>
        <rFont val="Arial"/>
        <family val="2"/>
      </rPr>
      <t xml:space="preserve"> 100% Natural Ketchup made with Sugar Low Sodium - 2/1.5gal. Dispenser Pouch Pack**</t>
    </r>
  </si>
  <si>
    <r>
      <t>Red Gold</t>
    </r>
    <r>
      <rPr>
        <sz val="11"/>
        <rFont val="Arial"/>
        <family val="2"/>
      </rPr>
      <t xml:space="preserve"> Naturally Balanced Ketchup (Made w/Sugar - Enhanced Low Sodium)- 2/1.5 gal. Dispenser Pouch Pack** </t>
    </r>
  </si>
  <si>
    <r>
      <t xml:space="preserve">Red Gold </t>
    </r>
    <r>
      <rPr>
        <sz val="11"/>
        <rFont val="Arial"/>
        <family val="2"/>
      </rPr>
      <t>BBQ Sauce Naturally Balanced (Made with Sugar/ Enhanced Low Sodium) 2/1.5 gal. Dispenser Pouch Pack**</t>
    </r>
  </si>
  <si>
    <r>
      <t xml:space="preserve">Red Gold </t>
    </r>
    <r>
      <rPr>
        <sz val="11"/>
        <rFont val="Arial"/>
        <family val="2"/>
      </rPr>
      <t xml:space="preserve">BBQ Sauce Naturally Balanced (Made with Sugar/ Enhanced Low Sodium) 250 / 1 oz Plastic Dunk Cups </t>
    </r>
  </si>
  <si>
    <r>
      <t xml:space="preserve">Red Gold </t>
    </r>
    <r>
      <rPr>
        <sz val="12"/>
        <rFont val="Arial"/>
        <family val="2"/>
      </rPr>
      <t>Marinara Sauce Dipping Cups (Made with Sugar/ Enhanced Low Sodium)  264 / 1.25 oz. Cups</t>
    </r>
  </si>
  <si>
    <r>
      <t xml:space="preserve">Red Gold </t>
    </r>
    <r>
      <rPr>
        <sz val="12"/>
        <rFont val="Arial"/>
        <family val="2"/>
      </rPr>
      <t>Marinara Sauce Dipping Cups (Made with Sugar/ Enhanced Low Sodium)  84 / 2.5 oz Cups</t>
    </r>
  </si>
  <si>
    <r>
      <t xml:space="preserve">Red Gold </t>
    </r>
    <r>
      <rPr>
        <sz val="12"/>
        <rFont val="Arial"/>
        <family val="2"/>
      </rPr>
      <t>Marinara Sauce Dipping Cups (Made with Sugar/ Enhanced Low Sodium) 168 / 2.5 oz  Cups</t>
    </r>
  </si>
  <si>
    <r>
      <t xml:space="preserve">Red Gold </t>
    </r>
    <r>
      <rPr>
        <sz val="11"/>
        <rFont val="Arial"/>
        <family val="2"/>
      </rPr>
      <t xml:space="preserve">Marinara Sauce Dunk Cups (Made with Sugar/ Enhanced Low Sodium) 250 / 1 oz. Cups </t>
    </r>
  </si>
  <si>
    <r>
      <t xml:space="preserve">Red Gold </t>
    </r>
    <r>
      <rPr>
        <sz val="12"/>
        <rFont val="Arial"/>
        <family val="2"/>
      </rPr>
      <t>Salsa Dipping Cups (Made with Sugar/ Enhanced Low Sodium)  264 / 1.5 oz  Cups</t>
    </r>
  </si>
  <si>
    <r>
      <t xml:space="preserve">Red Gold </t>
    </r>
    <r>
      <rPr>
        <sz val="12"/>
        <rFont val="Arial"/>
        <family val="2"/>
      </rPr>
      <t>Salsa Dipping Cups (Made with Sugar/ Enhanced Low Sodium) 84 / 3 oz Cups</t>
    </r>
  </si>
  <si>
    <r>
      <t xml:space="preserve">Red Gold </t>
    </r>
    <r>
      <rPr>
        <sz val="12"/>
        <rFont val="Arial"/>
        <family val="2"/>
      </rPr>
      <t>Salsa Dipping Cups (Made with Sugar/ Enhanced Low Sodium) 168 / 3 oz Cups</t>
    </r>
  </si>
  <si>
    <r>
      <rPr>
        <b/>
        <sz val="12"/>
        <rFont val="Arial"/>
        <family val="2"/>
      </rPr>
      <t>Huy Fong</t>
    </r>
    <r>
      <rPr>
        <sz val="12"/>
        <rFont val="Arial"/>
        <family val="2"/>
      </rPr>
      <t xml:space="preserve"> "Rooster" Original Sriracha Hot Chili Sauce Ketchup - 12 / 20 oz Bottles</t>
    </r>
  </si>
  <si>
    <r>
      <t xml:space="preserve">Red Gold </t>
    </r>
    <r>
      <rPr>
        <sz val="12"/>
        <rFont val="Arial"/>
        <family val="2"/>
      </rPr>
      <t>Nutritionally</t>
    </r>
    <r>
      <rPr>
        <b/>
        <sz val="12"/>
        <rFont val="Arial"/>
        <family val="2"/>
      </rPr>
      <t xml:space="preserve"> </t>
    </r>
    <r>
      <rPr>
        <sz val="12"/>
        <rFont val="Arial"/>
        <family val="2"/>
      </rPr>
      <t>Enhanced</t>
    </r>
    <r>
      <rPr>
        <b/>
        <sz val="12"/>
        <rFont val="Arial"/>
        <family val="2"/>
      </rPr>
      <t xml:space="preserve"> </t>
    </r>
    <r>
      <rPr>
        <sz val="12"/>
        <rFont val="Arial"/>
        <family val="2"/>
      </rPr>
      <t>Enchilada Sauce - 6 / #10 Cans</t>
    </r>
  </si>
  <si>
    <r>
      <t>Redpack</t>
    </r>
    <r>
      <rPr>
        <sz val="12"/>
        <rFont val="Arial"/>
        <family val="2"/>
      </rPr>
      <t xml:space="preserve"> Marinara Sauce - 6 Poly Pouches</t>
    </r>
  </si>
  <si>
    <t>72940-99707</t>
  </si>
  <si>
    <t>RPKNC9H</t>
  </si>
  <si>
    <r>
      <t xml:space="preserve">Redpack </t>
    </r>
    <r>
      <rPr>
        <sz val="11"/>
        <rFont val="Arial"/>
        <family val="2"/>
      </rPr>
      <t>Marinara Sauce - 6 Poly Pouches</t>
    </r>
  </si>
  <si>
    <r>
      <rPr>
        <b/>
        <sz val="12"/>
        <rFont val="Arial"/>
        <family val="2"/>
      </rPr>
      <t>Huy Fong</t>
    </r>
    <r>
      <rPr>
        <sz val="12"/>
        <rFont val="Arial"/>
        <family val="2"/>
      </rPr>
      <t xml:space="preserve"> "Rooster" Original Sriracha Hot Chili Sauce Ketchup - 6/ 113 oz Jugs with Pump </t>
    </r>
  </si>
  <si>
    <t>113 oz</t>
  </si>
  <si>
    <t>42.38 lbs</t>
  </si>
  <si>
    <t>42.19 lbs</t>
  </si>
  <si>
    <t>112.5 oz.</t>
  </si>
  <si>
    <t>42.19 lbs.</t>
  </si>
  <si>
    <t>113 oz.</t>
  </si>
  <si>
    <t>42.38 lbs.</t>
  </si>
  <si>
    <r>
      <t xml:space="preserve">Huy Fong "Rooster" Original </t>
    </r>
    <r>
      <rPr>
        <sz val="12"/>
        <rFont val="Arial"/>
        <family val="2"/>
      </rPr>
      <t xml:space="preserve">Sriracha Hot Chili Sauce Ketchup 6/ 113 oz. Jugs with Pump </t>
    </r>
  </si>
  <si>
    <r>
      <t>Red Gold</t>
    </r>
    <r>
      <rPr>
        <sz val="11"/>
        <rFont val="Arial"/>
        <family val="2"/>
      </rPr>
      <t xml:space="preserve"> 100% Natural Ketchup made with Sugar Low Sodium 6/ 112.5 oz. Jugs with Pump </t>
    </r>
  </si>
  <si>
    <t>112.5 oz</t>
  </si>
  <si>
    <r>
      <t>Red Gold</t>
    </r>
    <r>
      <rPr>
        <sz val="12"/>
        <rFont val="Arial"/>
        <family val="2"/>
      </rPr>
      <t xml:space="preserve"> Naturally Balanced Ketchup (Made w/Sugar - Enhanced Low Sodium)  6/#10 Cans </t>
    </r>
  </si>
  <si>
    <r>
      <rPr>
        <b/>
        <sz val="11"/>
        <rFont val="Arial"/>
        <family val="2"/>
      </rP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- 1,000 / 9 gm Foil Packets </t>
    </r>
  </si>
  <si>
    <r>
      <t xml:space="preserve">Red Gold </t>
    </r>
    <r>
      <rPr>
        <sz val="11"/>
        <rFont val="Arial"/>
        <family val="2"/>
      </rPr>
      <t>Naturally Balanced Ketchup (Made w/Sugar - Enhanced Low Sodium)- 250 / 1 oz. Plastic Dunk Cups</t>
    </r>
  </si>
  <si>
    <r>
      <rPr>
        <b/>
        <sz val="12"/>
        <color rgb="FFFF0000"/>
        <rFont val="Arial"/>
        <family val="2"/>
      </rPr>
      <t xml:space="preserve">Red Gold Naturally Balanced Ketchup (Made w/Sugar; Enhanced Low Sodium) - </t>
    </r>
    <r>
      <rPr>
        <sz val="12"/>
        <color rgb="FFFF0000"/>
        <rFont val="Arial"/>
        <family val="2"/>
      </rPr>
      <t xml:space="preserve">6/#10 Jugs w/ Pump </t>
    </r>
  </si>
  <si>
    <r>
      <t xml:space="preserve">Red Gold </t>
    </r>
    <r>
      <rPr>
        <sz val="12"/>
        <rFont val="Arial"/>
        <family val="2"/>
      </rPr>
      <t xml:space="preserve">33% Fancy Ketchup -  6/#10  Jugs with Pump </t>
    </r>
  </si>
  <si>
    <r>
      <t xml:space="preserve">Redpack </t>
    </r>
    <r>
      <rPr>
        <i/>
        <sz val="12"/>
        <rFont val="Arial"/>
        <family val="2"/>
      </rPr>
      <t>Nutritionally Enhanced Spaghetti Sauce 6 # 10 Cans</t>
    </r>
  </si>
  <si>
    <r>
      <t>Redpack</t>
    </r>
    <r>
      <rPr>
        <i/>
        <sz val="12"/>
        <rFont val="Arial"/>
        <family val="2"/>
      </rPr>
      <t xml:space="preserve"> Nutritionally Enhanced Marinara Sauce 6 / # 10 Cans</t>
    </r>
  </si>
  <si>
    <r>
      <t>Redpack</t>
    </r>
    <r>
      <rPr>
        <i/>
        <sz val="12"/>
        <rFont val="Arial"/>
        <family val="2"/>
      </rPr>
      <t xml:space="preserve"> Nutritionally Enhanced Fully Prepared Pizza Sauce 6 / # 10 Cans</t>
    </r>
  </si>
  <si>
    <r>
      <t xml:space="preserve">Red Gold </t>
    </r>
    <r>
      <rPr>
        <i/>
        <sz val="12"/>
        <rFont val="Arial"/>
        <family val="2"/>
      </rPr>
      <t>Nutritionally</t>
    </r>
    <r>
      <rPr>
        <b/>
        <i/>
        <sz val="12"/>
        <rFont val="Arial"/>
        <family val="2"/>
      </rPr>
      <t xml:space="preserve"> </t>
    </r>
    <r>
      <rPr>
        <i/>
        <sz val="12"/>
        <rFont val="Arial"/>
        <family val="2"/>
      </rPr>
      <t>Enhanced</t>
    </r>
    <r>
      <rPr>
        <b/>
        <i/>
        <sz val="12"/>
        <rFont val="Arial"/>
        <family val="2"/>
      </rPr>
      <t xml:space="preserve"> </t>
    </r>
    <r>
      <rPr>
        <i/>
        <sz val="12"/>
        <rFont val="Arial"/>
        <family val="2"/>
      </rPr>
      <t>Enchilada Sauce - 6 / #10 Cans</t>
    </r>
  </si>
  <si>
    <r>
      <t>Red Gold</t>
    </r>
    <r>
      <rPr>
        <i/>
        <sz val="12"/>
        <rFont val="Arial"/>
        <family val="2"/>
      </rPr>
      <t xml:space="preserve"> Nutritionally Enhanced Salsa  6 / #10 Cans</t>
    </r>
  </si>
  <si>
    <t>Red Gold BBQ Sauce Naturally Balanced (Made with Sugar/ Enhanced Low Sodium) - 6/#10 Jugs with Pump</t>
  </si>
  <si>
    <r>
      <t>NOTE 3:</t>
    </r>
    <r>
      <rPr>
        <sz val="14"/>
        <rFont val="Arial"/>
        <family val="2"/>
      </rPr>
      <t xml:space="preserve"> Some states and/or cooperatives may choose to obtain their purchase commitment on 100332 via an alternative unit quantity (i.e. 40 lbs, 400 lbs, etc).  Please confirm the quantity amount being requested by your respective agency and order accordingly.   </t>
    </r>
  </si>
  <si>
    <r>
      <t xml:space="preserve">For School District: </t>
    </r>
    <r>
      <rPr>
        <sz val="12"/>
        <rFont val="Arial"/>
        <family val="2"/>
      </rPr>
      <t>Red Gold will work with your distributor to set you up on an "Ebate or automatic monthly rebate" program whereby your participating distributor will automatically provide Red Gold your monthly usage reports of the eligible Red Gold products currently on the Commodity Program. By completing the form below, you are indicating you want to participate in the Red Gold EBATE program, assuming it is offered by your distributor.</t>
    </r>
  </si>
  <si>
    <t xml:space="preserve">4. RED GOLD EDUCATION MANAGER ACKNOWLEDGEMENT </t>
  </si>
  <si>
    <t>Red Gold Sales Manager - Field Sales or Education Team</t>
  </si>
  <si>
    <t xml:space="preserve"> Red Gold signature. Fax completed sheets (765-252-1306) or submit signed pages by email </t>
  </si>
  <si>
    <t>To Distributor: This form must be signed and returned to your Red Gold Sales Manager for final</t>
  </si>
  <si>
    <t>Red Gold BBQ Sauce Naturally Balanced (Made with Sugar/ Enhanced Low Sodium) 6/114 oz. (#10) Jugs w/Pump</t>
  </si>
  <si>
    <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1/3 gal. Bag-In-Box (Wall Rack)</t>
    </r>
  </si>
  <si>
    <r>
      <t xml:space="preserve">CONDIMENT ITEMS - Ketchup / BBQ Sauce/ Specialty Items - </t>
    </r>
    <r>
      <rPr>
        <b/>
        <i/>
        <sz val="12"/>
        <rFont val="Arial"/>
        <family val="2"/>
      </rPr>
      <t>Naturally Balanced Proprietary Formula Reduces Sodium By Up to 80%, made with sugar (no HFCS), &amp; insures GREAT TASTE !</t>
    </r>
  </si>
  <si>
    <r>
      <t>CREDITING ITEMS -</t>
    </r>
    <r>
      <rPr>
        <b/>
        <i/>
        <sz val="12"/>
        <rFont val="Arial"/>
        <family val="2"/>
      </rPr>
      <t xml:space="preserve"> </t>
    </r>
    <r>
      <rPr>
        <b/>
        <sz val="12"/>
        <rFont val="Arial"/>
        <family val="2"/>
      </rPr>
      <t>Traditional Tomato Products / Vine Ripe (Regular) Low Sodium Items</t>
    </r>
  </si>
  <si>
    <r>
      <t>CREDITING ITEMS -</t>
    </r>
    <r>
      <rPr>
        <b/>
        <i/>
        <sz val="12"/>
        <rFont val="Arial"/>
        <family val="2"/>
      </rPr>
      <t xml:space="preserve"> Nutritionally Enhanced Sauces &amp; Salsa Products - Great Tasting, Enhanced Low Sodium Formula, No HFCS, Added Tomato Paste for Better Yields &amp; Lower Cost</t>
    </r>
    <r>
      <rPr>
        <b/>
        <sz val="12"/>
        <rFont val="Arial"/>
        <family val="2"/>
      </rPr>
      <t xml:space="preserve"> </t>
    </r>
  </si>
  <si>
    <t>** Dispenser Program available by contacting your local foodservice broker.</t>
  </si>
  <si>
    <t>Tomato Paste Totes: USDA WBSCM Item Code 100332</t>
  </si>
  <si>
    <r>
      <t>Redpack</t>
    </r>
    <r>
      <rPr>
        <sz val="12"/>
        <rFont val="Arial"/>
        <family val="2"/>
      </rPr>
      <t xml:space="preserve"> Multi Purpose Spaghetti Sauce -  6 / # 10 Cans</t>
    </r>
  </si>
  <si>
    <r>
      <t>Redpack</t>
    </r>
    <r>
      <rPr>
        <sz val="12"/>
        <rFont val="Arial"/>
        <family val="2"/>
      </rPr>
      <t xml:space="preserve"> Multi Purpose Marinara Sauce -  6 / # 10 Cans</t>
    </r>
  </si>
  <si>
    <r>
      <t xml:space="preserve">Redpack </t>
    </r>
    <r>
      <rPr>
        <sz val="12"/>
        <rFont val="Arial"/>
        <family val="2"/>
      </rPr>
      <t>Extra Heavy Pizza Sauce w/ Basil -  6 / # 10 Cans</t>
    </r>
  </si>
  <si>
    <r>
      <t>Redpack</t>
    </r>
    <r>
      <rPr>
        <sz val="12"/>
        <rFont val="Arial"/>
        <family val="2"/>
      </rPr>
      <t xml:space="preserve"> Sloppy Joe Sauce - 6 / # 10 Cans</t>
    </r>
  </si>
  <si>
    <r>
      <t>Redpack</t>
    </r>
    <r>
      <rPr>
        <sz val="12"/>
        <rFont val="Arial"/>
        <family val="2"/>
      </rPr>
      <t xml:space="preserve"> Concentrated &amp; Crushed All Purpose Tomatoes - 6 / # 10 Cans</t>
    </r>
  </si>
  <si>
    <r>
      <t>Redpack</t>
    </r>
    <r>
      <rPr>
        <sz val="12"/>
        <rFont val="Arial"/>
        <family val="2"/>
      </rPr>
      <t xml:space="preserve"> Tomato Paste  - 6 / # 10 Cans</t>
    </r>
  </si>
  <si>
    <r>
      <t>Redpack</t>
    </r>
    <r>
      <rPr>
        <sz val="12"/>
        <rFont val="Arial"/>
        <family val="2"/>
      </rPr>
      <t xml:space="preserve"> Tomato Sauce - 6 / # 10 Cans</t>
    </r>
  </si>
  <si>
    <r>
      <t>Redpack</t>
    </r>
    <r>
      <rPr>
        <sz val="12"/>
        <rFont val="Arial"/>
        <family val="2"/>
      </rPr>
      <t xml:space="preserve"> Tomato Puree (1.06 Specific Gravity) - 6 / # 10 Cans</t>
    </r>
  </si>
  <si>
    <r>
      <t>Vine Ripe</t>
    </r>
    <r>
      <rPr>
        <sz val="12"/>
        <rFont val="Arial"/>
        <family val="2"/>
      </rPr>
      <t xml:space="preserve"> Spaghetti Sauce - Low Sodium  - 6 / # 10 Cans (Sodium Reduced / No additional enhancements)</t>
    </r>
  </si>
  <si>
    <r>
      <t xml:space="preserve">Vine Ripe </t>
    </r>
    <r>
      <rPr>
        <sz val="12"/>
        <rFont val="Arial"/>
        <family val="2"/>
      </rPr>
      <t>Tomato Sauce - Low Sodium -  6 / # 10 Cans (Sodium Reduced / No additional enhancements)</t>
    </r>
  </si>
  <si>
    <t xml:space="preserve">Huy Fong "Rooster" Original Sriracha Hot Chili Sauce Ketchup (No HFCS) - 6/ 113 oz Jugs with Pump </t>
  </si>
  <si>
    <t xml:space="preserve">Red Gold Naturally Balanced Ketchup (Made w/Sugar; Enhanced Low Sodium) - 6/#10 Jugs w/ Pump </t>
  </si>
  <si>
    <r>
      <t xml:space="preserve">Red Gold </t>
    </r>
    <r>
      <rPr>
        <i/>
        <sz val="12"/>
        <rFont val="Arial"/>
        <family val="2"/>
      </rPr>
      <t>Salsa Dipping Cups (Nutritionally Enhanced Low Sodium)- 264 / 1.5 oz  Cups - 1/4 cup R/O Credit</t>
    </r>
  </si>
  <si>
    <r>
      <t xml:space="preserve">Red Gold </t>
    </r>
    <r>
      <rPr>
        <i/>
        <sz val="12"/>
        <rFont val="Arial"/>
        <family val="2"/>
      </rPr>
      <t>Salsa Dipping Cups (Nutritionally Enhanced Low Sodium)- 84 / 3 oz Cups - 1/2 cup R/O Credit</t>
    </r>
  </si>
  <si>
    <r>
      <t xml:space="preserve">Red Gold </t>
    </r>
    <r>
      <rPr>
        <i/>
        <sz val="12"/>
        <rFont val="Arial"/>
        <family val="2"/>
      </rPr>
      <t>Salsa Dipping Cups (Nutritionally Enhanced Low Sodium)- 168 / 3 oz Cups - 1/2 cup R/O Credit</t>
    </r>
  </si>
  <si>
    <t>TOTAL ENTITLEMENT DOLLARS ($) COMMITTED</t>
  </si>
  <si>
    <t xml:space="preserve">   TOTAL ALL ITEMS (LBS.)</t>
  </si>
  <si>
    <t>PASS THRU VALUE PER CASE</t>
  </si>
  <si>
    <t>GENERAL INFORMATION: FOR NET OFF INVOICE (NOI) COMMODITY PROCESSING METHOD</t>
  </si>
  <si>
    <t>GENERAL INFORMATION: THE RED GOLD COMMODITY PROCESSING PROGRAM (NOT NOI)</t>
  </si>
  <si>
    <t>And Direct Sale School District Customers (Full TL or 1/2 TL Only)</t>
  </si>
  <si>
    <r>
      <t xml:space="preserve">Note 3:  </t>
    </r>
    <r>
      <rPr>
        <sz val="13"/>
        <rFont val="Arial"/>
        <family val="2"/>
      </rPr>
      <t xml:space="preserve">If the program is offered under a </t>
    </r>
    <r>
      <rPr>
        <b/>
        <sz val="13"/>
        <color indexed="10"/>
        <rFont val="Arial"/>
        <family val="2"/>
      </rPr>
      <t>FEE FOR SERVICE</t>
    </r>
    <r>
      <rPr>
        <sz val="13"/>
        <rFont val="Arial"/>
        <family val="2"/>
      </rPr>
      <t xml:space="preserve"> arrangement, the school district's product will be shipped to their contracted warehouse and the invoice for the product will be sent directly to the school. Once Red Gold delivers the product to the warehouse, the responsibility for the product is assumed by the warehouse. Schools orders can be combined to meet full TL minimums to the warehouse and must be in minimum pallet quantities.  A full truckload delivery is typically 44,000 lbs.  Delivery points to no more than 2 destinations per full truckload will be allowed unless a previous exception was granted in writing.</t>
    </r>
  </si>
  <si>
    <r>
      <t>Note 2:</t>
    </r>
    <r>
      <rPr>
        <sz val="13"/>
        <rFont val="Arial"/>
        <family val="2"/>
      </rPr>
      <t xml:space="preserve"> If the program is offered as a </t>
    </r>
    <r>
      <rPr>
        <b/>
        <sz val="13"/>
        <color indexed="10"/>
        <rFont val="Arial"/>
        <family val="2"/>
      </rPr>
      <t>REBATE/REFUND</t>
    </r>
    <r>
      <rPr>
        <sz val="13"/>
        <rFont val="Arial"/>
        <family val="2"/>
      </rPr>
      <t>, this discount can be obtained by filing for the applicable total discount on a monthly OR quarterly basis, with proof of delivery of qualified products. In addition, an automatic "ebate" program (i.e. electronic rebate) can be established with participating Distributors, utilizing Distributor Tracking Reports, to calculate refund amounts on qualified products listed in this document. Pounds will be deducted from the school account when the rebate check is issued.</t>
    </r>
  </si>
  <si>
    <r>
      <t xml:space="preserve">Note 4: </t>
    </r>
    <r>
      <rPr>
        <sz val="13"/>
        <rFont val="Arial"/>
        <family val="2"/>
      </rPr>
      <t xml:space="preserve"> If offered via</t>
    </r>
    <r>
      <rPr>
        <b/>
        <sz val="13"/>
        <rFont val="Arial"/>
        <family val="2"/>
      </rPr>
      <t xml:space="preserve"> </t>
    </r>
    <r>
      <rPr>
        <b/>
        <sz val="13"/>
        <color indexed="10"/>
        <rFont val="Arial"/>
        <family val="2"/>
      </rPr>
      <t>DIRECT SALE</t>
    </r>
    <r>
      <rPr>
        <sz val="13"/>
        <rFont val="Arial"/>
        <family val="2"/>
      </rPr>
      <t>, then the school must be able to take a minimum of 1/2 TL orders, combined with no more than one other district, for a total of 2 stops per truck, delivered only to a school warehouse. This method allows 2 school invoices per truckload.  The school district must be able to take a minimum of 1/2 TL orders (22,000 lbs.), shared with no more than 1 other district, on one full truckload delivery (44,000 lbs.). Delivery points to no more than 2 destinations per full truckload will be allowed. If a school requires a single 1/2 TL order, then applicable 1/2 TL freight rate would be applied.</t>
    </r>
  </si>
  <si>
    <r>
      <t>Note 1:</t>
    </r>
    <r>
      <rPr>
        <sz val="13"/>
        <rFont val="Arial"/>
        <family val="2"/>
      </rPr>
      <t xml:space="preserve"> This program is being offered in this state under</t>
    </r>
    <r>
      <rPr>
        <b/>
        <sz val="13"/>
        <rFont val="Arial"/>
        <family val="2"/>
      </rPr>
      <t xml:space="preserve"> </t>
    </r>
    <r>
      <rPr>
        <b/>
        <sz val="13"/>
        <color rgb="FFFF0000"/>
        <rFont val="Arial"/>
        <family val="2"/>
      </rPr>
      <t xml:space="preserve">limited terms and conditions, based on the applicable rules and guidelines of the governing state. </t>
    </r>
    <r>
      <rPr>
        <sz val="13"/>
        <rFont val="Arial"/>
        <family val="2"/>
      </rPr>
      <t>The Pass Thru Value Per Case amount is the value of the Donated Food in the case and the amount that the product will be discounted from the standard commercial bid price quoted by a commercial distributor when not invoiced directly by Red Gold under the Indirect Sale Discount Options.</t>
    </r>
  </si>
  <si>
    <t>General Information &amp; Introduction Related to the USDA Commodity Processing Program</t>
  </si>
  <si>
    <t xml:space="preserve">USDA WBSCM Item Code 100332: Tomato Paste Totes </t>
  </si>
  <si>
    <t>EST.  ANNUAL CASES NEEDED (N)</t>
  </si>
  <si>
    <t>EST. SERVINGS NEEDED PER YEAR (P)</t>
  </si>
  <si>
    <t>District to complete column N or column P and pounds will be automatically calculated (all others locked)</t>
  </si>
  <si>
    <t>Redpack and Red Gold and Better Nutrition Made Simple are the registered trademarks of Red Gold, LLC., Elwood, IN  -                        Page 1 of 2 (Contact Information on Page 2)</t>
  </si>
  <si>
    <t>Redpack and Red Gold and Better Nutrition Made Simple are the registered trademarks of Red Gold, LLC., Elwood, IN  -                        Page 2 of 2 (Calculator on Page 1)</t>
  </si>
  <si>
    <t>Visit www.k12tomatoes.com to download an EXCEL Version of this spreadsheet.</t>
  </si>
  <si>
    <t>ELIGIBLE DISTRIBUTOR BRANDS AND PRODUCTS: KETCHUP ONLY</t>
  </si>
  <si>
    <r>
      <t xml:space="preserve">Monarch / USF </t>
    </r>
    <r>
      <rPr>
        <sz val="12"/>
        <rFont val="Arial"/>
        <family val="2"/>
      </rPr>
      <t xml:space="preserve">33% Fancy Ketchup 6/114 oz. Pouches </t>
    </r>
    <r>
      <rPr>
        <sz val="11"/>
        <rFont val="Arial"/>
        <family val="2"/>
      </rPr>
      <t>(6/7 lb 2 oz)</t>
    </r>
  </si>
  <si>
    <t xml:space="preserve">        PRODUCT DESCRIPTION - Distributor Brand (Produced Exclusively By Red Gold)</t>
  </si>
  <si>
    <r>
      <t xml:space="preserve">RED GOLD COMMODITY PROCESSING - </t>
    </r>
    <r>
      <rPr>
        <b/>
        <sz val="16"/>
        <color indexed="10"/>
        <rFont val="Arial Black"/>
        <family val="2"/>
      </rPr>
      <t>REBATE REQUEST FORM for ELIGIBLE SCHOOL DISTRICT</t>
    </r>
  </si>
  <si>
    <t>School District Name:</t>
  </si>
  <si>
    <t>Purchase Date Range for Requested Rebates (MM/DD/YYYY to MM/DD/YYYY):</t>
  </si>
  <si>
    <t xml:space="preserve">School District Name: </t>
  </si>
  <si>
    <t>Broker Name (if submitting):</t>
  </si>
  <si>
    <r>
      <t>CUSTOMER REBATE INFORMATION</t>
    </r>
    <r>
      <rPr>
        <sz val="14"/>
        <color rgb="FFFF0000"/>
        <rFont val="Arial Black"/>
        <family val="2"/>
      </rPr>
      <t xml:space="preserve"> </t>
    </r>
    <r>
      <rPr>
        <sz val="14"/>
        <color rgb="FFFF0000"/>
        <rFont val="Arial"/>
        <family val="2"/>
      </rPr>
      <t>- Must Be Filled In Completely</t>
    </r>
  </si>
  <si>
    <t>Date Form Completed:</t>
  </si>
  <si>
    <t>Red Gold Only: Date Form Received:_________ Date Payment Processed / Pounds Deducted/ Check Mailed:__________</t>
  </si>
  <si>
    <t>Red Gold, LLC. - Education Team Email Contact Info.</t>
  </si>
  <si>
    <t>Date Submitted for Processing:</t>
  </si>
  <si>
    <t>MGR Name:</t>
  </si>
  <si>
    <t>COLUMN D
(A x B = D)</t>
  </si>
  <si>
    <t>TOTAL POUNDS BY PRODUCT</t>
  </si>
  <si>
    <t>COLUMN E
(B x C = E)</t>
  </si>
  <si>
    <t>School District Completes Column B
Column D &amp; E is automatically calculated</t>
  </si>
  <si>
    <t>TOTAL CASES</t>
  </si>
  <si>
    <t>TOTAL POUNDS</t>
  </si>
  <si>
    <t>TOTAL DOLLAR</t>
  </si>
  <si>
    <t>2020/2021</t>
  </si>
  <si>
    <t>11/01/2019</t>
  </si>
  <si>
    <t>Issue Date: 11/5/19</t>
  </si>
  <si>
    <t xml:space="preserve">Value Pass-Through Options:  NOI (Net Off Invoice), Indirect Sales Discount (Rebate / Refund / FFS with Restrictions) </t>
  </si>
  <si>
    <r>
      <t>Red Gold</t>
    </r>
    <r>
      <rPr>
        <sz val="12"/>
        <rFont val="Arial"/>
        <family val="2"/>
      </rPr>
      <t xml:space="preserve"> 100% Natural Ketchup made w/Sugar LS - 6/ 112.5 oz. Jugs with Pump </t>
    </r>
  </si>
  <si>
    <t>Toll Free (877)748-9798  Extension 1209</t>
  </si>
  <si>
    <t>Toll Free (877) 748-9798   Extension 1630</t>
  </si>
  <si>
    <r>
      <rPr>
        <b/>
        <sz val="13"/>
        <rFont val="Arial"/>
        <family val="2"/>
      </rPr>
      <t xml:space="preserve">Note 6: </t>
    </r>
    <r>
      <rPr>
        <sz val="13"/>
        <rFont val="Arial"/>
        <family val="2"/>
      </rPr>
      <t xml:space="preserve">For your convenience, you can check the status of your USDA Donated Foods Balance of 100332 (Totes of Tomato Paste), by logging on to </t>
    </r>
    <r>
      <rPr>
        <b/>
        <sz val="13"/>
        <color rgb="FFFF0000"/>
        <rFont val="Arial"/>
        <family val="2"/>
      </rPr>
      <t>www.k12foodservice.com website</t>
    </r>
    <r>
      <rPr>
        <sz val="13"/>
        <rFont val="Arial"/>
        <family val="2"/>
      </rPr>
      <t xml:space="preserve"> with your username and password.</t>
    </r>
  </si>
  <si>
    <r>
      <t xml:space="preserve">West Creek / Performance FS </t>
    </r>
    <r>
      <rPr>
        <sz val="12"/>
        <rFont val="Arial"/>
        <family val="2"/>
      </rPr>
      <t xml:space="preserve">33% Fancy Ketchup 6 /114 oz. Pouches </t>
    </r>
    <r>
      <rPr>
        <sz val="11"/>
        <rFont val="Arial"/>
        <family val="2"/>
      </rPr>
      <t>(6/7 lb 2 oz)</t>
    </r>
  </si>
  <si>
    <t>NITY59G</t>
  </si>
  <si>
    <t xml:space="preserve"> 58108-43693 </t>
  </si>
  <si>
    <r>
      <t xml:space="preserve">1906 / Ben E. Keith </t>
    </r>
    <r>
      <rPr>
        <sz val="12"/>
        <rFont val="Arial"/>
        <family val="2"/>
      </rPr>
      <t xml:space="preserve">33% Fancy Ketchup 1,000 / 9 gm Portion Control </t>
    </r>
  </si>
  <si>
    <t>46045-06704</t>
  </si>
  <si>
    <r>
      <t xml:space="preserve">Huy Fong "Rooster" Original </t>
    </r>
    <r>
      <rPr>
        <sz val="11"/>
        <rFont val="Arial"/>
        <family val="2"/>
      </rPr>
      <t>Sriracha Hot Chili Sauce Ketchup - 2 / 1.5 gal. Dispenser Pouch Pack**</t>
    </r>
  </si>
  <si>
    <t xml:space="preserve">Foodservice Sales Analyst - </t>
  </si>
  <si>
    <t>Operator Channel</t>
  </si>
  <si>
    <t>IN HQ: (877) 748-9798 Extension 1611</t>
  </si>
  <si>
    <t>Education (K12) / Non-Commercial</t>
  </si>
  <si>
    <t>Senior Eastern Regional Sales Manager -</t>
  </si>
  <si>
    <t>National Sales &amp; Marketing Director -</t>
  </si>
  <si>
    <t>Redpack and Red Gold and Better Nutrition Made Simple are the registered trademarks of Red Gold, LLC., Elwood, IN - Page 2 of 2 (Calculator on Page 1)</t>
  </si>
  <si>
    <t>Redpack and Red Gold and Better Nutrition Made Simple are the registered trademarks of Red Gold, LLC., Elwood, IN  -</t>
  </si>
  <si>
    <t xml:space="preserve">Senior Eastern Regional Sales Manager - </t>
  </si>
  <si>
    <t>Foodservice Sales Analyst -</t>
  </si>
  <si>
    <t xml:space="preserve">National Sales &amp; Marketing Director - </t>
  </si>
  <si>
    <t xml:space="preserve">Red Gold Naturally Balanced Ketchup (Made w/Sugar - Enhanced Low Sodium) - 1,000 / 9 gm Foil Packets </t>
  </si>
  <si>
    <t xml:space="preserve">Red Gold Naturally Balanced Ketchup (Made w/Sugar - Enhanced Low Sodium)  6/#10 Cans </t>
  </si>
  <si>
    <t>Red Gold Naturally Balanced Ketchup (Made w/Sugar - Enhanced Low Sodium) - 1/3 gal. Bag-In-Box (Wall Rack)</t>
  </si>
  <si>
    <t xml:space="preserve">Red Gold Naturally Balanced Ketchup (Made w/Sugar - Enhanced Low Sodium)- 2/1.5 gal. Dispenser Pouch Pack** </t>
  </si>
  <si>
    <t>Red Gold Naturally Balanced Ketchup (Made w/Sugar - Enhanced Low Sodium)- 250 / 1 oz. Plastic Dunk Cups</t>
  </si>
  <si>
    <t xml:space="preserve">Red Gold BBQ Sauce Naturally Balanced (Made with Sugar/ Enhanced Low Sodium) 250 / 1 oz Plastic Dunk Cups </t>
  </si>
  <si>
    <t>Red Gold BBQ Sauce Naturally Balanced (Made with Sugar/ Enhanced Low Sodium) 2/1.5 gal. Dispenser Pouch Pack**</t>
  </si>
  <si>
    <r>
      <t xml:space="preserve">Red Gold </t>
    </r>
    <r>
      <rPr>
        <i/>
        <sz val="12"/>
        <rFont val="Arial"/>
        <family val="2"/>
      </rPr>
      <t>Marinara Sauce Dipping Cups (Nutritionally Enhanced Low Sodium)- 264 / 1.25 oz. Cups- 1/4 cup R/O Credit</t>
    </r>
  </si>
  <si>
    <r>
      <t xml:space="preserve">Red Gold </t>
    </r>
    <r>
      <rPr>
        <i/>
        <sz val="12"/>
        <rFont val="Arial"/>
        <family val="2"/>
      </rPr>
      <t>Marinara Sauce Dipping Cups (Nutritionally Enhanced Low Sodium)- 84 / 2.5 oz Cups - 1/2 cup R/O Credit</t>
    </r>
  </si>
  <si>
    <r>
      <t xml:space="preserve">Red Gold </t>
    </r>
    <r>
      <rPr>
        <i/>
        <sz val="12"/>
        <rFont val="Arial"/>
        <family val="2"/>
      </rPr>
      <t>Marinara Sauce Dipping Cups (Nutritionally Enhanced Low Sodium)- 168 / 2.5 oz  Cups - 1/2 cup R/O Credit</t>
    </r>
  </si>
  <si>
    <r>
      <t xml:space="preserve">Red Gold </t>
    </r>
    <r>
      <rPr>
        <i/>
        <sz val="12"/>
        <rFont val="Arial"/>
        <family val="2"/>
      </rPr>
      <t>Marinara Sauce Dunk Cups (Nutritionally Enhanced Low Sodium)- 250 / 1 oz. Cups - 1/8 cup R/O Credit</t>
    </r>
  </si>
  <si>
    <r>
      <t>Huy Fong</t>
    </r>
    <r>
      <rPr>
        <sz val="12"/>
        <rFont val="Arial"/>
        <family val="2"/>
      </rPr>
      <t xml:space="preserve"> "Rooster" Original Sriracha Hot Chili Sauce Ketchup (No HFCS)  - 1000 / 8 gram Foil Packet </t>
    </r>
  </si>
  <si>
    <r>
      <t>Huy Fong</t>
    </r>
    <r>
      <rPr>
        <sz val="12"/>
        <rFont val="Arial"/>
        <family val="2"/>
      </rPr>
      <t xml:space="preserve"> "Rooster" Original Sriracha Hot Chili Sauce Ketchup (No HFCS)- 12 / 20 oz Bottles</t>
    </r>
  </si>
  <si>
    <r>
      <t>Huy Fong</t>
    </r>
    <r>
      <rPr>
        <sz val="12"/>
        <rFont val="Arial"/>
        <family val="2"/>
      </rPr>
      <t xml:space="preserve"> "Rooster" Original Sriracha Hot Chili Sauce Ketchup (No HFCS)- 2 / 1.5 gal. Dispenser Pouch Pack**</t>
    </r>
  </si>
  <si>
    <t>28.00 lbs</t>
  </si>
  <si>
    <t>28.00 lbs.</t>
  </si>
  <si>
    <t>Red Gold BBQ Sauce Naturally Balanced (Made with Sugar/ Enhanced Low Sodium) - 6/#10 Jugs with NO Pump</t>
  </si>
  <si>
    <t>REDOA9PNPNEL</t>
  </si>
  <si>
    <r>
      <t>Redpack</t>
    </r>
    <r>
      <rPr>
        <sz val="12"/>
        <rFont val="Arial"/>
        <family val="2"/>
      </rPr>
      <t xml:space="preserve"> Multi Purpose Marinara Sauce - 6 / Poly Pouches</t>
    </r>
  </si>
  <si>
    <t>RPKIL9R</t>
  </si>
  <si>
    <t>72940-74886</t>
  </si>
  <si>
    <r>
      <rPr>
        <b/>
        <sz val="11"/>
        <rFont val="Arial"/>
        <family val="2"/>
      </rPr>
      <t>Red Gold</t>
    </r>
    <r>
      <rPr>
        <sz val="11"/>
        <rFont val="Arial"/>
        <family val="2"/>
      </rPr>
      <t xml:space="preserve"> BBQ Sauce Made with Sugar Low Sodium 6/ 114 oz. Jugs with Pump </t>
    </r>
  </si>
  <si>
    <r>
      <rPr>
        <b/>
        <sz val="11"/>
        <rFont val="Arial"/>
        <family val="2"/>
      </rPr>
      <t>Red Gold</t>
    </r>
    <r>
      <rPr>
        <sz val="11"/>
        <rFont val="Arial"/>
        <family val="2"/>
      </rPr>
      <t xml:space="preserve"> BBQ Sauce Made with Sugar Low Sodium 6/ 114 oz. Jugs with NO Pump </t>
    </r>
  </si>
  <si>
    <r>
      <t>Red Gold</t>
    </r>
    <r>
      <rPr>
        <sz val="12"/>
        <rFont val="Arial"/>
        <family val="2"/>
      </rPr>
      <t xml:space="preserve"> 100% Natural Ketchup made w/Sugar LS -  2/1.5gal Dispenser Pouch Pack**</t>
    </r>
  </si>
  <si>
    <t>14.0 lbs.</t>
  </si>
  <si>
    <t>14.0 lbs</t>
  </si>
  <si>
    <t>72940-74891</t>
  </si>
  <si>
    <r>
      <t xml:space="preserve">Red Gold </t>
    </r>
    <r>
      <rPr>
        <sz val="12"/>
        <rFont val="Arial"/>
        <family val="2"/>
      </rPr>
      <t>Mama Selita's Jalapeno Ketchup - 1,000 / 9 gm Packets</t>
    </r>
  </si>
  <si>
    <t>REDYZ9G</t>
  </si>
  <si>
    <r>
      <t xml:space="preserve">Huy Fong "Rooster" </t>
    </r>
    <r>
      <rPr>
        <sz val="11"/>
        <rFont val="Arial"/>
        <family val="2"/>
      </rPr>
      <t>Original</t>
    </r>
    <r>
      <rPr>
        <b/>
        <sz val="11"/>
        <rFont val="Arial"/>
        <family val="2"/>
      </rPr>
      <t xml:space="preserve"> </t>
    </r>
    <r>
      <rPr>
        <sz val="11"/>
        <rFont val="Arial"/>
        <family val="2"/>
      </rPr>
      <t>Sriracha Hot Chili Sauce Ketchup - 2 / 1.5 gal. Dispenser Pouch Pack**</t>
    </r>
  </si>
  <si>
    <r>
      <t xml:space="preserve">Huy Fong "Rooster" </t>
    </r>
    <r>
      <rPr>
        <sz val="11"/>
        <rFont val="Arial"/>
        <family val="2"/>
      </rPr>
      <t>Original</t>
    </r>
    <r>
      <rPr>
        <b/>
        <sz val="11"/>
        <rFont val="Arial"/>
        <family val="2"/>
      </rPr>
      <t xml:space="preserve"> </t>
    </r>
    <r>
      <rPr>
        <sz val="11"/>
        <rFont val="Arial"/>
        <family val="2"/>
      </rPr>
      <t xml:space="preserve">Sriracha Hot Chili Sauce Ketchup  6/ 113 oz. Jugs with Pump </t>
    </r>
  </si>
  <si>
    <r>
      <t xml:space="preserve">Red Gold </t>
    </r>
    <r>
      <rPr>
        <sz val="11"/>
        <rFont val="Arial"/>
        <family val="2"/>
      </rPr>
      <t>Mama Selita's Jalapeno Ketchup - 1,000 / 9 gm Packets</t>
    </r>
  </si>
  <si>
    <t>Sales Analyst - Foodservice Non-Commercial</t>
  </si>
  <si>
    <t>Phone: 877-748-9798 Extension 1611</t>
  </si>
  <si>
    <t>REDYA1Z</t>
  </si>
  <si>
    <t>72940-74954</t>
  </si>
  <si>
    <t>31.50 lbs</t>
  </si>
  <si>
    <r>
      <t xml:space="preserve">Red Gold </t>
    </r>
    <r>
      <rPr>
        <sz val="12"/>
        <rFont val="Arial"/>
        <family val="2"/>
      </rPr>
      <t>33% Fancy Ketchup - 336 / 1.5 oz. Plastic Dunk Cups (Folds of Honor)</t>
    </r>
  </si>
  <si>
    <r>
      <t xml:space="preserve">Red Gold </t>
    </r>
    <r>
      <rPr>
        <sz val="12"/>
        <rFont val="Arial"/>
        <family val="2"/>
      </rPr>
      <t>33% Fancy Ketchup - 250 / 1 oz. Plastic Dunk Cups (Folds of Honor)</t>
    </r>
  </si>
  <si>
    <r>
      <t>Red Gold</t>
    </r>
    <r>
      <rPr>
        <sz val="12"/>
        <rFont val="Arial"/>
        <family val="2"/>
      </rPr>
      <t xml:space="preserve"> Fancy Ketchup 1,000 / 9 gm Portion Control Foil Packets (Folds of Honor)</t>
    </r>
  </si>
  <si>
    <t>REDY52ZC336</t>
  </si>
  <si>
    <t>72940-74866</t>
  </si>
  <si>
    <r>
      <t xml:space="preserve">1906 / Ben E. Keith </t>
    </r>
    <r>
      <rPr>
        <sz val="12"/>
        <rFont val="Arial"/>
        <family val="2"/>
      </rPr>
      <t>33% Fancy Ketchup 6 / #10 Cans</t>
    </r>
  </si>
  <si>
    <t>NITY599</t>
  </si>
  <si>
    <t>45045-06837</t>
  </si>
  <si>
    <t>46045-06837</t>
  </si>
  <si>
    <r>
      <t>Red Gold</t>
    </r>
    <r>
      <rPr>
        <sz val="12"/>
        <rFont val="Arial"/>
        <family val="2"/>
      </rPr>
      <t xml:space="preserve"> 33% Fancy Ketchup 1,000 / 9 gm Portion Control Foil Packets (Folds of Honor)</t>
    </r>
  </si>
  <si>
    <r>
      <t xml:space="preserve">Red Gold </t>
    </r>
    <r>
      <rPr>
        <sz val="12"/>
        <rFont val="Arial"/>
        <family val="2"/>
      </rPr>
      <t>Naturally Balanced Ketchup (Made w/Sugar - Enhanced Low Sodium)- 250 / 1 oz. Plastic Dunk Cups</t>
    </r>
  </si>
  <si>
    <t>31.50 lbs.</t>
  </si>
  <si>
    <r>
      <t>Red Gold</t>
    </r>
    <r>
      <rPr>
        <sz val="12"/>
        <rFont val="Arial"/>
        <family val="2"/>
      </rPr>
      <t xml:space="preserve"> 33% Fancy Ketchup 336 / 1.5 oz. Plastic Dunk Cups (Folds of Honor) </t>
    </r>
  </si>
  <si>
    <r>
      <t>Red Gold</t>
    </r>
    <r>
      <rPr>
        <sz val="12"/>
        <rFont val="Arial"/>
        <family val="2"/>
      </rPr>
      <t xml:space="preserve"> 33% Fancy Ketchup 250 / 1 oz. Plastic Dunk Cups (Folds of Honor)</t>
    </r>
  </si>
  <si>
    <r>
      <t>For Broker:</t>
    </r>
    <r>
      <rPr>
        <sz val="12"/>
        <rFont val="Arial"/>
        <family val="2"/>
      </rPr>
      <t xml:space="preserve"> Please acknowledge receipt of your school district's request to participate in the EBATE program with Red Gold, LLC.. This acknowledgement obligates you to work with the distributor noted above in automatically providing Red Gold with this school district's monthly usage reports no later than 30 days following the period being requested. This final completed form should be mailed directly to Red Gold LLC., Attention Josh Chaffin, Sales Analyst, P.O. Box 83, Elwood, IN  46036.  Monthly electronic data should be emailed to jchaffin@redgold.com.</t>
    </r>
  </si>
  <si>
    <r>
      <t>For Distributor:</t>
    </r>
    <r>
      <rPr>
        <sz val="12"/>
        <rFont val="Arial"/>
        <family val="2"/>
      </rPr>
      <t xml:space="preserve"> Please sign to acknowledge receipt of your school district's request to participate in the EBATE program with Red Gold, LLC.. This signature obligates you to automatically provide Red Gold with this school district's monthly usage reports no later than 30 days following the period being requested. This signed form should be handed directly to our Red Gold LLC. broker to complete their portion and forward to Red Gold, LLC., Attention Josh Chaffin, Sales Analyst, P.O. Box 83, Elwood, IN  46036.  Monthly electronic data should be emailed to jchaffin@redgold.com.</t>
    </r>
  </si>
  <si>
    <t>Printed report sent via regular mail to Josh Chaffin at Red Gold, LLC</t>
  </si>
  <si>
    <t>Worksheet/data spreadsheet sent via email to jchaffin@redgold.com</t>
  </si>
  <si>
    <t>distributor noted below and Red Gold, LLC.  By both parties signing below, our mutual responsibilities</t>
  </si>
  <si>
    <r>
      <t>Red Gold</t>
    </r>
    <r>
      <rPr>
        <sz val="11"/>
        <rFont val="Arial"/>
        <family val="2"/>
      </rPr>
      <t xml:space="preserve"> 33% Fancy Ketchup 1,000 / 9 gm Portion Control Foil Packets (Folds of Honor)</t>
    </r>
  </si>
  <si>
    <r>
      <t>Red Gold</t>
    </r>
    <r>
      <rPr>
        <sz val="11"/>
        <rFont val="Arial"/>
        <family val="2"/>
      </rPr>
      <t xml:space="preserve"> 33% Fancy Ketchup 250 / 1 oz. Plastic Dunk Cups (Folds of Honor)</t>
    </r>
  </si>
  <si>
    <r>
      <t>Red Gold</t>
    </r>
    <r>
      <rPr>
        <sz val="11"/>
        <rFont val="Arial"/>
        <family val="2"/>
      </rPr>
      <t xml:space="preserve"> 33% Fancy Ketchup 336 / 1.5 oz. Plastic Dunk Cups (Folds of Honor)</t>
    </r>
  </si>
  <si>
    <t>11/01/2021</t>
  </si>
  <si>
    <t>Issue Date: 11/16/2021</t>
  </si>
  <si>
    <t>2022/2023</t>
  </si>
  <si>
    <t>Note: All Better Nutrition Made Simple Products Qualify for SY22/23 Cool School Café Program Points</t>
  </si>
  <si>
    <t>SCHOOL YEAR 2022/2023</t>
  </si>
  <si>
    <r>
      <t>Note 5:</t>
    </r>
    <r>
      <rPr>
        <sz val="13"/>
        <rFont val="Arial"/>
        <family val="2"/>
      </rPr>
      <t xml:space="preserve"> </t>
    </r>
    <r>
      <rPr>
        <b/>
        <sz val="13"/>
        <color rgb="FFFF0000"/>
        <rFont val="Arial"/>
        <family val="2"/>
      </rPr>
      <t>USDA WBSCM Item Code 100332 / Tomato Paste for bulk processing.</t>
    </r>
    <r>
      <rPr>
        <b/>
        <sz val="13"/>
        <rFont val="Arial"/>
        <family val="2"/>
      </rPr>
      <t xml:space="preserve"> </t>
    </r>
    <r>
      <rPr>
        <sz val="13"/>
        <rFont val="Arial"/>
        <family val="2"/>
      </rPr>
      <t xml:space="preserve">The Pass Thru Value (PTV) discount amount has been determined based on the quantity of tomato paste in the products being offered under this program. Values quoted for the SY 2022 / 2023 are based on the FNS/NMPA e-mail of 11/01/21, referencing 100332 value @ $0.5921 per pound, or $23,624.79 per truckload of paste. The corresponding Pass Through Value discount for each product is indicated on the calculator. It is determined based on the value multiplied by the Amount of Tomato Paste contained within each case.  </t>
    </r>
  </si>
  <si>
    <t>The Pass Thru Value (PTV) or NOI (Net Off Invoice) discount amount has been determined based on the quantity of tomato paste in the products being offered under this program. 100332 values quoted for the SY2022/2023 were provided by FNS via the 11/01/2021 NMPA notification @ $0.5921 per pound or $23,624.79 per truckload of paste. The corresponding Pass Through Value Discount per case for each product is indicated above.</t>
  </si>
  <si>
    <r>
      <t>NOTE 2:</t>
    </r>
    <r>
      <rPr>
        <sz val="14"/>
        <rFont val="Arial"/>
        <family val="2"/>
      </rPr>
      <t xml:space="preserve"> The distributor you select to hold and manage your NOI Tomato Bank must be certified by Red Gold and approved to participate in the program by transmitting sales data on a timely basis (see </t>
    </r>
    <r>
      <rPr>
        <u/>
        <sz val="14"/>
        <color indexed="12"/>
        <rFont val="Arial"/>
        <family val="2"/>
      </rPr>
      <t xml:space="preserve">www.k12foodservice.com </t>
    </r>
    <r>
      <rPr>
        <sz val="14"/>
        <rFont val="Arial"/>
        <family val="2"/>
      </rPr>
      <t xml:space="preserve">for approved distributors).  You must have a distributor selected no later than June 1, 2022 in order to have your banks loaded by July 1, 2022  You must also agree to view your account balance by logging on the </t>
    </r>
    <r>
      <rPr>
        <u/>
        <sz val="14"/>
        <color rgb="FF0000FF"/>
        <rFont val="Arial"/>
        <family val="2"/>
      </rPr>
      <t>www.k12foodservice.com</t>
    </r>
    <r>
      <rPr>
        <sz val="14"/>
        <rFont val="Arial"/>
        <family val="2"/>
      </rPr>
      <t xml:space="preserve"> website in order to complete sales verification and monitor balances.</t>
    </r>
  </si>
  <si>
    <r>
      <t>NOTE 2:</t>
    </r>
    <r>
      <rPr>
        <sz val="14"/>
        <rFont val="Arial"/>
        <family val="2"/>
      </rPr>
      <t xml:space="preserve"> The distributor you select to hold and manage your NOI Tomato Bank must be certified by Red Gold and approved to participate in the program (see </t>
    </r>
    <r>
      <rPr>
        <u/>
        <sz val="14"/>
        <color indexed="12"/>
        <rFont val="Arial"/>
        <family val="2"/>
      </rPr>
      <t xml:space="preserve">www.k12foodservice.com </t>
    </r>
    <r>
      <rPr>
        <sz val="14"/>
        <rFont val="Arial"/>
        <family val="2"/>
      </rPr>
      <t>for approved distributors).  You must have a distributor selected no later than June 1, 2022 in order to have your banks loaded by July 1, 2022</t>
    </r>
    <r>
      <rPr>
        <sz val="14"/>
        <color indexed="10"/>
        <rFont val="Arial"/>
        <family val="2"/>
      </rPr>
      <t>.</t>
    </r>
    <r>
      <rPr>
        <sz val="14"/>
        <rFont val="Arial"/>
        <family val="2"/>
      </rPr>
      <t xml:space="preserve">  You must also agree to view your account balance by logging on the </t>
    </r>
    <r>
      <rPr>
        <u/>
        <sz val="14"/>
        <color rgb="FF0000FF"/>
        <rFont val="Arial"/>
        <family val="2"/>
      </rPr>
      <t>www.k12foodservice.com</t>
    </r>
    <r>
      <rPr>
        <sz val="14"/>
        <rFont val="Arial"/>
        <family val="2"/>
      </rPr>
      <t xml:space="preserve"> website in order to complete your sales verification requirement.</t>
    </r>
  </si>
  <si>
    <r>
      <t xml:space="preserve">GFS / Brickman's  </t>
    </r>
    <r>
      <rPr>
        <sz val="12"/>
        <rFont val="Arial"/>
        <family val="2"/>
      </rPr>
      <t>33% Fancy Ketchup 1,000 / 9 gm Portion Control</t>
    </r>
  </si>
  <si>
    <r>
      <t xml:space="preserve">GFS / Brickman's </t>
    </r>
    <r>
      <rPr>
        <sz val="12"/>
        <rFont val="Arial"/>
        <family val="2"/>
      </rPr>
      <t>33% Fancy Ketchup 6 / # 10 Cans</t>
    </r>
  </si>
  <si>
    <r>
      <t>GFS / Brickman's</t>
    </r>
    <r>
      <rPr>
        <sz val="12"/>
        <rFont val="Arial"/>
        <family val="2"/>
      </rPr>
      <t xml:space="preserve"> 33% Fancy Ketchup 1 / 3 gal. Bag-In-Box</t>
    </r>
  </si>
  <si>
    <r>
      <t xml:space="preserve">GFS / Brickman's </t>
    </r>
    <r>
      <rPr>
        <sz val="12"/>
        <rFont val="Arial"/>
        <family val="2"/>
      </rPr>
      <t>33% Fancy Ketchup 6/ 114 oz. Jugs</t>
    </r>
  </si>
  <si>
    <r>
      <t xml:space="preserve">GFS / Brickman's </t>
    </r>
    <r>
      <rPr>
        <sz val="12"/>
        <rFont val="Arial"/>
        <family val="2"/>
      </rPr>
      <t>33% Fancy Ketchup 2 / 1.5 gal. Pouches</t>
    </r>
  </si>
  <si>
    <r>
      <t xml:space="preserve">GFS / Brickman's </t>
    </r>
    <r>
      <rPr>
        <sz val="12"/>
        <rFont val="Arial"/>
        <family val="2"/>
      </rPr>
      <t>33% Fancy Ketchup 1,000 / 9 gm Portion Control</t>
    </r>
  </si>
  <si>
    <r>
      <t xml:space="preserve">Culinary Secrets / IMA </t>
    </r>
    <r>
      <rPr>
        <sz val="12"/>
        <rFont val="Arial"/>
        <family val="2"/>
      </rPr>
      <t>33% Fancy Ketchup 1,000 / 9 gm Portion Control</t>
    </r>
  </si>
  <si>
    <r>
      <t xml:space="preserve">Restaurant Pride Superior / FAB </t>
    </r>
    <r>
      <rPr>
        <sz val="12"/>
        <rFont val="Arial"/>
        <family val="2"/>
      </rPr>
      <t>33% Fancy Ketchup 1,000 / 9 gm PC</t>
    </r>
  </si>
  <si>
    <r>
      <t>Red Gold</t>
    </r>
    <r>
      <rPr>
        <sz val="12"/>
        <rFont val="Arial"/>
        <family val="2"/>
      </rPr>
      <t xml:space="preserve"> BBQ Sauce made w/Sugar LS -  6/ 114 oz. Jugs with Pump </t>
    </r>
  </si>
  <si>
    <r>
      <t xml:space="preserve">Red Gold </t>
    </r>
    <r>
      <rPr>
        <sz val="12"/>
        <rFont val="Arial"/>
        <family val="2"/>
      </rPr>
      <t xml:space="preserve">BBQ Sauce made w/Sugar LS -  6/ 114 oz. Jugs with NO Pump </t>
    </r>
  </si>
  <si>
    <r>
      <t>Red Gold</t>
    </r>
    <r>
      <rPr>
        <sz val="12"/>
        <rFont val="Arial"/>
        <family val="2"/>
      </rPr>
      <t xml:space="preserve"> BBQ Sauce made w/Sugar LS -  2/1.5gal Dispenser Pouch Pack**</t>
    </r>
  </si>
  <si>
    <r>
      <t xml:space="preserve">GFS / Brickman's </t>
    </r>
    <r>
      <rPr>
        <sz val="12"/>
        <rFont val="Arial"/>
        <family val="2"/>
      </rPr>
      <t>33% Fancy Ketchup 1 / 3 gal. Bag-In-Box</t>
    </r>
  </si>
  <si>
    <r>
      <t xml:space="preserve">GFS / Brickman's </t>
    </r>
    <r>
      <rPr>
        <sz val="12"/>
        <rFont val="Arial"/>
        <family val="2"/>
      </rPr>
      <t>33% Fancy Ketchup 6 / 114 oz. Jugs</t>
    </r>
  </si>
  <si>
    <t>BRCY59G</t>
  </si>
  <si>
    <t>BRCY599</t>
  </si>
  <si>
    <t>BRCYA3G</t>
  </si>
  <si>
    <t>BRCY59P</t>
  </si>
  <si>
    <t>BRCY57D</t>
  </si>
  <si>
    <t>93901-82083</t>
  </si>
  <si>
    <t>93901-82079</t>
  </si>
  <si>
    <t>93901-82074</t>
  </si>
  <si>
    <t>93901-82078</t>
  </si>
  <si>
    <t>93901-82080</t>
  </si>
  <si>
    <r>
      <t>Red Gold</t>
    </r>
    <r>
      <rPr>
        <sz val="12"/>
        <rFont val="Arial"/>
        <family val="2"/>
      </rPr>
      <t xml:space="preserve"> BBQ Sauce 250 / 1 oz. Plastic Dunk Cups </t>
    </r>
  </si>
  <si>
    <t>58108-37388</t>
  </si>
  <si>
    <t>2022/2023 Red Gold Ebate Enrollment Form</t>
  </si>
  <si>
    <t>School Year 2022/2023</t>
  </si>
  <si>
    <t>eligible Red Gold and/or Distributor Label products according to the SY 22-23 Red Gold SEPDS.</t>
  </si>
  <si>
    <r>
      <t xml:space="preserve">w </t>
    </r>
    <r>
      <rPr>
        <sz val="11"/>
        <rFont val="Arial"/>
        <family val="2"/>
      </rPr>
      <t>Eligible Products: See Red Gold SY 22-23 Commodity Calculator for full product listing.</t>
    </r>
  </si>
  <si>
    <t>Program scheduled to take effect on date of signature below through June 30, 2023.</t>
  </si>
  <si>
    <t>USDA WBSCM Item Code 100332 / Tomato Paste For Bulk Processing. The Pass Thru Value (PTV) has been determined based on the quantity of tomato paste in the products being offered under this program. Values quoted for the SY2022/2023 are based on the FNS/NMPA e-mail of 11/01/2021 referencing 100332 value @ $0.5921 per pound or $23,624.79 per truckload of paste. The corresponding Pass Through Value discount for each product has been indicated above (see Pass Through / Rebate Amount column) .</t>
  </si>
  <si>
    <t>Danielle Meiring</t>
  </si>
  <si>
    <t>K12 Sales Administrator</t>
  </si>
  <si>
    <t>dmeiring@redgold.com</t>
  </si>
  <si>
    <t>IN HQ: (877) 748-9798 Extension 1209</t>
  </si>
  <si>
    <t>Laura Hawes</t>
  </si>
  <si>
    <t>Regional Sales Manager</t>
  </si>
  <si>
    <t>765-557-5500 x 7028</t>
  </si>
  <si>
    <t>lhawes@redgold.com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</si>
</sst>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quot;$&quot;#,##0.0000_);[Red]\(&quot;$&quot;#,##0.0000\)"/>
    <numFmt numFmtId="167" formatCode="[&lt;=9999999]###\-####;\(###\)\ ###\-####"/>
    <numFmt numFmtId="168" formatCode="&quot;$&quot;#,##0.00"/>
    <numFmt numFmtId="169" formatCode="00000\-0000"/>
    <numFmt numFmtId="170" formatCode="0.0000"/>
    <numFmt numFmtId="171" formatCode="[$-409]mmmm\ d\,\ yyyy;@"/>
    <numFmt numFmtId="172" formatCode="&quot;$&quot;#,##0.0000"/>
  </numFmts>
  <fonts count="107" x14ac:knownFonts="1">
    <font>
      <sz val="10"/>
      <name val="Arial"/>
    </font>
    <font>
      <sz val="10"/>
      <name val="Arial"/>
      <family val="2"/>
    </font>
    <font>
      <u/>
      <sz val="10"/>
      <color indexed="12"/>
      <name val="Arial"/>
      <family val="2"/>
    </font>
    <font>
      <b/>
      <sz val="12"/>
      <name val="Arial"/>
      <family val="2"/>
    </font>
    <font>
      <sz val="12"/>
      <name val="Arial"/>
      <family val="2"/>
    </font>
    <font>
      <sz val="10"/>
      <name val="Arial"/>
      <family val="2"/>
    </font>
    <font>
      <b/>
      <sz val="10"/>
      <name val="Arial"/>
      <family val="2"/>
    </font>
    <font>
      <b/>
      <sz val="11"/>
      <name val="Arial"/>
      <family val="2"/>
    </font>
    <font>
      <b/>
      <sz val="14"/>
      <name val="Arial"/>
      <family val="2"/>
    </font>
    <font>
      <sz val="11"/>
      <name val="Arial"/>
      <family val="2"/>
    </font>
    <font>
      <b/>
      <i/>
      <sz val="10"/>
      <color indexed="10"/>
      <name val="Arial"/>
      <family val="2"/>
    </font>
    <font>
      <sz val="8"/>
      <name val="Arial"/>
      <family val="2"/>
    </font>
    <font>
      <b/>
      <sz val="16"/>
      <name val="Arial"/>
      <family val="2"/>
    </font>
    <font>
      <i/>
      <sz val="10"/>
      <name val="Arial"/>
      <family val="2"/>
    </font>
    <font>
      <b/>
      <sz val="8"/>
      <name val="Arial"/>
      <family val="2"/>
    </font>
    <font>
      <sz val="16"/>
      <name val="Arial"/>
      <family val="2"/>
    </font>
    <font>
      <b/>
      <i/>
      <sz val="8"/>
      <name val="Arial"/>
      <family val="2"/>
    </font>
    <font>
      <sz val="20"/>
      <name val="Arial Black"/>
      <family val="2"/>
    </font>
    <font>
      <sz val="14"/>
      <name val="Arial Black"/>
      <family val="2"/>
    </font>
    <font>
      <sz val="14"/>
      <name val="Arial"/>
      <family val="2"/>
    </font>
    <font>
      <sz val="18"/>
      <name val="Arial Black"/>
      <family val="2"/>
    </font>
    <font>
      <sz val="6"/>
      <name val="Arial"/>
      <family val="2"/>
    </font>
    <font>
      <sz val="10"/>
      <name val="Arial Black"/>
      <family val="2"/>
    </font>
    <font>
      <sz val="11"/>
      <name val="Arial"/>
      <family val="2"/>
    </font>
    <font>
      <u/>
      <sz val="12"/>
      <color indexed="12"/>
      <name val="Arial"/>
      <family val="2"/>
    </font>
    <font>
      <sz val="8"/>
      <name val="Arial"/>
      <family val="2"/>
    </font>
    <font>
      <u/>
      <sz val="11"/>
      <color indexed="12"/>
      <name val="Arial"/>
      <family val="2"/>
    </font>
    <font>
      <sz val="11"/>
      <name val="Times New Roman"/>
      <family val="1"/>
    </font>
    <font>
      <u/>
      <sz val="11"/>
      <name val="Arial"/>
      <family val="2"/>
    </font>
    <font>
      <sz val="10"/>
      <name val="Wingdings"/>
      <charset val="2"/>
    </font>
    <font>
      <sz val="10"/>
      <name val="Arial"/>
      <family val="2"/>
    </font>
    <font>
      <sz val="11"/>
      <name val="Wingdings"/>
      <charset val="2"/>
    </font>
    <font>
      <sz val="8"/>
      <name val="Wingdings"/>
      <charset val="2"/>
    </font>
    <font>
      <sz val="12"/>
      <name val="Arial"/>
      <family val="2"/>
    </font>
    <font>
      <b/>
      <sz val="12"/>
      <color indexed="10"/>
      <name val="Arial"/>
      <family val="2"/>
    </font>
    <font>
      <b/>
      <sz val="12"/>
      <name val="Arial"/>
      <family val="2"/>
    </font>
    <font>
      <sz val="16"/>
      <name val="Arial Black"/>
      <family val="2"/>
    </font>
    <font>
      <u/>
      <sz val="14"/>
      <color indexed="12"/>
      <name val="Arial"/>
      <family val="2"/>
    </font>
    <font>
      <sz val="14"/>
      <color indexed="12"/>
      <name val="Arial"/>
      <family val="2"/>
    </font>
    <font>
      <u/>
      <sz val="14"/>
      <color indexed="48"/>
      <name val="Arial"/>
      <family val="2"/>
    </font>
    <font>
      <u/>
      <sz val="14"/>
      <color indexed="12"/>
      <name val="Arial"/>
      <family val="2"/>
    </font>
    <font>
      <b/>
      <u/>
      <sz val="14"/>
      <color indexed="12"/>
      <name val="Arial"/>
      <family val="2"/>
    </font>
    <font>
      <b/>
      <sz val="12"/>
      <name val="Arial Black"/>
      <family val="2"/>
    </font>
    <font>
      <b/>
      <i/>
      <sz val="10"/>
      <name val="Arial"/>
      <family val="2"/>
    </font>
    <font>
      <sz val="14"/>
      <name val="Arial"/>
      <family val="2"/>
    </font>
    <font>
      <sz val="14"/>
      <color indexed="10"/>
      <name val="Arial Black"/>
      <family val="2"/>
    </font>
    <font>
      <sz val="9"/>
      <name val="Arial"/>
      <family val="2"/>
    </font>
    <font>
      <b/>
      <sz val="13"/>
      <name val="Arial"/>
      <family val="2"/>
    </font>
    <font>
      <b/>
      <sz val="12"/>
      <color indexed="10"/>
      <name val="Arial"/>
      <family val="2"/>
    </font>
    <font>
      <b/>
      <sz val="14"/>
      <color indexed="9"/>
      <name val="Arial Black"/>
      <family val="2"/>
    </font>
    <font>
      <b/>
      <sz val="14"/>
      <name val="Arial Black"/>
      <family val="2"/>
    </font>
    <font>
      <sz val="14"/>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4"/>
      <color rgb="FF0000FF"/>
      <name val="Arial"/>
      <family val="2"/>
    </font>
    <font>
      <sz val="10"/>
      <color theme="0"/>
      <name val="Arial"/>
      <family val="2"/>
    </font>
    <font>
      <i/>
      <sz val="10"/>
      <color theme="0"/>
      <name val="Arial"/>
      <family val="2"/>
    </font>
    <font>
      <b/>
      <sz val="8"/>
      <color theme="0"/>
      <name val="Arial"/>
      <family val="2"/>
    </font>
    <font>
      <sz val="12"/>
      <color theme="0"/>
      <name val="Arial"/>
      <family val="2"/>
    </font>
    <font>
      <sz val="10"/>
      <color theme="0" tint="-0.249977111117893"/>
      <name val="Arial"/>
      <family val="2"/>
    </font>
    <font>
      <i/>
      <sz val="10"/>
      <color theme="0" tint="-0.249977111117893"/>
      <name val="Arial"/>
      <family val="2"/>
    </font>
    <font>
      <b/>
      <sz val="12"/>
      <color theme="0" tint="-0.249977111117893"/>
      <name val="Arial"/>
      <family val="2"/>
    </font>
    <font>
      <sz val="14"/>
      <color theme="0"/>
      <name val="Arial"/>
      <family val="2"/>
    </font>
    <font>
      <b/>
      <sz val="14"/>
      <color theme="0"/>
      <name val="Arial"/>
      <family val="2"/>
    </font>
    <font>
      <sz val="11"/>
      <color theme="0"/>
      <name val="Arial"/>
      <family val="2"/>
    </font>
    <font>
      <b/>
      <i/>
      <sz val="12"/>
      <name val="Arial"/>
      <family val="2"/>
    </font>
    <font>
      <b/>
      <i/>
      <sz val="12"/>
      <color indexed="10"/>
      <name val="Arial"/>
      <family val="2"/>
    </font>
    <font>
      <sz val="10"/>
      <color rgb="FFFF0000"/>
      <name val="Arial"/>
      <family val="2"/>
    </font>
    <font>
      <i/>
      <sz val="10"/>
      <color rgb="FFFF0000"/>
      <name val="Arial"/>
      <family val="2"/>
    </font>
    <font>
      <b/>
      <sz val="12"/>
      <color rgb="FFFF0000"/>
      <name val="Arial"/>
      <family val="2"/>
    </font>
    <font>
      <sz val="12"/>
      <color rgb="FFFF0000"/>
      <name val="Arial"/>
      <family val="2"/>
    </font>
    <font>
      <b/>
      <sz val="12"/>
      <color theme="0"/>
      <name val="Arial"/>
      <family val="2"/>
    </font>
    <font>
      <b/>
      <sz val="16"/>
      <name val="Arial Black"/>
      <family val="2"/>
    </font>
    <font>
      <sz val="12"/>
      <color theme="0" tint="-0.249977111117893"/>
      <name val="Arial"/>
      <family val="2"/>
    </font>
    <font>
      <sz val="11"/>
      <color rgb="FFFF0000"/>
      <name val="Arial"/>
      <family val="2"/>
    </font>
    <font>
      <b/>
      <sz val="10"/>
      <color theme="0" tint="-0.249977111117893"/>
      <name val="Arial"/>
      <family val="2"/>
    </font>
    <font>
      <sz val="11"/>
      <color theme="0" tint="-0.249977111117893"/>
      <name val="Arial"/>
      <family val="2"/>
    </font>
    <font>
      <i/>
      <sz val="12"/>
      <name val="Arial"/>
      <family val="2"/>
    </font>
    <font>
      <b/>
      <i/>
      <sz val="12"/>
      <color rgb="FFFF0000"/>
      <name val="Arial"/>
      <family val="2"/>
    </font>
    <font>
      <b/>
      <sz val="20"/>
      <name val="Arial"/>
      <family val="2"/>
    </font>
    <font>
      <sz val="9"/>
      <color indexed="12"/>
      <name val="Arial"/>
      <family val="2"/>
    </font>
    <font>
      <b/>
      <sz val="10.5"/>
      <color rgb="FFFF0000"/>
      <name val="Arial"/>
      <family val="2"/>
    </font>
    <font>
      <sz val="16"/>
      <color rgb="FFFF0000"/>
      <name val="Arial Black"/>
      <family val="2"/>
    </font>
    <font>
      <b/>
      <sz val="14"/>
      <color rgb="FFFF0000"/>
      <name val="Arial"/>
      <family val="2"/>
    </font>
    <font>
      <sz val="13"/>
      <name val="Arial"/>
      <family val="2"/>
    </font>
    <font>
      <b/>
      <sz val="13"/>
      <color indexed="10"/>
      <name val="Arial"/>
      <family val="2"/>
    </font>
    <font>
      <b/>
      <sz val="13"/>
      <color rgb="FFFF0000"/>
      <name val="Arial"/>
      <family val="2"/>
    </font>
    <font>
      <sz val="14"/>
      <color rgb="FFFF0000"/>
      <name val="Arial Black"/>
      <family val="2"/>
    </font>
    <font>
      <b/>
      <sz val="16"/>
      <color indexed="10"/>
      <name val="Arial Black"/>
      <family val="2"/>
    </font>
    <font>
      <sz val="14"/>
      <color rgb="FFFF0000"/>
      <name val="Arial"/>
      <family val="2"/>
    </font>
    <font>
      <b/>
      <sz val="9"/>
      <name val="Arial"/>
      <family val="2"/>
    </font>
    <font>
      <b/>
      <sz val="10"/>
      <color theme="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indexed="63"/>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bottom style="medium">
        <color auto="1"/>
      </bottom>
      <diagonal/>
    </border>
    <border>
      <left/>
      <right style="medium">
        <color auto="1"/>
      </right>
      <top/>
      <bottom style="medium">
        <color auto="1"/>
      </bottom>
      <diagonal/>
    </border>
  </borders>
  <cellStyleXfs count="47">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3" borderId="0" applyNumberFormat="0" applyBorder="0" applyAlignment="0" applyProtection="0"/>
    <xf numFmtId="0" fontId="55" fillId="20" borderId="1" applyNumberFormat="0" applyAlignment="0" applyProtection="0"/>
    <xf numFmtId="0" fontId="5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57" fillId="0" borderId="0" applyNumberFormat="0" applyFill="0" applyBorder="0" applyAlignment="0" applyProtection="0"/>
    <xf numFmtId="0" fontId="58" fillId="4" borderId="0" applyNumberFormat="0" applyBorder="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 fillId="0" borderId="0" applyNumberFormat="0" applyFill="0" applyBorder="0" applyAlignment="0" applyProtection="0">
      <alignment vertical="top"/>
      <protection locked="0"/>
    </xf>
    <xf numFmtId="0" fontId="62" fillId="7" borderId="1" applyNumberFormat="0" applyAlignment="0" applyProtection="0"/>
    <xf numFmtId="0" fontId="63" fillId="0" borderId="6" applyNumberFormat="0" applyFill="0" applyAlignment="0" applyProtection="0"/>
    <xf numFmtId="0" fontId="64" fillId="22" borderId="0" applyNumberFormat="0" applyBorder="0" applyAlignment="0" applyProtection="0"/>
    <xf numFmtId="0" fontId="5" fillId="23" borderId="7" applyNumberFormat="0" applyFont="0" applyAlignment="0" applyProtection="0"/>
    <xf numFmtId="0" fontId="65" fillId="20" borderId="8" applyNumberFormat="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0" borderId="0" applyNumberFormat="0" applyFill="0" applyBorder="0" applyAlignment="0" applyProtection="0"/>
    <xf numFmtId="0" fontId="1" fillId="0" borderId="0"/>
    <xf numFmtId="43" fontId="1" fillId="0" borderId="0" applyFont="0" applyFill="0" applyBorder="0" applyAlignment="0" applyProtection="0"/>
  </cellStyleXfs>
  <cellXfs count="1341">
    <xf numFmtId="0" fontId="0" fillId="0" borderId="0" xfId="0"/>
    <xf numFmtId="0" fontId="13" fillId="24" borderId="0" xfId="0" applyFont="1" applyFill="1" applyBorder="1" applyAlignment="1">
      <alignment horizontal="left" wrapText="1"/>
    </xf>
    <xf numFmtId="0" fontId="5" fillId="24" borderId="0" xfId="0" applyFont="1" applyFill="1" applyBorder="1" applyAlignment="1">
      <alignment horizontal="left"/>
    </xf>
    <xf numFmtId="0" fontId="5" fillId="24" borderId="0" xfId="0" applyFont="1" applyFill="1" applyBorder="1" applyAlignment="1"/>
    <xf numFmtId="0" fontId="5" fillId="24" borderId="0" xfId="0" applyFont="1" applyFill="1"/>
    <xf numFmtId="0" fontId="5" fillId="24" borderId="0" xfId="0" applyFont="1" applyFill="1" applyAlignment="1">
      <alignment horizontal="center"/>
    </xf>
    <xf numFmtId="0" fontId="5" fillId="0" borderId="0" xfId="0" applyFont="1"/>
    <xf numFmtId="0" fontId="13" fillId="24" borderId="0" xfId="0" applyFont="1" applyFill="1"/>
    <xf numFmtId="0" fontId="13" fillId="0" borderId="0" xfId="0" applyFont="1"/>
    <xf numFmtId="0" fontId="6" fillId="0" borderId="0" xfId="0" applyFont="1"/>
    <xf numFmtId="0" fontId="4" fillId="24" borderId="0" xfId="0" applyFont="1" applyFill="1" applyBorder="1" applyAlignment="1">
      <alignment horizontal="center"/>
    </xf>
    <xf numFmtId="0" fontId="5" fillId="24" borderId="0" xfId="0" applyFont="1" applyFill="1" applyBorder="1" applyAlignment="1">
      <alignment horizontal="center"/>
    </xf>
    <xf numFmtId="0" fontId="5" fillId="0" borderId="0" xfId="0" applyFont="1" applyBorder="1"/>
    <xf numFmtId="0" fontId="5" fillId="24" borderId="0" xfId="0" applyFont="1" applyFill="1" applyBorder="1"/>
    <xf numFmtId="0" fontId="14" fillId="0" borderId="0" xfId="0" applyFont="1"/>
    <xf numFmtId="164" fontId="4" fillId="24" borderId="0" xfId="0" applyNumberFormat="1" applyFont="1" applyFill="1" applyBorder="1" applyAlignment="1">
      <alignment horizontal="center"/>
    </xf>
    <xf numFmtId="165" fontId="4" fillId="24" borderId="0" xfId="28" applyNumberFormat="1" applyFont="1" applyFill="1" applyBorder="1"/>
    <xf numFmtId="8" fontId="4" fillId="24" borderId="0" xfId="0" applyNumberFormat="1" applyFont="1" applyFill="1" applyBorder="1" applyAlignment="1">
      <alignment horizontal="center"/>
    </xf>
    <xf numFmtId="165" fontId="4" fillId="24" borderId="0" xfId="28" applyNumberFormat="1" applyFont="1" applyFill="1" applyBorder="1" applyAlignment="1">
      <alignment horizontal="center"/>
    </xf>
    <xf numFmtId="165" fontId="4" fillId="24" borderId="0" xfId="28" applyNumberFormat="1" applyFont="1" applyFill="1" applyBorder="1" applyAlignment="1"/>
    <xf numFmtId="0" fontId="14" fillId="24" borderId="0" xfId="0" applyFont="1" applyFill="1"/>
    <xf numFmtId="0" fontId="3" fillId="24" borderId="0" xfId="0" applyFont="1" applyFill="1" applyBorder="1" applyAlignment="1">
      <alignment horizontal="left" wrapText="1"/>
    </xf>
    <xf numFmtId="0" fontId="3" fillId="24" borderId="0" xfId="0" applyFont="1" applyFill="1" applyBorder="1" applyAlignment="1">
      <alignment horizontal="left"/>
    </xf>
    <xf numFmtId="0" fontId="3" fillId="24" borderId="0" xfId="0" applyFont="1" applyFill="1" applyBorder="1" applyAlignment="1">
      <alignment horizontal="center"/>
    </xf>
    <xf numFmtId="0" fontId="14" fillId="24" borderId="0" xfId="0" applyFont="1" applyFill="1" applyBorder="1" applyAlignment="1">
      <alignment horizontal="center" wrapText="1"/>
    </xf>
    <xf numFmtId="0" fontId="18" fillId="24" borderId="0" xfId="0" applyFont="1" applyFill="1"/>
    <xf numFmtId="0" fontId="19" fillId="24" borderId="0" xfId="0" applyFont="1" applyFill="1"/>
    <xf numFmtId="165" fontId="7" fillId="24" borderId="10" xfId="0" applyNumberFormat="1" applyFont="1" applyFill="1" applyBorder="1"/>
    <xf numFmtId="0" fontId="14" fillId="0" borderId="11" xfId="0" applyFont="1" applyBorder="1" applyAlignment="1">
      <alignment horizontal="center" wrapText="1"/>
    </xf>
    <xf numFmtId="0" fontId="14" fillId="24" borderId="12" xfId="0" applyFont="1" applyFill="1" applyBorder="1" applyAlignment="1">
      <alignment horizontal="center" wrapText="1"/>
    </xf>
    <xf numFmtId="0" fontId="14" fillId="24" borderId="13" xfId="0" applyFont="1" applyFill="1" applyBorder="1" applyAlignment="1">
      <alignment horizontal="center" wrapText="1"/>
    </xf>
    <xf numFmtId="14" fontId="11" fillId="25" borderId="0" xfId="0" applyNumberFormat="1" applyFont="1" applyFill="1" applyAlignment="1">
      <alignment horizontal="right" vertical="center" wrapText="1"/>
    </xf>
    <xf numFmtId="0" fontId="5" fillId="24" borderId="0" xfId="0" quotePrefix="1" applyFont="1" applyFill="1" applyBorder="1" applyAlignment="1">
      <alignment horizontal="left" wrapText="1"/>
    </xf>
    <xf numFmtId="0" fontId="5" fillId="24" borderId="0" xfId="0" applyFont="1" applyFill="1" applyBorder="1" applyAlignment="1">
      <alignment wrapText="1"/>
    </xf>
    <xf numFmtId="165" fontId="5" fillId="24" borderId="0" xfId="28" applyNumberFormat="1" applyFont="1" applyFill="1" applyBorder="1"/>
    <xf numFmtId="8" fontId="5" fillId="24" borderId="0" xfId="0" applyNumberFormat="1" applyFont="1" applyFill="1" applyBorder="1" applyAlignment="1">
      <alignment horizontal="center"/>
    </xf>
    <xf numFmtId="165" fontId="5" fillId="24" borderId="0" xfId="28" applyNumberFormat="1" applyFont="1" applyFill="1" applyBorder="1" applyAlignment="1">
      <alignment horizontal="center"/>
    </xf>
    <xf numFmtId="0" fontId="5" fillId="24" borderId="0" xfId="0" applyFont="1" applyFill="1" applyBorder="1" applyAlignment="1">
      <alignment horizontal="left" wrapText="1"/>
    </xf>
    <xf numFmtId="0" fontId="5" fillId="24" borderId="0" xfId="0" applyFont="1" applyFill="1" applyBorder="1" applyAlignment="1">
      <alignment horizontal="center" wrapText="1"/>
    </xf>
    <xf numFmtId="0" fontId="15" fillId="24" borderId="0" xfId="0" applyFont="1" applyFill="1" applyBorder="1" applyAlignment="1">
      <alignment horizontal="center"/>
    </xf>
    <xf numFmtId="164" fontId="14" fillId="24" borderId="0" xfId="0" applyNumberFormat="1" applyFont="1" applyFill="1" applyBorder="1" applyAlignment="1">
      <alignment horizontal="center" vertical="center" wrapText="1"/>
    </xf>
    <xf numFmtId="164" fontId="6" fillId="24" borderId="0" xfId="0" applyNumberFormat="1" applyFont="1" applyFill="1" applyBorder="1" applyAlignment="1">
      <alignment horizontal="center"/>
    </xf>
    <xf numFmtId="0" fontId="14" fillId="24" borderId="0" xfId="0" applyFont="1" applyFill="1" applyBorder="1" applyAlignment="1">
      <alignment horizontal="center" vertical="center" wrapText="1"/>
    </xf>
    <xf numFmtId="0" fontId="5" fillId="24" borderId="0" xfId="0" quotePrefix="1" applyFont="1" applyFill="1" applyBorder="1" applyAlignment="1">
      <alignment horizontal="right"/>
    </xf>
    <xf numFmtId="0" fontId="9" fillId="24" borderId="0" xfId="0" applyFont="1" applyFill="1" applyBorder="1" applyAlignment="1">
      <alignment wrapText="1"/>
    </xf>
    <xf numFmtId="0" fontId="12" fillId="24" borderId="0" xfId="0" applyFont="1" applyFill="1" applyBorder="1" applyAlignment="1">
      <alignment horizontal="center"/>
    </xf>
    <xf numFmtId="0" fontId="4" fillId="24" borderId="0" xfId="0" applyFont="1" applyFill="1" applyBorder="1"/>
    <xf numFmtId="2" fontId="5" fillId="24" borderId="0" xfId="0" applyNumberFormat="1" applyFont="1" applyFill="1" applyBorder="1" applyAlignment="1">
      <alignment horizontal="center"/>
    </xf>
    <xf numFmtId="0" fontId="5" fillId="24" borderId="0" xfId="0" applyFont="1" applyFill="1" applyAlignment="1">
      <alignment horizontal="left" wrapText="1"/>
    </xf>
    <xf numFmtId="0" fontId="4" fillId="24" borderId="0" xfId="0" applyFont="1" applyFill="1" applyBorder="1" applyAlignment="1">
      <alignment horizontal="left" wrapText="1"/>
    </xf>
    <xf numFmtId="0" fontId="5" fillId="0" borderId="0" xfId="0" applyFont="1" applyAlignment="1">
      <alignment horizontal="left" wrapText="1"/>
    </xf>
    <xf numFmtId="0" fontId="6" fillId="24" borderId="0" xfId="0" applyFont="1" applyFill="1"/>
    <xf numFmtId="0" fontId="5" fillId="24" borderId="0" xfId="0" applyFont="1" applyFill="1" applyAlignment="1">
      <alignment horizontal="right"/>
    </xf>
    <xf numFmtId="0" fontId="5" fillId="24" borderId="0" xfId="0" applyFont="1" applyFill="1" applyBorder="1" applyAlignment="1">
      <alignment horizontal="right"/>
    </xf>
    <xf numFmtId="0" fontId="4" fillId="24" borderId="0" xfId="0" quotePrefix="1" applyFont="1" applyFill="1" applyBorder="1" applyAlignment="1">
      <alignment horizontal="right"/>
    </xf>
    <xf numFmtId="0" fontId="4" fillId="24" borderId="0" xfId="0" applyFont="1" applyFill="1" applyBorder="1" applyAlignment="1">
      <alignment horizontal="right"/>
    </xf>
    <xf numFmtId="0" fontId="6" fillId="24" borderId="0" xfId="0" applyFont="1" applyFill="1" applyBorder="1" applyAlignment="1">
      <alignment horizontal="right"/>
    </xf>
    <xf numFmtId="0" fontId="5" fillId="0" borderId="0" xfId="0" applyFont="1" applyAlignment="1">
      <alignment horizontal="right"/>
    </xf>
    <xf numFmtId="0" fontId="17" fillId="24" borderId="0" xfId="0" applyFont="1" applyFill="1" applyAlignment="1">
      <alignment horizontal="left"/>
    </xf>
    <xf numFmtId="0" fontId="20" fillId="24" borderId="0" xfId="0" applyFont="1" applyFill="1" applyAlignment="1">
      <alignment horizontal="left"/>
    </xf>
    <xf numFmtId="3" fontId="5" fillId="24" borderId="0" xfId="28" quotePrefix="1" applyNumberFormat="1" applyFont="1" applyFill="1" applyBorder="1" applyAlignment="1">
      <alignment horizontal="right"/>
    </xf>
    <xf numFmtId="3" fontId="5" fillId="24" borderId="0" xfId="0" quotePrefix="1" applyNumberFormat="1" applyFont="1" applyFill="1" applyBorder="1" applyAlignment="1">
      <alignment horizontal="right"/>
    </xf>
    <xf numFmtId="0" fontId="5" fillId="24" borderId="14" xfId="0" applyFont="1" applyFill="1" applyBorder="1"/>
    <xf numFmtId="0" fontId="9" fillId="24" borderId="0" xfId="0" applyFont="1" applyFill="1" applyBorder="1"/>
    <xf numFmtId="0" fontId="4" fillId="24" borderId="0" xfId="0" applyFont="1" applyFill="1" applyAlignment="1">
      <alignment horizontal="center"/>
    </xf>
    <xf numFmtId="0" fontId="9" fillId="24" borderId="0" xfId="0" applyFont="1" applyFill="1" applyBorder="1" applyAlignment="1">
      <alignment horizontal="right"/>
    </xf>
    <xf numFmtId="165" fontId="7" fillId="24" borderId="0" xfId="0" applyNumberFormat="1" applyFont="1" applyFill="1" applyBorder="1"/>
    <xf numFmtId="165" fontId="5" fillId="24" borderId="15" xfId="28" applyNumberFormat="1" applyFont="1" applyFill="1" applyBorder="1" applyAlignment="1">
      <alignment horizontal="center"/>
    </xf>
    <xf numFmtId="165" fontId="5" fillId="24" borderId="16" xfId="28" applyNumberFormat="1" applyFont="1" applyFill="1" applyBorder="1" applyAlignment="1">
      <alignment horizontal="center"/>
    </xf>
    <xf numFmtId="165" fontId="5" fillId="24" borderId="17" xfId="28" applyNumberFormat="1" applyFont="1" applyFill="1" applyBorder="1" applyAlignment="1">
      <alignment horizontal="center"/>
    </xf>
    <xf numFmtId="165" fontId="5" fillId="24" borderId="18" xfId="28" applyNumberFormat="1" applyFont="1" applyFill="1" applyBorder="1" applyAlignment="1">
      <alignment horizontal="center"/>
    </xf>
    <xf numFmtId="165" fontId="5" fillId="24" borderId="19" xfId="28" applyNumberFormat="1" applyFont="1" applyFill="1" applyBorder="1" applyAlignment="1">
      <alignment horizontal="center"/>
    </xf>
    <xf numFmtId="2" fontId="4" fillId="24" borderId="0" xfId="0" applyNumberFormat="1" applyFont="1" applyFill="1" applyBorder="1"/>
    <xf numFmtId="2" fontId="4" fillId="24" borderId="0" xfId="0" applyNumberFormat="1" applyFont="1" applyFill="1" applyBorder="1" applyAlignment="1">
      <alignment horizontal="center"/>
    </xf>
    <xf numFmtId="165" fontId="13" fillId="24" borderId="0" xfId="28" applyNumberFormat="1" applyFont="1" applyFill="1" applyBorder="1" applyAlignment="1">
      <alignment horizontal="center"/>
    </xf>
    <xf numFmtId="0" fontId="6" fillId="24" borderId="0" xfId="0" applyFont="1" applyFill="1" applyBorder="1" applyAlignment="1">
      <alignment horizontal="left"/>
    </xf>
    <xf numFmtId="0" fontId="5" fillId="0" borderId="0" xfId="0" applyFont="1" applyFill="1" applyBorder="1" applyAlignment="1">
      <alignment horizontal="center"/>
    </xf>
    <xf numFmtId="165" fontId="5" fillId="24" borderId="20" xfId="28" applyNumberFormat="1" applyFont="1" applyFill="1" applyBorder="1" applyAlignment="1">
      <alignment horizontal="center"/>
    </xf>
    <xf numFmtId="165" fontId="5" fillId="24" borderId="21" xfId="28" applyNumberFormat="1" applyFont="1" applyFill="1" applyBorder="1" applyAlignment="1">
      <alignment horizontal="center"/>
    </xf>
    <xf numFmtId="165" fontId="5" fillId="24" borderId="22" xfId="28" applyNumberFormat="1" applyFont="1" applyFill="1" applyBorder="1" applyAlignment="1" applyProtection="1">
      <alignment horizontal="center"/>
      <protection locked="0"/>
    </xf>
    <xf numFmtId="165" fontId="5" fillId="24" borderId="23" xfId="28" applyNumberFormat="1" applyFont="1" applyFill="1" applyBorder="1" applyAlignment="1" applyProtection="1">
      <alignment horizontal="center"/>
      <protection locked="0"/>
    </xf>
    <xf numFmtId="165" fontId="5" fillId="24" borderId="24" xfId="28" applyNumberFormat="1" applyFont="1" applyFill="1" applyBorder="1" applyAlignment="1" applyProtection="1">
      <alignment horizontal="center"/>
      <protection locked="0"/>
    </xf>
    <xf numFmtId="165" fontId="5" fillId="24" borderId="25" xfId="28" applyNumberFormat="1" applyFont="1" applyFill="1" applyBorder="1" applyAlignment="1" applyProtection="1">
      <alignment horizontal="center"/>
      <protection locked="0"/>
    </xf>
    <xf numFmtId="165" fontId="5" fillId="24" borderId="20" xfId="28" applyNumberFormat="1" applyFont="1" applyFill="1" applyBorder="1" applyAlignment="1" applyProtection="1">
      <alignment horizontal="center"/>
      <protection locked="0"/>
    </xf>
    <xf numFmtId="0" fontId="5" fillId="24" borderId="0" xfId="0" applyFont="1" applyFill="1" applyProtection="1">
      <protection locked="0"/>
    </xf>
    <xf numFmtId="165" fontId="5" fillId="0" borderId="23" xfId="28" applyNumberFormat="1" applyFont="1" applyBorder="1" applyAlignment="1" applyProtection="1">
      <alignment horizontal="center"/>
      <protection locked="0"/>
    </xf>
    <xf numFmtId="165" fontId="5" fillId="0" borderId="24" xfId="28" applyNumberFormat="1" applyFont="1" applyBorder="1" applyAlignment="1" applyProtection="1">
      <alignment horizontal="center"/>
      <protection locked="0"/>
    </xf>
    <xf numFmtId="0" fontId="9" fillId="24" borderId="0" xfId="0" applyFont="1" applyFill="1" applyBorder="1" applyAlignment="1" applyProtection="1">
      <protection locked="0"/>
    </xf>
    <xf numFmtId="0" fontId="6" fillId="24" borderId="0" xfId="0" applyFont="1" applyFill="1" applyAlignment="1">
      <alignment horizontal="center" wrapText="1"/>
    </xf>
    <xf numFmtId="0" fontId="6" fillId="24" borderId="0" xfId="0" applyFont="1" applyFill="1" applyBorder="1" applyAlignment="1">
      <alignment horizontal="center" wrapText="1"/>
    </xf>
    <xf numFmtId="165" fontId="5" fillId="24" borderId="26" xfId="28" applyNumberFormat="1" applyFont="1" applyFill="1" applyBorder="1" applyAlignment="1" applyProtection="1">
      <alignment horizontal="center"/>
      <protection locked="0"/>
    </xf>
    <xf numFmtId="165" fontId="5" fillId="24" borderId="27" xfId="28" applyNumberFormat="1" applyFont="1" applyFill="1" applyBorder="1" applyAlignment="1">
      <alignment horizontal="center"/>
    </xf>
    <xf numFmtId="165" fontId="5" fillId="24" borderId="28" xfId="28" applyNumberFormat="1" applyFont="1" applyFill="1" applyBorder="1" applyAlignment="1">
      <alignment horizontal="center"/>
    </xf>
    <xf numFmtId="0" fontId="8" fillId="24" borderId="0" xfId="0" applyFont="1" applyFill="1" applyBorder="1" applyAlignment="1">
      <alignment horizontal="left" wrapText="1"/>
    </xf>
    <xf numFmtId="0" fontId="9" fillId="24" borderId="0" xfId="0" applyFont="1" applyFill="1" applyBorder="1" applyAlignment="1" applyProtection="1">
      <alignment horizontal="left" indent="1"/>
      <protection locked="0"/>
    </xf>
    <xf numFmtId="166" fontId="6" fillId="0" borderId="0" xfId="0" applyNumberFormat="1" applyFont="1" applyFill="1" applyBorder="1" applyAlignment="1">
      <alignment horizontal="center" vertical="center"/>
    </xf>
    <xf numFmtId="0" fontId="14" fillId="24" borderId="12" xfId="0" applyFont="1" applyFill="1" applyBorder="1" applyAlignment="1">
      <alignment horizontal="left" wrapText="1"/>
    </xf>
    <xf numFmtId="0" fontId="0" fillId="24" borderId="0" xfId="0" applyFill="1"/>
    <xf numFmtId="0" fontId="9" fillId="24" borderId="0" xfId="0" applyFont="1" applyFill="1" applyBorder="1" applyProtection="1">
      <protection locked="0"/>
    </xf>
    <xf numFmtId="0" fontId="5" fillId="24" borderId="0" xfId="0" applyFont="1" applyFill="1" applyBorder="1" applyAlignment="1" applyProtection="1">
      <alignment horizontal="center"/>
    </xf>
    <xf numFmtId="0" fontId="5" fillId="0" borderId="0" xfId="0" applyFont="1" applyFill="1" applyBorder="1" applyAlignment="1">
      <alignment horizontal="right"/>
    </xf>
    <xf numFmtId="166" fontId="6" fillId="24" borderId="0" xfId="0" applyNumberFormat="1" applyFont="1" applyFill="1" applyBorder="1" applyAlignment="1">
      <alignment horizontal="center" vertical="center"/>
    </xf>
    <xf numFmtId="49" fontId="5" fillId="24" borderId="0" xfId="0" applyNumberFormat="1" applyFont="1" applyFill="1" applyBorder="1" applyAlignment="1">
      <alignment horizontal="center"/>
    </xf>
    <xf numFmtId="49" fontId="5" fillId="24" borderId="0" xfId="0" applyNumberFormat="1" applyFont="1" applyFill="1" applyBorder="1" applyAlignment="1" applyProtection="1">
      <alignment horizontal="center"/>
    </xf>
    <xf numFmtId="1" fontId="5" fillId="0" borderId="0" xfId="0" applyNumberFormat="1" applyFont="1" applyBorder="1" applyAlignment="1" applyProtection="1">
      <alignment horizontal="center"/>
    </xf>
    <xf numFmtId="165" fontId="5" fillId="0" borderId="26" xfId="28" applyNumberFormat="1" applyFont="1" applyBorder="1" applyAlignment="1" applyProtection="1">
      <alignment horizontal="center"/>
      <protection locked="0"/>
    </xf>
    <xf numFmtId="0" fontId="5" fillId="24" borderId="29" xfId="0" applyFont="1" applyFill="1" applyBorder="1" applyAlignment="1">
      <alignment horizontal="left" wrapText="1"/>
    </xf>
    <xf numFmtId="0" fontId="0" fillId="24" borderId="0" xfId="0" applyFill="1" applyBorder="1"/>
    <xf numFmtId="0" fontId="23" fillId="24" borderId="0" xfId="0" applyFont="1" applyFill="1" applyAlignment="1"/>
    <xf numFmtId="0" fontId="7" fillId="24" borderId="0" xfId="0" applyFont="1" applyFill="1"/>
    <xf numFmtId="0" fontId="24" fillId="24" borderId="0" xfId="36" applyFont="1" applyFill="1" applyAlignment="1" applyProtection="1"/>
    <xf numFmtId="0" fontId="3" fillId="24" borderId="0" xfId="0" applyFont="1" applyFill="1" applyBorder="1" applyAlignment="1">
      <alignment horizontal="right"/>
    </xf>
    <xf numFmtId="0" fontId="3" fillId="24" borderId="0" xfId="0" applyFont="1" applyFill="1" applyBorder="1" applyAlignment="1">
      <alignment wrapText="1"/>
    </xf>
    <xf numFmtId="0" fontId="8" fillId="24" borderId="0" xfId="0" applyFont="1" applyFill="1" applyBorder="1" applyAlignment="1">
      <alignment wrapText="1"/>
    </xf>
    <xf numFmtId="0" fontId="23" fillId="24" borderId="0" xfId="0" applyFont="1" applyFill="1" applyAlignment="1">
      <alignment horizontal="left"/>
    </xf>
    <xf numFmtId="0" fontId="7" fillId="24" borderId="0" xfId="0" applyFont="1" applyFill="1" applyBorder="1" applyAlignment="1">
      <alignment wrapText="1"/>
    </xf>
    <xf numFmtId="0" fontId="3" fillId="24" borderId="0" xfId="0" applyFont="1" applyFill="1" applyBorder="1" applyAlignment="1">
      <alignment horizontal="center" wrapText="1"/>
    </xf>
    <xf numFmtId="0" fontId="3" fillId="24" borderId="0" xfId="0" applyFont="1" applyFill="1" applyBorder="1" applyAlignment="1"/>
    <xf numFmtId="0" fontId="0" fillId="0" borderId="0" xfId="0" applyBorder="1"/>
    <xf numFmtId="0" fontId="2" fillId="24" borderId="0" xfId="36" applyFill="1" applyBorder="1" applyAlignment="1" applyProtection="1"/>
    <xf numFmtId="0" fontId="0" fillId="0" borderId="0" xfId="0" applyFill="1" applyBorder="1"/>
    <xf numFmtId="0" fontId="5" fillId="0" borderId="0" xfId="0" applyFont="1" applyFill="1" applyBorder="1"/>
    <xf numFmtId="0" fontId="0" fillId="24" borderId="0" xfId="0" applyFill="1" applyAlignment="1"/>
    <xf numFmtId="0" fontId="16" fillId="24" borderId="11" xfId="0" applyFont="1" applyFill="1" applyBorder="1" applyAlignment="1">
      <alignment horizontal="center" wrapText="1"/>
    </xf>
    <xf numFmtId="0" fontId="5" fillId="24" borderId="0" xfId="0" applyFont="1" applyFill="1" applyBorder="1" applyAlignment="1">
      <alignment vertical="center" wrapText="1"/>
    </xf>
    <xf numFmtId="0" fontId="26" fillId="24" borderId="0" xfId="36" applyFont="1" applyFill="1" applyAlignment="1" applyProtection="1"/>
    <xf numFmtId="0" fontId="0" fillId="26" borderId="0" xfId="0" applyFill="1"/>
    <xf numFmtId="0" fontId="6" fillId="24" borderId="0" xfId="0" applyFont="1" applyFill="1" applyAlignment="1"/>
    <xf numFmtId="0" fontId="9" fillId="24" borderId="0" xfId="0" applyFont="1" applyFill="1"/>
    <xf numFmtId="0" fontId="9" fillId="0" borderId="0" xfId="0" applyFont="1" applyAlignment="1">
      <alignment vertical="center"/>
    </xf>
    <xf numFmtId="0" fontId="5" fillId="0" borderId="0" xfId="0" applyFont="1" applyAlignment="1">
      <alignment horizontal="left"/>
    </xf>
    <xf numFmtId="0" fontId="29" fillId="26" borderId="0" xfId="0" applyFont="1" applyFill="1"/>
    <xf numFmtId="0" fontId="9" fillId="26" borderId="0" xfId="0" applyFont="1" applyFill="1" applyAlignment="1">
      <alignment horizontal="left"/>
    </xf>
    <xf numFmtId="0" fontId="30" fillId="26" borderId="0" xfId="0" applyFont="1" applyFill="1" applyAlignment="1"/>
    <xf numFmtId="0" fontId="9" fillId="26" borderId="0" xfId="0" applyFont="1" applyFill="1"/>
    <xf numFmtId="0" fontId="9" fillId="24" borderId="0" xfId="0" applyFont="1" applyFill="1" applyAlignment="1">
      <alignment horizontal="center"/>
    </xf>
    <xf numFmtId="0" fontId="27" fillId="24" borderId="0" xfId="0" applyFont="1" applyFill="1" applyAlignment="1">
      <alignment horizontal="left"/>
    </xf>
    <xf numFmtId="0" fontId="9" fillId="24" borderId="0" xfId="0" applyFont="1" applyFill="1" applyAlignment="1"/>
    <xf numFmtId="0" fontId="9" fillId="24" borderId="0" xfId="0" applyFont="1" applyFill="1" applyAlignment="1">
      <alignment horizontal="right"/>
    </xf>
    <xf numFmtId="0" fontId="9" fillId="24" borderId="0" xfId="0" applyFont="1" applyFill="1" applyAlignment="1">
      <alignment vertical="center" wrapText="1"/>
    </xf>
    <xf numFmtId="0" fontId="29" fillId="24" borderId="0" xfId="0" applyFont="1" applyFill="1"/>
    <xf numFmtId="0" fontId="9" fillId="24" borderId="0" xfId="0" applyFont="1" applyFill="1" applyAlignment="1">
      <alignment horizontal="left"/>
    </xf>
    <xf numFmtId="0" fontId="23" fillId="24" borderId="0" xfId="0" applyFont="1" applyFill="1" applyAlignment="1">
      <alignment horizontal="left" indent="1"/>
    </xf>
    <xf numFmtId="0" fontId="9" fillId="24" borderId="0" xfId="0" applyFont="1" applyFill="1" applyAlignment="1">
      <alignment horizontal="left" indent="1"/>
    </xf>
    <xf numFmtId="0" fontId="29" fillId="24" borderId="0" xfId="0" applyFont="1" applyFill="1" applyAlignment="1">
      <alignment horizontal="left"/>
    </xf>
    <xf numFmtId="0" fontId="30" fillId="24" borderId="0" xfId="0" applyFont="1" applyFill="1"/>
    <xf numFmtId="0" fontId="30" fillId="24" borderId="0" xfId="0" applyFont="1" applyFill="1" applyAlignment="1"/>
    <xf numFmtId="0" fontId="9" fillId="24" borderId="0" xfId="0" applyFont="1" applyFill="1" applyAlignment="1">
      <alignment horizontal="left" indent="8"/>
    </xf>
    <xf numFmtId="0" fontId="4" fillId="24" borderId="0" xfId="0" applyFont="1" applyFill="1"/>
    <xf numFmtId="0" fontId="4" fillId="24" borderId="0" xfId="0" applyFont="1" applyFill="1" applyAlignment="1"/>
    <xf numFmtId="49" fontId="30" fillId="26" borderId="0" xfId="0" applyNumberFormat="1" applyFont="1" applyFill="1"/>
    <xf numFmtId="0" fontId="32" fillId="24" borderId="0" xfId="0" applyFont="1" applyFill="1"/>
    <xf numFmtId="0" fontId="33" fillId="24" borderId="0" xfId="0" applyFont="1" applyFill="1"/>
    <xf numFmtId="0" fontId="34" fillId="24" borderId="0" xfId="0" applyFont="1" applyFill="1" applyAlignment="1">
      <alignment horizontal="center"/>
    </xf>
    <xf numFmtId="0" fontId="35" fillId="24" borderId="0" xfId="0" applyFont="1" applyFill="1" applyAlignment="1">
      <alignment horizontal="center"/>
    </xf>
    <xf numFmtId="0" fontId="8" fillId="24" borderId="0" xfId="0" applyFont="1" applyFill="1" applyBorder="1" applyAlignment="1">
      <alignment horizontal="center" wrapText="1"/>
    </xf>
    <xf numFmtId="0" fontId="5" fillId="0" borderId="0" xfId="0" applyFont="1" applyAlignment="1">
      <alignment horizontal="center"/>
    </xf>
    <xf numFmtId="0" fontId="14" fillId="24" borderId="30" xfId="0" applyFont="1" applyFill="1" applyBorder="1" applyAlignment="1">
      <alignment horizontal="center" wrapText="1"/>
    </xf>
    <xf numFmtId="0" fontId="14" fillId="24" borderId="31" xfId="0" applyFont="1" applyFill="1" applyBorder="1" applyAlignment="1">
      <alignment horizontal="center" wrapText="1"/>
    </xf>
    <xf numFmtId="0" fontId="14" fillId="24" borderId="18" xfId="0" applyFont="1" applyFill="1" applyBorder="1" applyAlignment="1">
      <alignment horizontal="center" wrapText="1"/>
    </xf>
    <xf numFmtId="0" fontId="6" fillId="24" borderId="30" xfId="0" applyFont="1" applyFill="1" applyBorder="1" applyAlignment="1">
      <alignment horizontal="center"/>
    </xf>
    <xf numFmtId="0" fontId="13" fillId="24" borderId="0" xfId="0" applyFont="1" applyFill="1" applyAlignment="1">
      <alignment horizontal="center"/>
    </xf>
    <xf numFmtId="0" fontId="5" fillId="0" borderId="0" xfId="0" applyFont="1" applyFill="1"/>
    <xf numFmtId="0" fontId="5" fillId="0" borderId="0" xfId="0" applyFont="1" applyFill="1" applyBorder="1" applyAlignment="1">
      <alignment wrapText="1"/>
    </xf>
    <xf numFmtId="0" fontId="4" fillId="24" borderId="0" xfId="0" applyFont="1" applyFill="1" applyAlignment="1">
      <alignment horizontal="right"/>
    </xf>
    <xf numFmtId="0" fontId="5" fillId="0" borderId="0" xfId="0" quotePrefix="1" applyFont="1" applyFill="1" applyBorder="1" applyAlignment="1">
      <alignment horizontal="right"/>
    </xf>
    <xf numFmtId="0" fontId="13" fillId="0" borderId="0" xfId="0" applyFont="1" applyFill="1" applyBorder="1"/>
    <xf numFmtId="0" fontId="14" fillId="0" borderId="0" xfId="0" applyFont="1" applyFill="1" applyBorder="1" applyAlignment="1">
      <alignment horizontal="center" wrapText="1"/>
    </xf>
    <xf numFmtId="0" fontId="16" fillId="0" borderId="0" xfId="0" applyFont="1" applyFill="1" applyBorder="1" applyAlignment="1">
      <alignment horizontal="center" wrapText="1"/>
    </xf>
    <xf numFmtId="0" fontId="14" fillId="0" borderId="0" xfId="0" applyFont="1" applyFill="1" applyBorder="1"/>
    <xf numFmtId="164" fontId="6" fillId="0" borderId="0" xfId="0" applyNumberFormat="1" applyFont="1" applyFill="1" applyBorder="1" applyAlignment="1">
      <alignment horizontal="center"/>
    </xf>
    <xf numFmtId="165" fontId="5" fillId="0" borderId="0" xfId="28" applyNumberFormat="1" applyFont="1" applyFill="1" applyBorder="1"/>
    <xf numFmtId="8" fontId="5" fillId="0" borderId="0" xfId="0" applyNumberFormat="1" applyFont="1" applyFill="1" applyBorder="1" applyAlignment="1">
      <alignment horizontal="center"/>
    </xf>
    <xf numFmtId="165" fontId="4" fillId="0" borderId="0" xfId="28" applyNumberFormat="1" applyFont="1" applyFill="1" applyBorder="1"/>
    <xf numFmtId="8" fontId="4" fillId="0" borderId="0" xfId="0" applyNumberFormat="1" applyFont="1" applyFill="1" applyBorder="1" applyAlignment="1">
      <alignment horizontal="center"/>
    </xf>
    <xf numFmtId="0" fontId="23" fillId="0" borderId="0" xfId="0" applyFont="1" applyFill="1" applyAlignment="1">
      <alignment horizontal="left"/>
    </xf>
    <xf numFmtId="0" fontId="0" fillId="0" borderId="0" xfId="0" applyFill="1"/>
    <xf numFmtId="0" fontId="23" fillId="0" borderId="0" xfId="0" applyFont="1" applyFill="1" applyAlignment="1"/>
    <xf numFmtId="0" fontId="20" fillId="24" borderId="0" xfId="0" applyFont="1" applyFill="1" applyAlignment="1">
      <alignment horizontal="center"/>
    </xf>
    <xf numFmtId="0" fontId="8" fillId="24" borderId="0" xfId="0" applyFont="1" applyFill="1" applyAlignment="1">
      <alignment horizontal="center" wrapText="1"/>
    </xf>
    <xf numFmtId="0" fontId="4" fillId="24" borderId="0" xfId="0" applyFont="1" applyFill="1" applyBorder="1" applyAlignment="1">
      <alignment vertical="center" wrapText="1"/>
    </xf>
    <xf numFmtId="0" fontId="19" fillId="24" borderId="0" xfId="0" applyFont="1" applyFill="1" applyBorder="1" applyAlignment="1">
      <alignment horizontal="left" wrapText="1"/>
    </xf>
    <xf numFmtId="0" fontId="19" fillId="24" borderId="0" xfId="0" applyFont="1" applyFill="1" applyBorder="1"/>
    <xf numFmtId="0" fontId="19" fillId="24" borderId="0" xfId="0" applyFont="1" applyFill="1" applyBorder="1" applyAlignment="1">
      <alignment horizontal="right"/>
    </xf>
    <xf numFmtId="0" fontId="8" fillId="24" borderId="0" xfId="0" applyFont="1" applyFill="1" applyBorder="1" applyAlignment="1"/>
    <xf numFmtId="0" fontId="8" fillId="24" borderId="0" xfId="0" applyFont="1" applyFill="1" applyBorder="1" applyAlignment="1">
      <alignment horizontal="right"/>
    </xf>
    <xf numFmtId="0" fontId="38" fillId="24" borderId="0" xfId="36" applyFont="1" applyFill="1" applyBorder="1" applyAlignment="1" applyProtection="1">
      <alignment horizontal="left"/>
    </xf>
    <xf numFmtId="0" fontId="39" fillId="24" borderId="0" xfId="36" applyFont="1" applyFill="1" applyBorder="1" applyAlignment="1" applyProtection="1">
      <alignment horizontal="left"/>
    </xf>
    <xf numFmtId="0" fontId="37" fillId="24" borderId="0" xfId="36" applyFont="1" applyFill="1" applyBorder="1" applyAlignment="1" applyProtection="1"/>
    <xf numFmtId="0" fontId="9" fillId="26" borderId="0" xfId="0" applyFont="1" applyFill="1" applyAlignment="1">
      <alignment wrapText="1"/>
    </xf>
    <xf numFmtId="0" fontId="9" fillId="26" borderId="0" xfId="0" applyFont="1" applyFill="1" applyAlignment="1">
      <alignment vertical="center" wrapText="1"/>
    </xf>
    <xf numFmtId="0" fontId="0" fillId="26" borderId="0" xfId="0" applyFill="1" applyAlignment="1"/>
    <xf numFmtId="0" fontId="4" fillId="26" borderId="0" xfId="0" applyFont="1" applyFill="1" applyAlignment="1"/>
    <xf numFmtId="0" fontId="0" fillId="26" borderId="0" xfId="0" applyFill="1" applyBorder="1"/>
    <xf numFmtId="0" fontId="9" fillId="26" borderId="0" xfId="0" applyFont="1" applyFill="1" applyBorder="1"/>
    <xf numFmtId="0" fontId="5" fillId="26" borderId="0" xfId="0" applyFont="1" applyFill="1"/>
    <xf numFmtId="0" fontId="13" fillId="26" borderId="0" xfId="0" applyFont="1" applyFill="1"/>
    <xf numFmtId="0" fontId="14" fillId="26" borderId="0" xfId="0" applyFont="1" applyFill="1"/>
    <xf numFmtId="0" fontId="6" fillId="26" borderId="0" xfId="0" applyFont="1" applyFill="1"/>
    <xf numFmtId="0" fontId="5" fillId="26" borderId="0" xfId="0" applyFont="1" applyFill="1" applyBorder="1"/>
    <xf numFmtId="0" fontId="5" fillId="26" borderId="0" xfId="0" applyFont="1" applyFill="1" applyAlignment="1">
      <alignment horizontal="right"/>
    </xf>
    <xf numFmtId="0" fontId="19" fillId="0" borderId="0" xfId="0" applyFont="1" applyBorder="1"/>
    <xf numFmtId="0" fontId="0" fillId="24" borderId="32" xfId="0" applyFill="1" applyBorder="1"/>
    <xf numFmtId="0" fontId="0" fillId="24" borderId="14" xfId="0" applyFill="1" applyBorder="1"/>
    <xf numFmtId="0" fontId="0" fillId="24" borderId="33" xfId="0" applyFill="1" applyBorder="1"/>
    <xf numFmtId="0" fontId="0" fillId="24" borderId="34" xfId="0" applyFill="1" applyBorder="1"/>
    <xf numFmtId="0" fontId="19" fillId="24" borderId="34" xfId="0" applyFont="1" applyFill="1" applyBorder="1"/>
    <xf numFmtId="0" fontId="19" fillId="24" borderId="29" xfId="0" applyFont="1" applyFill="1" applyBorder="1"/>
    <xf numFmtId="0" fontId="19" fillId="24" borderId="36" xfId="0" applyFont="1" applyFill="1" applyBorder="1"/>
    <xf numFmtId="0" fontId="19" fillId="24" borderId="37" xfId="0" applyFont="1" applyFill="1" applyBorder="1"/>
    <xf numFmtId="0" fontId="19" fillId="26" borderId="0" xfId="0" applyFont="1" applyFill="1" applyBorder="1"/>
    <xf numFmtId="0" fontId="8" fillId="24" borderId="29" xfId="0" applyFont="1" applyFill="1" applyBorder="1" applyAlignment="1">
      <alignment horizontal="left" indent="1"/>
    </xf>
    <xf numFmtId="0" fontId="8" fillId="24" borderId="0" xfId="0" applyFont="1" applyFill="1"/>
    <xf numFmtId="0" fontId="8" fillId="24" borderId="35" xfId="0" applyFont="1" applyFill="1" applyBorder="1" applyAlignment="1"/>
    <xf numFmtId="0" fontId="8" fillId="24" borderId="36" xfId="0" applyFont="1" applyFill="1" applyBorder="1" applyAlignment="1"/>
    <xf numFmtId="0" fontId="8" fillId="24" borderId="36" xfId="0" applyFont="1" applyFill="1" applyBorder="1"/>
    <xf numFmtId="0" fontId="41" fillId="24" borderId="36" xfId="36" applyFont="1" applyFill="1" applyBorder="1" applyAlignment="1" applyProtection="1"/>
    <xf numFmtId="0" fontId="4" fillId="24" borderId="36" xfId="0" applyFont="1" applyFill="1" applyBorder="1"/>
    <xf numFmtId="0" fontId="5" fillId="0" borderId="12" xfId="0" applyFont="1" applyFill="1" applyBorder="1" applyAlignment="1"/>
    <xf numFmtId="0" fontId="5" fillId="0" borderId="13" xfId="0" applyFont="1" applyFill="1" applyBorder="1" applyAlignment="1"/>
    <xf numFmtId="0" fontId="5" fillId="0" borderId="11" xfId="0" applyFont="1" applyFill="1" applyBorder="1" applyAlignment="1"/>
    <xf numFmtId="0" fontId="14" fillId="26" borderId="0" xfId="0" applyFont="1" applyFill="1" applyBorder="1" applyAlignment="1">
      <alignment horizontal="center" wrapText="1"/>
    </xf>
    <xf numFmtId="164" fontId="14" fillId="26" borderId="0" xfId="0" applyNumberFormat="1" applyFont="1" applyFill="1" applyBorder="1" applyAlignment="1">
      <alignment horizontal="center" vertical="center" wrapText="1"/>
    </xf>
    <xf numFmtId="164" fontId="4" fillId="26" borderId="0" xfId="0" applyNumberFormat="1" applyFont="1" applyFill="1" applyBorder="1" applyAlignment="1">
      <alignment horizontal="center"/>
    </xf>
    <xf numFmtId="0" fontId="5" fillId="26" borderId="0" xfId="0" applyFont="1" applyFill="1" applyAlignment="1">
      <alignment horizontal="center"/>
    </xf>
    <xf numFmtId="0" fontId="5" fillId="26" borderId="0" xfId="0" applyFont="1" applyFill="1" applyAlignment="1">
      <alignment horizontal="left" wrapText="1"/>
    </xf>
    <xf numFmtId="0" fontId="5" fillId="24" borderId="0" xfId="0" applyFont="1" applyFill="1" applyAlignment="1">
      <alignment horizontal="left"/>
    </xf>
    <xf numFmtId="0" fontId="13" fillId="24" borderId="0" xfId="0" applyFont="1" applyFill="1" applyAlignment="1">
      <alignment horizontal="left"/>
    </xf>
    <xf numFmtId="0" fontId="15" fillId="24" borderId="0" xfId="0" applyFont="1" applyFill="1" applyBorder="1" applyAlignment="1">
      <alignment horizontal="left"/>
    </xf>
    <xf numFmtId="0" fontId="5" fillId="26" borderId="0" xfId="0" applyFont="1" applyFill="1" applyAlignment="1">
      <alignment horizontal="left"/>
    </xf>
    <xf numFmtId="0" fontId="4" fillId="24" borderId="0" xfId="0" applyFont="1" applyFill="1" applyBorder="1" applyAlignment="1" applyProtection="1">
      <alignment horizontal="left"/>
    </xf>
    <xf numFmtId="0" fontId="4" fillId="24" borderId="0" xfId="0" applyFont="1" applyFill="1" applyBorder="1" applyAlignment="1">
      <alignment horizontal="right" vertical="center" wrapText="1"/>
    </xf>
    <xf numFmtId="0" fontId="6" fillId="24" borderId="13" xfId="0" applyFont="1" applyFill="1" applyBorder="1" applyAlignment="1">
      <alignment horizontal="left" wrapText="1"/>
    </xf>
    <xf numFmtId="0" fontId="0" fillId="24" borderId="0" xfId="0" applyFill="1" applyAlignment="1">
      <alignment vertical="top"/>
    </xf>
    <xf numFmtId="0" fontId="3" fillId="24" borderId="0" xfId="0" applyFont="1" applyFill="1" applyBorder="1" applyAlignment="1" applyProtection="1">
      <alignment horizontal="right"/>
    </xf>
    <xf numFmtId="0" fontId="4" fillId="24" borderId="36" xfId="0" applyFont="1" applyFill="1" applyBorder="1" applyAlignment="1">
      <alignment horizontal="right"/>
    </xf>
    <xf numFmtId="0" fontId="4" fillId="24" borderId="37" xfId="0" applyFont="1" applyFill="1" applyBorder="1"/>
    <xf numFmtId="0" fontId="0" fillId="24" borderId="0" xfId="0" applyFill="1" applyBorder="1" applyAlignment="1">
      <alignment vertical="top"/>
    </xf>
    <xf numFmtId="0" fontId="42" fillId="24" borderId="0" xfId="0" applyFont="1" applyFill="1" applyBorder="1" applyAlignment="1">
      <alignment vertical="center"/>
    </xf>
    <xf numFmtId="0" fontId="4" fillId="24" borderId="29" xfId="0" applyFont="1" applyFill="1" applyBorder="1" applyAlignment="1">
      <alignment horizontal="right"/>
    </xf>
    <xf numFmtId="0" fontId="4" fillId="24" borderId="35" xfId="0" applyFont="1" applyFill="1" applyBorder="1"/>
    <xf numFmtId="3" fontId="19" fillId="24" borderId="0" xfId="0" quotePrefix="1" applyNumberFormat="1" applyFont="1" applyFill="1" applyBorder="1" applyAlignment="1">
      <alignment horizontal="right"/>
    </xf>
    <xf numFmtId="165" fontId="8" fillId="24" borderId="10" xfId="0" applyNumberFormat="1" applyFont="1" applyFill="1" applyBorder="1"/>
    <xf numFmtId="0" fontId="19" fillId="24" borderId="0" xfId="0" applyFont="1" applyFill="1" applyAlignment="1">
      <alignment horizontal="right"/>
    </xf>
    <xf numFmtId="0" fontId="6" fillId="24" borderId="12" xfId="0" applyFont="1" applyFill="1" applyBorder="1" applyAlignment="1">
      <alignment horizontal="left" wrapText="1"/>
    </xf>
    <xf numFmtId="0" fontId="6" fillId="24" borderId="12" xfId="0" applyFont="1" applyFill="1" applyBorder="1" applyAlignment="1">
      <alignment horizontal="center" wrapText="1"/>
    </xf>
    <xf numFmtId="0" fontId="6" fillId="24" borderId="13" xfId="0" applyFont="1" applyFill="1" applyBorder="1" applyAlignment="1">
      <alignment horizontal="center" wrapText="1"/>
    </xf>
    <xf numFmtId="0" fontId="43" fillId="24" borderId="11" xfId="0" applyFont="1" applyFill="1" applyBorder="1" applyAlignment="1">
      <alignment horizontal="center" wrapText="1"/>
    </xf>
    <xf numFmtId="164" fontId="6" fillId="24" borderId="0" xfId="0" applyNumberFormat="1" applyFont="1" applyFill="1" applyBorder="1" applyAlignment="1">
      <alignment horizontal="center" vertical="center" wrapText="1"/>
    </xf>
    <xf numFmtId="0" fontId="6" fillId="24" borderId="0" xfId="0" applyFont="1" applyFill="1" applyBorder="1" applyAlignment="1">
      <alignment horizontal="center" vertical="center" wrapText="1"/>
    </xf>
    <xf numFmtId="8" fontId="19" fillId="24" borderId="0" xfId="0" applyNumberFormat="1" applyFont="1" applyFill="1" applyBorder="1" applyAlignment="1">
      <alignment horizontal="right"/>
    </xf>
    <xf numFmtId="165" fontId="19" fillId="24" borderId="0" xfId="28" applyNumberFormat="1" applyFont="1" applyFill="1" applyBorder="1" applyAlignment="1">
      <alignment horizontal="right"/>
    </xf>
    <xf numFmtId="2" fontId="19" fillId="24" borderId="0" xfId="0" applyNumberFormat="1" applyFont="1" applyFill="1" applyBorder="1" applyAlignment="1">
      <alignment horizontal="right"/>
    </xf>
    <xf numFmtId="0" fontId="0" fillId="24" borderId="41" xfId="0" applyFill="1" applyBorder="1" applyProtection="1">
      <protection locked="0"/>
    </xf>
    <xf numFmtId="0" fontId="0" fillId="24" borderId="38" xfId="0" applyFill="1" applyBorder="1" applyProtection="1">
      <protection locked="0"/>
    </xf>
    <xf numFmtId="14" fontId="0" fillId="25" borderId="0" xfId="0" applyNumberFormat="1" applyFill="1"/>
    <xf numFmtId="0" fontId="45" fillId="24" borderId="0" xfId="0" applyFont="1" applyFill="1" applyAlignment="1">
      <alignment horizontal="center"/>
    </xf>
    <xf numFmtId="0" fontId="4" fillId="24" borderId="0" xfId="0" applyFont="1" applyFill="1" applyBorder="1" applyAlignment="1" applyProtection="1"/>
    <xf numFmtId="0" fontId="4" fillId="24" borderId="34" xfId="0" applyFont="1" applyFill="1" applyBorder="1" applyAlignment="1" applyProtection="1"/>
    <xf numFmtId="14" fontId="25" fillId="25" borderId="0" xfId="0" applyNumberFormat="1" applyFont="1" applyFill="1"/>
    <xf numFmtId="14" fontId="46" fillId="25" borderId="0" xfId="0" applyNumberFormat="1" applyFont="1" applyFill="1" applyAlignment="1">
      <alignment horizontal="right" vertical="center" wrapText="1"/>
    </xf>
    <xf numFmtId="0" fontId="5" fillId="24" borderId="0" xfId="0" applyFont="1" applyFill="1" applyProtection="1"/>
    <xf numFmtId="44" fontId="3" fillId="24" borderId="0" xfId="29" applyFont="1" applyFill="1" applyBorder="1" applyAlignment="1">
      <alignment horizontal="center"/>
    </xf>
    <xf numFmtId="44" fontId="3" fillId="24" borderId="0" xfId="29" applyFont="1" applyFill="1" applyBorder="1" applyAlignment="1">
      <alignment horizontal="right"/>
    </xf>
    <xf numFmtId="0" fontId="9" fillId="0" borderId="0" xfId="0" applyFont="1"/>
    <xf numFmtId="0" fontId="9" fillId="0" borderId="0" xfId="0" applyFont="1" applyFill="1"/>
    <xf numFmtId="168" fontId="19" fillId="0" borderId="0" xfId="28" applyNumberFormat="1" applyFont="1" applyBorder="1" applyAlignment="1" applyProtection="1">
      <alignment horizontal="center"/>
    </xf>
    <xf numFmtId="0" fontId="19" fillId="24" borderId="0" xfId="0" applyFont="1" applyFill="1" applyBorder="1" applyAlignment="1">
      <alignment vertical="top" wrapText="1"/>
    </xf>
    <xf numFmtId="0" fontId="4" fillId="24" borderId="33" xfId="0" applyFont="1" applyFill="1" applyBorder="1"/>
    <xf numFmtId="0" fontId="4" fillId="24" borderId="34" xfId="0" applyFont="1" applyFill="1" applyBorder="1"/>
    <xf numFmtId="0" fontId="9" fillId="24" borderId="0" xfId="0" applyFont="1" applyFill="1" applyAlignment="1">
      <alignment wrapText="1"/>
    </xf>
    <xf numFmtId="0" fontId="9" fillId="0" borderId="0" xfId="0" applyFont="1" applyFill="1" applyAlignment="1">
      <alignment wrapText="1"/>
    </xf>
    <xf numFmtId="0" fontId="3" fillId="0" borderId="29" xfId="0" applyFont="1" applyBorder="1" applyAlignment="1">
      <alignment horizontal="right"/>
    </xf>
    <xf numFmtId="0" fontId="4" fillId="24" borderId="41" xfId="0" applyFont="1" applyFill="1" applyBorder="1" applyAlignment="1" applyProtection="1">
      <alignment horizontal="left" vertical="center"/>
      <protection locked="0"/>
    </xf>
    <xf numFmtId="0" fontId="3" fillId="24" borderId="0" xfId="0" applyFont="1" applyFill="1" applyBorder="1" applyAlignment="1">
      <alignment horizontal="right" vertical="center"/>
    </xf>
    <xf numFmtId="0" fontId="3" fillId="24" borderId="29" xfId="0" applyFont="1" applyFill="1" applyBorder="1" applyAlignment="1">
      <alignment horizontal="right"/>
    </xf>
    <xf numFmtId="0" fontId="33" fillId="24" borderId="41" xfId="0" applyFont="1" applyFill="1" applyBorder="1" applyAlignment="1" applyProtection="1">
      <alignment horizontal="left"/>
      <protection locked="0"/>
    </xf>
    <xf numFmtId="0" fontId="3" fillId="24" borderId="34" xfId="0" applyFont="1" applyFill="1" applyBorder="1" applyAlignment="1">
      <alignment horizontal="center"/>
    </xf>
    <xf numFmtId="0" fontId="4" fillId="24" borderId="34" xfId="0" applyFont="1" applyFill="1" applyBorder="1" applyAlignment="1">
      <alignment wrapText="1"/>
    </xf>
    <xf numFmtId="0" fontId="3" fillId="0" borderId="0" xfId="0" applyFont="1" applyAlignment="1">
      <alignment horizontal="right"/>
    </xf>
    <xf numFmtId="0" fontId="5" fillId="24" borderId="34" xfId="0" applyFont="1" applyFill="1" applyBorder="1"/>
    <xf numFmtId="0" fontId="33" fillId="24" borderId="29" xfId="0" applyFont="1" applyFill="1" applyBorder="1"/>
    <xf numFmtId="0" fontId="33" fillId="24" borderId="0" xfId="0" applyFont="1" applyFill="1" applyBorder="1"/>
    <xf numFmtId="0" fontId="42" fillId="24" borderId="0" xfId="0" applyFont="1" applyFill="1" applyBorder="1" applyAlignment="1">
      <alignment horizontal="center" vertical="center"/>
    </xf>
    <xf numFmtId="0" fontId="5" fillId="24" borderId="0" xfId="0" applyFont="1" applyFill="1" applyBorder="1" applyAlignment="1">
      <alignment vertical="center"/>
    </xf>
    <xf numFmtId="0" fontId="9" fillId="0" borderId="0" xfId="0" applyFont="1" applyFill="1" applyAlignment="1">
      <alignment vertical="center" wrapText="1"/>
    </xf>
    <xf numFmtId="0" fontId="5" fillId="0" borderId="0" xfId="0" applyFont="1" applyAlignment="1">
      <alignment vertical="center"/>
    </xf>
    <xf numFmtId="0" fontId="3" fillId="24" borderId="29" xfId="0" applyFont="1" applyFill="1" applyBorder="1" applyAlignment="1" applyProtection="1">
      <alignment horizontal="right"/>
    </xf>
    <xf numFmtId="0" fontId="3" fillId="24" borderId="0" xfId="0" applyFont="1" applyFill="1" applyBorder="1" applyAlignment="1" applyProtection="1">
      <alignment horizontal="right" vertical="center"/>
    </xf>
    <xf numFmtId="0" fontId="3" fillId="0" borderId="0" xfId="0" applyFont="1" applyAlignment="1" applyProtection="1">
      <alignment horizontal="right"/>
    </xf>
    <xf numFmtId="0" fontId="1" fillId="24" borderId="35" xfId="0" applyFont="1" applyFill="1" applyBorder="1"/>
    <xf numFmtId="0" fontId="5" fillId="24" borderId="36" xfId="0" applyFont="1" applyFill="1" applyBorder="1" applyAlignment="1">
      <alignment horizontal="right"/>
    </xf>
    <xf numFmtId="0" fontId="0" fillId="24" borderId="36" xfId="0" applyFill="1" applyBorder="1"/>
    <xf numFmtId="0" fontId="0" fillId="24" borderId="37" xfId="0" applyFill="1" applyBorder="1"/>
    <xf numFmtId="0" fontId="7" fillId="24" borderId="14" xfId="0" applyFont="1" applyFill="1" applyBorder="1" applyAlignment="1">
      <alignment horizontal="right" wrapText="1"/>
    </xf>
    <xf numFmtId="0" fontId="5" fillId="24" borderId="14" xfId="0" applyFont="1" applyFill="1" applyBorder="1" applyAlignment="1">
      <alignment horizontal="right"/>
    </xf>
    <xf numFmtId="0" fontId="5" fillId="0" borderId="14" xfId="0" applyFont="1" applyBorder="1"/>
    <xf numFmtId="0" fontId="3" fillId="24" borderId="14" xfId="0" applyFont="1" applyFill="1" applyBorder="1"/>
    <xf numFmtId="0" fontId="5" fillId="24" borderId="14" xfId="0" applyFont="1" applyFill="1" applyBorder="1" applyAlignment="1"/>
    <xf numFmtId="0" fontId="4" fillId="24" borderId="14" xfId="0" applyFont="1" applyFill="1" applyBorder="1"/>
    <xf numFmtId="0" fontId="5" fillId="0" borderId="0" xfId="0" applyFont="1" applyBorder="1" applyAlignment="1">
      <alignment horizontal="right"/>
    </xf>
    <xf numFmtId="0" fontId="3" fillId="24" borderId="29" xfId="0" applyFont="1" applyFill="1" applyBorder="1" applyAlignment="1">
      <alignment horizontal="left"/>
    </xf>
    <xf numFmtId="0" fontId="7" fillId="24" borderId="0" xfId="0" applyFont="1" applyFill="1" applyBorder="1" applyAlignment="1" applyProtection="1">
      <alignment horizontal="right"/>
      <protection locked="0"/>
    </xf>
    <xf numFmtId="0" fontId="5" fillId="24" borderId="35" xfId="0" applyFont="1" applyFill="1" applyBorder="1" applyAlignment="1">
      <alignment horizontal="left" wrapText="1"/>
    </xf>
    <xf numFmtId="0" fontId="5" fillId="24" borderId="36" xfId="0" applyFont="1" applyFill="1" applyBorder="1"/>
    <xf numFmtId="0" fontId="9" fillId="24" borderId="36" xfId="0" applyFont="1" applyFill="1" applyBorder="1" applyAlignment="1">
      <alignment horizontal="right"/>
    </xf>
    <xf numFmtId="0" fontId="5" fillId="24" borderId="37" xfId="0" applyFont="1" applyFill="1" applyBorder="1"/>
    <xf numFmtId="0" fontId="0" fillId="24" borderId="0" xfId="0" applyFill="1" applyProtection="1"/>
    <xf numFmtId="14" fontId="0" fillId="25" borderId="0" xfId="0" applyNumberFormat="1" applyFill="1" applyProtection="1"/>
    <xf numFmtId="0" fontId="0" fillId="0" borderId="0" xfId="0" applyProtection="1"/>
    <xf numFmtId="0" fontId="0" fillId="24" borderId="0" xfId="0" applyFill="1" applyBorder="1" applyProtection="1"/>
    <xf numFmtId="0" fontId="19" fillId="24" borderId="0" xfId="0" applyFont="1" applyFill="1" applyBorder="1" applyProtection="1"/>
    <xf numFmtId="0" fontId="4" fillId="24" borderId="0" xfId="0" applyFont="1" applyFill="1" applyBorder="1" applyProtection="1"/>
    <xf numFmtId="0" fontId="0" fillId="24" borderId="0" xfId="0" applyFill="1" applyProtection="1">
      <protection locked="0"/>
    </xf>
    <xf numFmtId="0" fontId="0" fillId="24" borderId="0" xfId="0" applyFill="1" applyBorder="1" applyProtection="1">
      <protection locked="0"/>
    </xf>
    <xf numFmtId="14" fontId="46" fillId="25" borderId="0" xfId="0" applyNumberFormat="1" applyFont="1" applyFill="1" applyAlignment="1">
      <alignment horizontal="center" vertical="center" wrapText="1"/>
    </xf>
    <xf numFmtId="0" fontId="36" fillId="24" borderId="0" xfId="0" applyFont="1" applyFill="1" applyAlignment="1">
      <alignment horizontal="center"/>
    </xf>
    <xf numFmtId="166" fontId="6" fillId="0" borderId="30" xfId="0" applyNumberFormat="1" applyFont="1" applyFill="1" applyBorder="1" applyAlignment="1" applyProtection="1">
      <alignment horizontal="center" vertical="center"/>
      <protection hidden="1"/>
    </xf>
    <xf numFmtId="0" fontId="4" fillId="0" borderId="0" xfId="0" applyFont="1" applyFill="1" applyBorder="1" applyAlignment="1">
      <alignment vertical="center" wrapText="1"/>
    </xf>
    <xf numFmtId="0" fontId="17" fillId="24" borderId="0" xfId="0" applyFont="1" applyFill="1" applyAlignment="1">
      <alignment horizontal="center" vertical="center"/>
    </xf>
    <xf numFmtId="0" fontId="31" fillId="24" borderId="0" xfId="0" applyFont="1" applyFill="1" applyAlignment="1">
      <alignment horizontal="left" readingOrder="1"/>
    </xf>
    <xf numFmtId="0" fontId="42" fillId="24" borderId="0" xfId="0" applyFont="1" applyFill="1" applyAlignment="1" applyProtection="1">
      <alignment horizontal="left"/>
    </xf>
    <xf numFmtId="0" fontId="5" fillId="0" borderId="0" xfId="0" applyFont="1" applyFill="1" applyAlignment="1">
      <alignment horizontal="right" vertical="top"/>
    </xf>
    <xf numFmtId="0" fontId="0" fillId="0" borderId="0" xfId="0" applyFill="1" applyAlignment="1">
      <alignment vertical="top"/>
    </xf>
    <xf numFmtId="0" fontId="0" fillId="0" borderId="0" xfId="0" applyFill="1" applyAlignment="1">
      <alignment horizontal="right" vertical="top"/>
    </xf>
    <xf numFmtId="0" fontId="5" fillId="29" borderId="0" xfId="0" applyFont="1" applyFill="1"/>
    <xf numFmtId="0" fontId="36" fillId="24" borderId="0" xfId="0" applyFont="1" applyFill="1" applyAlignment="1" applyProtection="1"/>
    <xf numFmtId="14" fontId="5" fillId="25" borderId="0" xfId="0" applyNumberFormat="1" applyFont="1" applyFill="1" applyAlignment="1">
      <alignment horizontal="center"/>
    </xf>
    <xf numFmtId="0" fontId="0" fillId="29" borderId="0" xfId="0" applyFill="1"/>
    <xf numFmtId="0" fontId="4" fillId="29" borderId="0" xfId="0" applyFont="1" applyFill="1" applyBorder="1"/>
    <xf numFmtId="0" fontId="7" fillId="24" borderId="14" xfId="0" applyFont="1" applyFill="1" applyBorder="1"/>
    <xf numFmtId="0" fontId="9" fillId="24" borderId="0" xfId="36" applyFont="1" applyFill="1" applyBorder="1" applyAlignment="1" applyProtection="1"/>
    <xf numFmtId="0" fontId="9" fillId="0" borderId="0" xfId="0" applyFont="1" applyFill="1" applyBorder="1"/>
    <xf numFmtId="0" fontId="1" fillId="0" borderId="0" xfId="0" applyFont="1" applyFill="1" applyBorder="1"/>
    <xf numFmtId="0" fontId="24" fillId="0" borderId="0" xfId="36" applyFont="1" applyFill="1" applyBorder="1" applyAlignment="1" applyProtection="1"/>
    <xf numFmtId="0" fontId="4" fillId="0" borderId="0" xfId="0" applyFont="1" applyFill="1" applyBorder="1"/>
    <xf numFmtId="0" fontId="1" fillId="24" borderId="0" xfId="45" applyFont="1" applyFill="1"/>
    <xf numFmtId="0" fontId="1" fillId="24" borderId="0" xfId="45" applyFont="1" applyFill="1" applyAlignment="1">
      <alignment horizontal="left" wrapText="1"/>
    </xf>
    <xf numFmtId="0" fontId="1" fillId="24" borderId="0" xfId="45" applyFont="1" applyFill="1" applyAlignment="1">
      <alignment horizontal="right"/>
    </xf>
    <xf numFmtId="0" fontId="1" fillId="29" borderId="0" xfId="45" applyFont="1" applyFill="1"/>
    <xf numFmtId="0" fontId="1" fillId="26" borderId="0" xfId="45" applyFont="1" applyFill="1"/>
    <xf numFmtId="0" fontId="1" fillId="0" borderId="0" xfId="45" applyFont="1"/>
    <xf numFmtId="0" fontId="1" fillId="0" borderId="0" xfId="45" applyFont="1" applyFill="1"/>
    <xf numFmtId="0" fontId="13" fillId="24" borderId="0" xfId="45" applyFont="1" applyFill="1"/>
    <xf numFmtId="0" fontId="13" fillId="24" borderId="0" xfId="45" applyFont="1" applyFill="1" applyBorder="1" applyAlignment="1">
      <alignment horizontal="left" wrapText="1"/>
    </xf>
    <xf numFmtId="0" fontId="1" fillId="24" borderId="0" xfId="45" applyFont="1" applyFill="1" applyBorder="1" applyAlignment="1">
      <alignment horizontal="right"/>
    </xf>
    <xf numFmtId="0" fontId="1" fillId="24" borderId="0" xfId="45" applyFont="1" applyFill="1" applyBorder="1" applyAlignment="1">
      <alignment horizontal="left"/>
    </xf>
    <xf numFmtId="0" fontId="14" fillId="24" borderId="0" xfId="45" applyFont="1" applyFill="1" applyBorder="1" applyAlignment="1">
      <alignment horizontal="center" wrapText="1"/>
    </xf>
    <xf numFmtId="0" fontId="13" fillId="0" borderId="0" xfId="45" applyFont="1"/>
    <xf numFmtId="0" fontId="1" fillId="24" borderId="0" xfId="45" applyFont="1" applyFill="1" applyBorder="1"/>
    <xf numFmtId="0" fontId="15" fillId="24" borderId="0" xfId="45" applyFont="1" applyFill="1" applyBorder="1" applyAlignment="1">
      <alignment horizontal="center"/>
    </xf>
    <xf numFmtId="0" fontId="15" fillId="24" borderId="0" xfId="45" applyFont="1" applyFill="1" applyBorder="1" applyAlignment="1">
      <alignment horizontal="left"/>
    </xf>
    <xf numFmtId="164" fontId="14" fillId="24" borderId="0" xfId="45" applyNumberFormat="1" applyFont="1" applyFill="1" applyBorder="1" applyAlignment="1">
      <alignment horizontal="center" vertical="center" wrapText="1"/>
    </xf>
    <xf numFmtId="164" fontId="6" fillId="24" borderId="0" xfId="45" applyNumberFormat="1" applyFont="1" applyFill="1" applyBorder="1" applyAlignment="1">
      <alignment horizontal="center"/>
    </xf>
    <xf numFmtId="166" fontId="6" fillId="0" borderId="0" xfId="45" applyNumberFormat="1" applyFont="1" applyFill="1" applyBorder="1" applyAlignment="1">
      <alignment horizontal="center" vertical="center"/>
    </xf>
    <xf numFmtId="0" fontId="1" fillId="24" borderId="0" xfId="45" quotePrefix="1" applyFont="1" applyFill="1" applyBorder="1" applyAlignment="1">
      <alignment horizontal="left" wrapText="1"/>
    </xf>
    <xf numFmtId="0" fontId="1" fillId="24" borderId="0" xfId="45" applyFont="1" applyFill="1" applyBorder="1" applyAlignment="1">
      <alignment horizontal="left" wrapText="1"/>
    </xf>
    <xf numFmtId="0" fontId="4" fillId="24" borderId="0" xfId="45" applyFont="1" applyFill="1"/>
    <xf numFmtId="0" fontId="4" fillId="0" borderId="0" xfId="45" applyFont="1" applyAlignment="1">
      <alignment horizontal="left" wrapText="1"/>
    </xf>
    <xf numFmtId="0" fontId="4" fillId="0" borderId="0" xfId="45" applyFont="1"/>
    <xf numFmtId="0" fontId="1" fillId="29" borderId="0" xfId="45" quotePrefix="1" applyFont="1" applyFill="1" applyBorder="1" applyAlignment="1">
      <alignment horizontal="left" wrapText="1"/>
    </xf>
    <xf numFmtId="0" fontId="1" fillId="0" borderId="0" xfId="45" applyFont="1" applyAlignment="1">
      <alignment horizontal="left" wrapText="1"/>
    </xf>
    <xf numFmtId="0" fontId="1" fillId="0" borderId="0" xfId="45" applyFont="1" applyAlignment="1">
      <alignment horizontal="right"/>
    </xf>
    <xf numFmtId="0" fontId="1" fillId="29" borderId="0" xfId="45" applyFont="1" applyFill="1" applyAlignment="1">
      <alignment horizontal="left"/>
    </xf>
    <xf numFmtId="0" fontId="4" fillId="24" borderId="0" xfId="45" applyFont="1" applyFill="1" applyBorder="1" applyAlignment="1">
      <alignment horizontal="right" vertical="center" wrapText="1"/>
    </xf>
    <xf numFmtId="0" fontId="4" fillId="24" borderId="0" xfId="45" applyFont="1" applyFill="1" applyBorder="1" applyAlignment="1">
      <alignment vertical="center" wrapText="1"/>
    </xf>
    <xf numFmtId="0" fontId="3" fillId="24" borderId="0" xfId="45" applyFont="1" applyFill="1" applyBorder="1" applyAlignment="1">
      <alignment horizontal="left" wrapText="1"/>
    </xf>
    <xf numFmtId="165" fontId="3" fillId="24" borderId="25" xfId="45" applyNumberFormat="1" applyFont="1" applyFill="1" applyBorder="1"/>
    <xf numFmtId="165" fontId="3" fillId="24" borderId="0" xfId="45" applyNumberFormat="1" applyFont="1" applyFill="1" applyBorder="1"/>
    <xf numFmtId="0" fontId="1" fillId="25" borderId="0" xfId="45" applyFont="1" applyFill="1"/>
    <xf numFmtId="0" fontId="3" fillId="24" borderId="0" xfId="45" applyFont="1" applyFill="1" applyBorder="1" applyAlignment="1">
      <alignment wrapText="1"/>
    </xf>
    <xf numFmtId="0" fontId="3" fillId="24" borderId="0" xfId="45" applyFont="1" applyFill="1" applyBorder="1" applyAlignment="1">
      <alignment horizontal="center" wrapText="1"/>
    </xf>
    <xf numFmtId="0" fontId="1" fillId="26" borderId="0" xfId="45" applyFont="1" applyFill="1" applyAlignment="1">
      <alignment horizontal="right"/>
    </xf>
    <xf numFmtId="0" fontId="1" fillId="26" borderId="0" xfId="45" applyFont="1" applyFill="1" applyAlignment="1">
      <alignment horizontal="left"/>
    </xf>
    <xf numFmtId="0" fontId="19" fillId="26" borderId="0" xfId="45" applyFont="1" applyFill="1"/>
    <xf numFmtId="0" fontId="1" fillId="0" borderId="0" xfId="45" applyFont="1" applyAlignment="1">
      <alignment horizontal="left"/>
    </xf>
    <xf numFmtId="0" fontId="3" fillId="0" borderId="0" xfId="0" applyFont="1" applyFill="1" applyAlignment="1">
      <alignment horizontal="center"/>
    </xf>
    <xf numFmtId="0" fontId="9" fillId="0" borderId="0" xfId="0" applyFont="1" applyFill="1" applyAlignment="1">
      <alignment horizontal="left"/>
    </xf>
    <xf numFmtId="0" fontId="34" fillId="29" borderId="0" xfId="0" applyFont="1" applyFill="1" applyAlignment="1">
      <alignment horizontal="center"/>
    </xf>
    <xf numFmtId="49" fontId="9" fillId="29" borderId="0" xfId="36" applyNumberFormat="1" applyFont="1" applyFill="1" applyAlignment="1" applyProtection="1"/>
    <xf numFmtId="49" fontId="30" fillId="29" borderId="0" xfId="0" applyNumberFormat="1" applyFont="1" applyFill="1"/>
    <xf numFmtId="0" fontId="9" fillId="29" borderId="0" xfId="0" applyFont="1" applyFill="1"/>
    <xf numFmtId="49" fontId="23" fillId="29" borderId="0" xfId="36" applyNumberFormat="1" applyFont="1" applyFill="1" applyAlignment="1" applyProtection="1"/>
    <xf numFmtId="0" fontId="1" fillId="29" borderId="0" xfId="45" applyFont="1" applyFill="1" applyProtection="1"/>
    <xf numFmtId="0" fontId="8" fillId="24" borderId="0" xfId="0" applyFont="1" applyFill="1" applyBorder="1" applyAlignment="1">
      <alignment horizontal="left"/>
    </xf>
    <xf numFmtId="0" fontId="8" fillId="24" borderId="0" xfId="0" applyFont="1" applyFill="1" applyBorder="1" applyAlignment="1">
      <alignment wrapText="1"/>
    </xf>
    <xf numFmtId="2" fontId="1" fillId="29" borderId="0" xfId="45" applyNumberFormat="1" applyFont="1" applyFill="1" applyProtection="1"/>
    <xf numFmtId="2" fontId="3" fillId="24" borderId="20" xfId="45" applyNumberFormat="1" applyFont="1" applyFill="1" applyBorder="1"/>
    <xf numFmtId="2" fontId="14" fillId="24" borderId="0" xfId="45" applyNumberFormat="1" applyFont="1" applyFill="1" applyBorder="1" applyAlignment="1">
      <alignment horizontal="center" vertical="center" wrapText="1"/>
    </xf>
    <xf numFmtId="2" fontId="3" fillId="24" borderId="0" xfId="29" applyNumberFormat="1" applyFont="1" applyFill="1" applyBorder="1" applyAlignment="1">
      <alignment horizontal="center"/>
    </xf>
    <xf numFmtId="2" fontId="1" fillId="26" borderId="0" xfId="45" applyNumberFormat="1" applyFont="1" applyFill="1"/>
    <xf numFmtId="2" fontId="1" fillId="0" borderId="0" xfId="45" applyNumberFormat="1" applyFont="1"/>
    <xf numFmtId="2" fontId="3" fillId="24" borderId="10" xfId="45" applyNumberFormat="1" applyFont="1" applyFill="1" applyBorder="1"/>
    <xf numFmtId="2" fontId="3" fillId="24" borderId="0" xfId="29" applyNumberFormat="1" applyFont="1" applyFill="1" applyBorder="1" applyAlignment="1">
      <alignment horizontal="right"/>
    </xf>
    <xf numFmtId="0" fontId="1" fillId="24" borderId="0" xfId="45" applyFont="1" applyFill="1" applyAlignment="1">
      <alignment vertical="center"/>
    </xf>
    <xf numFmtId="0" fontId="4" fillId="29" borderId="0" xfId="45" applyFont="1" applyFill="1" applyBorder="1" applyAlignment="1">
      <alignment horizontal="left" vertical="top" wrapText="1"/>
    </xf>
    <xf numFmtId="0" fontId="37" fillId="29" borderId="35" xfId="36" applyFont="1" applyFill="1" applyBorder="1" applyAlignment="1" applyProtection="1"/>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37" fillId="0" borderId="0" xfId="36" applyFont="1" applyAlignment="1" applyProtection="1"/>
    <xf numFmtId="0" fontId="19" fillId="0" borderId="0" xfId="0" applyFont="1"/>
    <xf numFmtId="0" fontId="19" fillId="0" borderId="0" xfId="0" applyFont="1" applyAlignment="1">
      <alignment wrapText="1"/>
    </xf>
    <xf numFmtId="0" fontId="5" fillId="24" borderId="0" xfId="0" applyFont="1" applyFill="1" applyBorder="1" applyAlignment="1">
      <alignment horizontal="left" vertical="center" wrapText="1"/>
    </xf>
    <xf numFmtId="0" fontId="4" fillId="24" borderId="0" xfId="0" applyFont="1" applyFill="1" applyBorder="1" applyAlignment="1">
      <alignment horizontal="left" vertical="center" wrapText="1"/>
    </xf>
    <xf numFmtId="0" fontId="19" fillId="29" borderId="0" xfId="0" applyFont="1" applyFill="1" applyBorder="1" applyAlignment="1">
      <alignment vertical="center"/>
    </xf>
    <xf numFmtId="0" fontId="0" fillId="24" borderId="0" xfId="0" applyFill="1" applyAlignment="1">
      <alignment vertical="center"/>
    </xf>
    <xf numFmtId="0" fontId="2" fillId="0" borderId="0" xfId="36" applyAlignment="1" applyProtection="1">
      <alignment vertical="center"/>
    </xf>
    <xf numFmtId="0" fontId="0" fillId="0" borderId="0" xfId="0" applyAlignment="1">
      <alignment vertical="center"/>
    </xf>
    <xf numFmtId="0" fontId="0" fillId="24" borderId="0" xfId="0" applyFill="1" applyAlignment="1">
      <alignment horizontal="left" vertical="center"/>
    </xf>
    <xf numFmtId="0" fontId="0" fillId="26" borderId="0" xfId="0" applyFill="1" applyAlignment="1">
      <alignment horizontal="left" vertical="center"/>
    </xf>
    <xf numFmtId="0" fontId="0" fillId="0" borderId="0" xfId="0" applyAlignment="1">
      <alignment horizontal="left" vertical="center"/>
    </xf>
    <xf numFmtId="0" fontId="2" fillId="0" borderId="0" xfId="36" applyAlignment="1" applyProtection="1">
      <alignment horizontal="left" vertical="center"/>
    </xf>
    <xf numFmtId="0" fontId="14" fillId="24" borderId="13" xfId="0" applyFont="1" applyFill="1" applyBorder="1" applyAlignment="1">
      <alignment horizontal="center" vertical="center" wrapText="1"/>
    </xf>
    <xf numFmtId="0" fontId="15" fillId="24" borderId="0" xfId="0" applyFont="1" applyFill="1" applyBorder="1" applyAlignment="1">
      <alignment horizontal="center" vertical="center"/>
    </xf>
    <xf numFmtId="0" fontId="4" fillId="24" borderId="0" xfId="0" applyFont="1" applyFill="1" applyBorder="1" applyAlignment="1">
      <alignment horizontal="center" vertical="center"/>
    </xf>
    <xf numFmtId="1" fontId="4" fillId="0" borderId="0" xfId="0" applyNumberFormat="1" applyFont="1" applyBorder="1" applyAlignment="1" applyProtection="1">
      <alignment horizontal="center" vertical="center"/>
    </xf>
    <xf numFmtId="0" fontId="0" fillId="24" borderId="0" xfId="0" applyFill="1" applyAlignment="1">
      <alignment horizontal="center" vertical="center"/>
    </xf>
    <xf numFmtId="0" fontId="3" fillId="24" borderId="0" xfId="0" applyFont="1" applyFill="1" applyBorder="1" applyAlignment="1" applyProtection="1">
      <alignment horizontal="center" vertical="center"/>
    </xf>
    <xf numFmtId="0" fontId="4" fillId="24"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24" borderId="0" xfId="0" applyFont="1" applyFill="1" applyAlignment="1">
      <alignment horizontal="center" vertical="center"/>
    </xf>
    <xf numFmtId="0" fontId="4" fillId="0" borderId="0" xfId="0" applyFont="1" applyFill="1" applyBorder="1" applyAlignment="1">
      <alignment horizontal="center" vertical="center"/>
    </xf>
    <xf numFmtId="0" fontId="3" fillId="27" borderId="0" xfId="0" applyFont="1" applyFill="1" applyBorder="1" applyAlignment="1" applyProtection="1">
      <alignment horizontal="center" vertical="center"/>
    </xf>
    <xf numFmtId="0" fontId="4" fillId="24" borderId="0" xfId="0" applyFont="1" applyFill="1" applyBorder="1" applyAlignment="1">
      <alignment horizontal="right" vertical="center"/>
    </xf>
    <xf numFmtId="0" fontId="3" fillId="24" borderId="0" xfId="0" applyFont="1" applyFill="1" applyBorder="1" applyAlignment="1">
      <alignment horizontal="left" vertical="center"/>
    </xf>
    <xf numFmtId="0" fontId="3" fillId="24" borderId="0" xfId="0" applyFont="1" applyFill="1" applyBorder="1" applyAlignment="1">
      <alignment vertical="center" wrapText="1"/>
    </xf>
    <xf numFmtId="0" fontId="48" fillId="24" borderId="0" xfId="0" applyFont="1" applyFill="1" applyBorder="1" applyAlignment="1">
      <alignment vertical="center" wrapText="1"/>
    </xf>
    <xf numFmtId="2" fontId="5" fillId="24" borderId="0" xfId="0" applyNumberFormat="1" applyFont="1" applyFill="1" applyAlignment="1">
      <alignment horizontal="right"/>
    </xf>
    <xf numFmtId="2" fontId="6" fillId="24" borderId="30" xfId="0" applyNumberFormat="1" applyFont="1" applyFill="1" applyBorder="1" applyAlignment="1">
      <alignment horizontal="center"/>
    </xf>
    <xf numFmtId="2" fontId="14" fillId="24" borderId="30" xfId="0" applyNumberFormat="1" applyFont="1" applyFill="1" applyBorder="1" applyAlignment="1">
      <alignment horizontal="center" wrapText="1"/>
    </xf>
    <xf numFmtId="2" fontId="5" fillId="0" borderId="0" xfId="0" applyNumberFormat="1" applyFont="1" applyAlignment="1">
      <alignment horizontal="right"/>
    </xf>
    <xf numFmtId="2" fontId="9" fillId="0" borderId="30" xfId="0" applyNumberFormat="1" applyFont="1" applyBorder="1" applyAlignment="1">
      <alignment horizontal="right" indent="1"/>
    </xf>
    <xf numFmtId="2" fontId="4" fillId="24" borderId="0" xfId="0" quotePrefix="1" applyNumberFormat="1" applyFont="1" applyFill="1" applyBorder="1" applyAlignment="1">
      <alignment horizontal="right" indent="1"/>
    </xf>
    <xf numFmtId="2" fontId="0" fillId="24" borderId="0" xfId="0" applyNumberFormat="1" applyFill="1"/>
    <xf numFmtId="2" fontId="8" fillId="24" borderId="0" xfId="0" applyNumberFormat="1" applyFont="1" applyFill="1" applyBorder="1" applyAlignment="1">
      <alignment horizontal="left" wrapText="1"/>
    </xf>
    <xf numFmtId="2" fontId="19" fillId="24" borderId="0" xfId="0" applyNumberFormat="1" applyFont="1" applyFill="1" applyBorder="1"/>
    <xf numFmtId="2" fontId="0" fillId="24" borderId="0" xfId="0" applyNumberFormat="1" applyFill="1" applyBorder="1"/>
    <xf numFmtId="2" fontId="0" fillId="26" borderId="0" xfId="0" applyNumberFormat="1" applyFill="1"/>
    <xf numFmtId="2" fontId="5" fillId="26" borderId="0" xfId="0" applyNumberFormat="1" applyFont="1" applyFill="1" applyAlignment="1">
      <alignment horizontal="right"/>
    </xf>
    <xf numFmtId="0" fontId="19" fillId="0" borderId="0" xfId="0" applyFont="1" applyFill="1" applyBorder="1" applyAlignment="1">
      <alignment wrapText="1"/>
    </xf>
    <xf numFmtId="0" fontId="5" fillId="0" borderId="0" xfId="0" applyFont="1" applyAlignment="1">
      <alignment wrapText="1"/>
    </xf>
    <xf numFmtId="0" fontId="19" fillId="24" borderId="0" xfId="0" applyFont="1" applyFill="1" applyAlignment="1">
      <alignment vertical="center"/>
    </xf>
    <xf numFmtId="0" fontId="19" fillId="24" borderId="0" xfId="0" applyFont="1" applyFill="1" applyBorder="1" applyAlignment="1">
      <alignment vertical="center"/>
    </xf>
    <xf numFmtId="0" fontId="8" fillId="29" borderId="0" xfId="0" applyFont="1" applyFill="1" applyBorder="1" applyAlignment="1">
      <alignment vertical="center" wrapText="1"/>
    </xf>
    <xf numFmtId="2" fontId="19" fillId="29" borderId="0" xfId="0" applyNumberFormat="1" applyFont="1" applyFill="1" applyBorder="1" applyAlignment="1">
      <alignment vertical="center"/>
    </xf>
    <xf numFmtId="0" fontId="4" fillId="29" borderId="34" xfId="0" applyFont="1" applyFill="1" applyBorder="1" applyAlignment="1">
      <alignment vertical="center"/>
    </xf>
    <xf numFmtId="0" fontId="0" fillId="29" borderId="0" xfId="0" applyFill="1" applyBorder="1" applyAlignment="1">
      <alignment vertical="center"/>
    </xf>
    <xf numFmtId="0" fontId="8" fillId="29" borderId="0" xfId="0" applyFont="1" applyFill="1" applyBorder="1" applyAlignment="1">
      <alignment horizontal="right" vertical="center" wrapText="1"/>
    </xf>
    <xf numFmtId="0" fontId="8" fillId="29" borderId="0" xfId="0" applyFont="1" applyFill="1" applyBorder="1" applyAlignment="1">
      <alignment horizontal="left" vertical="center" wrapText="1"/>
    </xf>
    <xf numFmtId="0" fontId="8" fillId="29" borderId="0" xfId="0" applyFont="1" applyFill="1" applyBorder="1" applyAlignment="1">
      <alignment horizontal="right" vertical="center"/>
    </xf>
    <xf numFmtId="0" fontId="5" fillId="29" borderId="0" xfId="0" applyFont="1" applyFill="1" applyBorder="1" applyAlignment="1">
      <alignment horizontal="left" vertical="center" wrapText="1"/>
    </xf>
    <xf numFmtId="0" fontId="5" fillId="29" borderId="0" xfId="0" applyFont="1" applyFill="1" applyBorder="1" applyAlignment="1">
      <alignment vertical="center"/>
    </xf>
    <xf numFmtId="2" fontId="5" fillId="29" borderId="0" xfId="0" applyNumberFormat="1" applyFont="1" applyFill="1" applyBorder="1" applyAlignment="1">
      <alignment horizontal="right" vertical="center"/>
    </xf>
    <xf numFmtId="0" fontId="5" fillId="29" borderId="34" xfId="0" applyFont="1" applyFill="1" applyBorder="1" applyAlignment="1">
      <alignment vertical="center"/>
    </xf>
    <xf numFmtId="0" fontId="37" fillId="29" borderId="0" xfId="36" applyFont="1" applyFill="1" applyBorder="1" applyAlignment="1" applyProtection="1">
      <alignment horizontal="left" vertical="center"/>
      <protection locked="0"/>
    </xf>
    <xf numFmtId="0" fontId="19" fillId="29" borderId="0" xfId="0" applyFont="1" applyFill="1" applyBorder="1" applyAlignment="1" applyProtection="1">
      <alignment vertical="center"/>
    </xf>
    <xf numFmtId="2" fontId="19" fillId="29" borderId="0" xfId="0" applyNumberFormat="1" applyFont="1" applyFill="1" applyBorder="1" applyAlignment="1" applyProtection="1">
      <alignment vertical="center"/>
    </xf>
    <xf numFmtId="0" fontId="19" fillId="29" borderId="34" xfId="0" applyFont="1" applyFill="1" applyBorder="1" applyAlignment="1" applyProtection="1">
      <alignment vertical="center"/>
    </xf>
    <xf numFmtId="0" fontId="4" fillId="0" borderId="0" xfId="0" applyNumberFormat="1" applyFont="1" applyFill="1" applyBorder="1" applyAlignment="1">
      <alignment vertical="center" wrapText="1"/>
    </xf>
    <xf numFmtId="0" fontId="19" fillId="0" borderId="0" xfId="0" applyFont="1" applyFill="1" applyAlignment="1">
      <alignment vertical="center"/>
    </xf>
    <xf numFmtId="0" fontId="5" fillId="24" borderId="0" xfId="0" applyFont="1" applyFill="1" applyBorder="1" applyAlignment="1">
      <alignment horizontal="left" vertical="center" wrapText="1"/>
    </xf>
    <xf numFmtId="44" fontId="70" fillId="0" borderId="0" xfId="29" applyFont="1"/>
    <xf numFmtId="0" fontId="73" fillId="0" borderId="0" xfId="45" applyFont="1" applyFill="1" applyBorder="1" applyAlignment="1">
      <alignment horizontal="left" vertical="top" wrapText="1"/>
    </xf>
    <xf numFmtId="0" fontId="70" fillId="0" borderId="0" xfId="45" applyFont="1" applyAlignment="1">
      <alignment horizontal="left" wrapText="1"/>
    </xf>
    <xf numFmtId="0" fontId="13" fillId="0" borderId="0" xfId="45" applyFont="1" applyAlignment="1">
      <alignment horizontal="left"/>
    </xf>
    <xf numFmtId="0" fontId="4" fillId="0" borderId="0" xfId="45" applyFont="1" applyAlignment="1">
      <alignment horizontal="left"/>
    </xf>
    <xf numFmtId="0" fontId="74" fillId="31" borderId="0" xfId="45" applyFont="1" applyFill="1"/>
    <xf numFmtId="0" fontId="70" fillId="0" borderId="0" xfId="0" applyFont="1"/>
    <xf numFmtId="0" fontId="71" fillId="0" borderId="0" xfId="0" applyFont="1"/>
    <xf numFmtId="0" fontId="72" fillId="0" borderId="0" xfId="0" applyFont="1"/>
    <xf numFmtId="0" fontId="70" fillId="0" borderId="0" xfId="0" applyFont="1" applyFill="1"/>
    <xf numFmtId="0" fontId="77" fillId="0" borderId="0" xfId="0" applyFont="1" applyFill="1" applyBorder="1" applyAlignment="1">
      <alignment wrapText="1"/>
    </xf>
    <xf numFmtId="0" fontId="77" fillId="0" borderId="0" xfId="0" applyFont="1" applyFill="1" applyBorder="1" applyAlignment="1"/>
    <xf numFmtId="0" fontId="77" fillId="0" borderId="0" xfId="0" applyFont="1"/>
    <xf numFmtId="0" fontId="70" fillId="0" borderId="0" xfId="0" applyFont="1" applyAlignment="1">
      <alignment wrapText="1"/>
    </xf>
    <xf numFmtId="0" fontId="73" fillId="0" borderId="0" xfId="0" applyNumberFormat="1" applyFont="1" applyFill="1" applyBorder="1" applyAlignment="1">
      <alignment vertical="center" wrapText="1"/>
    </xf>
    <xf numFmtId="0" fontId="79" fillId="0" borderId="0" xfId="0" applyFont="1" applyFill="1" applyAlignment="1">
      <alignment vertical="center" wrapText="1"/>
    </xf>
    <xf numFmtId="0" fontId="79" fillId="0" borderId="0" xfId="0" applyFont="1" applyFill="1" applyAlignment="1">
      <alignment wrapText="1"/>
    </xf>
    <xf numFmtId="0" fontId="70" fillId="0" borderId="0" xfId="0" applyFont="1" applyFill="1" applyBorder="1"/>
    <xf numFmtId="0" fontId="3" fillId="29" borderId="0" xfId="0" applyFont="1" applyFill="1" applyBorder="1" applyAlignment="1" applyProtection="1">
      <alignment horizontal="left" vertical="center"/>
    </xf>
    <xf numFmtId="0" fontId="7" fillId="29" borderId="0" xfId="0" applyFont="1" applyFill="1" applyBorder="1" applyAlignment="1" applyProtection="1">
      <alignment horizontal="left" vertical="center"/>
    </xf>
    <xf numFmtId="0" fontId="5" fillId="24" borderId="0" xfId="0" applyFont="1" applyFill="1" applyAlignment="1">
      <alignment vertical="center"/>
    </xf>
    <xf numFmtId="0" fontId="5" fillId="24" borderId="0" xfId="0" quotePrefix="1" applyFont="1" applyFill="1" applyBorder="1" applyAlignment="1">
      <alignment horizontal="left" vertical="center" wrapText="1"/>
    </xf>
    <xf numFmtId="0" fontId="4" fillId="24" borderId="0" xfId="0" quotePrefix="1" applyFont="1" applyFill="1" applyBorder="1" applyAlignment="1">
      <alignment horizontal="right" vertical="center"/>
    </xf>
    <xf numFmtId="3" fontId="4" fillId="24" borderId="0" xfId="28" quotePrefix="1" applyNumberFormat="1" applyFont="1" applyFill="1" applyBorder="1" applyAlignment="1">
      <alignment horizontal="right" vertical="center"/>
    </xf>
    <xf numFmtId="0" fontId="4" fillId="24" borderId="0" xfId="0" applyFont="1" applyFill="1" applyBorder="1" applyAlignment="1" applyProtection="1">
      <alignment horizontal="left" vertical="center"/>
    </xf>
    <xf numFmtId="2" fontId="4" fillId="24" borderId="0" xfId="0" applyNumberFormat="1" applyFont="1" applyFill="1" applyBorder="1" applyAlignment="1">
      <alignment horizontal="center" vertical="center"/>
    </xf>
    <xf numFmtId="165" fontId="4" fillId="24" borderId="0" xfId="28" applyNumberFormat="1" applyFont="1" applyFill="1" applyBorder="1" applyAlignment="1">
      <alignment vertical="center"/>
    </xf>
    <xf numFmtId="8" fontId="4" fillId="24" borderId="0" xfId="0" applyNumberFormat="1" applyFont="1" applyFill="1" applyBorder="1" applyAlignment="1">
      <alignment horizontal="center" vertical="center"/>
    </xf>
    <xf numFmtId="168" fontId="19" fillId="24" borderId="15" xfId="28" applyNumberFormat="1" applyFont="1" applyFill="1" applyBorder="1" applyAlignment="1" applyProtection="1">
      <alignment horizontal="center" vertical="center"/>
    </xf>
    <xf numFmtId="0" fontId="5" fillId="26" borderId="0" xfId="0" applyFont="1" applyFill="1" applyAlignment="1">
      <alignment vertical="center"/>
    </xf>
    <xf numFmtId="44" fontId="5" fillId="0" borderId="0" xfId="29" applyFont="1" applyAlignment="1">
      <alignment vertical="center"/>
    </xf>
    <xf numFmtId="168" fontId="19" fillId="24" borderId="16" xfId="28" applyNumberFormat="1" applyFont="1" applyFill="1" applyBorder="1" applyAlignment="1" applyProtection="1">
      <alignment horizontal="center" vertical="center"/>
    </xf>
    <xf numFmtId="0" fontId="13" fillId="24" borderId="0" xfId="0" applyFont="1" applyFill="1" applyAlignment="1">
      <alignment vertical="center"/>
    </xf>
    <xf numFmtId="0" fontId="13" fillId="26" borderId="0" xfId="0" applyFont="1" applyFill="1" applyAlignment="1">
      <alignment vertical="center"/>
    </xf>
    <xf numFmtId="0" fontId="13" fillId="0" borderId="0" xfId="0" applyFont="1" applyAlignment="1">
      <alignment vertical="center"/>
    </xf>
    <xf numFmtId="49" fontId="4" fillId="24" borderId="0" xfId="0" applyNumberFormat="1" applyFont="1" applyFill="1" applyBorder="1" applyAlignment="1">
      <alignment horizontal="center" vertical="center"/>
    </xf>
    <xf numFmtId="3" fontId="4" fillId="24" borderId="0" xfId="0" quotePrefix="1" applyNumberFormat="1" applyFont="1" applyFill="1" applyBorder="1" applyAlignment="1">
      <alignment horizontal="right" vertical="center"/>
    </xf>
    <xf numFmtId="0" fontId="4" fillId="29"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168" fontId="19" fillId="24" borderId="17" xfId="28" applyNumberFormat="1" applyFont="1" applyFill="1" applyBorder="1" applyAlignment="1" applyProtection="1">
      <alignment horizontal="center" vertical="center"/>
    </xf>
    <xf numFmtId="0" fontId="3" fillId="24" borderId="0" xfId="0" applyFont="1" applyFill="1" applyBorder="1" applyAlignment="1" applyProtection="1">
      <alignment horizontal="left" vertical="center"/>
    </xf>
    <xf numFmtId="165" fontId="19" fillId="24" borderId="0" xfId="28" applyNumberFormat="1" applyFont="1" applyFill="1" applyBorder="1" applyAlignment="1" applyProtection="1">
      <alignment horizontal="right" vertical="center"/>
    </xf>
    <xf numFmtId="168" fontId="19" fillId="24" borderId="0" xfId="28" applyNumberFormat="1" applyFont="1" applyFill="1" applyBorder="1" applyAlignment="1" applyProtection="1">
      <alignment horizontal="center" vertical="center"/>
    </xf>
    <xf numFmtId="0" fontId="0" fillId="29" borderId="0" xfId="0" applyFill="1" applyAlignment="1">
      <alignment vertical="center"/>
    </xf>
    <xf numFmtId="0" fontId="5" fillId="29"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horizontal="left" vertical="center" wrapText="1"/>
    </xf>
    <xf numFmtId="0" fontId="4" fillId="29" borderId="0" xfId="0" applyFont="1" applyFill="1" applyAlignment="1">
      <alignment horizontal="right" vertical="center"/>
    </xf>
    <xf numFmtId="0" fontId="4" fillId="29" borderId="0" xfId="0" applyFont="1" applyFill="1" applyAlignment="1">
      <alignment vertical="center"/>
    </xf>
    <xf numFmtId="0" fontId="9" fillId="29" borderId="0" xfId="0" applyFont="1" applyFill="1" applyBorder="1" applyAlignment="1">
      <alignment horizontal="center" vertical="center"/>
    </xf>
    <xf numFmtId="0" fontId="4" fillId="29" borderId="0" xfId="0" applyFont="1" applyFill="1" applyAlignment="1">
      <alignment horizontal="left" vertical="center"/>
    </xf>
    <xf numFmtId="0" fontId="4" fillId="29" borderId="0" xfId="0" applyFont="1" applyFill="1" applyAlignment="1">
      <alignment horizontal="center" vertical="center"/>
    </xf>
    <xf numFmtId="165" fontId="4" fillId="29" borderId="0" xfId="28" applyNumberFormat="1" applyFont="1" applyFill="1" applyBorder="1" applyAlignment="1">
      <alignment vertical="center"/>
    </xf>
    <xf numFmtId="8" fontId="4" fillId="29" borderId="0" xfId="0" applyNumberFormat="1" applyFont="1" applyFill="1" applyBorder="1" applyAlignment="1">
      <alignment horizontal="center" vertical="center"/>
    </xf>
    <xf numFmtId="44" fontId="5" fillId="0" borderId="0" xfId="29" applyFont="1" applyFill="1" applyAlignment="1">
      <alignment vertical="center"/>
    </xf>
    <xf numFmtId="0" fontId="4" fillId="29" borderId="0" xfId="0" applyFont="1" applyFill="1" applyBorder="1" applyAlignment="1">
      <alignment horizontal="center" vertical="center"/>
    </xf>
    <xf numFmtId="3" fontId="4" fillId="29" borderId="0" xfId="0" quotePrefix="1" applyNumberFormat="1" applyFont="1" applyFill="1" applyBorder="1" applyAlignment="1">
      <alignment horizontal="right" vertical="center"/>
    </xf>
    <xf numFmtId="0" fontId="4" fillId="29" borderId="0" xfId="0" applyFont="1" applyFill="1" applyBorder="1" applyAlignment="1">
      <alignment horizontal="right" vertical="center"/>
    </xf>
    <xf numFmtId="49" fontId="3" fillId="0" borderId="0"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horizontal="left" vertical="center"/>
    </xf>
    <xf numFmtId="0" fontId="4" fillId="29" borderId="0" xfId="0" quotePrefix="1" applyFont="1" applyFill="1" applyBorder="1" applyAlignment="1">
      <alignment horizontal="right" vertical="center"/>
    </xf>
    <xf numFmtId="49" fontId="3" fillId="24" borderId="0" xfId="0" applyNumberFormat="1" applyFont="1" applyFill="1" applyBorder="1" applyAlignment="1" applyProtection="1">
      <alignment horizontal="left" vertical="center"/>
    </xf>
    <xf numFmtId="49" fontId="4" fillId="29" borderId="0" xfId="0" applyNumberFormat="1" applyFont="1" applyFill="1" applyBorder="1" applyAlignment="1" applyProtection="1">
      <alignment horizontal="left" vertical="center"/>
    </xf>
    <xf numFmtId="168" fontId="19" fillId="24" borderId="28" xfId="28" applyNumberFormat="1" applyFont="1" applyFill="1" applyBorder="1" applyAlignment="1" applyProtection="1">
      <alignment horizontal="center" vertical="center"/>
    </xf>
    <xf numFmtId="2" fontId="4"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2" fontId="4" fillId="29" borderId="0" xfId="0" applyNumberFormat="1" applyFont="1" applyFill="1" applyBorder="1" applyAlignment="1">
      <alignment horizontal="center" vertical="center"/>
    </xf>
    <xf numFmtId="0" fontId="4" fillId="24" borderId="0" xfId="0" applyFont="1" applyFill="1" applyBorder="1" applyAlignment="1">
      <alignment horizontal="center" vertical="center" wrapText="1"/>
    </xf>
    <xf numFmtId="0" fontId="6" fillId="24" borderId="0" xfId="0" applyFont="1" applyFill="1" applyAlignment="1">
      <alignment vertical="center"/>
    </xf>
    <xf numFmtId="0" fontId="6" fillId="26" borderId="0" xfId="0" applyFont="1" applyFill="1" applyAlignment="1">
      <alignment vertical="center"/>
    </xf>
    <xf numFmtId="0" fontId="6" fillId="0" borderId="0" xfId="0" applyFont="1" applyAlignment="1">
      <alignment vertical="center"/>
    </xf>
    <xf numFmtId="0" fontId="3" fillId="29" borderId="0" xfId="45" applyFont="1" applyFill="1" applyBorder="1" applyAlignment="1">
      <alignment horizontal="left" vertical="center"/>
    </xf>
    <xf numFmtId="0" fontId="4" fillId="29" borderId="0" xfId="45" applyFont="1" applyFill="1" applyBorder="1" applyAlignment="1">
      <alignment vertical="center" wrapText="1"/>
    </xf>
    <xf numFmtId="168" fontId="19" fillId="0" borderId="16" xfId="28" applyNumberFormat="1" applyFont="1" applyBorder="1" applyAlignment="1" applyProtection="1">
      <alignment horizontal="center" vertical="center"/>
    </xf>
    <xf numFmtId="168" fontId="19" fillId="0" borderId="17" xfId="28" applyNumberFormat="1" applyFont="1" applyBorder="1" applyAlignment="1" applyProtection="1">
      <alignment horizontal="center" vertical="center"/>
    </xf>
    <xf numFmtId="49" fontId="4" fillId="24" borderId="0" xfId="0" applyNumberFormat="1" applyFont="1" applyFill="1" applyBorder="1" applyAlignment="1" applyProtection="1">
      <alignment horizontal="left" vertical="center"/>
    </xf>
    <xf numFmtId="165" fontId="19" fillId="0" borderId="0" xfId="28" applyNumberFormat="1" applyFont="1" applyBorder="1" applyAlignment="1">
      <alignment vertical="center"/>
    </xf>
    <xf numFmtId="168" fontId="19" fillId="0" borderId="0" xfId="28" applyNumberFormat="1" applyFont="1" applyBorder="1" applyAlignment="1" applyProtection="1">
      <alignment horizontal="center" vertical="center"/>
    </xf>
    <xf numFmtId="0" fontId="4" fillId="29" borderId="0" xfId="0" applyFont="1" applyFill="1" applyBorder="1" applyAlignment="1">
      <alignment horizontal="left" vertical="center" wrapText="1"/>
    </xf>
    <xf numFmtId="168" fontId="19" fillId="0" borderId="15" xfId="28" applyNumberFormat="1" applyFont="1" applyBorder="1" applyAlignment="1" applyProtection="1">
      <alignment horizontal="center" vertical="center"/>
    </xf>
    <xf numFmtId="165" fontId="19" fillId="24" borderId="0" xfId="28" applyNumberFormat="1" applyFont="1" applyFill="1" applyBorder="1" applyAlignment="1">
      <alignment vertical="center"/>
    </xf>
    <xf numFmtId="3" fontId="4" fillId="29" borderId="0" xfId="28" quotePrefix="1" applyNumberFormat="1" applyFont="1" applyFill="1" applyBorder="1" applyAlignment="1">
      <alignment horizontal="right" vertical="center"/>
    </xf>
    <xf numFmtId="0" fontId="3" fillId="29" borderId="0" xfId="0" applyFont="1" applyFill="1" applyBorder="1" applyAlignment="1">
      <alignment horizontal="left" vertical="center"/>
    </xf>
    <xf numFmtId="0" fontId="4" fillId="29" borderId="0" xfId="0" applyFont="1" applyFill="1" applyBorder="1" applyAlignment="1">
      <alignment horizontal="left" vertical="center"/>
    </xf>
    <xf numFmtId="0" fontId="5" fillId="24" borderId="0" xfId="0" applyFont="1" applyFill="1" applyAlignment="1">
      <alignment horizontal="right" vertical="center"/>
    </xf>
    <xf numFmtId="0" fontId="4" fillId="24" borderId="0" xfId="0" applyFont="1" applyFill="1" applyAlignment="1">
      <alignment vertical="center"/>
    </xf>
    <xf numFmtId="0" fontId="3" fillId="24" borderId="0" xfId="0" applyFont="1" applyFill="1" applyBorder="1" applyAlignment="1">
      <alignment horizontal="left" vertical="center" wrapText="1"/>
    </xf>
    <xf numFmtId="165" fontId="4" fillId="0" borderId="0" xfId="28" applyNumberFormat="1" applyFont="1" applyFill="1" applyBorder="1" applyAlignment="1">
      <alignment vertical="center"/>
    </xf>
    <xf numFmtId="168" fontId="19" fillId="0" borderId="28" xfId="28" applyNumberFormat="1" applyFont="1" applyBorder="1" applyAlignment="1" applyProtection="1">
      <alignment horizontal="center" vertical="center"/>
    </xf>
    <xf numFmtId="168" fontId="19" fillId="0" borderId="45" xfId="28" applyNumberFormat="1" applyFont="1" applyBorder="1" applyAlignment="1" applyProtection="1">
      <alignment horizontal="center" vertical="center"/>
    </xf>
    <xf numFmtId="0" fontId="4" fillId="27" borderId="0" xfId="0" applyFont="1" applyFill="1" applyBorder="1" applyAlignment="1" applyProtection="1">
      <alignment horizontal="left" vertical="center"/>
    </xf>
    <xf numFmtId="165" fontId="19" fillId="0" borderId="46" xfId="28" applyNumberFormat="1" applyFont="1" applyBorder="1" applyAlignment="1" applyProtection="1">
      <alignment vertical="center"/>
      <protection locked="0"/>
    </xf>
    <xf numFmtId="168" fontId="19" fillId="0" borderId="48" xfId="28" applyNumberFormat="1" applyFont="1" applyBorder="1" applyAlignment="1" applyProtection="1">
      <alignment horizontal="center" vertical="center"/>
    </xf>
    <xf numFmtId="0" fontId="19" fillId="24" borderId="0" xfId="0" applyFont="1" applyFill="1" applyBorder="1" applyAlignment="1">
      <alignment vertical="center" wrapText="1"/>
    </xf>
    <xf numFmtId="0" fontId="19" fillId="24" borderId="0" xfId="0" applyFont="1" applyFill="1" applyBorder="1" applyAlignment="1">
      <alignment horizontal="right" vertical="center"/>
    </xf>
    <xf numFmtId="3" fontId="19" fillId="24" borderId="0" xfId="28" quotePrefix="1" applyNumberFormat="1" applyFont="1" applyFill="1" applyBorder="1" applyAlignment="1">
      <alignment horizontal="right" vertical="center"/>
    </xf>
    <xf numFmtId="2" fontId="19" fillId="24" borderId="0" xfId="0" applyNumberFormat="1" applyFont="1" applyFill="1" applyBorder="1" applyAlignment="1">
      <alignment horizontal="right" vertical="center"/>
    </xf>
    <xf numFmtId="165" fontId="19" fillId="24" borderId="0" xfId="28" applyNumberFormat="1" applyFont="1" applyFill="1" applyBorder="1" applyAlignment="1">
      <alignment horizontal="right" vertical="center"/>
    </xf>
    <xf numFmtId="0" fontId="8" fillId="24" borderId="0" xfId="0" applyFont="1" applyFill="1" applyBorder="1" applyAlignment="1">
      <alignment vertical="center" wrapText="1"/>
    </xf>
    <xf numFmtId="0" fontId="4" fillId="29" borderId="0" xfId="0" applyFont="1" applyFill="1" applyBorder="1" applyAlignment="1">
      <alignment vertical="center" wrapText="1"/>
    </xf>
    <xf numFmtId="0" fontId="14" fillId="24" borderId="53" xfId="0" applyFont="1" applyFill="1" applyBorder="1"/>
    <xf numFmtId="0" fontId="5" fillId="24" borderId="53" xfId="0" applyFont="1" applyFill="1" applyBorder="1" applyAlignment="1">
      <alignment horizontal="left"/>
    </xf>
    <xf numFmtId="0" fontId="0" fillId="24" borderId="53" xfId="0" applyFill="1" applyBorder="1"/>
    <xf numFmtId="0" fontId="5" fillId="0" borderId="53" xfId="0" applyFont="1" applyBorder="1"/>
    <xf numFmtId="0" fontId="13" fillId="24" borderId="0" xfId="0" applyFont="1" applyFill="1" applyBorder="1"/>
    <xf numFmtId="0" fontId="13" fillId="24" borderId="53" xfId="0" applyFont="1" applyFill="1" applyBorder="1" applyAlignment="1">
      <alignment horizontal="left"/>
    </xf>
    <xf numFmtId="0" fontId="5" fillId="24" borderId="0" xfId="0" applyFont="1" applyFill="1" applyBorder="1" applyAlignment="1">
      <alignment horizontal="left" vertical="center" wrapText="1"/>
    </xf>
    <xf numFmtId="0" fontId="4" fillId="24" borderId="0" xfId="45" quotePrefix="1" applyFont="1" applyFill="1" applyBorder="1" applyAlignment="1">
      <alignment horizontal="right" vertical="center"/>
    </xf>
    <xf numFmtId="0" fontId="4" fillId="24" borderId="0" xfId="45" applyFont="1" applyFill="1" applyBorder="1" applyAlignment="1">
      <alignment horizontal="right" vertical="center"/>
    </xf>
    <xf numFmtId="0" fontId="3" fillId="24" borderId="0" xfId="45" applyFont="1" applyFill="1" applyBorder="1" applyAlignment="1" applyProtection="1">
      <alignment horizontal="left" vertical="center"/>
    </xf>
    <xf numFmtId="0" fontId="4" fillId="24" borderId="0" xfId="45" applyFont="1" applyFill="1" applyBorder="1" applyAlignment="1">
      <alignment horizontal="center" vertical="center"/>
    </xf>
    <xf numFmtId="0" fontId="4" fillId="24" borderId="0" xfId="45" applyFont="1" applyFill="1" applyBorder="1" applyAlignment="1" applyProtection="1">
      <alignment horizontal="left" vertical="center"/>
    </xf>
    <xf numFmtId="2" fontId="4" fillId="24" borderId="0" xfId="45" applyNumberFormat="1" applyFont="1" applyFill="1" applyBorder="1" applyAlignment="1">
      <alignment horizontal="center" vertical="center"/>
    </xf>
    <xf numFmtId="8" fontId="4" fillId="24" borderId="0" xfId="45" applyNumberFormat="1" applyFont="1" applyFill="1" applyBorder="1" applyAlignment="1">
      <alignment horizontal="center" vertical="center"/>
    </xf>
    <xf numFmtId="165" fontId="4" fillId="24" borderId="22" xfId="28" applyNumberFormat="1" applyFont="1" applyFill="1" applyBorder="1" applyAlignment="1" applyProtection="1">
      <alignment horizontal="center" vertical="center"/>
      <protection locked="0"/>
    </xf>
    <xf numFmtId="2" fontId="4" fillId="24" borderId="39" xfId="28" applyNumberFormat="1" applyFont="1" applyFill="1" applyBorder="1" applyAlignment="1">
      <alignment horizontal="center" vertical="center"/>
    </xf>
    <xf numFmtId="165" fontId="4" fillId="24" borderId="39" xfId="28" applyNumberFormat="1" applyFont="1" applyFill="1" applyBorder="1" applyAlignment="1" applyProtection="1">
      <alignment horizontal="center" vertical="center"/>
      <protection locked="0"/>
    </xf>
    <xf numFmtId="2" fontId="4" fillId="24" borderId="15" xfId="28" applyNumberFormat="1" applyFont="1" applyFill="1" applyBorder="1" applyAlignment="1">
      <alignment horizontal="center" vertical="center"/>
    </xf>
    <xf numFmtId="0" fontId="3" fillId="0" borderId="0" xfId="45" applyFont="1" applyFill="1" applyBorder="1" applyAlignment="1" applyProtection="1">
      <alignment horizontal="left" vertical="center"/>
    </xf>
    <xf numFmtId="0" fontId="4" fillId="0" borderId="0" xfId="45" applyFont="1" applyFill="1" applyBorder="1" applyAlignment="1">
      <alignment vertical="center" wrapText="1"/>
    </xf>
    <xf numFmtId="0" fontId="4" fillId="0" borderId="0" xfId="45" applyFont="1" applyFill="1" applyBorder="1" applyAlignment="1" applyProtection="1">
      <alignment horizontal="left" vertical="center"/>
    </xf>
    <xf numFmtId="165" fontId="4" fillId="24" borderId="23" xfId="28" applyNumberFormat="1" applyFont="1" applyFill="1" applyBorder="1" applyAlignment="1" applyProtection="1">
      <alignment horizontal="center" vertical="center"/>
      <protection locked="0"/>
    </xf>
    <xf numFmtId="2" fontId="4" fillId="24" borderId="30" xfId="28" applyNumberFormat="1" applyFont="1" applyFill="1" applyBorder="1" applyAlignment="1">
      <alignment horizontal="center" vertical="center"/>
    </xf>
    <xf numFmtId="165" fontId="4" fillId="24" borderId="30" xfId="28" applyNumberFormat="1" applyFont="1" applyFill="1" applyBorder="1" applyAlignment="1" applyProtection="1">
      <alignment horizontal="center" vertical="center"/>
      <protection locked="0"/>
    </xf>
    <xf numFmtId="2" fontId="4" fillId="24" borderId="16" xfId="28" applyNumberFormat="1" applyFont="1" applyFill="1" applyBorder="1" applyAlignment="1">
      <alignment horizontal="center" vertical="center"/>
    </xf>
    <xf numFmtId="3" fontId="4" fillId="0" borderId="0" xfId="28" quotePrefix="1" applyNumberFormat="1" applyFont="1" applyFill="1" applyBorder="1" applyAlignment="1">
      <alignment horizontal="right" vertical="center"/>
    </xf>
    <xf numFmtId="49" fontId="4" fillId="24" borderId="0" xfId="45" applyNumberFormat="1" applyFont="1" applyFill="1" applyBorder="1" applyAlignment="1">
      <alignment horizontal="center" vertical="center"/>
    </xf>
    <xf numFmtId="3" fontId="4" fillId="24" borderId="0" xfId="45" quotePrefix="1" applyNumberFormat="1" applyFont="1" applyFill="1" applyBorder="1" applyAlignment="1">
      <alignment horizontal="right" vertical="center"/>
    </xf>
    <xf numFmtId="0" fontId="4" fillId="29" borderId="0" xfId="45" applyFont="1" applyFill="1" applyBorder="1" applyAlignment="1" applyProtection="1">
      <alignment horizontal="left" vertical="center"/>
    </xf>
    <xf numFmtId="0" fontId="1" fillId="0" borderId="0" xfId="45" applyFont="1" applyFill="1" applyBorder="1" applyAlignment="1">
      <alignment vertical="center" wrapText="1"/>
    </xf>
    <xf numFmtId="3" fontId="4" fillId="29" borderId="0" xfId="45" quotePrefix="1" applyNumberFormat="1" applyFont="1" applyFill="1" applyBorder="1" applyAlignment="1">
      <alignment horizontal="right" vertical="center"/>
    </xf>
    <xf numFmtId="165" fontId="4" fillId="24" borderId="24" xfId="28" applyNumberFormat="1" applyFont="1" applyFill="1" applyBorder="1" applyAlignment="1" applyProtection="1">
      <alignment horizontal="center" vertical="center"/>
      <protection locked="0"/>
    </xf>
    <xf numFmtId="2" fontId="4" fillId="24" borderId="40" xfId="28" applyNumberFormat="1" applyFont="1" applyFill="1" applyBorder="1" applyAlignment="1">
      <alignment horizontal="center" vertical="center"/>
    </xf>
    <xf numFmtId="165" fontId="4" fillId="24" borderId="40" xfId="28" applyNumberFormat="1" applyFont="1" applyFill="1" applyBorder="1" applyAlignment="1" applyProtection="1">
      <alignment horizontal="center" vertical="center"/>
      <protection locked="0"/>
    </xf>
    <xf numFmtId="2" fontId="4" fillId="24" borderId="17"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xf>
    <xf numFmtId="2" fontId="4" fillId="24" borderId="0"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protection locked="0"/>
    </xf>
    <xf numFmtId="0" fontId="1" fillId="29" borderId="0" xfId="45" applyFont="1" applyFill="1" applyBorder="1" applyAlignment="1">
      <alignment vertical="center" wrapText="1"/>
    </xf>
    <xf numFmtId="0" fontId="4" fillId="29" borderId="0" xfId="45" applyFont="1" applyFill="1" applyBorder="1" applyAlignment="1">
      <alignment horizontal="center" vertical="center"/>
    </xf>
    <xf numFmtId="2" fontId="4" fillId="29" borderId="0" xfId="45" applyNumberFormat="1" applyFont="1" applyFill="1" applyBorder="1" applyAlignment="1">
      <alignment horizontal="center" vertical="center"/>
    </xf>
    <xf numFmtId="0" fontId="4" fillId="29" borderId="0" xfId="45" applyFont="1" applyFill="1" applyBorder="1" applyAlignment="1">
      <alignment horizontal="right" vertical="center"/>
    </xf>
    <xf numFmtId="0" fontId="3" fillId="29" borderId="0" xfId="45" applyFont="1" applyFill="1" applyBorder="1" applyAlignment="1" applyProtection="1">
      <alignment horizontal="left" vertical="center"/>
    </xf>
    <xf numFmtId="0" fontId="4" fillId="29" borderId="0" xfId="45" applyFont="1" applyFill="1" applyAlignment="1">
      <alignment horizontal="right" vertical="center"/>
    </xf>
    <xf numFmtId="0" fontId="4" fillId="29" borderId="0" xfId="45" applyFont="1" applyFill="1" applyAlignment="1">
      <alignment vertical="center"/>
    </xf>
    <xf numFmtId="0" fontId="9" fillId="29" borderId="0" xfId="45" applyFont="1" applyFill="1" applyBorder="1" applyAlignment="1">
      <alignment horizontal="center" vertical="center"/>
    </xf>
    <xf numFmtId="0" fontId="4" fillId="29" borderId="0" xfId="45" applyFont="1" applyFill="1" applyAlignment="1">
      <alignment horizontal="left" vertical="center"/>
    </xf>
    <xf numFmtId="0" fontId="4" fillId="29" borderId="0" xfId="45" applyFont="1" applyFill="1" applyAlignment="1">
      <alignment horizontal="center" vertical="center"/>
    </xf>
    <xf numFmtId="0" fontId="4" fillId="24" borderId="0" xfId="45" applyFont="1" applyFill="1" applyAlignment="1">
      <alignment horizontal="right" vertical="center"/>
    </xf>
    <xf numFmtId="0" fontId="4" fillId="24" borderId="0" xfId="45" applyFont="1" applyFill="1" applyAlignment="1">
      <alignment vertical="center"/>
    </xf>
    <xf numFmtId="0" fontId="4" fillId="24" borderId="0" xfId="45" applyFont="1" applyFill="1" applyAlignment="1">
      <alignment horizontal="left" vertical="center"/>
    </xf>
    <xf numFmtId="0" fontId="4" fillId="24" borderId="0" xfId="45" applyFont="1" applyFill="1" applyAlignment="1">
      <alignment horizontal="center" vertical="center"/>
    </xf>
    <xf numFmtId="0" fontId="9" fillId="0" borderId="0" xfId="45" applyFont="1" applyFill="1" applyBorder="1" applyAlignment="1">
      <alignment horizontal="center" vertical="center"/>
    </xf>
    <xf numFmtId="3" fontId="4" fillId="0" borderId="0" xfId="45" quotePrefix="1" applyNumberFormat="1" applyFont="1" applyFill="1" applyBorder="1" applyAlignment="1">
      <alignment horizontal="right" vertical="center"/>
    </xf>
    <xf numFmtId="49" fontId="3" fillId="24" borderId="0" xfId="45" applyNumberFormat="1" applyFont="1" applyFill="1" applyBorder="1" applyAlignment="1" applyProtection="1">
      <alignment horizontal="left" vertical="center"/>
    </xf>
    <xf numFmtId="49" fontId="4" fillId="0" borderId="0" xfId="45" applyNumberFormat="1" applyFont="1" applyFill="1" applyBorder="1" applyAlignment="1" applyProtection="1">
      <alignment horizontal="left" vertical="center"/>
    </xf>
    <xf numFmtId="0" fontId="4" fillId="29" borderId="0" xfId="45" quotePrefix="1" applyFont="1" applyFill="1" applyBorder="1" applyAlignment="1">
      <alignment horizontal="right" vertical="center"/>
    </xf>
    <xf numFmtId="49" fontId="4" fillId="29" borderId="0" xfId="45" applyNumberFormat="1" applyFont="1" applyFill="1" applyBorder="1" applyAlignment="1" applyProtection="1">
      <alignment horizontal="left" vertical="center"/>
    </xf>
    <xf numFmtId="0" fontId="3" fillId="24" borderId="0" xfId="45" applyFont="1" applyFill="1" applyBorder="1" applyAlignment="1">
      <alignment horizontal="left" vertical="center"/>
    </xf>
    <xf numFmtId="0" fontId="4" fillId="0" borderId="0" xfId="45" quotePrefix="1" applyFont="1" applyFill="1" applyBorder="1" applyAlignment="1">
      <alignment horizontal="right" vertical="center"/>
    </xf>
    <xf numFmtId="0" fontId="4" fillId="24" borderId="0" xfId="45" applyFont="1" applyFill="1" applyBorder="1" applyAlignment="1">
      <alignment horizontal="center" vertical="center" wrapText="1"/>
    </xf>
    <xf numFmtId="2" fontId="4" fillId="0" borderId="0" xfId="45" applyNumberFormat="1" applyFont="1" applyFill="1" applyBorder="1" applyAlignment="1">
      <alignment horizontal="center" vertical="center"/>
    </xf>
    <xf numFmtId="0" fontId="4" fillId="24" borderId="0" xfId="45" applyFont="1" applyFill="1" applyBorder="1" applyAlignment="1">
      <alignment horizontal="left" vertical="center" wrapText="1"/>
    </xf>
    <xf numFmtId="49" fontId="4" fillId="24" borderId="0" xfId="45" applyNumberFormat="1" applyFont="1" applyFill="1" applyBorder="1" applyAlignment="1" applyProtection="1">
      <alignment horizontal="left" vertical="center"/>
    </xf>
    <xf numFmtId="49" fontId="3" fillId="29" borderId="0" xfId="45" applyNumberFormat="1" applyFont="1" applyFill="1" applyBorder="1" applyAlignment="1" applyProtection="1">
      <alignment horizontal="left" vertical="center"/>
    </xf>
    <xf numFmtId="165" fontId="4" fillId="24" borderId="49" xfId="28" applyNumberFormat="1" applyFont="1" applyFill="1" applyBorder="1" applyAlignment="1" applyProtection="1">
      <alignment horizontal="center" vertical="center"/>
      <protection locked="0"/>
    </xf>
    <xf numFmtId="165" fontId="4" fillId="24" borderId="54" xfId="28" applyNumberFormat="1" applyFont="1" applyFill="1" applyBorder="1" applyAlignment="1" applyProtection="1">
      <alignment horizontal="center" vertical="center"/>
      <protection locked="0"/>
    </xf>
    <xf numFmtId="2" fontId="4" fillId="24" borderId="49" xfId="28" applyNumberFormat="1" applyFont="1" applyFill="1" applyBorder="1" applyAlignment="1">
      <alignment horizontal="center" vertical="center"/>
    </xf>
    <xf numFmtId="165" fontId="4" fillId="24" borderId="25" xfId="28" applyNumberFormat="1" applyFont="1" applyFill="1" applyBorder="1" applyAlignment="1" applyProtection="1">
      <alignment horizontal="center" vertical="center"/>
      <protection locked="0"/>
    </xf>
    <xf numFmtId="2" fontId="4" fillId="24" borderId="20" xfId="28" applyNumberFormat="1" applyFont="1" applyFill="1" applyBorder="1" applyAlignment="1">
      <alignment horizontal="center" vertical="center"/>
    </xf>
    <xf numFmtId="165" fontId="4" fillId="24" borderId="20" xfId="28" applyNumberFormat="1" applyFont="1" applyFill="1" applyBorder="1" applyAlignment="1" applyProtection="1">
      <alignment horizontal="center" vertical="center"/>
      <protection locked="0"/>
    </xf>
    <xf numFmtId="2" fontId="4" fillId="24" borderId="21" xfId="28" applyNumberFormat="1" applyFont="1" applyFill="1" applyBorder="1" applyAlignment="1">
      <alignment horizontal="center" vertical="center"/>
    </xf>
    <xf numFmtId="0" fontId="9" fillId="24" borderId="31" xfId="0" applyFont="1" applyFill="1" applyBorder="1" applyAlignment="1">
      <alignment horizontal="center" vertical="center"/>
    </xf>
    <xf numFmtId="49" fontId="9" fillId="24" borderId="30" xfId="0" applyNumberFormat="1" applyFont="1" applyFill="1" applyBorder="1" applyAlignment="1" applyProtection="1">
      <alignment horizontal="center" vertical="center"/>
    </xf>
    <xf numFmtId="0" fontId="7" fillId="24" borderId="38" xfId="0" applyFont="1" applyFill="1" applyBorder="1" applyAlignment="1" applyProtection="1">
      <alignment horizontal="left" vertical="center"/>
    </xf>
    <xf numFmtId="49" fontId="7" fillId="24" borderId="31" xfId="0" applyNumberFormat="1" applyFont="1" applyFill="1" applyBorder="1" applyAlignment="1" applyProtection="1">
      <alignment vertical="center"/>
    </xf>
    <xf numFmtId="0" fontId="9" fillId="24" borderId="30" xfId="0" applyFont="1" applyFill="1" applyBorder="1" applyAlignment="1">
      <alignment horizontal="center" vertical="center" wrapText="1"/>
    </xf>
    <xf numFmtId="0" fontId="9" fillId="24" borderId="30" xfId="0" applyFont="1" applyFill="1" applyBorder="1" applyAlignment="1">
      <alignment horizontal="center" vertical="center"/>
    </xf>
    <xf numFmtId="0" fontId="9" fillId="24" borderId="30" xfId="0" applyFont="1" applyFill="1" applyBorder="1" applyAlignment="1">
      <alignment horizontal="right" vertical="center"/>
    </xf>
    <xf numFmtId="3" fontId="9" fillId="24" borderId="30" xfId="0" applyNumberFormat="1" applyFont="1" applyFill="1" applyBorder="1" applyAlignment="1" applyProtection="1">
      <alignment vertical="center"/>
      <protection locked="0"/>
    </xf>
    <xf numFmtId="49" fontId="9" fillId="24" borderId="0" xfId="0" applyNumberFormat="1" applyFont="1" applyFill="1" applyBorder="1" applyAlignment="1" applyProtection="1">
      <alignment horizontal="center" vertical="center"/>
    </xf>
    <xf numFmtId="3" fontId="9" fillId="24" borderId="30" xfId="0" quotePrefix="1" applyNumberFormat="1" applyFont="1" applyFill="1" applyBorder="1" applyAlignment="1">
      <alignment horizontal="right" vertical="center"/>
    </xf>
    <xf numFmtId="3" fontId="9" fillId="24" borderId="30" xfId="0" applyNumberFormat="1" applyFont="1" applyFill="1" applyBorder="1" applyAlignment="1">
      <alignment horizontal="right" vertical="center" wrapText="1"/>
    </xf>
    <xf numFmtId="0" fontId="9" fillId="24" borderId="0" xfId="0" quotePrefix="1" applyFont="1" applyFill="1" applyBorder="1" applyAlignment="1">
      <alignment horizontal="left" vertical="center" wrapText="1"/>
    </xf>
    <xf numFmtId="2" fontId="9" fillId="24" borderId="30" xfId="0" applyNumberFormat="1" applyFont="1" applyFill="1" applyBorder="1" applyAlignment="1">
      <alignment horizontal="right" vertical="center"/>
    </xf>
    <xf numFmtId="0" fontId="9" fillId="24" borderId="0" xfId="0" applyFont="1" applyFill="1" applyAlignment="1">
      <alignment vertical="center"/>
    </xf>
    <xf numFmtId="8" fontId="9" fillId="24" borderId="30" xfId="0" applyNumberFormat="1" applyFont="1" applyFill="1" applyBorder="1" applyAlignment="1">
      <alignment vertical="center"/>
    </xf>
    <xf numFmtId="49" fontId="9" fillId="0" borderId="3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49" fontId="7" fillId="0" borderId="31" xfId="0" applyNumberFormat="1" applyFont="1" applyFill="1" applyBorder="1" applyAlignment="1" applyProtection="1">
      <alignment vertical="center"/>
    </xf>
    <xf numFmtId="0" fontId="7" fillId="0" borderId="38" xfId="0" applyFont="1" applyFill="1" applyBorder="1" applyAlignment="1" applyProtection="1">
      <alignment horizontal="left" vertical="center"/>
    </xf>
    <xf numFmtId="2" fontId="9" fillId="0" borderId="30" xfId="0" applyNumberFormat="1" applyFont="1" applyFill="1" applyBorder="1" applyAlignment="1">
      <alignment horizontal="right" vertical="center"/>
    </xf>
    <xf numFmtId="8" fontId="9" fillId="0" borderId="30" xfId="0" applyNumberFormat="1" applyFont="1" applyFill="1" applyBorder="1" applyAlignment="1">
      <alignment vertical="center"/>
    </xf>
    <xf numFmtId="0" fontId="9" fillId="0" borderId="44" xfId="0" applyFont="1" applyFill="1" applyBorder="1" applyAlignment="1" applyProtection="1">
      <alignment horizontal="center" vertical="center"/>
    </xf>
    <xf numFmtId="0" fontId="7" fillId="0" borderId="30" xfId="0" applyFont="1" applyFill="1" applyBorder="1" applyAlignment="1" applyProtection="1">
      <alignment horizontal="left" vertical="center"/>
    </xf>
    <xf numFmtId="49" fontId="9" fillId="0" borderId="0" xfId="0" applyNumberFormat="1" applyFont="1" applyFill="1" applyBorder="1" applyAlignment="1" applyProtection="1">
      <alignment horizontal="center" vertical="center"/>
    </xf>
    <xf numFmtId="3" fontId="9" fillId="0" borderId="30" xfId="0" quotePrefix="1" applyNumberFormat="1" applyFont="1" applyFill="1" applyBorder="1" applyAlignment="1">
      <alignment horizontal="right" vertical="center"/>
    </xf>
    <xf numFmtId="0" fontId="7" fillId="24" borderId="18"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46" fillId="0" borderId="31"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0" xfId="0" applyFont="1" applyFill="1" applyBorder="1" applyAlignment="1">
      <alignment horizontal="center" vertical="center" wrapText="1"/>
    </xf>
    <xf numFmtId="0" fontId="9" fillId="0" borderId="30" xfId="0" applyFont="1" applyFill="1" applyBorder="1" applyAlignment="1">
      <alignment horizontal="right" vertical="center"/>
    </xf>
    <xf numFmtId="0" fontId="9" fillId="0" borderId="0" xfId="0" quotePrefix="1" applyFont="1" applyFill="1" applyBorder="1" applyAlignment="1">
      <alignment horizontal="left" vertical="center" wrapText="1"/>
    </xf>
    <xf numFmtId="0" fontId="9" fillId="0" borderId="0" xfId="0" applyFont="1" applyFill="1" applyAlignment="1">
      <alignment vertical="center"/>
    </xf>
    <xf numFmtId="0" fontId="9" fillId="0" borderId="31" xfId="0" applyFont="1" applyFill="1" applyBorder="1" applyAlignment="1">
      <alignment horizontal="center" vertical="center"/>
    </xf>
    <xf numFmtId="0" fontId="7" fillId="0" borderId="27" xfId="0" applyFont="1" applyFill="1" applyBorder="1" applyAlignment="1" applyProtection="1">
      <alignment horizontal="left" vertical="center"/>
    </xf>
    <xf numFmtId="0" fontId="7" fillId="0" borderId="41" xfId="0" applyFont="1" applyFill="1" applyBorder="1" applyAlignment="1" applyProtection="1">
      <alignment horizontal="left" vertical="center"/>
    </xf>
    <xf numFmtId="2" fontId="9" fillId="0" borderId="44" xfId="0" applyNumberFormat="1" applyFont="1" applyFill="1" applyBorder="1" applyAlignment="1">
      <alignment horizontal="right" vertical="center"/>
    </xf>
    <xf numFmtId="2" fontId="9" fillId="0" borderId="49" xfId="0" applyNumberFormat="1" applyFont="1" applyFill="1" applyBorder="1" applyAlignment="1">
      <alignment horizontal="right" vertical="center"/>
    </xf>
    <xf numFmtId="2" fontId="9" fillId="0" borderId="42" xfId="0" applyNumberFormat="1" applyFont="1" applyFill="1" applyBorder="1" applyAlignment="1">
      <alignment horizontal="right" vertical="center"/>
    </xf>
    <xf numFmtId="0" fontId="7" fillId="29" borderId="0" xfId="45" applyFont="1" applyFill="1" applyBorder="1" applyAlignment="1">
      <alignment horizontal="left" vertical="center"/>
    </xf>
    <xf numFmtId="49" fontId="9" fillId="30" borderId="30" xfId="0" applyNumberFormat="1" applyFont="1" applyFill="1" applyBorder="1" applyAlignment="1" applyProtection="1">
      <alignment horizontal="center" vertical="center"/>
    </xf>
    <xf numFmtId="49" fontId="9" fillId="0" borderId="44" xfId="0" applyNumberFormat="1" applyFont="1" applyFill="1" applyBorder="1" applyAlignment="1" applyProtection="1">
      <alignment horizontal="center" vertical="center"/>
    </xf>
    <xf numFmtId="0" fontId="9" fillId="0" borderId="44" xfId="0" applyFont="1" applyFill="1" applyBorder="1" applyAlignment="1">
      <alignment horizontal="center" vertical="center" wrapText="1"/>
    </xf>
    <xf numFmtId="0" fontId="9" fillId="0" borderId="44" xfId="0" applyFont="1" applyFill="1" applyBorder="1" applyAlignment="1">
      <alignment horizontal="right" vertical="center"/>
    </xf>
    <xf numFmtId="49" fontId="9" fillId="0" borderId="49" xfId="0" applyNumberFormat="1" applyFont="1" applyFill="1" applyBorder="1" applyAlignment="1" applyProtection="1">
      <alignment horizontal="center" vertical="center"/>
    </xf>
    <xf numFmtId="0" fontId="9" fillId="0" borderId="49" xfId="0" quotePrefix="1" applyFont="1" applyFill="1" applyBorder="1" applyAlignment="1">
      <alignment horizontal="left" vertical="center" wrapText="1"/>
    </xf>
    <xf numFmtId="0" fontId="9" fillId="0" borderId="49" xfId="0" applyFont="1" applyFill="1" applyBorder="1" applyAlignment="1">
      <alignment vertical="center"/>
    </xf>
    <xf numFmtId="0" fontId="7" fillId="29" borderId="18" xfId="0" applyFont="1" applyFill="1" applyBorder="1" applyAlignment="1" applyProtection="1">
      <alignment horizontal="left" vertical="center"/>
    </xf>
    <xf numFmtId="49" fontId="7" fillId="29" borderId="31" xfId="0" applyNumberFormat="1" applyFont="1" applyFill="1" applyBorder="1" applyAlignment="1" applyProtection="1">
      <alignment vertical="center"/>
    </xf>
    <xf numFmtId="0" fontId="8" fillId="29" borderId="0" xfId="0" applyFont="1" applyFill="1" applyBorder="1" applyAlignment="1">
      <alignment horizontal="left" vertical="center"/>
    </xf>
    <xf numFmtId="0" fontId="8" fillId="24" borderId="0" xfId="0" applyFont="1" applyFill="1" applyBorder="1" applyAlignment="1">
      <alignment horizontal="left" wrapText="1"/>
    </xf>
    <xf numFmtId="0" fontId="19" fillId="29" borderId="0" xfId="0" applyFont="1" applyFill="1" applyBorder="1" applyAlignment="1" applyProtection="1">
      <alignment horizontal="left" vertical="center"/>
      <protection locked="0"/>
    </xf>
    <xf numFmtId="0" fontId="19" fillId="29" borderId="0" xfId="0" applyFont="1" applyFill="1" applyBorder="1" applyAlignment="1">
      <alignment horizontal="left" vertical="center" indent="1"/>
    </xf>
    <xf numFmtId="0" fontId="5" fillId="29" borderId="0" xfId="0" applyFont="1" applyFill="1" applyAlignment="1">
      <alignment horizontal="right"/>
    </xf>
    <xf numFmtId="0" fontId="15" fillId="24" borderId="38" xfId="0" applyFont="1" applyFill="1" applyBorder="1" applyAlignment="1">
      <alignment horizontal="center"/>
    </xf>
    <xf numFmtId="0" fontId="5" fillId="0" borderId="0" xfId="0" applyFont="1" applyBorder="1" applyAlignment="1">
      <alignment horizontal="center"/>
    </xf>
    <xf numFmtId="0" fontId="5" fillId="24" borderId="36" xfId="0" applyFont="1" applyFill="1" applyBorder="1" applyAlignment="1">
      <alignment horizontal="left" wrapText="1"/>
    </xf>
    <xf numFmtId="2" fontId="4" fillId="24" borderId="36" xfId="0" applyNumberFormat="1" applyFont="1" applyFill="1" applyBorder="1"/>
    <xf numFmtId="0" fontId="0" fillId="29" borderId="14" xfId="0" applyFill="1" applyBorder="1" applyAlignment="1">
      <alignment vertical="center"/>
    </xf>
    <xf numFmtId="0" fontId="5" fillId="29" borderId="14" xfId="0" applyFont="1" applyFill="1" applyBorder="1" applyAlignment="1">
      <alignment vertical="center"/>
    </xf>
    <xf numFmtId="2" fontId="0" fillId="29" borderId="14" xfId="0" applyNumberFormat="1" applyFill="1" applyBorder="1" applyAlignment="1">
      <alignment vertical="center"/>
    </xf>
    <xf numFmtId="0" fontId="4" fillId="29" borderId="33" xfId="0" applyFont="1" applyFill="1" applyBorder="1" applyAlignment="1">
      <alignment vertical="center"/>
    </xf>
    <xf numFmtId="0" fontId="8" fillId="29" borderId="0" xfId="0" applyFont="1" applyFill="1" applyBorder="1" applyAlignment="1">
      <alignment horizontal="left" vertical="center" indent="1"/>
    </xf>
    <xf numFmtId="0" fontId="8" fillId="29" borderId="36" xfId="0" applyFont="1" applyFill="1" applyBorder="1" applyAlignment="1">
      <alignment vertical="center"/>
    </xf>
    <xf numFmtId="0" fontId="19" fillId="29" borderId="36" xfId="0" applyFont="1" applyFill="1" applyBorder="1" applyAlignment="1">
      <alignment vertical="center"/>
    </xf>
    <xf numFmtId="0" fontId="41" fillId="29" borderId="36" xfId="36" applyFont="1" applyFill="1" applyBorder="1" applyAlignment="1" applyProtection="1">
      <alignment vertical="center"/>
    </xf>
    <xf numFmtId="2" fontId="19" fillId="29" borderId="36" xfId="0" applyNumberFormat="1" applyFont="1" applyFill="1" applyBorder="1" applyAlignment="1">
      <alignment vertical="center"/>
    </xf>
    <xf numFmtId="0" fontId="4" fillId="29" borderId="37" xfId="0" applyFont="1" applyFill="1" applyBorder="1" applyAlignment="1">
      <alignment vertical="center"/>
    </xf>
    <xf numFmtId="0" fontId="19" fillId="29" borderId="0" xfId="0" applyFont="1" applyFill="1" applyBorder="1" applyAlignment="1" applyProtection="1">
      <alignment horizontal="left" vertical="center" indent="1"/>
    </xf>
    <xf numFmtId="2" fontId="4" fillId="29" borderId="0" xfId="0" applyNumberFormat="1" applyFont="1" applyFill="1" applyBorder="1"/>
    <xf numFmtId="0" fontId="36" fillId="0" borderId="0" xfId="45" applyFont="1" applyFill="1" applyAlignment="1" applyProtection="1">
      <alignment vertical="center"/>
    </xf>
    <xf numFmtId="2" fontId="1" fillId="29" borderId="0" xfId="45" applyNumberFormat="1" applyFont="1" applyFill="1"/>
    <xf numFmtId="2" fontId="46" fillId="29" borderId="0" xfId="45" applyNumberFormat="1" applyFont="1" applyFill="1" applyAlignment="1">
      <alignment horizontal="right" vertical="center" wrapText="1"/>
    </xf>
    <xf numFmtId="0" fontId="1" fillId="29" borderId="0" xfId="45" applyFont="1" applyFill="1" applyBorder="1"/>
    <xf numFmtId="0" fontId="1" fillId="29" borderId="0" xfId="45" applyFont="1" applyFill="1" applyAlignment="1">
      <alignment vertical="center"/>
    </xf>
    <xf numFmtId="0" fontId="1" fillId="29" borderId="0" xfId="45" applyFont="1" applyFill="1" applyAlignment="1">
      <alignment horizontal="left" vertical="center"/>
    </xf>
    <xf numFmtId="2" fontId="1" fillId="29" borderId="0" xfId="45" applyNumberFormat="1" applyFont="1" applyFill="1" applyAlignment="1">
      <alignment vertical="center"/>
    </xf>
    <xf numFmtId="0" fontId="36" fillId="29" borderId="0" xfId="45" applyFont="1" applyFill="1" applyAlignment="1" applyProtection="1">
      <alignment vertical="center"/>
    </xf>
    <xf numFmtId="0" fontId="13" fillId="29" borderId="0" xfId="45" applyFont="1" applyFill="1"/>
    <xf numFmtId="0" fontId="13" fillId="29" borderId="0" xfId="45" applyFont="1" applyFill="1" applyAlignment="1">
      <alignment horizontal="left"/>
    </xf>
    <xf numFmtId="0" fontId="3" fillId="24" borderId="0" xfId="45" applyFont="1" applyFill="1"/>
    <xf numFmtId="0" fontId="3" fillId="24" borderId="12" xfId="45" applyFont="1" applyFill="1" applyBorder="1" applyAlignment="1">
      <alignment horizontal="left" wrapText="1"/>
    </xf>
    <xf numFmtId="0" fontId="3" fillId="24" borderId="12" xfId="45" applyFont="1" applyFill="1" applyBorder="1" applyAlignment="1">
      <alignment horizontal="center" wrapText="1"/>
    </xf>
    <xf numFmtId="0" fontId="3" fillId="24" borderId="13" xfId="45" applyFont="1" applyFill="1" applyBorder="1" applyAlignment="1">
      <alignment horizontal="center" wrapText="1"/>
    </xf>
    <xf numFmtId="0" fontId="3" fillId="24" borderId="13" xfId="45" applyFont="1" applyFill="1" applyBorder="1" applyAlignment="1">
      <alignment horizontal="left" wrapText="1"/>
    </xf>
    <xf numFmtId="0" fontId="80" fillId="24" borderId="11" xfId="45" applyFont="1" applyFill="1" applyBorder="1" applyAlignment="1">
      <alignment horizontal="center" wrapText="1"/>
    </xf>
    <xf numFmtId="2" fontId="3" fillId="0" borderId="11" xfId="45" applyNumberFormat="1" applyFont="1" applyBorder="1" applyAlignment="1">
      <alignment horizontal="center" wrapText="1"/>
    </xf>
    <xf numFmtId="0" fontId="3" fillId="0" borderId="0" xfId="45" applyFont="1"/>
    <xf numFmtId="0" fontId="3" fillId="0" borderId="0" xfId="45" applyFont="1" applyAlignment="1">
      <alignment horizontal="left"/>
    </xf>
    <xf numFmtId="0" fontId="82" fillId="0" borderId="0" xfId="45" applyFont="1" applyAlignment="1">
      <alignment horizontal="left"/>
    </xf>
    <xf numFmtId="0" fontId="83" fillId="0" borderId="0" xfId="45" applyFont="1" applyAlignment="1">
      <alignment horizontal="left"/>
    </xf>
    <xf numFmtId="0" fontId="84" fillId="0" borderId="0" xfId="45" applyFont="1" applyAlignment="1">
      <alignment horizontal="left"/>
    </xf>
    <xf numFmtId="0" fontId="85" fillId="0" borderId="0" xfId="45" applyFont="1" applyFill="1" applyBorder="1" applyAlignment="1">
      <alignment horizontal="left" vertical="top" wrapText="1"/>
    </xf>
    <xf numFmtId="0" fontId="82" fillId="0" borderId="0" xfId="45" applyFont="1" applyAlignment="1">
      <alignment horizontal="left" wrapText="1"/>
    </xf>
    <xf numFmtId="0" fontId="85" fillId="0" borderId="0" xfId="45" applyFont="1" applyAlignment="1">
      <alignment horizontal="left"/>
    </xf>
    <xf numFmtId="0" fontId="70" fillId="0" borderId="0" xfId="45" applyFont="1" applyAlignment="1">
      <alignment horizontal="left"/>
    </xf>
    <xf numFmtId="0" fontId="71" fillId="0" borderId="0" xfId="45" applyFont="1" applyAlignment="1">
      <alignment horizontal="left"/>
    </xf>
    <xf numFmtId="0" fontId="86" fillId="0" borderId="0" xfId="45" applyFont="1" applyAlignment="1">
      <alignment horizontal="left"/>
    </xf>
    <xf numFmtId="0" fontId="73" fillId="0" borderId="0" xfId="45" applyFont="1" applyAlignment="1">
      <alignment horizontal="left"/>
    </xf>
    <xf numFmtId="0" fontId="36" fillId="24" borderId="0" xfId="0" applyFont="1" applyFill="1" applyAlignment="1" applyProtection="1"/>
    <xf numFmtId="0" fontId="8" fillId="0" borderId="0" xfId="0" applyFont="1" applyFill="1" applyBorder="1" applyAlignment="1">
      <alignment horizontal="left" wrapText="1"/>
    </xf>
    <xf numFmtId="0" fontId="5" fillId="24" borderId="0" xfId="0" applyFont="1" applyFill="1" applyBorder="1" applyAlignment="1">
      <alignment horizontal="left" vertical="center" wrapText="1"/>
    </xf>
    <xf numFmtId="0" fontId="0" fillId="24" borderId="41" xfId="0" applyFill="1" applyBorder="1" applyAlignment="1" applyProtection="1">
      <alignment horizontal="left"/>
      <protection locked="0"/>
    </xf>
    <xf numFmtId="0" fontId="3" fillId="29" borderId="0" xfId="0" applyFont="1" applyFill="1" applyBorder="1" applyAlignment="1" applyProtection="1">
      <alignment horizontal="center" vertical="center"/>
    </xf>
    <xf numFmtId="0" fontId="3" fillId="29" borderId="0" xfId="0" applyFont="1" applyFill="1" applyAlignment="1">
      <alignment horizontal="center" vertical="center"/>
    </xf>
    <xf numFmtId="168" fontId="6" fillId="24" borderId="0" xfId="0" applyNumberFormat="1" applyFont="1" applyFill="1" applyAlignment="1">
      <alignment horizontal="center"/>
    </xf>
    <xf numFmtId="168" fontId="87" fillId="24" borderId="0" xfId="0" applyNumberFormat="1" applyFont="1" applyFill="1" applyAlignment="1" applyProtection="1">
      <alignment horizontal="center"/>
    </xf>
    <xf numFmtId="168" fontId="43" fillId="24" borderId="0" xfId="0" applyNumberFormat="1" applyFont="1" applyFill="1" applyAlignment="1">
      <alignment horizontal="center"/>
    </xf>
    <xf numFmtId="168" fontId="3" fillId="24" borderId="0" xfId="0" applyNumberFormat="1" applyFont="1" applyFill="1" applyAlignment="1">
      <alignment horizontal="center"/>
    </xf>
    <xf numFmtId="168" fontId="6" fillId="26" borderId="0" xfId="0" applyNumberFormat="1" applyFont="1" applyFill="1" applyAlignment="1">
      <alignment horizontal="center"/>
    </xf>
    <xf numFmtId="168" fontId="6" fillId="0" borderId="0" xfId="0" applyNumberFormat="1" applyFont="1" applyAlignment="1">
      <alignment horizontal="center"/>
    </xf>
    <xf numFmtId="14" fontId="46" fillId="29" borderId="0" xfId="0" applyNumberFormat="1" applyFont="1" applyFill="1" applyAlignment="1">
      <alignment horizontal="right" vertical="center" wrapText="1"/>
    </xf>
    <xf numFmtId="165" fontId="4" fillId="24" borderId="43" xfId="28" applyNumberFormat="1" applyFont="1" applyFill="1" applyBorder="1" applyAlignment="1" applyProtection="1">
      <alignment horizontal="center" vertical="center"/>
      <protection locked="0"/>
    </xf>
    <xf numFmtId="2" fontId="4" fillId="24" borderId="44" xfId="28" applyNumberFormat="1" applyFont="1" applyFill="1" applyBorder="1" applyAlignment="1">
      <alignment horizontal="center" vertical="center"/>
    </xf>
    <xf numFmtId="165" fontId="4" fillId="24" borderId="44" xfId="28" applyNumberFormat="1" applyFont="1" applyFill="1" applyBorder="1" applyAlignment="1" applyProtection="1">
      <alignment horizontal="center" vertical="center"/>
      <protection locked="0"/>
    </xf>
    <xf numFmtId="2" fontId="4" fillId="24" borderId="45" xfId="28" applyNumberFormat="1" applyFont="1" applyFill="1" applyBorder="1" applyAlignment="1">
      <alignment horizontal="center" vertical="center"/>
    </xf>
    <xf numFmtId="0" fontId="19" fillId="0" borderId="0" xfId="0" applyFont="1" applyFill="1" applyBorder="1" applyAlignment="1"/>
    <xf numFmtId="0" fontId="8" fillId="0" borderId="0" xfId="0" applyFont="1" applyFill="1" applyBorder="1" applyAlignment="1">
      <alignment wrapText="1"/>
    </xf>
    <xf numFmtId="168" fontId="19" fillId="24" borderId="45" xfId="28" applyNumberFormat="1" applyFont="1" applyFill="1" applyBorder="1" applyAlignment="1" applyProtection="1">
      <alignment horizontal="center" vertical="center"/>
    </xf>
    <xf numFmtId="49" fontId="7" fillId="0" borderId="30" xfId="0" applyNumberFormat="1" applyFont="1" applyFill="1" applyBorder="1" applyAlignment="1" applyProtection="1">
      <alignment vertical="center"/>
    </xf>
    <xf numFmtId="0" fontId="7" fillId="24" borderId="0" xfId="45" applyFont="1" applyFill="1" applyBorder="1" applyAlignment="1" applyProtection="1">
      <alignment horizontal="left" vertical="center"/>
    </xf>
    <xf numFmtId="0" fontId="9" fillId="0" borderId="0" xfId="45" applyFont="1" applyFill="1" applyBorder="1" applyAlignment="1" applyProtection="1">
      <alignment horizontal="left" vertical="center"/>
    </xf>
    <xf numFmtId="0" fontId="7" fillId="29" borderId="0" xfId="45" applyFont="1" applyFill="1" applyBorder="1" applyAlignment="1" applyProtection="1">
      <alignment horizontal="left" vertical="center"/>
    </xf>
    <xf numFmtId="0" fontId="1" fillId="0" borderId="0" xfId="45" applyFont="1" applyFill="1" applyBorder="1" applyAlignment="1"/>
    <xf numFmtId="0" fontId="14" fillId="0" borderId="0" xfId="45" applyFont="1" applyFill="1" applyBorder="1" applyAlignment="1">
      <alignment horizontal="center" wrapText="1"/>
    </xf>
    <xf numFmtId="0" fontId="1" fillId="24" borderId="0" xfId="45" applyFill="1"/>
    <xf numFmtId="14" fontId="1" fillId="25" borderId="0" xfId="45" applyNumberFormat="1" applyFont="1" applyFill="1" applyAlignment="1">
      <alignment horizontal="center"/>
    </xf>
    <xf numFmtId="0" fontId="1" fillId="26" borderId="0" xfId="45" applyFill="1"/>
    <xf numFmtId="0" fontId="1" fillId="0" borderId="0" xfId="45"/>
    <xf numFmtId="0" fontId="8" fillId="0" borderId="0" xfId="45" applyFont="1" applyFill="1" applyBorder="1" applyAlignment="1">
      <alignment vertical="center" wrapText="1"/>
    </xf>
    <xf numFmtId="0" fontId="1" fillId="24" borderId="0" xfId="45" applyFill="1" applyAlignment="1">
      <alignment vertical="center"/>
    </xf>
    <xf numFmtId="0" fontId="1" fillId="26" borderId="0" xfId="45" applyFill="1" applyAlignment="1">
      <alignment vertical="center"/>
    </xf>
    <xf numFmtId="0" fontId="1" fillId="0" borderId="0" xfId="45" applyAlignment="1">
      <alignment vertical="center"/>
    </xf>
    <xf numFmtId="0" fontId="1" fillId="29" borderId="32" xfId="45" applyFill="1" applyBorder="1"/>
    <xf numFmtId="0" fontId="1" fillId="29" borderId="14" xfId="45" applyFill="1" applyBorder="1"/>
    <xf numFmtId="0" fontId="1" fillId="29" borderId="0" xfId="45" applyFill="1" applyBorder="1"/>
    <xf numFmtId="0" fontId="8" fillId="0" borderId="0" xfId="45" applyFont="1" applyFill="1" applyBorder="1" applyAlignment="1">
      <alignment horizontal="left" wrapText="1"/>
    </xf>
    <xf numFmtId="0" fontId="19" fillId="0" borderId="0" xfId="45" applyFont="1"/>
    <xf numFmtId="0" fontId="19" fillId="0" borderId="0" xfId="45" applyFont="1" applyAlignment="1">
      <alignment wrapText="1"/>
    </xf>
    <xf numFmtId="0" fontId="19" fillId="29" borderId="0" xfId="45" applyFont="1" applyFill="1" applyBorder="1"/>
    <xf numFmtId="0" fontId="8" fillId="29" borderId="0" xfId="45" applyFont="1" applyFill="1" applyBorder="1" applyAlignment="1"/>
    <xf numFmtId="0" fontId="19" fillId="29" borderId="36" xfId="45" applyFont="1" applyFill="1" applyBorder="1"/>
    <xf numFmtId="0" fontId="19" fillId="29" borderId="37" xfId="45" applyFont="1" applyFill="1" applyBorder="1"/>
    <xf numFmtId="0" fontId="1" fillId="24" borderId="0" xfId="45" applyFill="1" applyBorder="1"/>
    <xf numFmtId="0" fontId="4" fillId="24" borderId="0" xfId="45" applyFont="1" applyFill="1" applyBorder="1"/>
    <xf numFmtId="0" fontId="1" fillId="24" borderId="32" xfId="45" applyFill="1" applyBorder="1"/>
    <xf numFmtId="0" fontId="1" fillId="24" borderId="14" xfId="45" applyFont="1" applyFill="1" applyBorder="1"/>
    <xf numFmtId="0" fontId="1" fillId="24" borderId="14" xfId="45" applyFill="1" applyBorder="1"/>
    <xf numFmtId="0" fontId="1" fillId="24" borderId="33" xfId="45" applyFill="1" applyBorder="1"/>
    <xf numFmtId="0" fontId="8" fillId="24" borderId="29" xfId="45" applyFont="1" applyFill="1" applyBorder="1" applyAlignment="1">
      <alignment horizontal="left" indent="1"/>
    </xf>
    <xf numFmtId="0" fontId="19" fillId="0" borderId="0" xfId="45" applyFont="1" applyBorder="1"/>
    <xf numFmtId="0" fontId="8" fillId="24" borderId="0" xfId="45" applyFont="1" applyFill="1" applyBorder="1" applyAlignment="1">
      <alignment horizontal="left"/>
    </xf>
    <xf numFmtId="0" fontId="19" fillId="24" borderId="0" xfId="45" applyFont="1" applyFill="1" applyBorder="1"/>
    <xf numFmtId="0" fontId="8" fillId="24" borderId="0" xfId="45" applyFont="1" applyFill="1" applyBorder="1" applyAlignment="1">
      <alignment wrapText="1"/>
    </xf>
    <xf numFmtId="0" fontId="19" fillId="24" borderId="34" xfId="45" applyFont="1" applyFill="1" applyBorder="1"/>
    <xf numFmtId="0" fontId="19" fillId="24" borderId="29" xfId="45" applyFont="1" applyFill="1" applyBorder="1"/>
    <xf numFmtId="0" fontId="1" fillId="0" borderId="0" xfId="45" applyBorder="1"/>
    <xf numFmtId="0" fontId="8" fillId="24" borderId="0" xfId="45" applyFont="1" applyFill="1" applyBorder="1" applyAlignment="1">
      <alignment horizontal="right"/>
    </xf>
    <xf numFmtId="0" fontId="8" fillId="24" borderId="35" xfId="45" applyFont="1" applyFill="1" applyBorder="1" applyAlignment="1"/>
    <xf numFmtId="0" fontId="8" fillId="24" borderId="36" xfId="45" applyFont="1" applyFill="1" applyBorder="1" applyAlignment="1"/>
    <xf numFmtId="0" fontId="19" fillId="24" borderId="36" xfId="45" applyFont="1" applyFill="1" applyBorder="1"/>
    <xf numFmtId="0" fontId="8" fillId="24" borderId="36" xfId="45" applyFont="1" applyFill="1" applyBorder="1"/>
    <xf numFmtId="0" fontId="19" fillId="24" borderId="37" xfId="45" applyFont="1" applyFill="1" applyBorder="1"/>
    <xf numFmtId="0" fontId="1" fillId="26" borderId="0" xfId="45" applyFill="1" applyBorder="1"/>
    <xf numFmtId="0" fontId="5" fillId="24" borderId="0" xfId="0" applyFont="1" applyFill="1" applyBorder="1" applyAlignment="1">
      <alignment horizontal="left" vertical="center" wrapText="1"/>
    </xf>
    <xf numFmtId="0" fontId="4" fillId="29" borderId="0" xfId="45" applyFont="1" applyFill="1" applyBorder="1" applyAlignment="1">
      <alignment horizontal="left" vertical="top" wrapText="1"/>
    </xf>
    <xf numFmtId="0" fontId="8" fillId="24" borderId="0" xfId="0" applyFont="1" applyFill="1" applyBorder="1" applyAlignment="1">
      <alignment horizontal="left"/>
    </xf>
    <xf numFmtId="0" fontId="8" fillId="24" borderId="0" xfId="0" applyFont="1" applyFill="1" applyBorder="1" applyAlignment="1">
      <alignment wrapText="1"/>
    </xf>
    <xf numFmtId="0" fontId="70" fillId="29" borderId="0" xfId="45" applyFont="1" applyFill="1" applyAlignment="1">
      <alignment horizontal="left"/>
    </xf>
    <xf numFmtId="172" fontId="70" fillId="29" borderId="0" xfId="29" applyNumberFormat="1" applyFont="1" applyFill="1" applyAlignment="1">
      <alignment horizontal="left"/>
    </xf>
    <xf numFmtId="165" fontId="70" fillId="29" borderId="0" xfId="28" applyNumberFormat="1" applyFont="1" applyFill="1" applyAlignment="1">
      <alignment horizontal="left"/>
    </xf>
    <xf numFmtId="14" fontId="70" fillId="29" borderId="0" xfId="45" quotePrefix="1" applyNumberFormat="1" applyFont="1" applyFill="1" applyAlignment="1">
      <alignment horizontal="left"/>
    </xf>
    <xf numFmtId="0" fontId="73" fillId="29" borderId="0" xfId="45" applyFont="1" applyFill="1" applyAlignment="1">
      <alignment horizontal="left"/>
    </xf>
    <xf numFmtId="0" fontId="73" fillId="29" borderId="0" xfId="45" applyFont="1" applyFill="1" applyBorder="1" applyAlignment="1">
      <alignment horizontal="left" vertical="top" wrapText="1"/>
    </xf>
    <xf numFmtId="44" fontId="70" fillId="29" borderId="0" xfId="29" applyFont="1" applyFill="1" applyAlignment="1">
      <alignment horizontal="left"/>
    </xf>
    <xf numFmtId="0" fontId="71" fillId="29" borderId="0" xfId="45" applyFont="1" applyFill="1" applyAlignment="1">
      <alignment horizontal="left"/>
    </xf>
    <xf numFmtId="0" fontId="70" fillId="29" borderId="0" xfId="45" applyFont="1" applyFill="1" applyAlignment="1">
      <alignment horizontal="left" wrapText="1"/>
    </xf>
    <xf numFmtId="7" fontId="70" fillId="29" borderId="0" xfId="45" applyNumberFormat="1" applyFont="1" applyFill="1" applyAlignment="1">
      <alignment horizontal="left"/>
    </xf>
    <xf numFmtId="0" fontId="70" fillId="29" borderId="0" xfId="45" applyFont="1" applyFill="1"/>
    <xf numFmtId="0" fontId="71" fillId="29" borderId="0" xfId="45" applyFont="1" applyFill="1"/>
    <xf numFmtId="0" fontId="73" fillId="29" borderId="0" xfId="45" applyFont="1" applyFill="1"/>
    <xf numFmtId="8" fontId="73" fillId="29" borderId="0" xfId="45" applyNumberFormat="1" applyFont="1" applyFill="1" applyBorder="1" applyAlignment="1">
      <alignment horizontal="center"/>
    </xf>
    <xf numFmtId="0" fontId="75" fillId="31" borderId="0" xfId="45" applyFont="1" applyFill="1"/>
    <xf numFmtId="0" fontId="76" fillId="31" borderId="0" xfId="45" applyFont="1" applyFill="1"/>
    <xf numFmtId="0" fontId="88" fillId="31" borderId="0" xfId="45" applyFont="1" applyFill="1"/>
    <xf numFmtId="44" fontId="74" fillId="31" borderId="0" xfId="29" applyFont="1" applyFill="1" applyProtection="1">
      <protection hidden="1"/>
    </xf>
    <xf numFmtId="170" fontId="74" fillId="31" borderId="0" xfId="45" applyNumberFormat="1" applyFont="1" applyFill="1" applyProtection="1">
      <protection hidden="1"/>
    </xf>
    <xf numFmtId="165" fontId="76" fillId="31" borderId="0" xfId="45" applyNumberFormat="1" applyFont="1" applyFill="1" applyBorder="1"/>
    <xf numFmtId="165" fontId="88" fillId="31" borderId="0" xfId="45" applyNumberFormat="1" applyFont="1" applyFill="1" applyBorder="1"/>
    <xf numFmtId="44" fontId="74" fillId="31" borderId="0" xfId="45" applyNumberFormat="1" applyFont="1" applyFill="1"/>
    <xf numFmtId="0" fontId="76" fillId="31" borderId="0" xfId="45" applyFont="1" applyFill="1" applyBorder="1" applyAlignment="1">
      <alignment wrapText="1"/>
    </xf>
    <xf numFmtId="0" fontId="74" fillId="31" borderId="0" xfId="45" applyFont="1" applyFill="1" applyBorder="1"/>
    <xf numFmtId="0" fontId="1" fillId="24" borderId="0" xfId="45" applyFont="1" applyFill="1" applyAlignment="1">
      <alignment horizontal="center"/>
    </xf>
    <xf numFmtId="0" fontId="36" fillId="24" borderId="0" xfId="0" applyFont="1" applyFill="1" applyAlignment="1" applyProtection="1"/>
    <xf numFmtId="0" fontId="4" fillId="24" borderId="0" xfId="0" applyFont="1" applyFill="1" applyBorder="1" applyAlignment="1">
      <alignment horizontal="right"/>
    </xf>
    <xf numFmtId="0" fontId="85" fillId="24" borderId="0" xfId="45" applyFont="1" applyFill="1" applyBorder="1" applyAlignment="1" applyProtection="1">
      <alignment horizontal="left" vertical="center"/>
    </xf>
    <xf numFmtId="0" fontId="6" fillId="24" borderId="0" xfId="45" applyFont="1" applyFill="1" applyAlignment="1">
      <alignment vertical="center"/>
    </xf>
    <xf numFmtId="0" fontId="6" fillId="24" borderId="0" xfId="45" applyFont="1" applyFill="1" applyBorder="1" applyAlignment="1">
      <alignment vertical="center"/>
    </xf>
    <xf numFmtId="0" fontId="90" fillId="31" borderId="0" xfId="45" applyFont="1" applyFill="1" applyAlignment="1">
      <alignment vertical="center"/>
    </xf>
    <xf numFmtId="0" fontId="86" fillId="29" borderId="0" xfId="45" applyFont="1" applyFill="1" applyBorder="1" applyAlignment="1">
      <alignment horizontal="left" vertical="center" wrapText="1"/>
    </xf>
    <xf numFmtId="0" fontId="86" fillId="0" borderId="0" xfId="45" applyFont="1" applyFill="1" applyBorder="1" applyAlignment="1">
      <alignment horizontal="left" vertical="center" wrapText="1"/>
    </xf>
    <xf numFmtId="0" fontId="84" fillId="0" borderId="0" xfId="45" applyFont="1" applyFill="1" applyBorder="1" applyAlignment="1">
      <alignment horizontal="left" vertical="center" wrapText="1"/>
    </xf>
    <xf numFmtId="0" fontId="6" fillId="0" borderId="0" xfId="45" applyFont="1" applyAlignment="1">
      <alignment horizontal="left" vertical="center"/>
    </xf>
    <xf numFmtId="0" fontId="6" fillId="0" borderId="0" xfId="45" applyFont="1" applyAlignment="1">
      <alignment vertical="center"/>
    </xf>
    <xf numFmtId="2" fontId="4" fillId="24" borderId="42" xfId="28" applyNumberFormat="1" applyFont="1" applyFill="1" applyBorder="1" applyAlignment="1">
      <alignment horizontal="center" vertical="center"/>
    </xf>
    <xf numFmtId="2" fontId="4" fillId="24" borderId="28" xfId="28" applyNumberFormat="1" applyFont="1" applyFill="1" applyBorder="1" applyAlignment="1">
      <alignment horizontal="center" vertical="center"/>
    </xf>
    <xf numFmtId="0" fontId="9" fillId="29" borderId="0" xfId="45" applyFont="1" applyFill="1"/>
    <xf numFmtId="0" fontId="9" fillId="29" borderId="0" xfId="45" quotePrefix="1" applyFont="1" applyFill="1" applyBorder="1" applyAlignment="1">
      <alignment horizontal="left" wrapText="1"/>
    </xf>
    <xf numFmtId="0" fontId="9" fillId="24" borderId="0" xfId="45" applyFont="1" applyFill="1"/>
    <xf numFmtId="44" fontId="91" fillId="31" borderId="0" xfId="29" applyFont="1" applyFill="1" applyProtection="1">
      <protection hidden="1"/>
    </xf>
    <xf numFmtId="0" fontId="79" fillId="29" borderId="0" xfId="45" applyFont="1" applyFill="1" applyAlignment="1">
      <alignment horizontal="left"/>
    </xf>
    <xf numFmtId="44" fontId="79" fillId="29" borderId="0" xfId="29" applyFont="1" applyFill="1" applyAlignment="1">
      <alignment horizontal="left"/>
    </xf>
    <xf numFmtId="0" fontId="79" fillId="0" borderId="0" xfId="45" applyFont="1" applyAlignment="1">
      <alignment horizontal="left"/>
    </xf>
    <xf numFmtId="0" fontId="89" fillId="0" borderId="0" xfId="45" applyFont="1" applyAlignment="1">
      <alignment horizontal="left"/>
    </xf>
    <xf numFmtId="0" fontId="9" fillId="0" borderId="0" xfId="45" applyFont="1" applyAlignment="1">
      <alignment horizontal="left"/>
    </xf>
    <xf numFmtId="0" fontId="46" fillId="0" borderId="0" xfId="0" applyFont="1" applyFill="1"/>
    <xf numFmtId="0" fontId="46" fillId="24" borderId="0" xfId="0" applyFont="1" applyFill="1"/>
    <xf numFmtId="0" fontId="95" fillId="24" borderId="0" xfId="36" applyFont="1" applyFill="1" applyAlignment="1" applyProtection="1"/>
    <xf numFmtId="0" fontId="95" fillId="24" borderId="0" xfId="36" applyFont="1" applyFill="1" applyBorder="1" applyAlignment="1" applyProtection="1"/>
    <xf numFmtId="0" fontId="46" fillId="24" borderId="0" xfId="0" applyFont="1" applyFill="1" applyBorder="1"/>
    <xf numFmtId="0" fontId="96" fillId="24" borderId="0" xfId="45" applyFont="1" applyFill="1" applyBorder="1" applyAlignment="1" applyProtection="1">
      <alignment horizontal="left" vertical="center"/>
    </xf>
    <xf numFmtId="0" fontId="7" fillId="0" borderId="0" xfId="45" applyFont="1" applyFill="1" applyBorder="1" applyAlignment="1" applyProtection="1">
      <alignment horizontal="left" vertical="center"/>
    </xf>
    <xf numFmtId="0" fontId="4" fillId="24" borderId="0" xfId="45" applyFont="1" applyFill="1" applyBorder="1" applyAlignment="1"/>
    <xf numFmtId="0" fontId="3" fillId="24" borderId="0" xfId="45" applyFont="1" applyFill="1" applyAlignment="1">
      <alignment vertical="center"/>
    </xf>
    <xf numFmtId="0" fontId="3" fillId="24" borderId="12" xfId="45" applyFont="1" applyFill="1" applyBorder="1" applyAlignment="1">
      <alignment horizontal="left" vertical="center" wrapText="1"/>
    </xf>
    <xf numFmtId="0" fontId="3" fillId="24" borderId="12"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80" fillId="24" borderId="11" xfId="45" applyFont="1" applyFill="1" applyBorder="1" applyAlignment="1">
      <alignment horizontal="center" vertical="center" wrapText="1"/>
    </xf>
    <xf numFmtId="2" fontId="3" fillId="0" borderId="11" xfId="45" applyNumberFormat="1" applyFont="1" applyBorder="1" applyAlignment="1">
      <alignment horizontal="center" vertical="center" wrapText="1"/>
    </xf>
    <xf numFmtId="0" fontId="76" fillId="31" borderId="0" xfId="45" applyFont="1" applyFill="1" applyAlignment="1">
      <alignment vertical="center"/>
    </xf>
    <xf numFmtId="0" fontId="88" fillId="31" borderId="0" xfId="45" applyFont="1" applyFill="1" applyAlignment="1">
      <alignment vertical="center"/>
    </xf>
    <xf numFmtId="0" fontId="73" fillId="29" borderId="0" xfId="45" applyFont="1" applyFill="1" applyAlignment="1">
      <alignment horizontal="left" vertical="center"/>
    </xf>
    <xf numFmtId="0" fontId="86" fillId="0" borderId="0" xfId="45" applyFont="1" applyAlignment="1">
      <alignment horizontal="left" vertical="center"/>
    </xf>
    <xf numFmtId="0" fontId="84" fillId="0" borderId="0" xfId="45" applyFont="1" applyAlignment="1">
      <alignment horizontal="left" vertical="center"/>
    </xf>
    <xf numFmtId="0" fontId="3" fillId="0" borderId="0" xfId="45" applyFont="1" applyAlignment="1">
      <alignment horizontal="left" vertical="center"/>
    </xf>
    <xf numFmtId="0" fontId="3" fillId="0" borderId="0" xfId="45" applyFont="1" applyAlignment="1">
      <alignment vertical="center"/>
    </xf>
    <xf numFmtId="0" fontId="4" fillId="24" borderId="0" xfId="45" applyFont="1" applyFill="1" applyBorder="1" applyAlignment="1">
      <alignment horizontal="center"/>
    </xf>
    <xf numFmtId="0" fontId="3" fillId="29" borderId="0" xfId="45" applyFont="1" applyFill="1" applyBorder="1" applyAlignment="1">
      <alignment vertical="top" wrapText="1"/>
    </xf>
    <xf numFmtId="2" fontId="14" fillId="33" borderId="13" xfId="45" applyNumberFormat="1" applyFont="1" applyFill="1" applyBorder="1" applyAlignment="1">
      <alignment horizontal="center" vertical="center" wrapText="1"/>
    </xf>
    <xf numFmtId="164" fontId="14" fillId="33" borderId="13" xfId="45" applyNumberFormat="1" applyFont="1" applyFill="1" applyBorder="1" applyAlignment="1">
      <alignment horizontal="center" vertical="center" wrapText="1"/>
    </xf>
    <xf numFmtId="2" fontId="14" fillId="33" borderId="11" xfId="45" applyNumberFormat="1" applyFont="1" applyFill="1" applyBorder="1" applyAlignment="1">
      <alignment horizontal="center" vertical="center" wrapText="1"/>
    </xf>
    <xf numFmtId="0" fontId="80" fillId="24" borderId="13" xfId="45" applyFont="1" applyFill="1" applyBorder="1" applyAlignment="1">
      <alignment horizontal="center" vertical="center" wrapText="1"/>
    </xf>
    <xf numFmtId="0" fontId="3" fillId="24" borderId="0" xfId="45" applyFont="1" applyFill="1" applyBorder="1" applyAlignment="1">
      <alignment horizontal="left"/>
    </xf>
    <xf numFmtId="0" fontId="1" fillId="29" borderId="0" xfId="45" applyFont="1" applyFill="1" applyAlignment="1">
      <alignment horizontal="center"/>
    </xf>
    <xf numFmtId="0" fontId="1" fillId="29" borderId="0" xfId="45" applyFont="1" applyFill="1" applyAlignment="1">
      <alignment horizontal="center" vertical="center"/>
    </xf>
    <xf numFmtId="0" fontId="36" fillId="29" borderId="0" xfId="45" applyFont="1" applyFill="1" applyAlignment="1" applyProtection="1">
      <alignment horizontal="center" vertical="center"/>
    </xf>
    <xf numFmtId="0" fontId="13" fillId="29" borderId="0" xfId="45" applyFont="1" applyFill="1" applyAlignment="1">
      <alignment horizontal="center"/>
    </xf>
    <xf numFmtId="0" fontId="70" fillId="29" borderId="0" xfId="45" applyFont="1" applyFill="1" applyAlignment="1">
      <alignment horizontal="center"/>
    </xf>
    <xf numFmtId="0" fontId="1" fillId="26" borderId="0" xfId="45" applyFont="1" applyFill="1" applyAlignment="1">
      <alignment horizontal="center"/>
    </xf>
    <xf numFmtId="0" fontId="1" fillId="0" borderId="0" xfId="45" applyFont="1" applyAlignment="1">
      <alignment horizontal="center"/>
    </xf>
    <xf numFmtId="0" fontId="5" fillId="24" borderId="0" xfId="0" applyFont="1" applyFill="1" applyAlignment="1">
      <alignment horizontal="center"/>
    </xf>
    <xf numFmtId="0" fontId="99" fillId="24" borderId="0" xfId="0" applyFont="1" applyFill="1" applyAlignment="1">
      <alignment vertical="center"/>
    </xf>
    <xf numFmtId="0" fontId="99" fillId="24" borderId="0" xfId="0" applyFont="1" applyFill="1" applyBorder="1" applyAlignment="1" applyProtection="1">
      <alignment vertical="center"/>
    </xf>
    <xf numFmtId="0" fontId="99" fillId="26" borderId="0" xfId="0" applyFont="1" applyFill="1" applyBorder="1" applyAlignment="1">
      <alignment vertical="center"/>
    </xf>
    <xf numFmtId="0" fontId="99" fillId="0" borderId="0" xfId="0" applyFont="1" applyBorder="1" applyAlignment="1">
      <alignment vertical="center"/>
    </xf>
    <xf numFmtId="0" fontId="99" fillId="0" borderId="0" xfId="0" applyFont="1" applyAlignment="1">
      <alignment vertical="center"/>
    </xf>
    <xf numFmtId="0" fontId="0" fillId="29" borderId="0" xfId="0" applyFill="1" applyProtection="1"/>
    <xf numFmtId="0" fontId="4" fillId="32" borderId="30" xfId="45" quotePrefix="1" applyFont="1" applyFill="1" applyBorder="1" applyAlignment="1">
      <alignment horizontal="right" vertical="center"/>
    </xf>
    <xf numFmtId="0" fontId="4" fillId="32" borderId="30" xfId="45" applyFont="1" applyFill="1" applyBorder="1" applyAlignment="1">
      <alignment horizontal="right" vertical="center"/>
    </xf>
    <xf numFmtId="0" fontId="4" fillId="32" borderId="30" xfId="45" applyFont="1" applyFill="1" applyBorder="1" applyAlignment="1">
      <alignment horizontal="center" vertical="center"/>
    </xf>
    <xf numFmtId="49" fontId="4" fillId="32" borderId="30" xfId="45" applyNumberFormat="1" applyFont="1" applyFill="1" applyBorder="1" applyAlignment="1" applyProtection="1">
      <alignment horizontal="center" vertical="center"/>
    </xf>
    <xf numFmtId="165" fontId="4" fillId="32" borderId="30" xfId="28" applyNumberFormat="1" applyFont="1" applyFill="1" applyBorder="1" applyAlignment="1">
      <alignment vertical="center"/>
    </xf>
    <xf numFmtId="2" fontId="4" fillId="32" borderId="30" xfId="45" applyNumberFormat="1" applyFont="1" applyFill="1" applyBorder="1" applyAlignment="1">
      <alignment horizontal="center" vertical="center"/>
    </xf>
    <xf numFmtId="3" fontId="4" fillId="32" borderId="30" xfId="45" quotePrefix="1" applyNumberFormat="1" applyFont="1" applyFill="1" applyBorder="1" applyAlignment="1">
      <alignment horizontal="right" vertical="center"/>
    </xf>
    <xf numFmtId="3" fontId="4" fillId="32" borderId="30" xfId="28" quotePrefix="1" applyNumberFormat="1" applyFont="1" applyFill="1" applyBorder="1" applyAlignment="1">
      <alignment horizontal="right" vertical="center"/>
    </xf>
    <xf numFmtId="0" fontId="4" fillId="32" borderId="30" xfId="45" applyFont="1" applyFill="1" applyBorder="1" applyAlignment="1" applyProtection="1">
      <alignment horizontal="center" vertical="center"/>
    </xf>
    <xf numFmtId="8" fontId="4" fillId="32" borderId="16" xfId="45" applyNumberFormat="1" applyFont="1" applyFill="1" applyBorder="1" applyAlignment="1">
      <alignment horizontal="center" vertical="center"/>
    </xf>
    <xf numFmtId="0" fontId="4" fillId="24" borderId="30" xfId="45" applyFont="1" applyFill="1" applyBorder="1" applyAlignment="1">
      <alignment horizontal="right" vertical="center"/>
    </xf>
    <xf numFmtId="0" fontId="4" fillId="29" borderId="30" xfId="45" quotePrefix="1" applyFont="1" applyFill="1" applyBorder="1" applyAlignment="1">
      <alignment horizontal="right" vertical="center"/>
    </xf>
    <xf numFmtId="0" fontId="4" fillId="29" borderId="30" xfId="45" applyFont="1" applyFill="1" applyBorder="1" applyAlignment="1">
      <alignment horizontal="center" vertical="center"/>
    </xf>
    <xf numFmtId="0" fontId="4" fillId="24" borderId="30" xfId="45" applyFont="1" applyFill="1" applyBorder="1" applyAlignment="1">
      <alignment horizontal="center" vertical="center"/>
    </xf>
    <xf numFmtId="49" fontId="4" fillId="29" borderId="30" xfId="45" applyNumberFormat="1" applyFont="1" applyFill="1" applyBorder="1" applyAlignment="1" applyProtection="1">
      <alignment horizontal="center" vertical="center"/>
    </xf>
    <xf numFmtId="165" fontId="4" fillId="24" borderId="30" xfId="28" applyNumberFormat="1" applyFont="1" applyFill="1" applyBorder="1" applyAlignment="1">
      <alignment vertical="center"/>
    </xf>
    <xf numFmtId="2" fontId="4" fillId="29" borderId="30" xfId="45" applyNumberFormat="1" applyFont="1" applyFill="1" applyBorder="1" applyAlignment="1">
      <alignment horizontal="center" vertical="center"/>
    </xf>
    <xf numFmtId="0" fontId="4" fillId="29" borderId="30" xfId="45" applyFont="1" applyFill="1" applyBorder="1" applyAlignment="1">
      <alignment horizontal="right" vertical="center"/>
    </xf>
    <xf numFmtId="0" fontId="4" fillId="24" borderId="30" xfId="45" applyFont="1" applyFill="1" applyBorder="1" applyAlignment="1">
      <alignment horizontal="center" vertical="center" wrapText="1"/>
    </xf>
    <xf numFmtId="2" fontId="4" fillId="0" borderId="30" xfId="45" applyNumberFormat="1" applyFont="1" applyFill="1" applyBorder="1" applyAlignment="1">
      <alignment horizontal="center" vertical="center"/>
    </xf>
    <xf numFmtId="3" fontId="4" fillId="29" borderId="30" xfId="45" quotePrefix="1" applyNumberFormat="1" applyFont="1" applyFill="1" applyBorder="1" applyAlignment="1">
      <alignment horizontal="right" vertical="center"/>
    </xf>
    <xf numFmtId="165" fontId="4" fillId="29" borderId="30" xfId="28" applyNumberFormat="1" applyFont="1" applyFill="1" applyBorder="1" applyAlignment="1">
      <alignment vertical="center"/>
    </xf>
    <xf numFmtId="8" fontId="4" fillId="24" borderId="16" xfId="45" applyNumberFormat="1" applyFont="1" applyFill="1" applyBorder="1" applyAlignment="1">
      <alignment horizontal="center" vertical="center"/>
    </xf>
    <xf numFmtId="0" fontId="4" fillId="29" borderId="40" xfId="45" applyFont="1" applyFill="1" applyBorder="1" applyAlignment="1">
      <alignment horizontal="center" vertical="center"/>
    </xf>
    <xf numFmtId="165" fontId="4" fillId="29" borderId="40" xfId="28" applyNumberFormat="1" applyFont="1" applyFill="1" applyBorder="1" applyAlignment="1">
      <alignment vertical="center"/>
    </xf>
    <xf numFmtId="2" fontId="4" fillId="29" borderId="40" xfId="45" applyNumberFormat="1" applyFont="1" applyFill="1" applyBorder="1" applyAlignment="1">
      <alignment horizontal="center" vertical="center"/>
    </xf>
    <xf numFmtId="8" fontId="4" fillId="24" borderId="17" xfId="45" applyNumberFormat="1" applyFont="1" applyFill="1" applyBorder="1" applyAlignment="1">
      <alignment horizontal="center" vertical="center"/>
    </xf>
    <xf numFmtId="3" fontId="4" fillId="24" borderId="30" xfId="28" quotePrefix="1" applyNumberFormat="1" applyFont="1" applyFill="1" applyBorder="1" applyAlignment="1">
      <alignment horizontal="right" vertical="center"/>
    </xf>
    <xf numFmtId="0" fontId="4" fillId="24" borderId="30" xfId="45" applyFont="1" applyFill="1" applyBorder="1" applyAlignment="1" applyProtection="1">
      <alignment horizontal="center" vertical="center"/>
    </xf>
    <xf numFmtId="2" fontId="4" fillId="24" borderId="30" xfId="45" applyNumberFormat="1" applyFont="1" applyFill="1" applyBorder="1" applyAlignment="1">
      <alignment horizontal="center" vertical="center"/>
    </xf>
    <xf numFmtId="3" fontId="4" fillId="0" borderId="30" xfId="28" quotePrefix="1" applyNumberFormat="1" applyFont="1" applyFill="1" applyBorder="1" applyAlignment="1">
      <alignment horizontal="right" vertical="center"/>
    </xf>
    <xf numFmtId="3" fontId="4" fillId="24" borderId="30" xfId="45" quotePrefix="1" applyNumberFormat="1" applyFont="1" applyFill="1" applyBorder="1" applyAlignment="1">
      <alignment horizontal="right" vertical="center"/>
    </xf>
    <xf numFmtId="0" fontId="4" fillId="29" borderId="30" xfId="45" applyFont="1" applyFill="1" applyBorder="1" applyAlignment="1" applyProtection="1">
      <alignment horizontal="center" vertical="center"/>
    </xf>
    <xf numFmtId="49" fontId="4" fillId="24" borderId="30" xfId="45" applyNumberFormat="1" applyFont="1" applyFill="1" applyBorder="1" applyAlignment="1">
      <alignment horizontal="center" vertical="center"/>
    </xf>
    <xf numFmtId="3" fontId="4" fillId="29" borderId="30" xfId="28" quotePrefix="1" applyNumberFormat="1" applyFont="1" applyFill="1" applyBorder="1" applyAlignment="1">
      <alignment horizontal="right" vertical="center"/>
    </xf>
    <xf numFmtId="0" fontId="4" fillId="24" borderId="40" xfId="45" applyFont="1" applyFill="1" applyBorder="1" applyAlignment="1">
      <alignment horizontal="right" vertical="center"/>
    </xf>
    <xf numFmtId="3" fontId="4" fillId="24" borderId="40" xfId="28" quotePrefix="1" applyNumberFormat="1" applyFont="1" applyFill="1" applyBorder="1" applyAlignment="1">
      <alignment horizontal="right" vertical="center"/>
    </xf>
    <xf numFmtId="0" fontId="4" fillId="24" borderId="40" xfId="45" applyFont="1" applyFill="1" applyBorder="1" applyAlignment="1">
      <alignment horizontal="center" vertical="center"/>
    </xf>
    <xf numFmtId="0" fontId="4" fillId="29" borderId="40" xfId="45" applyFont="1" applyFill="1" applyBorder="1" applyAlignment="1" applyProtection="1">
      <alignment horizontal="center" vertical="center"/>
    </xf>
    <xf numFmtId="0" fontId="4" fillId="32" borderId="23" xfId="45" quotePrefix="1" applyFont="1" applyFill="1" applyBorder="1" applyAlignment="1">
      <alignment horizontal="center" vertical="center"/>
    </xf>
    <xf numFmtId="0" fontId="4" fillId="32" borderId="23" xfId="45" applyFont="1" applyFill="1" applyBorder="1" applyAlignment="1">
      <alignment horizontal="center" vertical="center"/>
    </xf>
    <xf numFmtId="0" fontId="4" fillId="24" borderId="23" xfId="45" quotePrefix="1" applyFont="1" applyFill="1" applyBorder="1" applyAlignment="1">
      <alignment horizontal="center" vertical="center"/>
    </xf>
    <xf numFmtId="0" fontId="4" fillId="0" borderId="23" xfId="45" quotePrefix="1" applyFont="1" applyFill="1" applyBorder="1" applyAlignment="1">
      <alignment horizontal="center" vertical="center"/>
    </xf>
    <xf numFmtId="0" fontId="4" fillId="29" borderId="23" xfId="45" applyFont="1" applyFill="1" applyBorder="1" applyAlignment="1">
      <alignment horizontal="center" vertical="center"/>
    </xf>
    <xf numFmtId="0" fontId="4" fillId="24" borderId="23" xfId="45" applyFont="1" applyFill="1" applyBorder="1" applyAlignment="1">
      <alignment horizontal="center" vertical="center"/>
    </xf>
    <xf numFmtId="0" fontId="4" fillId="24" borderId="24" xfId="45" applyFont="1" applyFill="1" applyBorder="1" applyAlignment="1">
      <alignment horizontal="center" vertical="center"/>
    </xf>
    <xf numFmtId="165" fontId="4" fillId="34" borderId="56" xfId="28" applyNumberFormat="1" applyFont="1" applyFill="1" applyBorder="1" applyAlignment="1" applyProtection="1">
      <alignment horizontal="center" vertical="center"/>
      <protection locked="0"/>
    </xf>
    <xf numFmtId="165" fontId="4" fillId="34" borderId="31" xfId="28" applyNumberFormat="1" applyFont="1" applyFill="1" applyBorder="1" applyAlignment="1" applyProtection="1">
      <alignment horizontal="center" vertical="center"/>
      <protection locked="0"/>
    </xf>
    <xf numFmtId="165" fontId="4" fillId="34" borderId="55" xfId="28" applyNumberFormat="1" applyFont="1" applyFill="1" applyBorder="1" applyAlignment="1" applyProtection="1">
      <alignment horizontal="center" vertical="center"/>
      <protection locked="0"/>
    </xf>
    <xf numFmtId="165" fontId="4" fillId="34" borderId="42" xfId="28" applyNumberFormat="1" applyFont="1" applyFill="1" applyBorder="1" applyAlignment="1" applyProtection="1">
      <alignment horizontal="center" vertical="center"/>
      <protection locked="0"/>
    </xf>
    <xf numFmtId="165" fontId="4" fillId="34" borderId="30" xfId="28" applyNumberFormat="1" applyFont="1" applyFill="1" applyBorder="1" applyAlignment="1" applyProtection="1">
      <alignment horizontal="center" vertical="center"/>
      <protection locked="0"/>
    </xf>
    <xf numFmtId="165" fontId="4" fillId="34" borderId="44" xfId="28" applyNumberFormat="1" applyFont="1" applyFill="1" applyBorder="1" applyAlignment="1" applyProtection="1">
      <alignment horizontal="center" vertical="center"/>
      <protection locked="0"/>
    </xf>
    <xf numFmtId="0" fontId="84" fillId="34" borderId="0" xfId="45" applyFont="1" applyFill="1" applyAlignment="1">
      <alignment horizontal="center" vertical="center"/>
    </xf>
    <xf numFmtId="0" fontId="14" fillId="24" borderId="0" xfId="0" applyFont="1" applyFill="1" applyAlignment="1">
      <alignment horizontal="center" vertical="center"/>
    </xf>
    <xf numFmtId="0" fontId="14" fillId="24" borderId="12" xfId="0" applyFont="1" applyFill="1" applyBorder="1" applyAlignment="1">
      <alignment horizontal="center" vertical="center" wrapText="1"/>
    </xf>
    <xf numFmtId="168" fontId="14" fillId="24" borderId="11" xfId="0" applyNumberFormat="1" applyFont="1" applyFill="1" applyBorder="1" applyAlignment="1">
      <alignment horizontal="center" vertical="center" wrapText="1"/>
    </xf>
    <xf numFmtId="0" fontId="14" fillId="26" borderId="0" xfId="0" applyFont="1" applyFill="1" applyAlignment="1">
      <alignment horizontal="center" vertical="center"/>
    </xf>
    <xf numFmtId="0" fontId="14" fillId="0" borderId="0" xfId="0" applyFont="1" applyAlignment="1">
      <alignment horizontal="center" vertical="center"/>
    </xf>
    <xf numFmtId="0" fontId="102" fillId="24" borderId="0" xfId="0" applyFont="1" applyFill="1"/>
    <xf numFmtId="0" fontId="87" fillId="0" borderId="0" xfId="0" applyFont="1" applyAlignment="1">
      <alignment horizontal="left"/>
    </xf>
    <xf numFmtId="165" fontId="19" fillId="34" borderId="22" xfId="28" applyNumberFormat="1" applyFont="1" applyFill="1" applyBorder="1" applyAlignment="1" applyProtection="1">
      <alignment horizontal="right" vertical="center"/>
      <protection locked="0"/>
    </xf>
    <xf numFmtId="165" fontId="19" fillId="34" borderId="23" xfId="28" applyNumberFormat="1" applyFont="1" applyFill="1" applyBorder="1" applyAlignment="1" applyProtection="1">
      <alignment horizontal="right" vertical="center"/>
      <protection locked="0"/>
    </xf>
    <xf numFmtId="165" fontId="19" fillId="34" borderId="43" xfId="28" applyNumberFormat="1" applyFont="1" applyFill="1" applyBorder="1" applyAlignment="1" applyProtection="1">
      <alignment horizontal="right" vertical="center"/>
      <protection locked="0"/>
    </xf>
    <xf numFmtId="165" fontId="19" fillId="34" borderId="24" xfId="28" applyNumberFormat="1" applyFont="1" applyFill="1" applyBorder="1" applyAlignment="1" applyProtection="1">
      <alignment horizontal="right" vertical="center"/>
      <protection locked="0"/>
    </xf>
    <xf numFmtId="165" fontId="19" fillId="34" borderId="23" xfId="28" applyNumberFormat="1" applyFont="1" applyFill="1" applyBorder="1" applyAlignment="1" applyProtection="1">
      <alignment vertical="center"/>
      <protection locked="0"/>
    </xf>
    <xf numFmtId="165" fontId="19" fillId="34" borderId="24" xfId="28" applyNumberFormat="1" applyFont="1" applyFill="1" applyBorder="1" applyAlignment="1" applyProtection="1">
      <alignment vertical="center"/>
      <protection locked="0"/>
    </xf>
    <xf numFmtId="165" fontId="19" fillId="34" borderId="22" xfId="28" applyNumberFormat="1" applyFont="1" applyFill="1" applyBorder="1" applyAlignment="1" applyProtection="1">
      <alignment vertical="center"/>
      <protection locked="0"/>
    </xf>
    <xf numFmtId="165" fontId="19" fillId="34" borderId="26" xfId="28" applyNumberFormat="1" applyFont="1" applyFill="1" applyBorder="1" applyAlignment="1" applyProtection="1">
      <alignment vertical="center"/>
      <protection locked="0"/>
    </xf>
    <xf numFmtId="165" fontId="19" fillId="34" borderId="43" xfId="28" applyNumberFormat="1" applyFont="1" applyFill="1" applyBorder="1" applyAlignment="1" applyProtection="1">
      <alignment vertical="center"/>
      <protection locked="0"/>
    </xf>
    <xf numFmtId="0" fontId="6" fillId="24" borderId="0" xfId="0" applyFont="1" applyFill="1" applyBorder="1" applyAlignment="1">
      <alignment horizontal="right" vertical="center"/>
    </xf>
    <xf numFmtId="0" fontId="3" fillId="24" borderId="32" xfId="0" applyFont="1" applyFill="1" applyBorder="1" applyAlignment="1">
      <alignment vertical="center"/>
    </xf>
    <xf numFmtId="0" fontId="3" fillId="24" borderId="14" xfId="0" applyFont="1" applyFill="1" applyBorder="1" applyAlignment="1">
      <alignment horizontal="right" vertical="center"/>
    </xf>
    <xf numFmtId="14" fontId="14" fillId="35" borderId="0" xfId="0" applyNumberFormat="1" applyFont="1" applyFill="1" applyAlignment="1">
      <alignment horizontal="right" vertical="center" wrapText="1"/>
    </xf>
    <xf numFmtId="0" fontId="1" fillId="29" borderId="0" xfId="45" applyFont="1" applyFill="1" applyBorder="1" applyAlignment="1">
      <alignment horizontal="center"/>
    </xf>
    <xf numFmtId="0" fontId="1" fillId="29" borderId="0" xfId="45" applyFont="1" applyFill="1" applyBorder="1" applyAlignment="1">
      <alignment horizontal="right"/>
    </xf>
    <xf numFmtId="0" fontId="1" fillId="29" borderId="0" xfId="45" applyFont="1" applyFill="1" applyBorder="1" applyAlignment="1"/>
    <xf numFmtId="0" fontId="14" fillId="29" borderId="0" xfId="45" applyFont="1" applyFill="1" applyBorder="1" applyAlignment="1">
      <alignment horizontal="center" wrapText="1"/>
    </xf>
    <xf numFmtId="0" fontId="4" fillId="32" borderId="43" xfId="45" applyFont="1" applyFill="1" applyBorder="1" applyAlignment="1">
      <alignment horizontal="center" vertical="center"/>
    </xf>
    <xf numFmtId="0" fontId="4" fillId="32" borderId="44" xfId="45" applyFont="1" applyFill="1" applyBorder="1" applyAlignment="1">
      <alignment horizontal="right" vertical="center"/>
    </xf>
    <xf numFmtId="3" fontId="4" fillId="32" borderId="44" xfId="28" quotePrefix="1" applyNumberFormat="1" applyFont="1" applyFill="1" applyBorder="1" applyAlignment="1">
      <alignment horizontal="right" vertical="center"/>
    </xf>
    <xf numFmtId="0" fontId="4" fillId="32" borderId="44" xfId="45" applyFont="1" applyFill="1" applyBorder="1" applyAlignment="1">
      <alignment horizontal="center" vertical="center"/>
    </xf>
    <xf numFmtId="0" fontId="4" fillId="32" borderId="44" xfId="45" applyFont="1" applyFill="1" applyBorder="1" applyAlignment="1" applyProtection="1">
      <alignment horizontal="center" vertical="center"/>
    </xf>
    <xf numFmtId="165" fontId="4" fillId="32" borderId="44" xfId="28" applyNumberFormat="1" applyFont="1" applyFill="1" applyBorder="1" applyAlignment="1">
      <alignment vertical="center"/>
    </xf>
    <xf numFmtId="2" fontId="4" fillId="32" borderId="44" xfId="45" applyNumberFormat="1" applyFont="1" applyFill="1" applyBorder="1" applyAlignment="1">
      <alignment horizontal="center" vertical="center"/>
    </xf>
    <xf numFmtId="8" fontId="4" fillId="32" borderId="45" xfId="45" applyNumberFormat="1" applyFont="1" applyFill="1" applyBorder="1" applyAlignment="1">
      <alignment horizontal="center" vertical="center"/>
    </xf>
    <xf numFmtId="0" fontId="4" fillId="24" borderId="26" xfId="45" quotePrefix="1" applyFont="1" applyFill="1" applyBorder="1" applyAlignment="1">
      <alignment horizontal="center" vertical="center"/>
    </xf>
    <xf numFmtId="0" fontId="4" fillId="24" borderId="42" xfId="45" applyFont="1" applyFill="1" applyBorder="1" applyAlignment="1">
      <alignment horizontal="right" vertical="center"/>
    </xf>
    <xf numFmtId="0" fontId="4" fillId="29" borderId="42" xfId="45" quotePrefix="1" applyFont="1" applyFill="1" applyBorder="1" applyAlignment="1">
      <alignment horizontal="right" vertical="center"/>
    </xf>
    <xf numFmtId="0" fontId="4" fillId="29" borderId="42" xfId="45" applyFont="1" applyFill="1" applyBorder="1" applyAlignment="1">
      <alignment horizontal="center" vertical="center"/>
    </xf>
    <xf numFmtId="0" fontId="4" fillId="24" borderId="42" xfId="45" applyFont="1" applyFill="1" applyBorder="1" applyAlignment="1">
      <alignment horizontal="center" vertical="center"/>
    </xf>
    <xf numFmtId="49" fontId="4" fillId="29" borderId="42" xfId="45" applyNumberFormat="1" applyFont="1" applyFill="1" applyBorder="1" applyAlignment="1" applyProtection="1">
      <alignment horizontal="center" vertical="center"/>
    </xf>
    <xf numFmtId="165" fontId="4" fillId="24" borderId="42" xfId="28" applyNumberFormat="1" applyFont="1" applyFill="1" applyBorder="1" applyAlignment="1">
      <alignment vertical="center"/>
    </xf>
    <xf numFmtId="2" fontId="4" fillId="29" borderId="42" xfId="45" applyNumberFormat="1" applyFont="1" applyFill="1" applyBorder="1" applyAlignment="1">
      <alignment horizontal="center" vertical="center"/>
    </xf>
    <xf numFmtId="8" fontId="4" fillId="24" borderId="28" xfId="45" applyNumberFormat="1" applyFont="1" applyFill="1" applyBorder="1" applyAlignment="1">
      <alignment horizontal="center" vertical="center"/>
    </xf>
    <xf numFmtId="8" fontId="4" fillId="32" borderId="28" xfId="45" applyNumberFormat="1" applyFont="1" applyFill="1" applyBorder="1" applyAlignment="1">
      <alignment horizontal="center" vertical="center"/>
    </xf>
    <xf numFmtId="166" fontId="6" fillId="35" borderId="10" xfId="45" applyNumberFormat="1" applyFont="1" applyFill="1" applyBorder="1" applyAlignment="1">
      <alignment horizontal="center" vertical="center"/>
    </xf>
    <xf numFmtId="0" fontId="4" fillId="32" borderId="26" xfId="45" applyFont="1" applyFill="1" applyBorder="1" applyAlignment="1">
      <alignment horizontal="center" vertical="center"/>
    </xf>
    <xf numFmtId="0" fontId="4" fillId="32" borderId="42" xfId="45" applyFont="1" applyFill="1" applyBorder="1" applyAlignment="1">
      <alignment horizontal="right" vertical="center"/>
    </xf>
    <xf numFmtId="3" fontId="4" fillId="32" borderId="42" xfId="28" quotePrefix="1" applyNumberFormat="1" applyFont="1" applyFill="1" applyBorder="1" applyAlignment="1">
      <alignment horizontal="right" vertical="center"/>
    </xf>
    <xf numFmtId="0" fontId="4" fillId="32" borderId="42" xfId="45" applyFont="1" applyFill="1" applyBorder="1" applyAlignment="1">
      <alignment horizontal="center" vertical="center"/>
    </xf>
    <xf numFmtId="0" fontId="4" fillId="32" borderId="42" xfId="45" applyFont="1" applyFill="1" applyBorder="1" applyAlignment="1" applyProtection="1">
      <alignment horizontal="center" vertical="center"/>
    </xf>
    <xf numFmtId="165" fontId="4" fillId="32" borderId="42" xfId="28" applyNumberFormat="1" applyFont="1" applyFill="1" applyBorder="1" applyAlignment="1">
      <alignment vertical="center"/>
    </xf>
    <xf numFmtId="2" fontId="4" fillId="32" borderId="42" xfId="45" applyNumberFormat="1" applyFont="1" applyFill="1" applyBorder="1" applyAlignment="1">
      <alignment horizontal="center" vertical="center"/>
    </xf>
    <xf numFmtId="0" fontId="1" fillId="29" borderId="29" xfId="45" applyFill="1" applyBorder="1"/>
    <xf numFmtId="0" fontId="6" fillId="29" borderId="35" xfId="0" applyFont="1" applyFill="1" applyBorder="1" applyAlignment="1">
      <alignment horizontal="center" wrapText="1"/>
    </xf>
    <xf numFmtId="0" fontId="43" fillId="29" borderId="36" xfId="0" applyFont="1" applyFill="1" applyBorder="1" applyAlignment="1">
      <alignment horizontal="center" wrapText="1"/>
    </xf>
    <xf numFmtId="0" fontId="6" fillId="29" borderId="37" xfId="0" applyFont="1" applyFill="1" applyBorder="1" applyAlignment="1">
      <alignment horizontal="center" wrapText="1"/>
    </xf>
    <xf numFmtId="168" fontId="19" fillId="24" borderId="39" xfId="28" applyNumberFormat="1" applyFont="1" applyFill="1" applyBorder="1" applyAlignment="1">
      <alignment horizontal="center" vertical="center"/>
    </xf>
    <xf numFmtId="168" fontId="19" fillId="24" borderId="30" xfId="28" applyNumberFormat="1" applyFont="1" applyFill="1" applyBorder="1" applyAlignment="1">
      <alignment horizontal="center" vertical="center"/>
    </xf>
    <xf numFmtId="168" fontId="19" fillId="24" borderId="44" xfId="28" applyNumberFormat="1" applyFont="1" applyFill="1" applyBorder="1" applyAlignment="1">
      <alignment horizontal="center" vertical="center"/>
    </xf>
    <xf numFmtId="168" fontId="19" fillId="24" borderId="40" xfId="28" applyNumberFormat="1" applyFont="1" applyFill="1" applyBorder="1" applyAlignment="1">
      <alignment horizontal="center" vertical="center"/>
    </xf>
    <xf numFmtId="168" fontId="19" fillId="24" borderId="0" xfId="28" applyNumberFormat="1" applyFont="1" applyFill="1" applyBorder="1" applyAlignment="1">
      <alignment horizontal="center" vertical="center"/>
    </xf>
    <xf numFmtId="0" fontId="0" fillId="0" borderId="0" xfId="0" applyAlignment="1">
      <alignment horizontal="center" vertical="center"/>
    </xf>
    <xf numFmtId="168" fontId="19" fillId="24" borderId="30" xfId="28" applyNumberFormat="1" applyFont="1" applyFill="1" applyBorder="1" applyAlignment="1" applyProtection="1">
      <alignment horizontal="center" vertical="center"/>
    </xf>
    <xf numFmtId="168" fontId="19" fillId="24" borderId="40" xfId="28" applyNumberFormat="1" applyFont="1" applyFill="1" applyBorder="1" applyAlignment="1" applyProtection="1">
      <alignment horizontal="center" vertical="center"/>
    </xf>
    <xf numFmtId="168" fontId="19" fillId="24" borderId="39" xfId="28" applyNumberFormat="1" applyFont="1" applyFill="1" applyBorder="1" applyAlignment="1" applyProtection="1">
      <alignment horizontal="center" vertical="center"/>
    </xf>
    <xf numFmtId="168" fontId="19" fillId="24" borderId="42" xfId="28" applyNumberFormat="1" applyFont="1" applyFill="1" applyBorder="1" applyAlignment="1" applyProtection="1">
      <alignment horizontal="center" vertical="center"/>
    </xf>
    <xf numFmtId="168" fontId="19" fillId="24" borderId="44" xfId="28" applyNumberFormat="1" applyFont="1" applyFill="1" applyBorder="1" applyAlignment="1" applyProtection="1">
      <alignment horizontal="center" vertical="center"/>
    </xf>
    <xf numFmtId="168" fontId="19" fillId="24" borderId="47" xfId="28" applyNumberFormat="1" applyFont="1" applyFill="1" applyBorder="1" applyAlignment="1" applyProtection="1">
      <alignment horizontal="center" vertical="center"/>
    </xf>
    <xf numFmtId="168" fontId="19" fillId="24" borderId="0" xfId="28" applyNumberFormat="1" applyFont="1" applyFill="1" applyBorder="1" applyAlignment="1" applyProtection="1">
      <alignment horizontal="center"/>
    </xf>
    <xf numFmtId="0" fontId="19" fillId="24" borderId="0" xfId="0" applyFont="1" applyFill="1" applyAlignment="1">
      <alignment horizontal="center"/>
    </xf>
    <xf numFmtId="4" fontId="5" fillId="24" borderId="0" xfId="0" applyNumberFormat="1" applyFont="1" applyFill="1" applyAlignment="1">
      <alignment horizontal="center"/>
    </xf>
    <xf numFmtId="4" fontId="6" fillId="29" borderId="36" xfId="0" applyNumberFormat="1" applyFont="1" applyFill="1" applyBorder="1" applyAlignment="1">
      <alignment horizontal="center" wrapText="1"/>
    </xf>
    <xf numFmtId="4" fontId="6" fillId="24" borderId="0" xfId="0" applyNumberFormat="1" applyFont="1" applyFill="1" applyBorder="1" applyAlignment="1">
      <alignment horizontal="center" vertical="center" wrapText="1"/>
    </xf>
    <xf numFmtId="4" fontId="19" fillId="24" borderId="59" xfId="28" applyNumberFormat="1" applyFont="1" applyFill="1" applyBorder="1" applyAlignment="1">
      <alignment horizontal="center" vertical="center"/>
    </xf>
    <xf numFmtId="4" fontId="19" fillId="24" borderId="18" xfId="28" applyNumberFormat="1" applyFont="1" applyFill="1" applyBorder="1" applyAlignment="1">
      <alignment horizontal="center" vertical="center"/>
    </xf>
    <xf numFmtId="4" fontId="19" fillId="24" borderId="60" xfId="28" applyNumberFormat="1" applyFont="1" applyFill="1" applyBorder="1" applyAlignment="1">
      <alignment horizontal="center" vertical="center"/>
    </xf>
    <xf numFmtId="4" fontId="19" fillId="24" borderId="19" xfId="28" applyNumberFormat="1" applyFont="1" applyFill="1" applyBorder="1" applyAlignment="1">
      <alignment horizontal="center" vertical="center"/>
    </xf>
    <xf numFmtId="4" fontId="19" fillId="24" borderId="0" xfId="28" applyNumberFormat="1" applyFont="1" applyFill="1" applyBorder="1" applyAlignment="1">
      <alignment horizontal="center" vertical="center"/>
    </xf>
    <xf numFmtId="4" fontId="0" fillId="0" borderId="0" xfId="0" applyNumberFormat="1" applyAlignment="1">
      <alignment horizontal="center" vertical="center"/>
    </xf>
    <xf numFmtId="4" fontId="19" fillId="24" borderId="18" xfId="28" applyNumberFormat="1" applyFont="1" applyFill="1" applyBorder="1" applyAlignment="1" applyProtection="1">
      <alignment horizontal="center" vertical="center"/>
    </xf>
    <xf numFmtId="4" fontId="19" fillId="24" borderId="19" xfId="28" applyNumberFormat="1" applyFont="1" applyFill="1" applyBorder="1" applyAlignment="1" applyProtection="1">
      <alignment horizontal="center" vertical="center"/>
    </xf>
    <xf numFmtId="4" fontId="19" fillId="24" borderId="0" xfId="28" applyNumberFormat="1" applyFont="1" applyFill="1" applyBorder="1" applyAlignment="1" applyProtection="1">
      <alignment horizontal="center" vertical="center"/>
    </xf>
    <xf numFmtId="4" fontId="19" fillId="24" borderId="59" xfId="28" applyNumberFormat="1" applyFont="1" applyFill="1" applyBorder="1" applyAlignment="1" applyProtection="1">
      <alignment horizontal="center" vertical="center"/>
    </xf>
    <xf numFmtId="4" fontId="19" fillId="24" borderId="27" xfId="28" applyNumberFormat="1" applyFont="1" applyFill="1" applyBorder="1" applyAlignment="1" applyProtection="1">
      <alignment horizontal="center" vertical="center"/>
    </xf>
    <xf numFmtId="4" fontId="19" fillId="24" borderId="60" xfId="28" applyNumberFormat="1" applyFont="1" applyFill="1" applyBorder="1" applyAlignment="1" applyProtection="1">
      <alignment horizontal="center" vertical="center"/>
    </xf>
    <xf numFmtId="4" fontId="19" fillId="24" borderId="61" xfId="28" applyNumberFormat="1" applyFont="1" applyFill="1" applyBorder="1" applyAlignment="1" applyProtection="1">
      <alignment horizontal="center" vertical="center"/>
    </xf>
    <xf numFmtId="4" fontId="19" fillId="24" borderId="0" xfId="28" applyNumberFormat="1" applyFont="1" applyFill="1" applyBorder="1" applyAlignment="1" applyProtection="1">
      <alignment horizontal="center"/>
    </xf>
    <xf numFmtId="4" fontId="19" fillId="24" borderId="0" xfId="0" applyNumberFormat="1" applyFont="1" applyFill="1" applyAlignment="1">
      <alignment horizontal="center"/>
    </xf>
    <xf numFmtId="4" fontId="5" fillId="0" borderId="0" xfId="0" applyNumberFormat="1" applyFont="1" applyAlignment="1">
      <alignment horizontal="center"/>
    </xf>
    <xf numFmtId="0" fontId="19" fillId="24" borderId="0" xfId="0" applyFont="1" applyFill="1" applyAlignment="1"/>
    <xf numFmtId="0" fontId="105" fillId="24" borderId="0" xfId="0" applyFont="1" applyFill="1" applyAlignment="1">
      <alignment horizontal="center" vertical="top"/>
    </xf>
    <xf numFmtId="0" fontId="13" fillId="34" borderId="0" xfId="0" applyFont="1" applyFill="1" applyAlignment="1" applyProtection="1">
      <alignment vertical="center"/>
      <protection locked="0"/>
    </xf>
    <xf numFmtId="0" fontId="4" fillId="34" borderId="41" xfId="0" applyFont="1" applyFill="1" applyBorder="1" applyProtection="1">
      <protection locked="0"/>
    </xf>
    <xf numFmtId="165" fontId="3" fillId="24" borderId="21" xfId="45" applyNumberFormat="1" applyFont="1" applyFill="1" applyBorder="1"/>
    <xf numFmtId="0" fontId="8" fillId="24" borderId="0" xfId="0" applyFont="1" applyFill="1" applyBorder="1" applyAlignment="1">
      <alignment horizontal="left"/>
    </xf>
    <xf numFmtId="0" fontId="8" fillId="24" borderId="0" xfId="45" applyFont="1" applyFill="1" applyBorder="1" applyAlignment="1">
      <alignment horizontal="left"/>
    </xf>
    <xf numFmtId="0" fontId="6" fillId="29" borderId="0" xfId="45" applyFont="1" applyFill="1" applyAlignment="1">
      <alignment vertical="center"/>
    </xf>
    <xf numFmtId="8" fontId="4" fillId="29" borderId="0" xfId="45" applyNumberFormat="1" applyFont="1" applyFill="1" applyBorder="1" applyAlignment="1">
      <alignment horizontal="center"/>
    </xf>
    <xf numFmtId="8" fontId="9" fillId="29" borderId="0" xfId="45" applyNumberFormat="1" applyFont="1" applyFill="1" applyBorder="1" applyAlignment="1">
      <alignment horizontal="center"/>
    </xf>
    <xf numFmtId="0" fontId="4" fillId="29" borderId="0" xfId="45" applyFont="1" applyFill="1"/>
    <xf numFmtId="0" fontId="37" fillId="29" borderId="29" xfId="36" applyFont="1" applyFill="1" applyBorder="1" applyAlignment="1" applyProtection="1"/>
    <xf numFmtId="2" fontId="3" fillId="29" borderId="0" xfId="0" applyNumberFormat="1" applyFont="1" applyFill="1" applyAlignment="1">
      <alignment horizontal="center" vertical="center"/>
    </xf>
    <xf numFmtId="2" fontId="3" fillId="29" borderId="0" xfId="0" applyNumberFormat="1" applyFont="1" applyFill="1" applyBorder="1" applyAlignment="1" applyProtection="1">
      <alignment horizontal="center" vertical="center"/>
    </xf>
    <xf numFmtId="2" fontId="3" fillId="24" borderId="0" xfId="0" applyNumberFormat="1" applyFont="1" applyFill="1" applyBorder="1" applyAlignment="1" applyProtection="1">
      <alignment horizontal="center" vertical="center"/>
    </xf>
    <xf numFmtId="2" fontId="3" fillId="27" borderId="0" xfId="0" applyNumberFormat="1" applyFont="1" applyFill="1" applyBorder="1" applyAlignment="1" applyProtection="1">
      <alignment horizontal="center" vertical="center"/>
    </xf>
    <xf numFmtId="2" fontId="3" fillId="24" borderId="0" xfId="0" applyNumberFormat="1" applyFont="1" applyFill="1" applyAlignment="1">
      <alignment horizontal="center" vertical="center"/>
    </xf>
    <xf numFmtId="0" fontId="19" fillId="29" borderId="0" xfId="45" applyFont="1" applyFill="1" applyBorder="1" applyAlignment="1"/>
    <xf numFmtId="0" fontId="37" fillId="29" borderId="0" xfId="36" applyFont="1" applyFill="1" applyBorder="1" applyAlignment="1" applyProtection="1"/>
    <xf numFmtId="0" fontId="19" fillId="24" borderId="63" xfId="0" applyFont="1" applyFill="1" applyBorder="1"/>
    <xf numFmtId="0" fontId="5" fillId="24" borderId="64" xfId="0" applyFont="1" applyFill="1" applyBorder="1"/>
    <xf numFmtId="0" fontId="3" fillId="24" borderId="14" xfId="0" applyFont="1" applyFill="1" applyBorder="1" applyAlignment="1">
      <alignment horizontal="left"/>
    </xf>
    <xf numFmtId="0" fontId="12" fillId="24" borderId="32" xfId="0" applyFont="1" applyFill="1" applyBorder="1" applyAlignment="1">
      <alignment horizontal="left" vertical="center"/>
    </xf>
    <xf numFmtId="0" fontId="5" fillId="24" borderId="0" xfId="0" applyFont="1" applyFill="1" applyBorder="1" applyAlignment="1">
      <alignment horizontal="left" vertical="center" wrapText="1"/>
    </xf>
    <xf numFmtId="165" fontId="19" fillId="0" borderId="0" xfId="28" applyNumberFormat="1" applyFont="1" applyFill="1" applyBorder="1" applyAlignment="1" applyProtection="1">
      <alignment vertical="center"/>
      <protection locked="0"/>
    </xf>
    <xf numFmtId="0" fontId="4" fillId="24" borderId="0" xfId="0" applyFont="1" applyFill="1" applyBorder="1" applyAlignment="1">
      <alignment horizontal="left" vertical="center"/>
    </xf>
    <xf numFmtId="168" fontId="8" fillId="24" borderId="10" xfId="29" applyNumberFormat="1" applyFont="1" applyFill="1" applyBorder="1"/>
    <xf numFmtId="0" fontId="34" fillId="24" borderId="0" xfId="0" applyFont="1" applyFill="1"/>
    <xf numFmtId="0" fontId="5" fillId="24" borderId="0" xfId="0" applyFont="1" applyFill="1" applyBorder="1" applyAlignment="1">
      <alignment horizontal="left" vertical="center" wrapText="1"/>
    </xf>
    <xf numFmtId="0" fontId="9" fillId="29" borderId="18" xfId="0" applyFont="1" applyFill="1" applyBorder="1" applyAlignment="1" applyProtection="1">
      <alignment horizontal="left" vertical="center"/>
    </xf>
    <xf numFmtId="0" fontId="0" fillId="0" borderId="30" xfId="0" applyBorder="1"/>
    <xf numFmtId="0" fontId="5" fillId="24" borderId="0" xfId="0" applyFont="1" applyFill="1" applyBorder="1" applyAlignment="1">
      <alignment horizontal="left" vertical="center" wrapText="1"/>
    </xf>
    <xf numFmtId="0" fontId="7" fillId="29" borderId="30" xfId="0" applyFont="1" applyFill="1" applyBorder="1" applyAlignment="1" applyProtection="1">
      <alignment horizontal="left" vertical="center"/>
    </xf>
    <xf numFmtId="0" fontId="19" fillId="29" borderId="29" xfId="45" applyFont="1" applyFill="1" applyBorder="1" applyAlignment="1">
      <alignment horizontal="left"/>
    </xf>
    <xf numFmtId="0" fontId="19" fillId="24" borderId="0" xfId="0" applyFont="1" applyFill="1" applyBorder="1" applyAlignment="1">
      <alignment horizontal="left" vertical="center"/>
    </xf>
    <xf numFmtId="0" fontId="19" fillId="29" borderId="0" xfId="0" applyFont="1" applyFill="1" applyBorder="1" applyAlignment="1">
      <alignment horizontal="left" vertical="center" indent="1"/>
    </xf>
    <xf numFmtId="0" fontId="3" fillId="24" borderId="18" xfId="45" applyFont="1" applyFill="1" applyBorder="1" applyAlignment="1" applyProtection="1">
      <alignment horizontal="left" vertical="center"/>
    </xf>
    <xf numFmtId="0" fontId="3" fillId="24" borderId="31" xfId="45" applyFont="1" applyFill="1" applyBorder="1" applyAlignment="1" applyProtection="1">
      <alignment horizontal="left" vertical="center"/>
    </xf>
    <xf numFmtId="0" fontId="5" fillId="24" borderId="0" xfId="0" applyFont="1" applyFill="1" applyBorder="1" applyAlignment="1">
      <alignment horizontal="left" vertical="center" wrapText="1"/>
    </xf>
    <xf numFmtId="0" fontId="8" fillId="29" borderId="29" xfId="45" applyFont="1" applyFill="1" applyBorder="1" applyAlignment="1"/>
    <xf numFmtId="0" fontId="19" fillId="29" borderId="29" xfId="45" applyFont="1" applyFill="1" applyBorder="1" applyAlignment="1"/>
    <xf numFmtId="0" fontId="2" fillId="24" borderId="0" xfId="36" applyFill="1" applyAlignment="1" applyProtection="1"/>
    <xf numFmtId="0" fontId="8" fillId="29" borderId="0" xfId="0" applyFont="1" applyFill="1" applyBorder="1" applyAlignment="1">
      <alignment vertical="center"/>
    </xf>
    <xf numFmtId="0" fontId="8" fillId="24" borderId="0" xfId="0" applyFont="1" applyFill="1" applyBorder="1" applyAlignment="1">
      <alignment vertical="center"/>
    </xf>
    <xf numFmtId="0" fontId="37" fillId="29" borderId="0" xfId="36" applyFont="1" applyFill="1" applyBorder="1" applyAlignment="1" applyProtection="1">
      <alignment vertical="center"/>
    </xf>
    <xf numFmtId="0" fontId="40" fillId="24" borderId="0" xfId="36" applyFont="1" applyFill="1" applyBorder="1" applyAlignment="1" applyProtection="1">
      <alignment vertical="center"/>
    </xf>
    <xf numFmtId="0" fontId="37" fillId="24" borderId="0" xfId="36" applyFont="1" applyFill="1" applyBorder="1" applyAlignment="1" applyProtection="1">
      <alignment vertical="center"/>
    </xf>
    <xf numFmtId="168" fontId="106" fillId="0" borderId="0" xfId="0" applyNumberFormat="1" applyFont="1" applyFill="1" applyAlignment="1">
      <alignment horizontal="center"/>
    </xf>
    <xf numFmtId="4" fontId="19" fillId="24" borderId="39" xfId="28" applyNumberFormat="1" applyFont="1" applyFill="1" applyBorder="1" applyAlignment="1" applyProtection="1">
      <alignment horizontal="center" vertical="center"/>
    </xf>
    <xf numFmtId="4" fontId="19" fillId="24" borderId="40" xfId="28" applyNumberFormat="1" applyFont="1" applyFill="1" applyBorder="1" applyAlignment="1" applyProtection="1">
      <alignment horizontal="center" vertical="center"/>
    </xf>
    <xf numFmtId="0" fontId="86" fillId="29" borderId="0" xfId="45" applyFont="1" applyFill="1" applyAlignment="1">
      <alignment horizontal="left" vertical="center"/>
    </xf>
    <xf numFmtId="0" fontId="19" fillId="29" borderId="0" xfId="45" applyFont="1" applyFill="1" applyBorder="1" applyAlignment="1">
      <alignment horizontal="left"/>
    </xf>
    <xf numFmtId="0" fontId="94" fillId="29" borderId="0" xfId="45" applyFont="1" applyFill="1" applyBorder="1" applyAlignment="1">
      <alignment horizontal="left" vertical="center" wrapText="1"/>
    </xf>
    <xf numFmtId="0" fontId="0" fillId="29" borderId="0" xfId="0" applyFill="1" applyBorder="1"/>
    <xf numFmtId="0" fontId="81" fillId="29" borderId="12" xfId="45" applyFont="1" applyFill="1" applyBorder="1" applyAlignment="1">
      <alignment horizontal="center" vertical="center" wrapText="1"/>
    </xf>
    <xf numFmtId="0" fontId="81" fillId="29" borderId="11" xfId="45" applyFont="1" applyFill="1" applyBorder="1" applyAlignment="1">
      <alignment horizontal="center" vertical="center" wrapText="1"/>
    </xf>
    <xf numFmtId="0" fontId="3" fillId="32" borderId="14" xfId="45" applyFont="1" applyFill="1" applyBorder="1" applyAlignment="1">
      <alignment horizontal="center" vertical="center"/>
    </xf>
    <xf numFmtId="0" fontId="6" fillId="34" borderId="12" xfId="45" applyFont="1" applyFill="1" applyBorder="1" applyAlignment="1">
      <alignment horizontal="center" vertical="center" wrapText="1"/>
    </xf>
    <xf numFmtId="0" fontId="6" fillId="34" borderId="13" xfId="45" applyFont="1" applyFill="1" applyBorder="1" applyAlignment="1">
      <alignment horizontal="center" vertical="center" wrapText="1"/>
    </xf>
    <xf numFmtId="0" fontId="6" fillId="34" borderId="11" xfId="45" applyFont="1" applyFill="1" applyBorder="1" applyAlignment="1">
      <alignment horizontal="center" vertical="center" wrapText="1"/>
    </xf>
    <xf numFmtId="0" fontId="17" fillId="29" borderId="0" xfId="45" applyFont="1" applyFill="1" applyAlignment="1">
      <alignment horizontal="left" vertical="center"/>
    </xf>
    <xf numFmtId="0" fontId="17" fillId="29" borderId="0" xfId="45" applyFont="1" applyFill="1" applyBorder="1" applyAlignment="1">
      <alignment horizontal="left" vertical="center"/>
    </xf>
    <xf numFmtId="14" fontId="12" fillId="29" borderId="12" xfId="45" applyNumberFormat="1" applyFont="1" applyFill="1" applyBorder="1" applyAlignment="1">
      <alignment horizontal="center" vertical="center"/>
    </xf>
    <xf numFmtId="14" fontId="12" fillId="29" borderId="13" xfId="45" applyNumberFormat="1" applyFont="1" applyFill="1" applyBorder="1" applyAlignment="1">
      <alignment horizontal="center" vertical="center"/>
    </xf>
    <xf numFmtId="14" fontId="12" fillId="29" borderId="11" xfId="45" applyNumberFormat="1" applyFont="1" applyFill="1" applyBorder="1" applyAlignment="1">
      <alignment horizontal="center" vertical="center"/>
    </xf>
    <xf numFmtId="0" fontId="20" fillId="29" borderId="0" xfId="45" applyFont="1" applyFill="1" applyAlignment="1">
      <alignment horizontal="left" vertical="center"/>
    </xf>
    <xf numFmtId="0" fontId="97" fillId="29" borderId="0" xfId="45" applyFont="1" applyFill="1" applyAlignment="1" applyProtection="1">
      <alignment horizontal="left" vertical="center"/>
    </xf>
    <xf numFmtId="0" fontId="6" fillId="29" borderId="12" xfId="45" applyFont="1" applyFill="1" applyBorder="1" applyAlignment="1">
      <alignment horizontal="center" vertical="center"/>
    </xf>
    <xf numFmtId="0" fontId="6" fillId="29" borderId="13" xfId="45" applyFont="1" applyFill="1" applyBorder="1" applyAlignment="1">
      <alignment horizontal="center" vertical="center"/>
    </xf>
    <xf numFmtId="0" fontId="6" fillId="29" borderId="11" xfId="45" applyFont="1" applyFill="1" applyBorder="1" applyAlignment="1">
      <alignment horizontal="center" vertical="center"/>
    </xf>
    <xf numFmtId="0" fontId="3" fillId="24" borderId="13" xfId="45" applyFont="1" applyFill="1" applyBorder="1" applyAlignment="1">
      <alignment horizontal="left" vertical="center" wrapText="1"/>
    </xf>
    <xf numFmtId="0" fontId="3" fillId="24" borderId="0" xfId="45" applyFont="1" applyFill="1" applyAlignment="1">
      <alignment horizontal="center" vertical="center" wrapText="1"/>
    </xf>
    <xf numFmtId="0" fontId="3" fillId="24" borderId="34" xfId="45" applyFont="1" applyFill="1" applyBorder="1" applyAlignment="1">
      <alignment horizontal="center" vertical="center" wrapText="1"/>
    </xf>
    <xf numFmtId="0" fontId="3" fillId="33" borderId="12" xfId="45" applyFont="1" applyFill="1" applyBorder="1" applyAlignment="1">
      <alignment horizontal="center" vertical="center"/>
    </xf>
    <xf numFmtId="0" fontId="3" fillId="33" borderId="13" xfId="45" applyFont="1" applyFill="1" applyBorder="1" applyAlignment="1">
      <alignment horizontal="center" vertical="center"/>
    </xf>
    <xf numFmtId="0" fontId="3" fillId="33" borderId="32" xfId="45" applyFont="1" applyFill="1" applyBorder="1" applyAlignment="1">
      <alignment horizontal="center" vertical="center"/>
    </xf>
    <xf numFmtId="0" fontId="3" fillId="33" borderId="14" xfId="45" applyFont="1" applyFill="1" applyBorder="1" applyAlignment="1">
      <alignment horizontal="center" vertical="center"/>
    </xf>
    <xf numFmtId="0" fontId="3" fillId="33" borderId="11" xfId="45" applyFont="1" applyFill="1" applyBorder="1" applyAlignment="1">
      <alignment horizontal="center" vertical="center"/>
    </xf>
    <xf numFmtId="0" fontId="3" fillId="24" borderId="0" xfId="45" applyFont="1" applyFill="1" applyBorder="1" applyAlignment="1">
      <alignment horizontal="left"/>
    </xf>
    <xf numFmtId="0" fontId="3" fillId="24" borderId="0" xfId="45" applyFont="1" applyFill="1" applyBorder="1" applyAlignment="1">
      <alignment horizontal="center" wrapText="1"/>
    </xf>
    <xf numFmtId="0" fontId="3" fillId="24" borderId="34" xfId="45" applyFont="1" applyFill="1" applyBorder="1" applyAlignment="1">
      <alignment horizontal="center" wrapText="1"/>
    </xf>
    <xf numFmtId="44" fontId="3" fillId="24" borderId="12" xfId="29" applyFont="1" applyFill="1" applyBorder="1" applyAlignment="1">
      <alignment horizontal="center"/>
    </xf>
    <xf numFmtId="44" fontId="3" fillId="24" borderId="11" xfId="29" applyFont="1" applyFill="1" applyBorder="1" applyAlignment="1">
      <alignment horizontal="center"/>
    </xf>
    <xf numFmtId="0" fontId="4" fillId="29" borderId="0" xfId="45" applyFont="1" applyFill="1" applyBorder="1" applyAlignment="1">
      <alignment horizontal="left" vertical="top" wrapText="1"/>
    </xf>
    <xf numFmtId="0" fontId="8" fillId="24" borderId="0" xfId="45" applyFont="1" applyFill="1" applyAlignment="1">
      <alignment horizontal="center" vertical="center"/>
    </xf>
    <xf numFmtId="0" fontId="1" fillId="24" borderId="0" xfId="45" applyFont="1" applyFill="1" applyBorder="1" applyAlignment="1">
      <alignment horizontal="center" wrapText="1"/>
    </xf>
    <xf numFmtId="44" fontId="3" fillId="24" borderId="12" xfId="29" applyFont="1" applyFill="1" applyBorder="1" applyAlignment="1">
      <alignment horizontal="right"/>
    </xf>
    <xf numFmtId="44" fontId="3" fillId="24" borderId="11" xfId="29" applyFont="1" applyFill="1" applyBorder="1" applyAlignment="1">
      <alignment horizontal="right"/>
    </xf>
    <xf numFmtId="49" fontId="80" fillId="32" borderId="18" xfId="45" applyNumberFormat="1" applyFont="1" applyFill="1" applyBorder="1" applyAlignment="1" applyProtection="1">
      <alignment horizontal="left" vertical="center"/>
    </xf>
    <xf numFmtId="49" fontId="80" fillId="32" borderId="31" xfId="45" applyNumberFormat="1" applyFont="1" applyFill="1" applyBorder="1" applyAlignment="1" applyProtection="1">
      <alignment horizontal="left" vertical="center"/>
    </xf>
    <xf numFmtId="0" fontId="80" fillId="32" borderId="18" xfId="45" applyFont="1" applyFill="1" applyBorder="1" applyAlignment="1">
      <alignment horizontal="left" vertical="center"/>
    </xf>
    <xf numFmtId="0" fontId="80" fillId="32" borderId="31" xfId="45" applyFont="1" applyFill="1" applyBorder="1" applyAlignment="1">
      <alignment horizontal="left" vertical="center"/>
    </xf>
    <xf numFmtId="0" fontId="80" fillId="32" borderId="18" xfId="45" applyFont="1" applyFill="1" applyBorder="1" applyAlignment="1" applyProtection="1">
      <alignment horizontal="left" vertical="center"/>
    </xf>
    <xf numFmtId="0" fontId="80" fillId="32" borderId="31" xfId="45" applyFont="1" applyFill="1" applyBorder="1" applyAlignment="1" applyProtection="1">
      <alignment horizontal="left" vertical="center"/>
    </xf>
    <xf numFmtId="0" fontId="80" fillId="32" borderId="19" xfId="45" applyFont="1" applyFill="1" applyBorder="1" applyAlignment="1" applyProtection="1">
      <alignment horizontal="left" vertical="center"/>
    </xf>
    <xf numFmtId="0" fontId="80" fillId="32" borderId="58" xfId="45" applyFont="1" applyFill="1" applyBorder="1" applyAlignment="1" applyProtection="1">
      <alignment horizontal="left" vertical="center"/>
    </xf>
    <xf numFmtId="0" fontId="3" fillId="24" borderId="59" xfId="45" applyFont="1" applyFill="1" applyBorder="1" applyAlignment="1">
      <alignment horizontal="left" vertical="center"/>
    </xf>
    <xf numFmtId="0" fontId="3" fillId="24" borderId="57" xfId="45" applyFont="1" applyFill="1" applyBorder="1" applyAlignment="1">
      <alignment horizontal="left" vertical="center"/>
    </xf>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3" fillId="29" borderId="18" xfId="45" applyFont="1" applyFill="1" applyBorder="1" applyAlignment="1">
      <alignment horizontal="left" vertical="center"/>
    </xf>
    <xf numFmtId="0" fontId="3" fillId="29" borderId="31" xfId="45" applyFont="1" applyFill="1" applyBorder="1" applyAlignment="1">
      <alignment horizontal="left" vertical="center"/>
    </xf>
    <xf numFmtId="0" fontId="92" fillId="32" borderId="59" xfId="45" applyFont="1" applyFill="1" applyBorder="1" applyAlignment="1" applyProtection="1">
      <alignment horizontal="left" vertical="center"/>
    </xf>
    <xf numFmtId="0" fontId="92" fillId="32" borderId="57" xfId="45" applyFont="1" applyFill="1" applyBorder="1" applyAlignment="1" applyProtection="1">
      <alignment horizontal="left" vertical="center"/>
    </xf>
    <xf numFmtId="0" fontId="92" fillId="32" borderId="18" xfId="45" applyFont="1" applyFill="1" applyBorder="1" applyAlignment="1" applyProtection="1">
      <alignment horizontal="left" vertical="center"/>
    </xf>
    <xf numFmtId="0" fontId="92" fillId="32" borderId="31" xfId="45" applyFont="1" applyFill="1" applyBorder="1" applyAlignment="1" applyProtection="1">
      <alignment horizontal="left" vertical="center"/>
    </xf>
    <xf numFmtId="0" fontId="93" fillId="32" borderId="18" xfId="45" applyFont="1" applyFill="1" applyBorder="1" applyAlignment="1" applyProtection="1">
      <alignment horizontal="left" vertical="center"/>
    </xf>
    <xf numFmtId="0" fontId="93" fillId="32" borderId="31" xfId="45" applyFont="1" applyFill="1" applyBorder="1" applyAlignment="1" applyProtection="1">
      <alignment horizontal="left" vertical="center"/>
    </xf>
    <xf numFmtId="0" fontId="3" fillId="24" borderId="18" xfId="45" applyFont="1" applyFill="1" applyBorder="1" applyAlignment="1" applyProtection="1">
      <alignment horizontal="left" vertical="center"/>
    </xf>
    <xf numFmtId="0" fontId="3" fillId="24" borderId="31" xfId="45" applyFont="1" applyFill="1" applyBorder="1" applyAlignment="1" applyProtection="1">
      <alignment horizontal="left" vertical="center"/>
    </xf>
    <xf numFmtId="0" fontId="93" fillId="32" borderId="18" xfId="45" applyFont="1" applyFill="1" applyBorder="1" applyAlignment="1" applyProtection="1">
      <alignment horizontal="left" vertical="top"/>
    </xf>
    <xf numFmtId="0" fontId="93" fillId="32" borderId="31" xfId="45" applyFont="1" applyFill="1" applyBorder="1" applyAlignment="1" applyProtection="1">
      <alignment horizontal="left" vertical="top"/>
    </xf>
    <xf numFmtId="0" fontId="84" fillId="29" borderId="19" xfId="45" applyFont="1" applyFill="1" applyBorder="1" applyAlignment="1" applyProtection="1">
      <alignment horizontal="left" vertical="center"/>
    </xf>
    <xf numFmtId="0" fontId="84" fillId="29" borderId="58" xfId="45" applyFont="1" applyFill="1" applyBorder="1" applyAlignment="1" applyProtection="1">
      <alignment horizontal="left" vertical="center"/>
    </xf>
    <xf numFmtId="0" fontId="36" fillId="29" borderId="0" xfId="45" applyFont="1" applyFill="1" applyAlignment="1" applyProtection="1">
      <alignment horizontal="left" vertical="center"/>
    </xf>
    <xf numFmtId="0" fontId="4" fillId="24" borderId="0" xfId="45" applyFont="1" applyFill="1" applyAlignment="1">
      <alignment horizontal="center"/>
    </xf>
    <xf numFmtId="0" fontId="3" fillId="24" borderId="13" xfId="45" applyFont="1" applyFill="1" applyBorder="1" applyAlignment="1">
      <alignment horizontal="left" wrapText="1"/>
    </xf>
    <xf numFmtId="0" fontId="3" fillId="24" borderId="0" xfId="45" applyFont="1" applyFill="1" applyAlignment="1">
      <alignment horizontal="center" wrapText="1"/>
    </xf>
    <xf numFmtId="0" fontId="3" fillId="29" borderId="0" xfId="45" applyFont="1" applyFill="1" applyBorder="1" applyAlignment="1">
      <alignment horizontal="left" vertical="top" wrapText="1"/>
    </xf>
    <xf numFmtId="0" fontId="4" fillId="24" borderId="0" xfId="45" applyFont="1" applyFill="1" applyBorder="1" applyAlignment="1">
      <alignment horizontal="left"/>
    </xf>
    <xf numFmtId="0" fontId="4" fillId="24" borderId="0" xfId="45" applyFont="1" applyFill="1" applyBorder="1" applyAlignment="1">
      <alignment horizontal="left" vertical="top"/>
    </xf>
    <xf numFmtId="0" fontId="37" fillId="29" borderId="0" xfId="36" applyFont="1" applyFill="1" applyBorder="1" applyAlignment="1" applyProtection="1">
      <alignment horizontal="left"/>
    </xf>
    <xf numFmtId="0" fontId="37" fillId="29" borderId="34" xfId="36" applyFont="1" applyFill="1" applyBorder="1" applyAlignment="1" applyProtection="1">
      <alignment horizontal="left"/>
    </xf>
    <xf numFmtId="0" fontId="19" fillId="29" borderId="0" xfId="45" applyFont="1" applyFill="1" applyBorder="1" applyAlignment="1">
      <alignment horizontal="left"/>
    </xf>
    <xf numFmtId="0" fontId="19" fillId="29" borderId="34" xfId="45" applyFont="1" applyFill="1" applyBorder="1" applyAlignment="1">
      <alignment horizontal="left"/>
    </xf>
    <xf numFmtId="0" fontId="8" fillId="29" borderId="0" xfId="45" applyFont="1" applyFill="1" applyBorder="1" applyAlignment="1">
      <alignment horizontal="left"/>
    </xf>
    <xf numFmtId="0" fontId="8" fillId="29" borderId="34" xfId="45" applyFont="1" applyFill="1" applyBorder="1" applyAlignment="1">
      <alignment horizontal="left"/>
    </xf>
    <xf numFmtId="0" fontId="37" fillId="29" borderId="0" xfId="36" applyFont="1" applyFill="1" applyBorder="1" applyAlignment="1" applyProtection="1">
      <alignment horizontal="left" vertical="center"/>
    </xf>
    <xf numFmtId="0" fontId="37" fillId="29" borderId="34" xfId="36" applyFont="1" applyFill="1" applyBorder="1" applyAlignment="1" applyProtection="1">
      <alignment horizontal="left" vertical="center"/>
    </xf>
    <xf numFmtId="167" fontId="19" fillId="29" borderId="0" xfId="45" applyNumberFormat="1" applyFont="1" applyFill="1" applyBorder="1" applyAlignment="1">
      <alignment horizontal="left" vertical="center"/>
    </xf>
    <xf numFmtId="167" fontId="19" fillId="29" borderId="34" xfId="45" applyNumberFormat="1" applyFont="1" applyFill="1" applyBorder="1" applyAlignment="1">
      <alignment horizontal="left" vertical="center"/>
    </xf>
    <xf numFmtId="0" fontId="19" fillId="29" borderId="29" xfId="45" applyFont="1" applyFill="1" applyBorder="1" applyAlignment="1">
      <alignment horizontal="left" indent="1"/>
    </xf>
    <xf numFmtId="0" fontId="19" fillId="29" borderId="0" xfId="45" applyFont="1" applyFill="1" applyBorder="1" applyAlignment="1">
      <alignment horizontal="left" indent="1"/>
    </xf>
    <xf numFmtId="0" fontId="37" fillId="29" borderId="29" xfId="36" applyFont="1" applyFill="1" applyBorder="1" applyAlignment="1" applyProtection="1">
      <alignment horizontal="left" indent="1"/>
    </xf>
    <xf numFmtId="0" fontId="37" fillId="29" borderId="0" xfId="36" applyFont="1" applyFill="1" applyBorder="1" applyAlignment="1" applyProtection="1">
      <alignment horizontal="left" indent="1"/>
    </xf>
    <xf numFmtId="0" fontId="37" fillId="29" borderId="29" xfId="36" applyFont="1" applyFill="1" applyBorder="1" applyAlignment="1" applyProtection="1">
      <alignment horizontal="left" wrapText="1" indent="1"/>
    </xf>
    <xf numFmtId="0" fontId="37" fillId="29" borderId="0" xfId="36" applyFont="1" applyFill="1" applyBorder="1" applyAlignment="1" applyProtection="1">
      <alignment horizontal="left" wrapText="1" indent="1"/>
    </xf>
    <xf numFmtId="0" fontId="3" fillId="24" borderId="0" xfId="0" applyFont="1" applyFill="1" applyAlignment="1" applyProtection="1">
      <alignment horizontal="center"/>
    </xf>
    <xf numFmtId="0" fontId="8" fillId="24" borderId="0" xfId="0" applyFont="1" applyFill="1" applyBorder="1" applyAlignment="1">
      <alignment horizontal="right" wrapText="1"/>
    </xf>
    <xf numFmtId="0" fontId="19" fillId="24" borderId="0" xfId="0" applyFont="1" applyFill="1" applyBorder="1" applyAlignment="1" applyProtection="1">
      <alignment horizontal="left"/>
      <protection locked="0"/>
    </xf>
    <xf numFmtId="0" fontId="8" fillId="24" borderId="0" xfId="0" applyFont="1" applyFill="1" applyBorder="1" applyAlignment="1">
      <alignment horizontal="right"/>
    </xf>
    <xf numFmtId="167" fontId="19" fillId="24" borderId="0" xfId="0" applyNumberFormat="1" applyFont="1" applyFill="1" applyBorder="1" applyAlignment="1" applyProtection="1">
      <alignment horizontal="left"/>
      <protection locked="0"/>
    </xf>
    <xf numFmtId="167" fontId="44" fillId="0" borderId="0" xfId="0" applyNumberFormat="1" applyFont="1" applyBorder="1" applyAlignment="1" applyProtection="1">
      <alignment horizontal="left"/>
      <protection locked="0"/>
    </xf>
    <xf numFmtId="167" fontId="44" fillId="0" borderId="34" xfId="0" applyNumberFormat="1" applyFont="1" applyBorder="1" applyAlignment="1" applyProtection="1">
      <alignment horizontal="left"/>
      <protection locked="0"/>
    </xf>
    <xf numFmtId="167" fontId="19" fillId="24" borderId="34" xfId="0" applyNumberFormat="1" applyFont="1" applyFill="1" applyBorder="1" applyAlignment="1" applyProtection="1">
      <alignment horizontal="left"/>
      <protection locked="0"/>
    </xf>
    <xf numFmtId="0" fontId="8" fillId="24" borderId="0" xfId="0" applyFont="1" applyFill="1" applyBorder="1" applyAlignment="1">
      <alignment horizontal="left"/>
    </xf>
    <xf numFmtId="0" fontId="19" fillId="0" borderId="0" xfId="0" applyFont="1" applyBorder="1" applyAlignment="1" applyProtection="1">
      <alignment horizontal="left"/>
      <protection locked="0"/>
    </xf>
    <xf numFmtId="0" fontId="98" fillId="33" borderId="0" xfId="0" applyFont="1" applyFill="1" applyAlignment="1" applyProtection="1">
      <alignment horizontal="center"/>
    </xf>
    <xf numFmtId="0" fontId="47" fillId="24" borderId="0" xfId="0" applyFont="1" applyFill="1" applyAlignment="1" applyProtection="1">
      <alignment horizontal="left" vertical="center" wrapText="1"/>
    </xf>
    <xf numFmtId="0" fontId="47" fillId="24" borderId="0" xfId="0" applyNumberFormat="1" applyFont="1" applyFill="1" applyAlignment="1" applyProtection="1">
      <alignment horizontal="left" vertical="center" wrapText="1"/>
    </xf>
    <xf numFmtId="0" fontId="17" fillId="24" borderId="0" xfId="0" applyFont="1" applyFill="1" applyAlignment="1" applyProtection="1">
      <alignment horizontal="center"/>
    </xf>
    <xf numFmtId="0" fontId="36" fillId="24" borderId="0" xfId="0" applyFont="1" applyFill="1" applyAlignment="1" applyProtection="1">
      <alignment horizontal="center"/>
    </xf>
    <xf numFmtId="0" fontId="99" fillId="24" borderId="0" xfId="0" applyFont="1" applyFill="1" applyBorder="1" applyAlignment="1" applyProtection="1">
      <alignment horizontal="left" vertical="center"/>
    </xf>
    <xf numFmtId="0" fontId="8" fillId="29" borderId="0" xfId="45" applyFont="1" applyFill="1" applyBorder="1" applyAlignment="1">
      <alignment horizontal="left" vertical="center"/>
    </xf>
    <xf numFmtId="0" fontId="47" fillId="24" borderId="0" xfId="0" applyNumberFormat="1" applyFont="1" applyFill="1" applyAlignment="1" applyProtection="1">
      <alignment horizontal="left" wrapText="1"/>
    </xf>
    <xf numFmtId="0" fontId="8" fillId="29" borderId="29" xfId="45" applyFont="1" applyFill="1" applyBorder="1" applyAlignment="1">
      <alignment horizontal="left"/>
    </xf>
    <xf numFmtId="0" fontId="19" fillId="29" borderId="29" xfId="45" applyFont="1" applyFill="1" applyBorder="1" applyAlignment="1" applyProtection="1">
      <alignment horizontal="left" indent="1"/>
    </xf>
    <xf numFmtId="0" fontId="19" fillId="29" borderId="0" xfId="45" applyFont="1" applyFill="1" applyBorder="1" applyAlignment="1" applyProtection="1">
      <alignment horizontal="left" indent="1"/>
    </xf>
    <xf numFmtId="0" fontId="47" fillId="0" borderId="0" xfId="0" applyFont="1" applyFill="1" applyBorder="1" applyAlignment="1">
      <alignment horizontal="left" vertical="center" wrapText="1"/>
    </xf>
    <xf numFmtId="0" fontId="1" fillId="29" borderId="14" xfId="45" applyFill="1" applyBorder="1" applyAlignment="1">
      <alignment horizontal="left"/>
    </xf>
    <xf numFmtId="0" fontId="1" fillId="29" borderId="33" xfId="45" applyFill="1" applyBorder="1" applyAlignment="1">
      <alignment horizontal="left"/>
    </xf>
    <xf numFmtId="0" fontId="94" fillId="29" borderId="29" xfId="45" applyFont="1" applyFill="1" applyBorder="1" applyAlignment="1">
      <alignment horizontal="left" vertical="center" wrapText="1"/>
    </xf>
    <xf numFmtId="0" fontId="94" fillId="29" borderId="0" xfId="45" applyFont="1" applyFill="1" applyBorder="1" applyAlignment="1">
      <alignment horizontal="left" vertical="center" wrapText="1"/>
    </xf>
    <xf numFmtId="0" fontId="17" fillId="0" borderId="0" xfId="45" applyFont="1" applyFill="1" applyAlignment="1">
      <alignment horizontal="center"/>
    </xf>
    <xf numFmtId="0" fontId="20" fillId="24" borderId="0" xfId="45" applyFont="1" applyFill="1" applyAlignment="1">
      <alignment horizontal="center"/>
    </xf>
    <xf numFmtId="0" fontId="36" fillId="29" borderId="0" xfId="45" applyFont="1" applyFill="1" applyAlignment="1" applyProtection="1">
      <alignment horizontal="center"/>
    </xf>
    <xf numFmtId="0" fontId="12" fillId="33" borderId="0" xfId="45" applyFont="1" applyFill="1" applyAlignment="1">
      <alignment horizontal="center"/>
    </xf>
    <xf numFmtId="0" fontId="8" fillId="24" borderId="0" xfId="45" applyFont="1" applyFill="1" applyAlignment="1">
      <alignment horizontal="left"/>
    </xf>
    <xf numFmtId="0" fontId="19" fillId="29" borderId="0" xfId="45" applyFont="1" applyFill="1" applyBorder="1" applyAlignment="1">
      <alignment horizontal="left" vertical="top" wrapText="1"/>
    </xf>
    <xf numFmtId="0" fontId="8" fillId="0" borderId="0" xfId="45" applyFont="1" applyFill="1" applyBorder="1" applyAlignment="1">
      <alignment horizontal="left" vertical="center" wrapText="1"/>
    </xf>
    <xf numFmtId="0" fontId="8" fillId="24" borderId="0" xfId="45" applyFont="1" applyFill="1" applyAlignment="1">
      <alignment horizontal="left" vertical="center" wrapText="1"/>
    </xf>
    <xf numFmtId="0" fontId="1" fillId="0" borderId="0" xfId="45" applyAlignment="1">
      <alignment vertical="center"/>
    </xf>
    <xf numFmtId="0" fontId="8" fillId="0" borderId="0" xfId="45" applyFont="1" applyFill="1" applyBorder="1" applyAlignment="1">
      <alignment horizontal="left" wrapText="1"/>
    </xf>
    <xf numFmtId="167" fontId="19" fillId="24" borderId="0" xfId="45" applyNumberFormat="1" applyFont="1" applyFill="1" applyBorder="1" applyAlignment="1" applyProtection="1">
      <alignment horizontal="left"/>
      <protection locked="0"/>
    </xf>
    <xf numFmtId="167" fontId="19" fillId="24" borderId="34" xfId="45" applyNumberFormat="1" applyFont="1" applyFill="1" applyBorder="1" applyAlignment="1" applyProtection="1">
      <alignment horizontal="left"/>
      <protection locked="0"/>
    </xf>
    <xf numFmtId="0" fontId="8" fillId="24" borderId="0" xfId="45" applyFont="1" applyFill="1" applyBorder="1" applyAlignment="1">
      <alignment horizontal="right" wrapText="1"/>
    </xf>
    <xf numFmtId="0" fontId="19" fillId="24" borderId="0" xfId="45" applyFont="1" applyFill="1" applyBorder="1" applyAlignment="1" applyProtection="1">
      <alignment horizontal="left"/>
      <protection locked="0"/>
    </xf>
    <xf numFmtId="0" fontId="19" fillId="0" borderId="0" xfId="45" applyFont="1" applyBorder="1" applyAlignment="1" applyProtection="1">
      <alignment horizontal="left"/>
      <protection locked="0"/>
    </xf>
    <xf numFmtId="0" fontId="8" fillId="24" borderId="0" xfId="45" applyFont="1" applyFill="1" applyBorder="1" applyAlignment="1">
      <alignment horizontal="left"/>
    </xf>
    <xf numFmtId="167" fontId="19" fillId="0" borderId="0" xfId="45" applyNumberFormat="1" applyFont="1" applyBorder="1" applyAlignment="1" applyProtection="1">
      <alignment horizontal="left"/>
      <protection locked="0"/>
    </xf>
    <xf numFmtId="167" fontId="19" fillId="0" borderId="34" xfId="45" applyNumberFormat="1" applyFont="1" applyBorder="1" applyAlignment="1" applyProtection="1">
      <alignment horizontal="left"/>
      <protection locked="0"/>
    </xf>
    <xf numFmtId="0" fontId="1" fillId="24" borderId="0" xfId="45" applyFill="1" applyAlignment="1">
      <alignment horizontal="center"/>
    </xf>
    <xf numFmtId="0" fontId="8" fillId="24" borderId="0" xfId="45" applyFont="1" applyFill="1" applyAlignment="1">
      <alignment horizontal="center"/>
    </xf>
    <xf numFmtId="0" fontId="8" fillId="24" borderId="0" xfId="0" applyFont="1" applyFill="1" applyAlignment="1">
      <alignment horizontal="center"/>
    </xf>
    <xf numFmtId="0" fontId="17" fillId="0" borderId="0" xfId="0" applyFont="1" applyFill="1" applyAlignment="1">
      <alignment horizontal="center"/>
    </xf>
    <xf numFmtId="0" fontId="20" fillId="24" borderId="0" xfId="0" applyFont="1" applyFill="1" applyAlignment="1">
      <alignment horizontal="center"/>
    </xf>
    <xf numFmtId="0" fontId="36" fillId="29" borderId="0" xfId="0" applyFont="1" applyFill="1" applyAlignment="1" applyProtection="1">
      <alignment horizontal="center"/>
    </xf>
    <xf numFmtId="0" fontId="8" fillId="24" borderId="0" xfId="0" applyFont="1" applyFill="1" applyAlignment="1">
      <alignment horizontal="left"/>
    </xf>
    <xf numFmtId="0" fontId="19" fillId="29" borderId="0" xfId="0" applyFont="1" applyFill="1" applyBorder="1" applyAlignment="1">
      <alignment horizontal="left" vertical="top" wrapText="1"/>
    </xf>
    <xf numFmtId="0" fontId="12" fillId="33" borderId="0" xfId="0" applyFont="1" applyFill="1" applyAlignment="1" applyProtection="1">
      <alignment horizontal="center"/>
    </xf>
    <xf numFmtId="0" fontId="8" fillId="0" borderId="0" xfId="0" applyFont="1" applyFill="1" applyBorder="1" applyAlignment="1">
      <alignment horizontal="left" vertical="center" wrapText="1"/>
    </xf>
    <xf numFmtId="0" fontId="8" fillId="24" borderId="0" xfId="0" applyFont="1" applyFill="1" applyAlignment="1">
      <alignment horizontal="left" vertical="center" wrapText="1"/>
    </xf>
    <xf numFmtId="0" fontId="0" fillId="0" borderId="0" xfId="0" applyAlignment="1">
      <alignment vertical="center"/>
    </xf>
    <xf numFmtId="0" fontId="6" fillId="24" borderId="13" xfId="0" applyFont="1" applyFill="1" applyBorder="1" applyAlignment="1">
      <alignment horizontal="center" vertical="center" wrapText="1"/>
    </xf>
    <xf numFmtId="0" fontId="23" fillId="24" borderId="0" xfId="0" applyFont="1" applyFill="1" applyAlignment="1">
      <alignment horizontal="left"/>
    </xf>
    <xf numFmtId="0" fontId="6" fillId="24" borderId="0" xfId="0" applyFont="1" applyFill="1" applyAlignment="1">
      <alignment horizontal="center" wrapText="1"/>
    </xf>
    <xf numFmtId="0" fontId="6" fillId="24" borderId="34" xfId="0" applyFont="1" applyFill="1" applyBorder="1" applyAlignment="1">
      <alignment horizontal="center" wrapText="1"/>
    </xf>
    <xf numFmtId="0" fontId="6" fillId="24" borderId="12" xfId="0" applyFont="1" applyFill="1" applyBorder="1" applyAlignment="1">
      <alignment horizontal="center"/>
    </xf>
    <xf numFmtId="0" fontId="6" fillId="24" borderId="13" xfId="0" applyFont="1" applyFill="1" applyBorder="1" applyAlignment="1">
      <alignment horizontal="center"/>
    </xf>
    <xf numFmtId="0" fontId="6" fillId="24" borderId="11" xfId="0" applyFont="1" applyFill="1" applyBorder="1" applyAlignment="1">
      <alignment horizontal="center"/>
    </xf>
    <xf numFmtId="0" fontId="14" fillId="24" borderId="13" xfId="0" applyFont="1" applyFill="1" applyBorder="1" applyAlignment="1">
      <alignment horizontal="left" wrapText="1"/>
    </xf>
    <xf numFmtId="0" fontId="7" fillId="24" borderId="0" xfId="0" applyFont="1" applyFill="1" applyAlignment="1">
      <alignment horizontal="center" wrapText="1"/>
    </xf>
    <xf numFmtId="0" fontId="7" fillId="24" borderId="34" xfId="0" applyFont="1" applyFill="1" applyBorder="1" applyAlignment="1">
      <alignment horizontal="center" wrapText="1"/>
    </xf>
    <xf numFmtId="0" fontId="8" fillId="24" borderId="0" xfId="0" applyFont="1" applyFill="1" applyBorder="1" applyAlignment="1">
      <alignment horizontal="left" wrapText="1"/>
    </xf>
    <xf numFmtId="0" fontId="5" fillId="24" borderId="0" xfId="0" applyFont="1" applyFill="1" applyBorder="1" applyAlignment="1"/>
    <xf numFmtId="0" fontId="8" fillId="24" borderId="0" xfId="0" applyFont="1" applyFill="1" applyBorder="1" applyAlignment="1">
      <alignment wrapText="1"/>
    </xf>
    <xf numFmtId="0" fontId="10" fillId="24" borderId="12" xfId="0" applyFont="1" applyFill="1" applyBorder="1" applyAlignment="1">
      <alignment horizontal="center" wrapText="1"/>
    </xf>
    <xf numFmtId="0" fontId="10" fillId="24" borderId="11" xfId="0" applyFont="1" applyFill="1" applyBorder="1" applyAlignment="1">
      <alignment horizontal="center" wrapText="1"/>
    </xf>
    <xf numFmtId="0" fontId="5" fillId="24" borderId="0" xfId="0" applyFont="1" applyFill="1" applyBorder="1" applyAlignment="1">
      <alignment horizontal="left" vertical="center" wrapText="1"/>
    </xf>
    <xf numFmtId="0" fontId="6" fillId="24" borderId="0" xfId="0" applyFont="1" applyFill="1" applyBorder="1" applyAlignment="1">
      <alignment horizontal="left" wrapText="1"/>
    </xf>
    <xf numFmtId="0" fontId="5" fillId="24" borderId="0" xfId="0" applyFont="1" applyFill="1" applyBorder="1" applyAlignment="1">
      <alignment horizontal="left" wrapText="1"/>
    </xf>
    <xf numFmtId="0" fontId="6" fillId="24" borderId="0" xfId="0" applyFont="1" applyFill="1" applyBorder="1" applyAlignment="1">
      <alignment horizontal="center" wrapText="1"/>
    </xf>
    <xf numFmtId="169" fontId="4" fillId="34" borderId="41" xfId="0" applyNumberFormat="1" applyFont="1" applyFill="1" applyBorder="1" applyAlignment="1" applyProtection="1">
      <alignment horizontal="left"/>
      <protection locked="0"/>
    </xf>
    <xf numFmtId="169" fontId="4" fillId="34" borderId="52" xfId="0" applyNumberFormat="1" applyFont="1" applyFill="1" applyBorder="1" applyAlignment="1" applyProtection="1">
      <alignment horizontal="left"/>
      <protection locked="0"/>
    </xf>
    <xf numFmtId="0" fontId="3" fillId="34" borderId="0" xfId="0" applyFont="1" applyFill="1" applyBorder="1" applyAlignment="1">
      <alignment horizontal="center" vertical="center" wrapText="1"/>
    </xf>
    <xf numFmtId="0" fontId="3" fillId="34" borderId="36" xfId="0" applyFont="1" applyFill="1" applyBorder="1" applyAlignment="1">
      <alignment horizontal="center" vertical="center" wrapText="1"/>
    </xf>
    <xf numFmtId="0" fontId="6" fillId="24" borderId="36" xfId="0" applyFont="1" applyFill="1" applyBorder="1" applyAlignment="1">
      <alignment horizontal="center"/>
    </xf>
    <xf numFmtId="0" fontId="13" fillId="34" borderId="36" xfId="0" applyFont="1" applyFill="1" applyBorder="1" applyAlignment="1" applyProtection="1">
      <alignment horizontal="center"/>
      <protection locked="0"/>
    </xf>
    <xf numFmtId="0" fontId="13" fillId="34" borderId="37" xfId="0" applyFont="1" applyFill="1" applyBorder="1" applyAlignment="1" applyProtection="1">
      <alignment horizontal="center"/>
      <protection locked="0"/>
    </xf>
    <xf numFmtId="0" fontId="98" fillId="34" borderId="12" xfId="0" applyFont="1" applyFill="1" applyBorder="1" applyAlignment="1">
      <alignment horizontal="center" vertical="center"/>
    </xf>
    <xf numFmtId="0" fontId="98" fillId="34" borderId="13" xfId="0" applyFont="1" applyFill="1" applyBorder="1" applyAlignment="1">
      <alignment horizontal="center" vertical="center"/>
    </xf>
    <xf numFmtId="0" fontId="98" fillId="34" borderId="11" xfId="0" applyFont="1" applyFill="1" applyBorder="1" applyAlignment="1">
      <alignment horizontal="center" vertical="center"/>
    </xf>
    <xf numFmtId="0" fontId="47" fillId="24" borderId="0" xfId="0" applyFont="1" applyFill="1" applyBorder="1" applyAlignment="1">
      <alignment horizontal="left" wrapText="1"/>
    </xf>
    <xf numFmtId="0" fontId="5" fillId="34" borderId="38" xfId="0" applyFont="1" applyFill="1" applyBorder="1" applyAlignment="1">
      <alignment horizontal="left"/>
    </xf>
    <xf numFmtId="0" fontId="5" fillId="34" borderId="50" xfId="0" applyFont="1" applyFill="1" applyBorder="1" applyAlignment="1">
      <alignment horizontal="left"/>
    </xf>
    <xf numFmtId="0" fontId="4" fillId="34" borderId="38" xfId="0" applyFont="1" applyFill="1" applyBorder="1" applyAlignment="1" applyProtection="1">
      <alignment horizontal="left"/>
      <protection locked="0"/>
    </xf>
    <xf numFmtId="0" fontId="4" fillId="34" borderId="50" xfId="0" applyFont="1" applyFill="1" applyBorder="1" applyAlignment="1" applyProtection="1">
      <alignment horizontal="left"/>
      <protection locked="0"/>
    </xf>
    <xf numFmtId="0" fontId="3" fillId="24" borderId="12"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1" xfId="0" applyFont="1" applyFill="1" applyBorder="1" applyAlignment="1">
      <alignment horizontal="center" vertical="center"/>
    </xf>
    <xf numFmtId="0" fontId="6" fillId="24" borderId="13" xfId="0" applyFont="1" applyFill="1" applyBorder="1" applyAlignment="1">
      <alignment horizontal="left" wrapText="1"/>
    </xf>
    <xf numFmtId="0" fontId="8" fillId="24" borderId="0" xfId="0" applyFont="1" applyFill="1" applyAlignment="1">
      <alignment horizontal="center" wrapText="1"/>
    </xf>
    <xf numFmtId="0" fontId="8" fillId="24" borderId="34" xfId="0" applyFont="1" applyFill="1" applyBorder="1" applyAlignment="1">
      <alignment horizontal="center" wrapText="1"/>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11" xfId="0" applyFont="1" applyFill="1" applyBorder="1" applyAlignment="1">
      <alignment horizontal="center" vertical="center"/>
    </xf>
    <xf numFmtId="39" fontId="8" fillId="24" borderId="12" xfId="29" applyNumberFormat="1" applyFont="1" applyFill="1" applyBorder="1" applyAlignment="1">
      <alignment horizontal="right"/>
    </xf>
    <xf numFmtId="39" fontId="8" fillId="24" borderId="11" xfId="29" applyNumberFormat="1" applyFont="1" applyFill="1" applyBorder="1" applyAlignment="1">
      <alignment horizontal="right"/>
    </xf>
    <xf numFmtId="0" fontId="105" fillId="24" borderId="14" xfId="0" applyFont="1" applyFill="1" applyBorder="1" applyAlignment="1">
      <alignment horizontal="center" vertical="top"/>
    </xf>
    <xf numFmtId="0" fontId="4" fillId="34" borderId="51" xfId="0" applyFont="1" applyFill="1" applyBorder="1" applyAlignment="1" applyProtection="1">
      <alignment horizontal="left" vertical="center"/>
      <protection locked="0"/>
    </xf>
    <xf numFmtId="0" fontId="4" fillId="34" borderId="62" xfId="0" applyFont="1" applyFill="1" applyBorder="1" applyAlignment="1" applyProtection="1">
      <alignment horizontal="left" vertical="center"/>
      <protection locked="0"/>
    </xf>
    <xf numFmtId="0" fontId="4" fillId="34" borderId="41" xfId="0" applyFont="1" applyFill="1" applyBorder="1" applyAlignment="1" applyProtection="1">
      <alignment horizontal="left"/>
      <protection locked="0"/>
    </xf>
    <xf numFmtId="14" fontId="4" fillId="34" borderId="41" xfId="0" applyNumberFormat="1" applyFont="1" applyFill="1" applyBorder="1" applyAlignment="1" applyProtection="1">
      <alignment horizontal="left"/>
      <protection locked="0"/>
    </xf>
    <xf numFmtId="14" fontId="4" fillId="34" borderId="52" xfId="0" applyNumberFormat="1" applyFont="1" applyFill="1" applyBorder="1" applyAlignment="1" applyProtection="1">
      <alignment horizontal="left"/>
      <protection locked="0"/>
    </xf>
    <xf numFmtId="167" fontId="4" fillId="34" borderId="41" xfId="0" applyNumberFormat="1" applyFont="1" applyFill="1" applyBorder="1" applyAlignment="1" applyProtection="1">
      <alignment horizontal="left"/>
      <protection locked="0"/>
    </xf>
    <xf numFmtId="167" fontId="4" fillId="34" borderId="52" xfId="0" applyNumberFormat="1" applyFont="1" applyFill="1" applyBorder="1" applyAlignment="1" applyProtection="1">
      <alignment horizontal="left"/>
      <protection locked="0"/>
    </xf>
    <xf numFmtId="0" fontId="37" fillId="29" borderId="29" xfId="36" applyFont="1" applyFill="1" applyBorder="1" applyAlignment="1" applyProtection="1">
      <alignment horizontal="left" vertical="center" wrapText="1" indent="1"/>
    </xf>
    <xf numFmtId="0" fontId="37" fillId="29" borderId="0" xfId="36" applyFont="1" applyFill="1" applyBorder="1" applyAlignment="1" applyProtection="1">
      <alignment horizontal="left" vertical="center" wrapText="1" indent="1"/>
    </xf>
    <xf numFmtId="0" fontId="8" fillId="24" borderId="14" xfId="0" applyFont="1" applyFill="1" applyBorder="1" applyAlignment="1">
      <alignment horizontal="center"/>
    </xf>
    <xf numFmtId="0" fontId="17" fillId="29" borderId="0" xfId="0" applyFont="1" applyFill="1" applyAlignment="1">
      <alignment horizontal="center"/>
    </xf>
    <xf numFmtId="0" fontId="9" fillId="24" borderId="0" xfId="0" applyFont="1" applyFill="1" applyBorder="1" applyAlignment="1">
      <alignment horizontal="left"/>
    </xf>
    <xf numFmtId="0" fontId="7" fillId="24" borderId="0" xfId="0" applyFont="1" applyFill="1" applyBorder="1" applyAlignment="1">
      <alignment horizontal="left"/>
    </xf>
    <xf numFmtId="0" fontId="23" fillId="24" borderId="36" xfId="0" applyFont="1" applyFill="1" applyBorder="1" applyAlignment="1">
      <alignment horizontal="left"/>
    </xf>
    <xf numFmtId="0" fontId="4" fillId="24" borderId="38" xfId="0" applyFont="1" applyFill="1" applyBorder="1" applyAlignment="1" applyProtection="1">
      <alignment horizontal="left"/>
      <protection locked="0"/>
    </xf>
    <xf numFmtId="0" fontId="33" fillId="24" borderId="38" xfId="0" applyFont="1" applyFill="1" applyBorder="1" applyAlignment="1" applyProtection="1">
      <alignment horizontal="left"/>
      <protection locked="0"/>
    </xf>
    <xf numFmtId="0" fontId="42" fillId="24" borderId="12" xfId="0" applyFont="1" applyFill="1" applyBorder="1" applyAlignment="1">
      <alignment horizontal="center"/>
    </xf>
    <xf numFmtId="0" fontId="42" fillId="24" borderId="13" xfId="0" applyFont="1" applyFill="1" applyBorder="1" applyAlignment="1">
      <alignment horizontal="center"/>
    </xf>
    <xf numFmtId="0" fontId="42" fillId="24" borderId="11" xfId="0" applyFont="1" applyFill="1" applyBorder="1" applyAlignment="1">
      <alignment horizontal="center"/>
    </xf>
    <xf numFmtId="0" fontId="4" fillId="24" borderId="0" xfId="0" applyFont="1" applyFill="1" applyBorder="1" applyAlignment="1">
      <alignment horizontal="right"/>
    </xf>
    <xf numFmtId="0" fontId="33" fillId="24" borderId="41" xfId="0" applyFont="1" applyFill="1" applyBorder="1" applyAlignment="1" applyProtection="1">
      <alignment horizontal="left"/>
      <protection locked="0"/>
    </xf>
    <xf numFmtId="0" fontId="3" fillId="29" borderId="29" xfId="0" applyFont="1" applyFill="1" applyBorder="1" applyAlignment="1">
      <alignment horizontal="left" vertical="center" wrapText="1"/>
    </xf>
    <xf numFmtId="0" fontId="3" fillId="29" borderId="0" xfId="0" applyFont="1" applyFill="1" applyBorder="1" applyAlignment="1">
      <alignment horizontal="left" vertical="center" wrapText="1"/>
    </xf>
    <xf numFmtId="0" fontId="3" fillId="29" borderId="34" xfId="0" applyFont="1" applyFill="1" applyBorder="1" applyAlignment="1">
      <alignment horizontal="left" vertical="center" wrapText="1"/>
    </xf>
    <xf numFmtId="0" fontId="4" fillId="24" borderId="41" xfId="0" applyFont="1" applyFill="1" applyBorder="1" applyAlignment="1" applyProtection="1">
      <alignment horizontal="left"/>
      <protection locked="0"/>
    </xf>
    <xf numFmtId="0" fontId="49" fillId="28" borderId="12" xfId="0" applyFont="1" applyFill="1" applyBorder="1" applyAlignment="1">
      <alignment horizontal="center" vertical="center"/>
    </xf>
    <xf numFmtId="0" fontId="50" fillId="28" borderId="13" xfId="0" applyFont="1" applyFill="1" applyBorder="1" applyAlignment="1">
      <alignment horizontal="center" vertical="center"/>
    </xf>
    <xf numFmtId="0" fontId="50" fillId="28" borderId="11" xfId="0" applyFont="1" applyFill="1" applyBorder="1" applyAlignment="1">
      <alignment horizontal="center" vertical="center"/>
    </xf>
    <xf numFmtId="0" fontId="3" fillId="29" borderId="32" xfId="0" applyNumberFormat="1" applyFont="1" applyFill="1" applyBorder="1" applyAlignment="1">
      <alignment horizontal="left" vertical="center" wrapText="1"/>
    </xf>
    <xf numFmtId="0" fontId="4" fillId="29" borderId="14" xfId="0" applyNumberFormat="1" applyFont="1" applyFill="1" applyBorder="1" applyAlignment="1">
      <alignment horizontal="left" vertical="center" wrapText="1"/>
    </xf>
    <xf numFmtId="0" fontId="4" fillId="29" borderId="33" xfId="0" applyNumberFormat="1" applyFont="1" applyFill="1" applyBorder="1" applyAlignment="1">
      <alignment horizontal="left" vertical="center" wrapText="1"/>
    </xf>
    <xf numFmtId="0" fontId="4" fillId="0" borderId="41" xfId="0" applyFont="1" applyBorder="1" applyAlignment="1" applyProtection="1">
      <alignment horizontal="left"/>
      <protection locked="0"/>
    </xf>
    <xf numFmtId="171" fontId="33" fillId="24" borderId="38" xfId="0" applyNumberFormat="1" applyFont="1" applyFill="1" applyBorder="1" applyAlignment="1" applyProtection="1">
      <alignment horizontal="left"/>
      <protection locked="0"/>
    </xf>
    <xf numFmtId="0" fontId="4" fillId="24" borderId="41" xfId="0" applyFont="1" applyFill="1" applyBorder="1" applyAlignment="1" applyProtection="1">
      <alignment horizontal="left" vertical="center"/>
      <protection locked="0"/>
    </xf>
    <xf numFmtId="0" fontId="4" fillId="24" borderId="38" xfId="0" applyFont="1" applyFill="1" applyBorder="1" applyAlignment="1" applyProtection="1">
      <protection locked="0"/>
    </xf>
    <xf numFmtId="0" fontId="9" fillId="0" borderId="0" xfId="0" applyFont="1" applyFill="1" applyBorder="1" applyAlignment="1">
      <alignment wrapText="1"/>
    </xf>
    <xf numFmtId="0" fontId="1" fillId="0" borderId="0" xfId="0" applyFont="1" applyFill="1" applyBorder="1" applyAlignment="1"/>
    <xf numFmtId="0" fontId="4" fillId="29" borderId="29" xfId="0" applyNumberFormat="1" applyFont="1" applyFill="1" applyBorder="1" applyAlignment="1">
      <alignment horizontal="left" vertical="center" wrapText="1"/>
    </xf>
    <xf numFmtId="0" fontId="4" fillId="29" borderId="0" xfId="0" applyNumberFormat="1" applyFont="1" applyFill="1" applyBorder="1" applyAlignment="1">
      <alignment horizontal="left" vertical="center" wrapText="1"/>
    </xf>
    <xf numFmtId="0" fontId="4" fillId="29" borderId="34" xfId="0" applyNumberFormat="1"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7" fillId="29" borderId="29" xfId="36" applyFont="1" applyFill="1" applyBorder="1" applyAlignment="1" applyProtection="1">
      <alignment horizontal="left" vertical="center" indent="1"/>
    </xf>
    <xf numFmtId="0" fontId="37" fillId="29" borderId="0" xfId="36" applyFont="1" applyFill="1" applyBorder="1" applyAlignment="1" applyProtection="1">
      <alignment horizontal="left" vertical="center" indent="1"/>
    </xf>
    <xf numFmtId="0" fontId="3" fillId="24" borderId="29" xfId="0" applyFont="1" applyFill="1" applyBorder="1" applyAlignment="1">
      <alignment horizontal="left" wrapText="1" indent="1"/>
    </xf>
    <xf numFmtId="0" fontId="3" fillId="24" borderId="0" xfId="0" applyFont="1" applyFill="1" applyBorder="1" applyAlignment="1">
      <alignment horizontal="left" wrapText="1" indent="1"/>
    </xf>
    <xf numFmtId="0" fontId="3" fillId="24" borderId="38" xfId="0" applyFont="1" applyFill="1" applyBorder="1" applyAlignment="1" applyProtection="1">
      <alignment horizontal="left"/>
      <protection locked="0"/>
    </xf>
    <xf numFmtId="0" fontId="9" fillId="24" borderId="0" xfId="0" applyFont="1" applyFill="1" applyAlignment="1">
      <alignment horizontal="left" wrapText="1"/>
    </xf>
    <xf numFmtId="0" fontId="0" fillId="24" borderId="41" xfId="0" applyFill="1" applyBorder="1" applyAlignment="1" applyProtection="1">
      <alignment horizontal="left"/>
      <protection locked="0"/>
    </xf>
    <xf numFmtId="0" fontId="9" fillId="24" borderId="41" xfId="0" applyFont="1" applyFill="1" applyBorder="1" applyAlignment="1" applyProtection="1">
      <alignment horizontal="left"/>
      <protection locked="0"/>
    </xf>
    <xf numFmtId="0" fontId="9" fillId="24" borderId="38" xfId="0" applyFont="1" applyFill="1" applyBorder="1" applyAlignment="1" applyProtection="1">
      <alignment horizontal="left"/>
      <protection locked="0"/>
    </xf>
    <xf numFmtId="0" fontId="0" fillId="24" borderId="38" xfId="0" applyFill="1" applyBorder="1" applyAlignment="1" applyProtection="1">
      <alignment horizontal="left"/>
      <protection locked="0"/>
    </xf>
    <xf numFmtId="0" fontId="0" fillId="24" borderId="0" xfId="0" applyFill="1" applyBorder="1" applyAlignment="1" applyProtection="1">
      <alignment horizontal="left"/>
      <protection locked="0"/>
    </xf>
    <xf numFmtId="0" fontId="7" fillId="0" borderId="18" xfId="0" applyFont="1" applyFill="1" applyBorder="1" applyAlignment="1" applyProtection="1">
      <alignment horizontal="left" vertical="center" wrapText="1"/>
    </xf>
    <xf numFmtId="0" fontId="7" fillId="0" borderId="31" xfId="0" applyFont="1" applyFill="1" applyBorder="1" applyAlignment="1" applyProtection="1">
      <alignment horizontal="left" vertical="center" wrapText="1"/>
    </xf>
    <xf numFmtId="0" fontId="19" fillId="0" borderId="0" xfId="0" applyFont="1" applyFill="1" applyBorder="1" applyAlignment="1">
      <alignment horizontal="left" wrapText="1"/>
    </xf>
    <xf numFmtId="0" fontId="4" fillId="0" borderId="0" xfId="0" applyFont="1" applyFill="1" applyBorder="1" applyAlignment="1">
      <alignment horizontal="left" wrapText="1"/>
    </xf>
    <xf numFmtId="0" fontId="40" fillId="29" borderId="0" xfId="36" applyFont="1" applyFill="1" applyBorder="1" applyAlignment="1" applyProtection="1">
      <alignment horizontal="left" vertical="center"/>
      <protection locked="0"/>
    </xf>
    <xf numFmtId="0" fontId="4" fillId="29" borderId="38" xfId="0" applyFont="1" applyFill="1" applyBorder="1" applyAlignment="1" applyProtection="1">
      <alignment horizontal="left" vertical="center" wrapText="1"/>
      <protection locked="0"/>
    </xf>
    <xf numFmtId="0" fontId="8" fillId="29" borderId="0" xfId="0" applyFont="1" applyFill="1" applyBorder="1" applyAlignment="1">
      <alignment horizontal="left" vertical="center"/>
    </xf>
    <xf numFmtId="0" fontId="19" fillId="29" borderId="0" xfId="0" applyFont="1" applyFill="1" applyBorder="1" applyAlignment="1" applyProtection="1">
      <alignment horizontal="left" vertical="center"/>
      <protection locked="0"/>
    </xf>
    <xf numFmtId="0" fontId="12" fillId="24" borderId="0" xfId="0" applyFont="1" applyFill="1" applyBorder="1" applyAlignment="1">
      <alignment vertical="center"/>
    </xf>
    <xf numFmtId="0" fontId="19" fillId="29" borderId="0" xfId="0" applyFont="1" applyFill="1" applyBorder="1" applyAlignment="1">
      <alignment horizontal="right" vertical="center" wrapText="1"/>
    </xf>
    <xf numFmtId="0" fontId="8" fillId="29" borderId="0" xfId="0" applyFont="1" applyFill="1" applyBorder="1" applyAlignment="1">
      <alignment horizontal="left" wrapText="1"/>
    </xf>
    <xf numFmtId="0" fontId="36" fillId="24" borderId="0" xfId="0" applyFont="1" applyFill="1" applyAlignment="1" applyProtection="1">
      <alignment horizontal="left"/>
    </xf>
    <xf numFmtId="0" fontId="4" fillId="29" borderId="41" xfId="0" applyFont="1" applyFill="1" applyBorder="1" applyAlignment="1" applyProtection="1">
      <alignment horizontal="left" vertical="center" wrapText="1"/>
      <protection locked="0"/>
    </xf>
    <xf numFmtId="0" fontId="19" fillId="29" borderId="0" xfId="0" applyFont="1" applyFill="1" applyBorder="1" applyAlignment="1">
      <alignment horizontal="right" wrapText="1"/>
    </xf>
    <xf numFmtId="0" fontId="14" fillId="24" borderId="18" xfId="0" applyFont="1" applyFill="1" applyBorder="1" applyAlignment="1">
      <alignment horizontal="center" wrapText="1"/>
    </xf>
    <xf numFmtId="0" fontId="14" fillId="24" borderId="31" xfId="0" applyFont="1" applyFill="1" applyBorder="1" applyAlignment="1">
      <alignment horizontal="center" wrapText="1"/>
    </xf>
    <xf numFmtId="0" fontId="4" fillId="24" borderId="0" xfId="0" applyFont="1" applyFill="1" applyBorder="1" applyAlignment="1">
      <alignment horizontal="left" vertical="center" wrapText="1"/>
    </xf>
    <xf numFmtId="0" fontId="3" fillId="24" borderId="0" xfId="0" applyFont="1" applyFill="1" applyBorder="1" applyAlignment="1">
      <alignment horizontal="right"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5.png"/><Relationship Id="rId2" Type="http://schemas.openxmlformats.org/officeDocument/2006/relationships/image" Target="../media/image11.png"/><Relationship Id="rId1" Type="http://schemas.openxmlformats.org/officeDocument/2006/relationships/image" Target="../media/image10.jpeg"/><Relationship Id="rId6" Type="http://schemas.openxmlformats.org/officeDocument/2006/relationships/image" Target="../media/image14.png"/><Relationship Id="rId5" Type="http://schemas.openxmlformats.org/officeDocument/2006/relationships/image" Target="../media/image1.png"/><Relationship Id="rId4" Type="http://schemas.openxmlformats.org/officeDocument/2006/relationships/image" Target="../media/image13.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jpeg"/><Relationship Id="rId1" Type="http://schemas.openxmlformats.org/officeDocument/2006/relationships/image" Target="../media/image10.jpeg"/><Relationship Id="rId4"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jpeg"/><Relationship Id="rId1" Type="http://schemas.openxmlformats.org/officeDocument/2006/relationships/image" Target="../media/image10.jpeg"/><Relationship Id="rId4" Type="http://schemas.openxmlformats.org/officeDocument/2006/relationships/image" Target="../media/image18.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11</xdr:col>
      <xdr:colOff>441755</xdr:colOff>
      <xdr:row>1</xdr:row>
      <xdr:rowOff>148726</xdr:rowOff>
    </xdr:from>
    <xdr:to>
      <xdr:col>12</xdr:col>
      <xdr:colOff>775459</xdr:colOff>
      <xdr:row>3</xdr:row>
      <xdr:rowOff>130629</xdr:rowOff>
    </xdr:to>
    <xdr:pic>
      <xdr:nvPicPr>
        <xdr:cNvPr id="6" name="Picture 5" descr="Vine Ripe Tomatoes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53684" y="248512"/>
          <a:ext cx="1213632" cy="870903"/>
        </a:xfrm>
        <a:prstGeom prst="rect">
          <a:avLst/>
        </a:prstGeom>
      </xdr:spPr>
    </xdr:pic>
    <xdr:clientData/>
  </xdr:twoCellAnchor>
  <xdr:oneCellAnchor>
    <xdr:from>
      <xdr:col>8</xdr:col>
      <xdr:colOff>44175</xdr:colOff>
      <xdr:row>3</xdr:row>
      <xdr:rowOff>265043</xdr:rowOff>
    </xdr:from>
    <xdr:ext cx="4873706" cy="264560"/>
    <xdr:sp macro="" textlink="">
      <xdr:nvSpPr>
        <xdr:cNvPr id="33" name="TextBox 32"/>
        <xdr:cNvSpPr txBox="1"/>
      </xdr:nvSpPr>
      <xdr:spPr>
        <a:xfrm>
          <a:off x="11805479" y="1082260"/>
          <a:ext cx="4873706"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This</a:t>
          </a:r>
          <a:r>
            <a:rPr lang="en-US" sz="1100" b="1" baseline="0"/>
            <a:t> Calculator</a:t>
          </a:r>
          <a:r>
            <a:rPr lang="en-US" sz="1100" b="1"/>
            <a:t> is most useful when acccessed and</a:t>
          </a:r>
          <a:r>
            <a:rPr lang="en-US" sz="1100" b="1" baseline="0"/>
            <a:t> used in the electronic format.</a:t>
          </a:r>
        </a:p>
      </xdr:txBody>
    </xdr:sp>
    <xdr:clientData/>
  </xdr:oneCellAnchor>
  <xdr:twoCellAnchor editAs="oneCell">
    <xdr:from>
      <xdr:col>7</xdr:col>
      <xdr:colOff>6758137</xdr:colOff>
      <xdr:row>37</xdr:row>
      <xdr:rowOff>51107</xdr:rowOff>
    </xdr:from>
    <xdr:to>
      <xdr:col>8</xdr:col>
      <xdr:colOff>289546</xdr:colOff>
      <xdr:row>43</xdr:row>
      <xdr:rowOff>50521</xdr:rowOff>
    </xdr:to>
    <xdr:pic>
      <xdr:nvPicPr>
        <xdr:cNvPr id="35" name="Picture 34" descr="&quot;&quot;"/>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8951" t="40473" r="41216" b="39043"/>
        <a:stretch/>
      </xdr:blipFill>
      <xdr:spPr>
        <a:xfrm rot="653094">
          <a:off x="10981794" y="10109507"/>
          <a:ext cx="1151409" cy="1196843"/>
        </a:xfrm>
        <a:prstGeom prst="rect">
          <a:avLst/>
        </a:prstGeom>
      </xdr:spPr>
    </xdr:pic>
    <xdr:clientData/>
  </xdr:twoCellAnchor>
  <xdr:twoCellAnchor editAs="oneCell">
    <xdr:from>
      <xdr:col>7</xdr:col>
      <xdr:colOff>6368405</xdr:colOff>
      <xdr:row>7</xdr:row>
      <xdr:rowOff>92809</xdr:rowOff>
    </xdr:from>
    <xdr:to>
      <xdr:col>8</xdr:col>
      <xdr:colOff>3140</xdr:colOff>
      <xdr:row>12</xdr:row>
      <xdr:rowOff>62255</xdr:rowOff>
    </xdr:to>
    <xdr:pic>
      <xdr:nvPicPr>
        <xdr:cNvPr id="36" name="Picture 35" descr="&quot;&quot;"/>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666159" y="2807664"/>
          <a:ext cx="1308075" cy="1165823"/>
        </a:xfrm>
        <a:prstGeom prst="rect">
          <a:avLst/>
        </a:prstGeom>
      </xdr:spPr>
    </xdr:pic>
    <xdr:clientData/>
  </xdr:twoCellAnchor>
  <xdr:twoCellAnchor editAs="oneCell">
    <xdr:from>
      <xdr:col>7</xdr:col>
      <xdr:colOff>5822884</xdr:colOff>
      <xdr:row>1</xdr:row>
      <xdr:rowOff>249478</xdr:rowOff>
    </xdr:from>
    <xdr:to>
      <xdr:col>7</xdr:col>
      <xdr:colOff>7525420</xdr:colOff>
      <xdr:row>3</xdr:row>
      <xdr:rowOff>270079</xdr:rowOff>
    </xdr:to>
    <xdr:pic>
      <xdr:nvPicPr>
        <xdr:cNvPr id="25" name="Picture 24" descr="Better Nutrition made simple logo"/>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46541" y="336564"/>
          <a:ext cx="1702536" cy="902344"/>
        </a:xfrm>
        <a:prstGeom prst="rect">
          <a:avLst/>
        </a:prstGeom>
      </xdr:spPr>
    </xdr:pic>
    <xdr:clientData/>
  </xdr:twoCellAnchor>
  <xdr:twoCellAnchor editAs="oneCell">
    <xdr:from>
      <xdr:col>7</xdr:col>
      <xdr:colOff>4435598</xdr:colOff>
      <xdr:row>0</xdr:row>
      <xdr:rowOff>32680</xdr:rowOff>
    </xdr:from>
    <xdr:to>
      <xdr:col>7</xdr:col>
      <xdr:colOff>5460975</xdr:colOff>
      <xdr:row>3</xdr:row>
      <xdr:rowOff>-1</xdr:rowOff>
    </xdr:to>
    <xdr:pic>
      <xdr:nvPicPr>
        <xdr:cNvPr id="34" name="Picture 33" descr="&quot;&quot;"/>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59255" y="32680"/>
          <a:ext cx="1025377" cy="936148"/>
        </a:xfrm>
        <a:prstGeom prst="rect">
          <a:avLst/>
        </a:prstGeom>
      </xdr:spPr>
    </xdr:pic>
    <xdr:clientData/>
  </xdr:twoCellAnchor>
  <xdr:twoCellAnchor editAs="oneCell">
    <xdr:from>
      <xdr:col>8</xdr:col>
      <xdr:colOff>53645</xdr:colOff>
      <xdr:row>1</xdr:row>
      <xdr:rowOff>23678</xdr:rowOff>
    </xdr:from>
    <xdr:to>
      <xdr:col>8</xdr:col>
      <xdr:colOff>1156345</xdr:colOff>
      <xdr:row>4</xdr:row>
      <xdr:rowOff>37211</xdr:rowOff>
    </xdr:to>
    <xdr:pic>
      <xdr:nvPicPr>
        <xdr:cNvPr id="37" name="Picture 36" descr="&quot;&quot;"/>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1650" t="41565" r="41216" b="39043"/>
        <a:stretch/>
      </xdr:blipFill>
      <xdr:spPr>
        <a:xfrm rot="653094">
          <a:off x="11897302" y="110764"/>
          <a:ext cx="1102700" cy="1189190"/>
        </a:xfrm>
        <a:prstGeom prst="rect">
          <a:avLst/>
        </a:prstGeom>
      </xdr:spPr>
    </xdr:pic>
    <xdr:clientData/>
  </xdr:twoCellAnchor>
  <xdr:twoCellAnchor editAs="oneCell">
    <xdr:from>
      <xdr:col>8</xdr:col>
      <xdr:colOff>1195616</xdr:colOff>
      <xdr:row>1</xdr:row>
      <xdr:rowOff>239486</xdr:rowOff>
    </xdr:from>
    <xdr:to>
      <xdr:col>10</xdr:col>
      <xdr:colOff>370116</xdr:colOff>
      <xdr:row>3</xdr:row>
      <xdr:rowOff>93856</xdr:rowOff>
    </xdr:to>
    <xdr:pic>
      <xdr:nvPicPr>
        <xdr:cNvPr id="2" name="Picture 1" descr="Redpack Quality logo"/>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039273" y="326572"/>
          <a:ext cx="1602014" cy="736113"/>
        </a:xfrm>
        <a:prstGeom prst="rect">
          <a:avLst/>
        </a:prstGeom>
      </xdr:spPr>
    </xdr:pic>
    <xdr:clientData/>
  </xdr:twoCellAnchor>
  <xdr:twoCellAnchor editAs="oneCell">
    <xdr:from>
      <xdr:col>10</xdr:col>
      <xdr:colOff>477393</xdr:colOff>
      <xdr:row>1</xdr:row>
      <xdr:rowOff>108857</xdr:rowOff>
    </xdr:from>
    <xdr:to>
      <xdr:col>11</xdr:col>
      <xdr:colOff>350392</xdr:colOff>
      <xdr:row>3</xdr:row>
      <xdr:rowOff>181428</xdr:rowOff>
    </xdr:to>
    <xdr:pic>
      <xdr:nvPicPr>
        <xdr:cNvPr id="24" name="Picture 23" descr="Sriracha logo"/>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000750" y="208643"/>
          <a:ext cx="961571" cy="961571"/>
        </a:xfrm>
        <a:prstGeom prst="rect">
          <a:avLst/>
        </a:prstGeom>
      </xdr:spPr>
    </xdr:pic>
    <xdr:clientData/>
  </xdr:twoCellAnchor>
  <xdr:twoCellAnchor editAs="oneCell">
    <xdr:from>
      <xdr:col>2</xdr:col>
      <xdr:colOff>163129</xdr:colOff>
      <xdr:row>1</xdr:row>
      <xdr:rowOff>63498</xdr:rowOff>
    </xdr:from>
    <xdr:to>
      <xdr:col>5</xdr:col>
      <xdr:colOff>544285</xdr:colOff>
      <xdr:row>4</xdr:row>
      <xdr:rowOff>141273</xdr:rowOff>
    </xdr:to>
    <xdr:pic>
      <xdr:nvPicPr>
        <xdr:cNvPr id="30" name="Picture 29" descr="Red Gold logo"/>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35700" y="163284"/>
          <a:ext cx="2966514" cy="12570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337037</xdr:colOff>
      <xdr:row>37</xdr:row>
      <xdr:rowOff>73270</xdr:rowOff>
    </xdr:from>
    <xdr:to>
      <xdr:col>16</xdr:col>
      <xdr:colOff>615460</xdr:colOff>
      <xdr:row>42</xdr:row>
      <xdr:rowOff>0</xdr:rowOff>
    </xdr:to>
    <xdr:sp macro="" textlink="">
      <xdr:nvSpPr>
        <xdr:cNvPr id="32771" name="Text Box 3"/>
        <xdr:cNvSpPr txBox="1">
          <a:spLocks noChangeArrowheads="1"/>
        </xdr:cNvSpPr>
      </xdr:nvSpPr>
      <xdr:spPr bwMode="auto">
        <a:xfrm>
          <a:off x="10580075" y="11342078"/>
          <a:ext cx="3971193" cy="791307"/>
        </a:xfrm>
        <a:prstGeom prst="rect">
          <a:avLst/>
        </a:prstGeom>
        <a:solidFill>
          <a:schemeClr val="bg1"/>
        </a:solidFill>
        <a:ln>
          <a:noFill/>
        </a:ln>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      </a:t>
          </a:r>
          <a:r>
            <a:rPr lang="en-US" sz="1200" b="1" i="0" u="none" strike="noStrike" baseline="0">
              <a:solidFill>
                <a:srgbClr val="000000"/>
              </a:solidFill>
              <a:latin typeface="Arial"/>
              <a:cs typeface="Arial"/>
            </a:rPr>
            <a:t> J</a:t>
          </a:r>
          <a:r>
            <a:rPr lang="en-US" sz="1200" b="0" i="0" u="none" strike="noStrike" baseline="0">
              <a:solidFill>
                <a:srgbClr val="000000"/>
              </a:solidFill>
              <a:latin typeface="Arial"/>
              <a:cs typeface="Arial"/>
            </a:rPr>
            <a:t>odi Batten, SNS</a:t>
          </a: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National Sales &amp; Marketing Director -</a:t>
          </a:r>
          <a:r>
            <a:rPr lang="en-US" sz="1200">
              <a:latin typeface="Arial" panose="020B0604020202020204" pitchFamily="34" charset="0"/>
              <a:cs typeface="Arial" panose="020B0604020202020204" pitchFamily="34" charset="0"/>
            </a:rPr>
            <a:t> </a:t>
          </a:r>
        </a:p>
        <a:p>
          <a:pPr algn="l" rtl="0">
            <a:defRPr sz="1000"/>
          </a:pPr>
          <a:r>
            <a:rPr lang="en-US" sz="1200" b="0" i="0" u="none" strike="noStrike" baseline="0">
              <a:effectLst/>
              <a:latin typeface="Arial" panose="020B0604020202020204" pitchFamily="34" charset="0"/>
              <a:ea typeface="+mn-ea"/>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Education (K12) / Non-Commercial</a:t>
          </a:r>
          <a:r>
            <a:rPr lang="en-US" sz="1200">
              <a:latin typeface="Arial" panose="020B0604020202020204" pitchFamily="34" charset="0"/>
              <a:cs typeface="Arial" panose="020B0604020202020204" pitchFamily="34" charset="0"/>
            </a:rPr>
            <a:t> </a:t>
          </a: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a:t>
          </a:r>
          <a:r>
            <a:rPr lang="en-US" sz="1200" b="0" i="0" u="none" strike="noStrike" baseline="0">
              <a:solidFill>
                <a:srgbClr val="000000"/>
              </a:solidFill>
              <a:latin typeface="Arial" panose="020B0604020202020204" pitchFamily="34" charset="0"/>
              <a:ea typeface="+mn-ea"/>
              <a:cs typeface="Arial" panose="020B0604020202020204" pitchFamily="34" charset="0"/>
            </a:rPr>
            <a:t>5</a:t>
          </a:r>
          <a:r>
            <a:rPr lang="en-US" sz="1200" b="0" i="0" u="none" strike="noStrike">
              <a:effectLst/>
              <a:latin typeface="Arial" panose="020B0604020202020204" pitchFamily="34" charset="0"/>
              <a:ea typeface="+mn-ea"/>
              <a:cs typeface="Arial" panose="020B0604020202020204" pitchFamily="34" charset="0"/>
            </a:rPr>
            <a:t>12) 261-5060</a:t>
          </a:r>
          <a:r>
            <a:rPr lang="en-US" sz="1200">
              <a:latin typeface="Arial" panose="020B0604020202020204" pitchFamily="34" charset="0"/>
              <a:cs typeface="Arial" panose="020B0604020202020204" pitchFamily="34" charset="0"/>
            </a:rPr>
            <a:t> </a:t>
          </a: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FF"/>
              </a:solidFill>
              <a:latin typeface="Arial"/>
              <a:cs typeface="Arial"/>
            </a:rPr>
            <a:t>         jbatten@redgold.com</a:t>
          </a:r>
        </a:p>
      </xdr:txBody>
    </xdr:sp>
    <xdr:clientData/>
  </xdr:twoCellAnchor>
  <xdr:twoCellAnchor>
    <xdr:from>
      <xdr:col>7</xdr:col>
      <xdr:colOff>1178902</xdr:colOff>
      <xdr:row>36</xdr:row>
      <xdr:rowOff>180975</xdr:rowOff>
    </xdr:from>
    <xdr:to>
      <xdr:col>10</xdr:col>
      <xdr:colOff>413971</xdr:colOff>
      <xdr:row>44</xdr:row>
      <xdr:rowOff>0</xdr:rowOff>
    </xdr:to>
    <xdr:sp macro="" textlink="">
      <xdr:nvSpPr>
        <xdr:cNvPr id="32772" name="Text Box 4"/>
        <xdr:cNvSpPr txBox="1">
          <a:spLocks noChangeArrowheads="1"/>
        </xdr:cNvSpPr>
      </xdr:nvSpPr>
      <xdr:spPr bwMode="auto">
        <a:xfrm>
          <a:off x="6322402" y="11054129"/>
          <a:ext cx="3748454" cy="154744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200" b="1" i="0" u="none" strike="noStrike" baseline="0">
              <a:solidFill>
                <a:srgbClr val="000000"/>
              </a:solidFill>
              <a:latin typeface="Arial"/>
              <a:cs typeface="Arial"/>
            </a:rPr>
            <a:t>             </a:t>
          </a:r>
          <a:r>
            <a:rPr lang="en-US" sz="1200" b="1" i="0" u="none" strike="noStrike" baseline="0">
              <a:solidFill>
                <a:srgbClr val="FF0000"/>
              </a:solidFill>
              <a:latin typeface="Arial"/>
              <a:cs typeface="Arial"/>
            </a:rPr>
            <a:t> MAIL</a:t>
          </a:r>
          <a:r>
            <a:rPr lang="en-US" sz="1200" b="1" i="0" u="none" strike="noStrike" baseline="0">
              <a:solidFill>
                <a:srgbClr val="000000"/>
              </a:solidFill>
              <a:latin typeface="Arial"/>
              <a:cs typeface="Arial"/>
            </a:rPr>
            <a:t>    RED GOLD, LLC.  </a:t>
          </a:r>
          <a:r>
            <a:rPr lang="en-US" sz="1200" b="0" i="0" u="none" strike="noStrike" baseline="0">
              <a:solidFill>
                <a:srgbClr val="000000"/>
              </a:solidFill>
              <a:latin typeface="Arial"/>
              <a:cs typeface="Arial"/>
            </a:rPr>
            <a:t>  </a:t>
          </a:r>
          <a:r>
            <a:rPr lang="en-US" sz="1200" b="1" i="0" u="none" strike="noStrike" baseline="0">
              <a:solidFill>
                <a:srgbClr val="000000"/>
              </a:solidFill>
              <a:latin typeface="Arial"/>
              <a:cs typeface="Arial"/>
            </a:rPr>
            <a:t>      </a:t>
          </a:r>
        </a:p>
        <a:p>
          <a:pPr algn="l" rtl="0">
            <a:defRPr sz="1000"/>
          </a:pPr>
          <a:r>
            <a:rPr lang="en-US" sz="1200" b="1" i="0" u="none" strike="noStrike" baseline="0">
              <a:solidFill>
                <a:srgbClr val="FF0000"/>
              </a:solidFill>
              <a:latin typeface="Arial"/>
              <a:cs typeface="Arial"/>
            </a:rPr>
            <a:t>COMPLETED</a:t>
          </a:r>
          <a:r>
            <a:rPr lang="en-US" sz="1200" b="1" i="0" u="none" strike="noStrike" baseline="0">
              <a:solidFill>
                <a:srgbClr val="000000"/>
              </a:solidFill>
              <a:latin typeface="Arial"/>
              <a:cs typeface="Arial"/>
            </a:rPr>
            <a:t> </a:t>
          </a:r>
          <a:r>
            <a:rPr lang="en-US" sz="1200" b="0" i="0" u="none" strike="noStrike" baseline="0">
              <a:solidFill>
                <a:srgbClr val="000000"/>
              </a:solidFill>
              <a:latin typeface="Arial"/>
              <a:cs typeface="Arial"/>
            </a:rPr>
            <a:t>   Josh Chaffin</a:t>
          </a:r>
        </a:p>
        <a:p>
          <a:pPr algn="l" rtl="0">
            <a:defRPr sz="1000"/>
          </a:pPr>
          <a:r>
            <a:rPr lang="en-US" sz="1200" b="0" i="0" u="none" strike="noStrike" baseline="0">
              <a:solidFill>
                <a:srgbClr val="000000"/>
              </a:solidFill>
              <a:latin typeface="Arial"/>
              <a:cs typeface="Arial"/>
            </a:rPr>
            <a:t>   </a:t>
          </a:r>
          <a:r>
            <a:rPr lang="en-US" sz="1200" b="0" i="0" u="none" strike="noStrike" baseline="0">
              <a:solidFill>
                <a:srgbClr val="FF0000"/>
              </a:solidFill>
              <a:latin typeface="Arial"/>
              <a:cs typeface="Arial"/>
            </a:rPr>
            <a:t>   </a:t>
          </a:r>
          <a:r>
            <a:rPr lang="en-US" sz="1200" b="1" i="0" u="none" strike="noStrike" baseline="0">
              <a:solidFill>
                <a:srgbClr val="FF0000"/>
              </a:solidFill>
              <a:latin typeface="Arial"/>
              <a:cs typeface="Arial"/>
            </a:rPr>
            <a:t>FORM TO</a:t>
          </a:r>
          <a:r>
            <a:rPr lang="en-US" sz="1200" b="1" i="0" u="none" strike="noStrike" baseline="0">
              <a:solidFill>
                <a:srgbClr val="000000"/>
              </a:solidFill>
              <a:latin typeface="Arial"/>
              <a:cs typeface="Arial"/>
            </a:rPr>
            <a:t>:</a:t>
          </a:r>
          <a:r>
            <a:rPr lang="en-US" sz="1200" b="0" i="0" u="none" strike="noStrike" baseline="0">
              <a:solidFill>
                <a:srgbClr val="000000"/>
              </a:solidFill>
              <a:latin typeface="Arial"/>
              <a:cs typeface="Arial"/>
            </a:rPr>
            <a:t>   Sales Analyst</a:t>
          </a:r>
        </a:p>
        <a:p>
          <a:pPr algn="l" rtl="0">
            <a:defRPr sz="1000"/>
          </a:pPr>
          <a:r>
            <a:rPr lang="en-US" sz="1200" b="0" i="0" u="none" strike="noStrike" baseline="0">
              <a:solidFill>
                <a:srgbClr val="000000"/>
              </a:solidFill>
              <a:latin typeface="Arial"/>
              <a:cs typeface="Arial"/>
            </a:rPr>
            <a:t>	     Foodservice Non-Commercial</a:t>
          </a:r>
        </a:p>
        <a:p>
          <a:pPr algn="l" rtl="0">
            <a:defRPr sz="1000"/>
          </a:pPr>
          <a:r>
            <a:rPr lang="en-US" sz="1200" b="0" i="0" u="none" strike="noStrike" baseline="0">
              <a:solidFill>
                <a:srgbClr val="000000"/>
              </a:solidFill>
              <a:latin typeface="Arial"/>
              <a:cs typeface="Arial"/>
            </a:rPr>
            <a:t>                           P.O. Box 83</a:t>
          </a:r>
        </a:p>
        <a:p>
          <a:pPr algn="l" rtl="0">
            <a:defRPr sz="1000"/>
          </a:pPr>
          <a:r>
            <a:rPr lang="en-US" sz="1200" b="0" i="0" u="none" strike="noStrike" baseline="0">
              <a:solidFill>
                <a:srgbClr val="000000"/>
              </a:solidFill>
              <a:latin typeface="Arial"/>
              <a:cs typeface="Arial"/>
            </a:rPr>
            <a:t>                           Elwood, IN  46036</a:t>
          </a:r>
        </a:p>
        <a:p>
          <a:pPr algn="l" rtl="0">
            <a:defRPr sz="1000"/>
          </a:pPr>
          <a:r>
            <a:rPr lang="en-US" sz="1200" b="0" i="0" u="none" strike="noStrike" baseline="0">
              <a:solidFill>
                <a:srgbClr val="000000"/>
              </a:solidFill>
              <a:latin typeface="Arial"/>
              <a:cs typeface="Arial"/>
            </a:rPr>
            <a:t>                           (877) 748-9798  Ext. 1611</a:t>
          </a:r>
        </a:p>
        <a:p>
          <a:pPr algn="l" rtl="0">
            <a:defRPr sz="1000"/>
          </a:pPr>
          <a:r>
            <a:rPr lang="en-US" sz="1200" b="0" i="0" u="none" strike="noStrike" baseline="0">
              <a:solidFill>
                <a:srgbClr val="0000FF"/>
              </a:solidFill>
              <a:latin typeface="Arial"/>
              <a:cs typeface="Arial"/>
            </a:rPr>
            <a:t>                           jchaffin@redgold.com</a:t>
          </a:r>
          <a:endParaRPr lang="en-US" sz="1100" b="0" i="0" u="none" strike="noStrike" baseline="0">
            <a:solidFill>
              <a:srgbClr val="0000FF"/>
            </a:solidFill>
            <a:latin typeface="Arial"/>
            <a:cs typeface="Arial"/>
          </a:endParaRPr>
        </a:p>
        <a:p>
          <a:pPr algn="l" rtl="0">
            <a:defRPr sz="1000"/>
          </a:pPr>
          <a:r>
            <a:rPr lang="en-US" sz="1100" b="0" i="0" u="none" strike="noStrike" baseline="0">
              <a:solidFill>
                <a:srgbClr val="000000"/>
              </a:solidFill>
              <a:latin typeface="Arial"/>
              <a:cs typeface="Arial"/>
            </a:rPr>
            <a:t>                               </a:t>
          </a:r>
        </a:p>
      </xdr:txBody>
    </xdr:sp>
    <xdr:clientData/>
  </xdr:twoCellAnchor>
  <xdr:twoCellAnchor editAs="oneCell">
    <xdr:from>
      <xdr:col>1</xdr:col>
      <xdr:colOff>179915</xdr:colOff>
      <xdr:row>1</xdr:row>
      <xdr:rowOff>102836</xdr:rowOff>
    </xdr:from>
    <xdr:to>
      <xdr:col>4</xdr:col>
      <xdr:colOff>102569</xdr:colOff>
      <xdr:row>7</xdr:row>
      <xdr:rowOff>21166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998" y="282753"/>
          <a:ext cx="3478654" cy="14740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44451</xdr:colOff>
      <xdr:row>1</xdr:row>
      <xdr:rowOff>38101</xdr:rowOff>
    </xdr:from>
    <xdr:to>
      <xdr:col>4</xdr:col>
      <xdr:colOff>844550</xdr:colOff>
      <xdr:row>5</xdr:row>
      <xdr:rowOff>71398</xdr:rowOff>
    </xdr:to>
    <xdr:pic>
      <xdr:nvPicPr>
        <xdr:cNvPr id="2" name="Picture 1" descr="Red Gold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196851"/>
          <a:ext cx="1936749" cy="8206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576262</xdr:colOff>
      <xdr:row>0</xdr:row>
      <xdr:rowOff>160339</xdr:rowOff>
    </xdr:from>
    <xdr:to>
      <xdr:col>10</xdr:col>
      <xdr:colOff>192087</xdr:colOff>
      <xdr:row>4</xdr:row>
      <xdr:rowOff>57390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2362" y="160339"/>
          <a:ext cx="2625725" cy="1167051"/>
        </a:xfrm>
        <a:prstGeom prst="rect">
          <a:avLst/>
        </a:prstGeom>
      </xdr:spPr>
    </xdr:pic>
    <xdr:clientData/>
  </xdr:twoCellAnchor>
  <xdr:twoCellAnchor editAs="oneCell">
    <xdr:from>
      <xdr:col>15</xdr:col>
      <xdr:colOff>244485</xdr:colOff>
      <xdr:row>0</xdr:row>
      <xdr:rowOff>71440</xdr:rowOff>
    </xdr:from>
    <xdr:to>
      <xdr:col>17</xdr:col>
      <xdr:colOff>587385</xdr:colOff>
      <xdr:row>4</xdr:row>
      <xdr:rowOff>71440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2785" y="71440"/>
          <a:ext cx="1244600" cy="1270000"/>
        </a:xfrm>
        <a:prstGeom prst="rect">
          <a:avLst/>
        </a:prstGeom>
      </xdr:spPr>
    </xdr:pic>
    <xdr:clientData/>
  </xdr:twoCellAnchor>
  <xdr:twoCellAnchor editAs="oneCell">
    <xdr:from>
      <xdr:col>11</xdr:col>
      <xdr:colOff>284161</xdr:colOff>
      <xdr:row>0</xdr:row>
      <xdr:rowOff>134937</xdr:rowOff>
    </xdr:from>
    <xdr:to>
      <xdr:col>15</xdr:col>
      <xdr:colOff>29735</xdr:colOff>
      <xdr:row>3</xdr:row>
      <xdr:rowOff>190499</xdr:rowOff>
    </xdr:to>
    <xdr:pic>
      <xdr:nvPicPr>
        <xdr:cNvPr id="11" name="Picture 1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33361" y="134937"/>
          <a:ext cx="1434674" cy="1058862"/>
        </a:xfrm>
        <a:prstGeom prst="rect">
          <a:avLst/>
        </a:prstGeom>
      </xdr:spPr>
    </xdr:pic>
    <xdr:clientData/>
  </xdr:twoCellAnchor>
  <xdr:twoCellAnchor editAs="oneCell">
    <xdr:from>
      <xdr:col>1</xdr:col>
      <xdr:colOff>70896</xdr:colOff>
      <xdr:row>0</xdr:row>
      <xdr:rowOff>150813</xdr:rowOff>
    </xdr:from>
    <xdr:to>
      <xdr:col>3</xdr:col>
      <xdr:colOff>801689</xdr:colOff>
      <xdr:row>4</xdr:row>
      <xdr:rowOff>122180</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334" y="150813"/>
          <a:ext cx="2929480" cy="1241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32000</xdr:colOff>
      <xdr:row>1</xdr:row>
      <xdr:rowOff>217141</xdr:rowOff>
    </xdr:from>
    <xdr:to>
      <xdr:col>10</xdr:col>
      <xdr:colOff>515322</xdr:colOff>
      <xdr:row>4</xdr:row>
      <xdr:rowOff>119636</xdr:rowOff>
    </xdr:to>
    <xdr:pic>
      <xdr:nvPicPr>
        <xdr:cNvPr id="2" name="Picture 1" descr="new redpack logo - official - small siz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710" y="309170"/>
          <a:ext cx="1698105" cy="8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101232</xdr:colOff>
      <xdr:row>1</xdr:row>
      <xdr:rowOff>82826</xdr:rowOff>
    </xdr:from>
    <xdr:to>
      <xdr:col>4</xdr:col>
      <xdr:colOff>276087</xdr:colOff>
      <xdr:row>4</xdr:row>
      <xdr:rowOff>80880</xdr:rowOff>
    </xdr:to>
    <xdr:pic>
      <xdr:nvPicPr>
        <xdr:cNvPr id="6" name="Picture 5" descr="\\s004425\users\mwallace\Downloads\Red Gold_2015_Company.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855" y="174855"/>
          <a:ext cx="1849783" cy="918344"/>
        </a:xfrm>
        <a:prstGeom prst="rect">
          <a:avLst/>
        </a:prstGeom>
        <a:noFill/>
        <a:ln>
          <a:noFill/>
        </a:ln>
      </xdr:spPr>
    </xdr:pic>
    <xdr:clientData/>
  </xdr:twoCellAnchor>
  <xdr:twoCellAnchor editAs="oneCell">
    <xdr:from>
      <xdr:col>7</xdr:col>
      <xdr:colOff>5401300</xdr:colOff>
      <xdr:row>1</xdr:row>
      <xdr:rowOff>105597</xdr:rowOff>
    </xdr:from>
    <xdr:to>
      <xdr:col>8</xdr:col>
      <xdr:colOff>336425</xdr:colOff>
      <xdr:row>4</xdr:row>
      <xdr:rowOff>36810</xdr:rowOff>
    </xdr:to>
    <xdr:pic>
      <xdr:nvPicPr>
        <xdr:cNvPr id="7" name="Picture 6" descr="\\s004425\users\mwallace\Downloads\RG_Logo_FullColor_Ketchup.pn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7822" y="197626"/>
          <a:ext cx="2135794" cy="851503"/>
        </a:xfrm>
        <a:prstGeom prst="rect">
          <a:avLst/>
        </a:prstGeom>
        <a:noFill/>
        <a:ln>
          <a:noFill/>
        </a:ln>
      </xdr:spPr>
    </xdr:pic>
    <xdr:clientData/>
  </xdr:twoCellAnchor>
  <xdr:twoCellAnchor editAs="oneCell">
    <xdr:from>
      <xdr:col>10</xdr:col>
      <xdr:colOff>599858</xdr:colOff>
      <xdr:row>1</xdr:row>
      <xdr:rowOff>6995</xdr:rowOff>
    </xdr:from>
    <xdr:to>
      <xdr:col>11</xdr:col>
      <xdr:colOff>553765</xdr:colOff>
      <xdr:row>4</xdr:row>
      <xdr:rowOff>50744</xdr:rowOff>
    </xdr:to>
    <xdr:pic>
      <xdr:nvPicPr>
        <xdr:cNvPr id="8" name="Picture 7" descr="C:\Users\mwallace\AppData\Local\Microsoft\Windows\Temporary Internet Files\Content.IE5\AWR54ZAE\HuyFong_logo_red.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94351" y="99024"/>
          <a:ext cx="846588" cy="964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819060</xdr:colOff>
      <xdr:row>1</xdr:row>
      <xdr:rowOff>192032</xdr:rowOff>
    </xdr:from>
    <xdr:to>
      <xdr:col>12</xdr:col>
      <xdr:colOff>736234</xdr:colOff>
      <xdr:row>3</xdr:row>
      <xdr:rowOff>281185</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06234" y="284061"/>
          <a:ext cx="1012318" cy="714950"/>
        </a:xfrm>
        <a:prstGeom prst="rect">
          <a:avLst/>
        </a:prstGeom>
      </xdr:spPr>
    </xdr:pic>
    <xdr:clientData/>
  </xdr:twoCellAnchor>
  <xdr:twoCellAnchor editAs="oneCell">
    <xdr:from>
      <xdr:col>4</xdr:col>
      <xdr:colOff>441739</xdr:colOff>
      <xdr:row>1</xdr:row>
      <xdr:rowOff>202463</xdr:rowOff>
    </xdr:from>
    <xdr:to>
      <xdr:col>5</xdr:col>
      <xdr:colOff>632406</xdr:colOff>
      <xdr:row>4</xdr:row>
      <xdr:rowOff>64418</xdr:rowOff>
    </xdr:to>
    <xdr:pic>
      <xdr:nvPicPr>
        <xdr:cNvPr id="10" name="Picture 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0290" y="294492"/>
          <a:ext cx="1101754" cy="782245"/>
        </a:xfrm>
        <a:prstGeom prst="rect">
          <a:avLst/>
        </a:prstGeom>
      </xdr:spPr>
    </xdr:pic>
    <xdr:clientData/>
  </xdr:twoCellAnchor>
  <xdr:twoCellAnchor editAs="oneCell">
    <xdr:from>
      <xdr:col>7</xdr:col>
      <xdr:colOff>4527825</xdr:colOff>
      <xdr:row>5</xdr:row>
      <xdr:rowOff>46015</xdr:rowOff>
    </xdr:from>
    <xdr:to>
      <xdr:col>7</xdr:col>
      <xdr:colOff>5646243</xdr:colOff>
      <xdr:row>5</xdr:row>
      <xdr:rowOff>899631</xdr:rowOff>
    </xdr:to>
    <xdr:pic>
      <xdr:nvPicPr>
        <xdr:cNvPr id="11" name="Picture 10"/>
        <xdr:cNvPicPr>
          <a:picLocks noChangeAspect="1"/>
        </xdr:cNvPicPr>
      </xdr:nvPicPr>
      <xdr:blipFill>
        <a:blip xmlns:r="http://schemas.openxmlformats.org/officeDocument/2006/relationships" r:embed="rId7"/>
        <a:stretch>
          <a:fillRect/>
        </a:stretch>
      </xdr:blipFill>
      <xdr:spPr>
        <a:xfrm>
          <a:off x="8724347" y="1316015"/>
          <a:ext cx="1118418" cy="853616"/>
        </a:xfrm>
        <a:prstGeom prst="rect">
          <a:avLst/>
        </a:prstGeom>
      </xdr:spPr>
    </xdr:pic>
    <xdr:clientData/>
  </xdr:twoCellAnchor>
  <xdr:twoCellAnchor editAs="oneCell">
    <xdr:from>
      <xdr:col>4</xdr:col>
      <xdr:colOff>101231</xdr:colOff>
      <xdr:row>8</xdr:row>
      <xdr:rowOff>64421</xdr:rowOff>
    </xdr:from>
    <xdr:to>
      <xdr:col>4</xdr:col>
      <xdr:colOff>387663</xdr:colOff>
      <xdr:row>9</xdr:row>
      <xdr:rowOff>43760</xdr:rowOff>
    </xdr:to>
    <xdr:pic>
      <xdr:nvPicPr>
        <xdr:cNvPr id="12" name="Picture 11"/>
        <xdr:cNvPicPr>
          <a:picLocks noChangeAspect="1"/>
        </xdr:cNvPicPr>
      </xdr:nvPicPr>
      <xdr:blipFill>
        <a:blip xmlns:r="http://schemas.openxmlformats.org/officeDocument/2006/relationships" r:embed="rId7"/>
        <a:stretch>
          <a:fillRect/>
        </a:stretch>
      </xdr:blipFill>
      <xdr:spPr>
        <a:xfrm>
          <a:off x="1849782" y="2926522"/>
          <a:ext cx="286432" cy="218615"/>
        </a:xfrm>
        <a:prstGeom prst="rect">
          <a:avLst/>
        </a:prstGeom>
      </xdr:spPr>
    </xdr:pic>
    <xdr:clientData/>
  </xdr:twoCellAnchor>
  <xdr:twoCellAnchor editAs="oneCell">
    <xdr:from>
      <xdr:col>4</xdr:col>
      <xdr:colOff>133993</xdr:colOff>
      <xdr:row>11</xdr:row>
      <xdr:rowOff>46014</xdr:rowOff>
    </xdr:from>
    <xdr:to>
      <xdr:col>4</xdr:col>
      <xdr:colOff>403061</xdr:colOff>
      <xdr:row>12</xdr:row>
      <xdr:rowOff>12101</xdr:rowOff>
    </xdr:to>
    <xdr:pic>
      <xdr:nvPicPr>
        <xdr:cNvPr id="13" name="Picture 12"/>
        <xdr:cNvPicPr>
          <a:picLocks noChangeAspect="1"/>
        </xdr:cNvPicPr>
      </xdr:nvPicPr>
      <xdr:blipFill>
        <a:blip xmlns:r="http://schemas.openxmlformats.org/officeDocument/2006/relationships" r:embed="rId7"/>
        <a:stretch>
          <a:fillRect/>
        </a:stretch>
      </xdr:blipFill>
      <xdr:spPr>
        <a:xfrm>
          <a:off x="1882544" y="3625942"/>
          <a:ext cx="269068" cy="205362"/>
        </a:xfrm>
        <a:prstGeom prst="rect">
          <a:avLst/>
        </a:prstGeom>
      </xdr:spPr>
    </xdr:pic>
    <xdr:clientData/>
  </xdr:twoCellAnchor>
  <xdr:twoCellAnchor editAs="oneCell">
    <xdr:from>
      <xdr:col>4</xdr:col>
      <xdr:colOff>157553</xdr:colOff>
      <xdr:row>14</xdr:row>
      <xdr:rowOff>46013</xdr:rowOff>
    </xdr:from>
    <xdr:to>
      <xdr:col>4</xdr:col>
      <xdr:colOff>397200</xdr:colOff>
      <xdr:row>14</xdr:row>
      <xdr:rowOff>228920</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906104" y="4343767"/>
          <a:ext cx="239647" cy="182907"/>
        </a:xfrm>
        <a:prstGeom prst="rect">
          <a:avLst/>
        </a:prstGeom>
      </xdr:spPr>
    </xdr:pic>
    <xdr:clientData/>
  </xdr:twoCellAnchor>
  <xdr:twoCellAnchor editAs="oneCell">
    <xdr:from>
      <xdr:col>4</xdr:col>
      <xdr:colOff>162707</xdr:colOff>
      <xdr:row>16</xdr:row>
      <xdr:rowOff>230073</xdr:rowOff>
    </xdr:from>
    <xdr:to>
      <xdr:col>4</xdr:col>
      <xdr:colOff>421162</xdr:colOff>
      <xdr:row>17</xdr:row>
      <xdr:rowOff>188059</xdr:rowOff>
    </xdr:to>
    <xdr:pic>
      <xdr:nvPicPr>
        <xdr:cNvPr id="15" name="Picture 14"/>
        <xdr:cNvPicPr>
          <a:picLocks noChangeAspect="1"/>
        </xdr:cNvPicPr>
      </xdr:nvPicPr>
      <xdr:blipFill>
        <a:blip xmlns:r="http://schemas.openxmlformats.org/officeDocument/2006/relationships" r:embed="rId7"/>
        <a:stretch>
          <a:fillRect/>
        </a:stretch>
      </xdr:blipFill>
      <xdr:spPr>
        <a:xfrm>
          <a:off x="1911258" y="5006377"/>
          <a:ext cx="258455" cy="197262"/>
        </a:xfrm>
        <a:prstGeom prst="rect">
          <a:avLst/>
        </a:prstGeom>
      </xdr:spPr>
    </xdr:pic>
    <xdr:clientData/>
  </xdr:twoCellAnchor>
  <xdr:twoCellAnchor editAs="oneCell">
    <xdr:from>
      <xdr:col>4</xdr:col>
      <xdr:colOff>186267</xdr:colOff>
      <xdr:row>18</xdr:row>
      <xdr:rowOff>27609</xdr:rowOff>
    </xdr:from>
    <xdr:to>
      <xdr:col>4</xdr:col>
      <xdr:colOff>427359</xdr:colOff>
      <xdr:row>18</xdr:row>
      <xdr:rowOff>211619</xdr:rowOff>
    </xdr:to>
    <xdr:pic>
      <xdr:nvPicPr>
        <xdr:cNvPr id="16" name="Picture 15"/>
        <xdr:cNvPicPr>
          <a:picLocks noChangeAspect="1"/>
        </xdr:cNvPicPr>
      </xdr:nvPicPr>
      <xdr:blipFill>
        <a:blip xmlns:r="http://schemas.openxmlformats.org/officeDocument/2006/relationships" r:embed="rId7"/>
        <a:stretch>
          <a:fillRect/>
        </a:stretch>
      </xdr:blipFill>
      <xdr:spPr>
        <a:xfrm>
          <a:off x="1934818" y="5282464"/>
          <a:ext cx="241092" cy="184010"/>
        </a:xfrm>
        <a:prstGeom prst="rect">
          <a:avLst/>
        </a:prstGeom>
      </xdr:spPr>
    </xdr:pic>
    <xdr:clientData/>
  </xdr:twoCellAnchor>
  <xdr:twoCellAnchor editAs="oneCell">
    <xdr:from>
      <xdr:col>4</xdr:col>
      <xdr:colOff>163812</xdr:colOff>
      <xdr:row>19</xdr:row>
      <xdr:rowOff>7315</xdr:rowOff>
    </xdr:from>
    <xdr:to>
      <xdr:col>4</xdr:col>
      <xdr:colOff>414131</xdr:colOff>
      <xdr:row>19</xdr:row>
      <xdr:rowOff>198367</xdr:rowOff>
    </xdr:to>
    <xdr:pic>
      <xdr:nvPicPr>
        <xdr:cNvPr id="17" name="Picture 16"/>
        <xdr:cNvPicPr>
          <a:picLocks noChangeAspect="1"/>
        </xdr:cNvPicPr>
      </xdr:nvPicPr>
      <xdr:blipFill>
        <a:blip xmlns:r="http://schemas.openxmlformats.org/officeDocument/2006/relationships" r:embed="rId7"/>
        <a:stretch>
          <a:fillRect/>
        </a:stretch>
      </xdr:blipFill>
      <xdr:spPr>
        <a:xfrm>
          <a:off x="1912363" y="5501445"/>
          <a:ext cx="250319" cy="191052"/>
        </a:xfrm>
        <a:prstGeom prst="rect">
          <a:avLst/>
        </a:prstGeom>
      </xdr:spPr>
    </xdr:pic>
    <xdr:clientData/>
  </xdr:twoCellAnchor>
  <xdr:twoCellAnchor editAs="oneCell">
    <xdr:from>
      <xdr:col>4</xdr:col>
      <xdr:colOff>165652</xdr:colOff>
      <xdr:row>22</xdr:row>
      <xdr:rowOff>31680</xdr:rowOff>
    </xdr:from>
    <xdr:to>
      <xdr:col>4</xdr:col>
      <xdr:colOff>386521</xdr:colOff>
      <xdr:row>22</xdr:row>
      <xdr:rowOff>200255</xdr:rowOff>
    </xdr:to>
    <xdr:pic>
      <xdr:nvPicPr>
        <xdr:cNvPr id="18" name="Picture 17"/>
        <xdr:cNvPicPr>
          <a:picLocks noChangeAspect="1"/>
        </xdr:cNvPicPr>
      </xdr:nvPicPr>
      <xdr:blipFill>
        <a:blip xmlns:r="http://schemas.openxmlformats.org/officeDocument/2006/relationships" r:embed="rId7"/>
        <a:stretch>
          <a:fillRect/>
        </a:stretch>
      </xdr:blipFill>
      <xdr:spPr>
        <a:xfrm>
          <a:off x="1914203" y="6105593"/>
          <a:ext cx="220869" cy="168575"/>
        </a:xfrm>
        <a:prstGeom prst="rect">
          <a:avLst/>
        </a:prstGeom>
      </xdr:spPr>
    </xdr:pic>
    <xdr:clientData/>
  </xdr:twoCellAnchor>
  <xdr:twoCellAnchor editAs="oneCell">
    <xdr:from>
      <xdr:col>4</xdr:col>
      <xdr:colOff>161603</xdr:colOff>
      <xdr:row>23</xdr:row>
      <xdr:rowOff>64421</xdr:rowOff>
    </xdr:from>
    <xdr:to>
      <xdr:col>4</xdr:col>
      <xdr:colOff>370443</xdr:colOff>
      <xdr:row>23</xdr:row>
      <xdr:rowOff>223815</xdr:rowOff>
    </xdr:to>
    <xdr:pic>
      <xdr:nvPicPr>
        <xdr:cNvPr id="19" name="Picture 18"/>
        <xdr:cNvPicPr>
          <a:picLocks noChangeAspect="1"/>
        </xdr:cNvPicPr>
      </xdr:nvPicPr>
      <xdr:blipFill>
        <a:blip xmlns:r="http://schemas.openxmlformats.org/officeDocument/2006/relationships" r:embed="rId7"/>
        <a:stretch>
          <a:fillRect/>
        </a:stretch>
      </xdr:blipFill>
      <xdr:spPr>
        <a:xfrm>
          <a:off x="1910154" y="6377609"/>
          <a:ext cx="208840" cy="159394"/>
        </a:xfrm>
        <a:prstGeom prst="rect">
          <a:avLst/>
        </a:prstGeom>
      </xdr:spPr>
    </xdr:pic>
    <xdr:clientData/>
  </xdr:twoCellAnchor>
  <xdr:twoCellAnchor editAs="oneCell">
    <xdr:from>
      <xdr:col>4</xdr:col>
      <xdr:colOff>166756</xdr:colOff>
      <xdr:row>24</xdr:row>
      <xdr:rowOff>46014</xdr:rowOff>
    </xdr:from>
    <xdr:to>
      <xdr:col>4</xdr:col>
      <xdr:colOff>426828</xdr:colOff>
      <xdr:row>25</xdr:row>
      <xdr:rowOff>5235</xdr:rowOff>
    </xdr:to>
    <xdr:pic>
      <xdr:nvPicPr>
        <xdr:cNvPr id="20" name="Picture 19"/>
        <xdr:cNvPicPr>
          <a:picLocks noChangeAspect="1"/>
        </xdr:cNvPicPr>
      </xdr:nvPicPr>
      <xdr:blipFill>
        <a:blip xmlns:r="http://schemas.openxmlformats.org/officeDocument/2006/relationships" r:embed="rId7"/>
        <a:stretch>
          <a:fillRect/>
        </a:stretch>
      </xdr:blipFill>
      <xdr:spPr>
        <a:xfrm>
          <a:off x="1915307" y="6598478"/>
          <a:ext cx="260072" cy="198496"/>
        </a:xfrm>
        <a:prstGeom prst="rect">
          <a:avLst/>
        </a:prstGeom>
      </xdr:spPr>
    </xdr:pic>
    <xdr:clientData/>
  </xdr:twoCellAnchor>
  <xdr:twoCellAnchor editAs="oneCell">
    <xdr:from>
      <xdr:col>4</xdr:col>
      <xdr:colOff>171910</xdr:colOff>
      <xdr:row>25</xdr:row>
      <xdr:rowOff>51230</xdr:rowOff>
    </xdr:from>
    <xdr:to>
      <xdr:col>4</xdr:col>
      <xdr:colOff>432536</xdr:colOff>
      <xdr:row>26</xdr:row>
      <xdr:rowOff>10874</xdr:rowOff>
    </xdr:to>
    <xdr:pic>
      <xdr:nvPicPr>
        <xdr:cNvPr id="21" name="Picture 20"/>
        <xdr:cNvPicPr>
          <a:picLocks noChangeAspect="1"/>
        </xdr:cNvPicPr>
      </xdr:nvPicPr>
      <xdr:blipFill>
        <a:blip xmlns:r="http://schemas.openxmlformats.org/officeDocument/2006/relationships" r:embed="rId7"/>
        <a:stretch>
          <a:fillRect/>
        </a:stretch>
      </xdr:blipFill>
      <xdr:spPr>
        <a:xfrm>
          <a:off x="1920461" y="6842969"/>
          <a:ext cx="260626" cy="198919"/>
        </a:xfrm>
        <a:prstGeom prst="rect">
          <a:avLst/>
        </a:prstGeom>
      </xdr:spPr>
    </xdr:pic>
    <xdr:clientData/>
  </xdr:twoCellAnchor>
  <xdr:twoCellAnchor editAs="oneCell">
    <xdr:from>
      <xdr:col>4</xdr:col>
      <xdr:colOff>184058</xdr:colOff>
      <xdr:row>26</xdr:row>
      <xdr:rowOff>29920</xdr:rowOff>
    </xdr:from>
    <xdr:to>
      <xdr:col>4</xdr:col>
      <xdr:colOff>404927</xdr:colOff>
      <xdr:row>26</xdr:row>
      <xdr:rowOff>198495</xdr:rowOff>
    </xdr:to>
    <xdr:pic>
      <xdr:nvPicPr>
        <xdr:cNvPr id="22" name="Picture 21"/>
        <xdr:cNvPicPr>
          <a:picLocks noChangeAspect="1"/>
        </xdr:cNvPicPr>
      </xdr:nvPicPr>
      <xdr:blipFill>
        <a:blip xmlns:r="http://schemas.openxmlformats.org/officeDocument/2006/relationships" r:embed="rId7"/>
        <a:stretch>
          <a:fillRect/>
        </a:stretch>
      </xdr:blipFill>
      <xdr:spPr>
        <a:xfrm>
          <a:off x="1932609" y="7060934"/>
          <a:ext cx="220869" cy="168575"/>
        </a:xfrm>
        <a:prstGeom prst="rect">
          <a:avLst/>
        </a:prstGeom>
      </xdr:spPr>
    </xdr:pic>
    <xdr:clientData/>
  </xdr:twoCellAnchor>
  <xdr:twoCellAnchor editAs="oneCell">
    <xdr:from>
      <xdr:col>4</xdr:col>
      <xdr:colOff>161603</xdr:colOff>
      <xdr:row>27</xdr:row>
      <xdr:rowOff>39007</xdr:rowOff>
    </xdr:from>
    <xdr:to>
      <xdr:col>4</xdr:col>
      <xdr:colOff>377319</xdr:colOff>
      <xdr:row>27</xdr:row>
      <xdr:rowOff>203649</xdr:rowOff>
    </xdr:to>
    <xdr:pic>
      <xdr:nvPicPr>
        <xdr:cNvPr id="23" name="Picture 22"/>
        <xdr:cNvPicPr>
          <a:picLocks noChangeAspect="1"/>
        </xdr:cNvPicPr>
      </xdr:nvPicPr>
      <xdr:blipFill>
        <a:blip xmlns:r="http://schemas.openxmlformats.org/officeDocument/2006/relationships" r:embed="rId7"/>
        <a:stretch>
          <a:fillRect/>
        </a:stretch>
      </xdr:blipFill>
      <xdr:spPr>
        <a:xfrm>
          <a:off x="1910154" y="7309297"/>
          <a:ext cx="215716" cy="164642"/>
        </a:xfrm>
        <a:prstGeom prst="rect">
          <a:avLst/>
        </a:prstGeom>
      </xdr:spPr>
    </xdr:pic>
    <xdr:clientData/>
  </xdr:twoCellAnchor>
  <xdr:twoCellAnchor editAs="oneCell">
    <xdr:from>
      <xdr:col>4</xdr:col>
      <xdr:colOff>194365</xdr:colOff>
      <xdr:row>28</xdr:row>
      <xdr:rowOff>27609</xdr:rowOff>
    </xdr:from>
    <xdr:to>
      <xdr:col>4</xdr:col>
      <xdr:colOff>395592</xdr:colOff>
      <xdr:row>28</xdr:row>
      <xdr:rowOff>181193</xdr:rowOff>
    </xdr:to>
    <xdr:pic>
      <xdr:nvPicPr>
        <xdr:cNvPr id="24" name="Picture 23"/>
        <xdr:cNvPicPr>
          <a:picLocks noChangeAspect="1"/>
        </xdr:cNvPicPr>
      </xdr:nvPicPr>
      <xdr:blipFill>
        <a:blip xmlns:r="http://schemas.openxmlformats.org/officeDocument/2006/relationships" r:embed="rId7"/>
        <a:stretch>
          <a:fillRect/>
        </a:stretch>
      </xdr:blipFill>
      <xdr:spPr>
        <a:xfrm>
          <a:off x="1942916" y="7537174"/>
          <a:ext cx="201227" cy="153584"/>
        </a:xfrm>
        <a:prstGeom prst="rect">
          <a:avLst/>
        </a:prstGeom>
      </xdr:spPr>
    </xdr:pic>
    <xdr:clientData/>
  </xdr:twoCellAnchor>
  <xdr:twoCellAnchor editAs="oneCell">
    <xdr:from>
      <xdr:col>4</xdr:col>
      <xdr:colOff>171910</xdr:colOff>
      <xdr:row>28</xdr:row>
      <xdr:rowOff>238573</xdr:rowOff>
    </xdr:from>
    <xdr:to>
      <xdr:col>4</xdr:col>
      <xdr:colOff>404927</xdr:colOff>
      <xdr:row>29</xdr:row>
      <xdr:rowOff>177144</xdr:rowOff>
    </xdr:to>
    <xdr:pic>
      <xdr:nvPicPr>
        <xdr:cNvPr id="25" name="Picture 24"/>
        <xdr:cNvPicPr>
          <a:picLocks noChangeAspect="1"/>
        </xdr:cNvPicPr>
      </xdr:nvPicPr>
      <xdr:blipFill>
        <a:blip xmlns:r="http://schemas.openxmlformats.org/officeDocument/2006/relationships" r:embed="rId7"/>
        <a:stretch>
          <a:fillRect/>
        </a:stretch>
      </xdr:blipFill>
      <xdr:spPr>
        <a:xfrm>
          <a:off x="1920461" y="7748138"/>
          <a:ext cx="233017" cy="177847"/>
        </a:xfrm>
        <a:prstGeom prst="rect">
          <a:avLst/>
        </a:prstGeom>
      </xdr:spPr>
    </xdr:pic>
    <xdr:clientData/>
  </xdr:twoCellAnchor>
  <xdr:twoCellAnchor editAs="oneCell">
    <xdr:from>
      <xdr:col>4</xdr:col>
      <xdr:colOff>167861</xdr:colOff>
      <xdr:row>30</xdr:row>
      <xdr:rowOff>27277</xdr:rowOff>
    </xdr:from>
    <xdr:to>
      <xdr:col>4</xdr:col>
      <xdr:colOff>358913</xdr:colOff>
      <xdr:row>30</xdr:row>
      <xdr:rowOff>173095</xdr:rowOff>
    </xdr:to>
    <xdr:pic>
      <xdr:nvPicPr>
        <xdr:cNvPr id="26" name="Picture 25"/>
        <xdr:cNvPicPr>
          <a:picLocks noChangeAspect="1"/>
        </xdr:cNvPicPr>
      </xdr:nvPicPr>
      <xdr:blipFill>
        <a:blip xmlns:r="http://schemas.openxmlformats.org/officeDocument/2006/relationships" r:embed="rId7"/>
        <a:stretch>
          <a:fillRect/>
        </a:stretch>
      </xdr:blipFill>
      <xdr:spPr>
        <a:xfrm>
          <a:off x="1916412" y="8015393"/>
          <a:ext cx="191052" cy="145818"/>
        </a:xfrm>
        <a:prstGeom prst="rect">
          <a:avLst/>
        </a:prstGeom>
      </xdr:spPr>
    </xdr:pic>
    <xdr:clientData/>
  </xdr:twoCellAnchor>
  <xdr:twoCellAnchor editAs="oneCell">
    <xdr:from>
      <xdr:col>4</xdr:col>
      <xdr:colOff>163811</xdr:colOff>
      <xdr:row>31</xdr:row>
      <xdr:rowOff>9203</xdr:rowOff>
    </xdr:from>
    <xdr:to>
      <xdr:col>4</xdr:col>
      <xdr:colOff>409413</xdr:colOff>
      <xdr:row>31</xdr:row>
      <xdr:rowOff>196655</xdr:rowOff>
    </xdr:to>
    <xdr:pic>
      <xdr:nvPicPr>
        <xdr:cNvPr id="27" name="Picture 26"/>
        <xdr:cNvPicPr>
          <a:picLocks noChangeAspect="1"/>
        </xdr:cNvPicPr>
      </xdr:nvPicPr>
      <xdr:blipFill>
        <a:blip xmlns:r="http://schemas.openxmlformats.org/officeDocument/2006/relationships" r:embed="rId7"/>
        <a:stretch>
          <a:fillRect/>
        </a:stretch>
      </xdr:blipFill>
      <xdr:spPr>
        <a:xfrm>
          <a:off x="1912362" y="8236594"/>
          <a:ext cx="245602" cy="187452"/>
        </a:xfrm>
        <a:prstGeom prst="rect">
          <a:avLst/>
        </a:prstGeom>
      </xdr:spPr>
    </xdr:pic>
    <xdr:clientData/>
  </xdr:twoCellAnchor>
  <xdr:twoCellAnchor editAs="oneCell">
    <xdr:from>
      <xdr:col>4</xdr:col>
      <xdr:colOff>147246</xdr:colOff>
      <xdr:row>37</xdr:row>
      <xdr:rowOff>73624</xdr:rowOff>
    </xdr:from>
    <xdr:to>
      <xdr:col>4</xdr:col>
      <xdr:colOff>392848</xdr:colOff>
      <xdr:row>38</xdr:row>
      <xdr:rowOff>21801</xdr:rowOff>
    </xdr:to>
    <xdr:pic>
      <xdr:nvPicPr>
        <xdr:cNvPr id="28" name="Picture 27"/>
        <xdr:cNvPicPr>
          <a:picLocks noChangeAspect="1"/>
        </xdr:cNvPicPr>
      </xdr:nvPicPr>
      <xdr:blipFill>
        <a:blip xmlns:r="http://schemas.openxmlformats.org/officeDocument/2006/relationships" r:embed="rId7"/>
        <a:stretch>
          <a:fillRect/>
        </a:stretch>
      </xdr:blipFill>
      <xdr:spPr>
        <a:xfrm>
          <a:off x="1895797" y="9607827"/>
          <a:ext cx="245602" cy="187452"/>
        </a:xfrm>
        <a:prstGeom prst="rect">
          <a:avLst/>
        </a:prstGeom>
      </xdr:spPr>
    </xdr:pic>
    <xdr:clientData/>
  </xdr:twoCellAnchor>
  <xdr:twoCellAnchor editAs="oneCell">
    <xdr:from>
      <xdr:col>4</xdr:col>
      <xdr:colOff>152400</xdr:colOff>
      <xdr:row>38</xdr:row>
      <xdr:rowOff>106386</xdr:rowOff>
    </xdr:from>
    <xdr:to>
      <xdr:col>4</xdr:col>
      <xdr:colOff>398002</xdr:colOff>
      <xdr:row>39</xdr:row>
      <xdr:rowOff>54562</xdr:rowOff>
    </xdr:to>
    <xdr:pic>
      <xdr:nvPicPr>
        <xdr:cNvPr id="29" name="Picture 28"/>
        <xdr:cNvPicPr>
          <a:picLocks noChangeAspect="1"/>
        </xdr:cNvPicPr>
      </xdr:nvPicPr>
      <xdr:blipFill>
        <a:blip xmlns:r="http://schemas.openxmlformats.org/officeDocument/2006/relationships" r:embed="rId7"/>
        <a:stretch>
          <a:fillRect/>
        </a:stretch>
      </xdr:blipFill>
      <xdr:spPr>
        <a:xfrm>
          <a:off x="1900951" y="9879864"/>
          <a:ext cx="245602" cy="187452"/>
        </a:xfrm>
        <a:prstGeom prst="rect">
          <a:avLst/>
        </a:prstGeom>
      </xdr:spPr>
    </xdr:pic>
    <xdr:clientData/>
  </xdr:twoCellAnchor>
  <xdr:twoCellAnchor editAs="oneCell">
    <xdr:from>
      <xdr:col>4</xdr:col>
      <xdr:colOff>185162</xdr:colOff>
      <xdr:row>40</xdr:row>
      <xdr:rowOff>28713</xdr:rowOff>
    </xdr:from>
    <xdr:to>
      <xdr:col>4</xdr:col>
      <xdr:colOff>430764</xdr:colOff>
      <xdr:row>40</xdr:row>
      <xdr:rowOff>216165</xdr:rowOff>
    </xdr:to>
    <xdr:pic>
      <xdr:nvPicPr>
        <xdr:cNvPr id="30" name="Picture 29"/>
        <xdr:cNvPicPr>
          <a:picLocks noChangeAspect="1"/>
        </xdr:cNvPicPr>
      </xdr:nvPicPr>
      <xdr:blipFill>
        <a:blip xmlns:r="http://schemas.openxmlformats.org/officeDocument/2006/relationships" r:embed="rId7"/>
        <a:stretch>
          <a:fillRect/>
        </a:stretch>
      </xdr:blipFill>
      <xdr:spPr>
        <a:xfrm>
          <a:off x="1933713" y="10280742"/>
          <a:ext cx="245602" cy="187452"/>
        </a:xfrm>
        <a:prstGeom prst="rect">
          <a:avLst/>
        </a:prstGeom>
      </xdr:spPr>
    </xdr:pic>
    <xdr:clientData/>
  </xdr:twoCellAnchor>
  <xdr:twoCellAnchor editAs="oneCell">
    <xdr:from>
      <xdr:col>4</xdr:col>
      <xdr:colOff>162708</xdr:colOff>
      <xdr:row>43</xdr:row>
      <xdr:rowOff>61475</xdr:rowOff>
    </xdr:from>
    <xdr:to>
      <xdr:col>4</xdr:col>
      <xdr:colOff>408310</xdr:colOff>
      <xdr:row>44</xdr:row>
      <xdr:rowOff>9652</xdr:rowOff>
    </xdr:to>
    <xdr:pic>
      <xdr:nvPicPr>
        <xdr:cNvPr id="31" name="Picture 30"/>
        <xdr:cNvPicPr>
          <a:picLocks noChangeAspect="1"/>
        </xdr:cNvPicPr>
      </xdr:nvPicPr>
      <xdr:blipFill>
        <a:blip xmlns:r="http://schemas.openxmlformats.org/officeDocument/2006/relationships" r:embed="rId7"/>
        <a:stretch>
          <a:fillRect/>
        </a:stretch>
      </xdr:blipFill>
      <xdr:spPr>
        <a:xfrm>
          <a:off x="1911259" y="10792055"/>
          <a:ext cx="245602" cy="187452"/>
        </a:xfrm>
        <a:prstGeom prst="rect">
          <a:avLst/>
        </a:prstGeom>
      </xdr:spPr>
    </xdr:pic>
    <xdr:clientData/>
  </xdr:twoCellAnchor>
  <xdr:twoCellAnchor editAs="oneCell">
    <xdr:from>
      <xdr:col>4</xdr:col>
      <xdr:colOff>195470</xdr:colOff>
      <xdr:row>46</xdr:row>
      <xdr:rowOff>66629</xdr:rowOff>
    </xdr:from>
    <xdr:to>
      <xdr:col>4</xdr:col>
      <xdr:colOff>441072</xdr:colOff>
      <xdr:row>47</xdr:row>
      <xdr:rowOff>14805</xdr:rowOff>
    </xdr:to>
    <xdr:pic>
      <xdr:nvPicPr>
        <xdr:cNvPr id="32" name="Picture 31"/>
        <xdr:cNvPicPr>
          <a:picLocks noChangeAspect="1"/>
        </xdr:cNvPicPr>
      </xdr:nvPicPr>
      <xdr:blipFill>
        <a:blip xmlns:r="http://schemas.openxmlformats.org/officeDocument/2006/relationships" r:embed="rId7"/>
        <a:stretch>
          <a:fillRect/>
        </a:stretch>
      </xdr:blipFill>
      <xdr:spPr>
        <a:xfrm>
          <a:off x="1944021" y="11515035"/>
          <a:ext cx="245602" cy="1874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117597</xdr:colOff>
      <xdr:row>1</xdr:row>
      <xdr:rowOff>50800</xdr:rowOff>
    </xdr:from>
    <xdr:to>
      <xdr:col>5</xdr:col>
      <xdr:colOff>362306</xdr:colOff>
      <xdr:row>5</xdr:row>
      <xdr:rowOff>101600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97" y="215900"/>
          <a:ext cx="2937109" cy="1244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156708</xdr:colOff>
      <xdr:row>1</xdr:row>
      <xdr:rowOff>12700</xdr:rowOff>
    </xdr:from>
    <xdr:to>
      <xdr:col>5</xdr:col>
      <xdr:colOff>635000</xdr:colOff>
      <xdr:row>5</xdr:row>
      <xdr:rowOff>93821</xdr:rowOff>
    </xdr:to>
    <xdr:pic>
      <xdr:nvPicPr>
        <xdr:cNvPr id="3" name="Picture 2" descr="Red Gold log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08" y="177800"/>
          <a:ext cx="3488192" cy="1478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24726</xdr:colOff>
      <xdr:row>1</xdr:row>
      <xdr:rowOff>21166</xdr:rowOff>
    </xdr:from>
    <xdr:to>
      <xdr:col>5</xdr:col>
      <xdr:colOff>21165</xdr:colOff>
      <xdr:row>4</xdr:row>
      <xdr:rowOff>301888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93" y="179916"/>
          <a:ext cx="3234939" cy="13708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1386417</xdr:colOff>
      <xdr:row>1</xdr:row>
      <xdr:rowOff>10583</xdr:rowOff>
    </xdr:from>
    <xdr:to>
      <xdr:col>7</xdr:col>
      <xdr:colOff>169334</xdr:colOff>
      <xdr:row>5</xdr:row>
      <xdr:rowOff>99614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6584" y="148166"/>
          <a:ext cx="2857500" cy="12108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4642" name="Picture 6" descr="new redpack logo - official - small siz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4643" name="Picture 7" descr="RG Ketchup Logo SMAL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4644" name="Picture 12" descr="Sacramento logo - gre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4645" name="Picture 48" descr="Red Gold FS Logo 300dpi 3 inch"/>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7665" name="Picture 1" descr="new redpack logo - official - small siz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7666" name="Picture 2" descr="RG Ketchup Logo SMAL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7667" name="Picture 3" descr="Sacramento logo - gre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7668" name="Picture 4" descr="Red Gold FS Logo 300dpi 3 inch"/>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209550</xdr:colOff>
      <xdr:row>113</xdr:row>
      <xdr:rowOff>219075</xdr:rowOff>
    </xdr:from>
    <xdr:to>
      <xdr:col>18</xdr:col>
      <xdr:colOff>38100</xdr:colOff>
      <xdr:row>125</xdr:row>
      <xdr:rowOff>0</xdr:rowOff>
    </xdr:to>
    <xdr:sp macro="" textlink="">
      <xdr:nvSpPr>
        <xdr:cNvPr id="26629" name="Text Box 5"/>
        <xdr:cNvSpPr txBox="1">
          <a:spLocks noChangeArrowheads="1"/>
        </xdr:cNvSpPr>
      </xdr:nvSpPr>
      <xdr:spPr bwMode="auto">
        <a:xfrm>
          <a:off x="12753975" y="22078950"/>
          <a:ext cx="4991100" cy="3514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600" b="1" i="0" u="none" strike="noStrike" baseline="0">
              <a:solidFill>
                <a:srgbClr val="000000"/>
              </a:solidFill>
              <a:latin typeface="Arial"/>
              <a:cs typeface="Arial"/>
            </a:rPr>
            <a:t>SUBMIT YOUR REBATE REQUEST: </a:t>
          </a:r>
        </a:p>
        <a:p>
          <a:pPr algn="ctr"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1) BY MAIL </a:t>
          </a:r>
        </a:p>
        <a:p>
          <a:pPr algn="ctr" rtl="0">
            <a:defRPr sz="1000"/>
          </a:pPr>
          <a:r>
            <a:rPr lang="en-US" sz="1200" b="0" i="0" u="none" strike="noStrike" baseline="0">
              <a:solidFill>
                <a:srgbClr val="000000"/>
              </a:solidFill>
              <a:latin typeface="Arial"/>
              <a:cs typeface="Arial"/>
            </a:rPr>
            <a:t> </a:t>
          </a:r>
        </a:p>
        <a:p>
          <a:pPr algn="ctr" rtl="0">
            <a:defRPr sz="1000"/>
          </a:pPr>
          <a:r>
            <a:rPr lang="en-US" sz="1200" b="1" i="0" u="none" strike="noStrike" baseline="0">
              <a:solidFill>
                <a:srgbClr val="000000"/>
              </a:solidFill>
              <a:latin typeface="Arial"/>
              <a:cs typeface="Arial"/>
            </a:rPr>
            <a:t>Danielle Meiring, Sales &amp; Bid Coordinator, Red Gold, LLC., </a:t>
          </a:r>
        </a:p>
        <a:p>
          <a:pPr algn="ctr" rtl="0">
            <a:defRPr sz="1000"/>
          </a:pPr>
          <a:r>
            <a:rPr lang="en-US" sz="1200" b="1" i="0" u="none" strike="noStrike" baseline="0">
              <a:solidFill>
                <a:srgbClr val="000000"/>
              </a:solidFill>
              <a:latin typeface="Arial"/>
              <a:cs typeface="Arial"/>
            </a:rPr>
            <a:t>P.O. Box 83, Elwood, IN 46036</a:t>
          </a:r>
        </a:p>
        <a:p>
          <a:pPr algn="ctr"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2) ELECTRONICALLY VIA EMAIL</a:t>
          </a:r>
          <a:endParaRPr lang="en-US" sz="1400" b="0" i="0" u="none"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     </a:t>
          </a:r>
        </a:p>
        <a:p>
          <a:pPr algn="ctr" rtl="0">
            <a:defRPr sz="1000"/>
          </a:pPr>
          <a:r>
            <a:rPr lang="en-US" sz="1200" b="0" i="0" u="none" strike="noStrike" baseline="0">
              <a:solidFill>
                <a:srgbClr val="000000"/>
              </a:solidFill>
              <a:latin typeface="Arial"/>
              <a:cs typeface="Arial"/>
            </a:rPr>
            <a:t>* We accept electronic submissions and electronic signature for this document and support data.  </a:t>
          </a:r>
        </a:p>
        <a:p>
          <a:pPr algn="ctr" rtl="0">
            <a:defRPr sz="1000"/>
          </a:pPr>
          <a:endParaRPr lang="en-US" sz="1200" b="0" i="0" u="none"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Email:    </a:t>
          </a:r>
          <a:r>
            <a:rPr lang="en-US" sz="1200" b="1" i="0" u="none" strike="noStrike" baseline="0">
              <a:solidFill>
                <a:srgbClr val="000000"/>
              </a:solidFill>
              <a:latin typeface="Arial"/>
              <a:cs typeface="Arial"/>
            </a:rPr>
            <a:t>jchaffin@redgold.com</a:t>
          </a:r>
          <a:r>
            <a:rPr lang="en-US" sz="1200" b="0" i="0" u="none" strike="noStrike" baseline="0">
              <a:solidFill>
                <a:srgbClr val="000000"/>
              </a:solidFill>
              <a:latin typeface="Arial"/>
              <a:cs typeface="Arial"/>
            </a:rPr>
            <a:t>. </a:t>
          </a:r>
        </a:p>
        <a:p>
          <a:pPr algn="ctr" rtl="0">
            <a:defRPr sz="1000"/>
          </a:pPr>
          <a:endParaRPr lang="en-US" sz="600" b="0" i="0" u="none" strike="noStrike" baseline="0">
            <a:solidFill>
              <a:srgbClr val="000000"/>
            </a:solidFill>
            <a:latin typeface="Arial"/>
            <a:cs typeface="Arial"/>
          </a:endParaRPr>
        </a:p>
        <a:p>
          <a:pPr algn="ctr" rtl="0">
            <a:defRPr sz="1000"/>
          </a:pPr>
          <a:endParaRPr lang="en-US" sz="600" b="0" i="0" u="none" strike="noStrike" baseline="0">
            <a:solidFill>
              <a:srgbClr val="000000"/>
            </a:solidFill>
            <a:latin typeface="Arial"/>
            <a:cs typeface="Arial"/>
          </a:endParaRPr>
        </a:p>
        <a:p>
          <a:pPr algn="ctr" rtl="0">
            <a:defRPr sz="1000"/>
          </a:pPr>
          <a:r>
            <a:rPr lang="en-US" sz="600" b="0" i="0" u="none" strike="noStrike" baseline="0">
              <a:solidFill>
                <a:srgbClr val="000000"/>
              </a:solidFill>
              <a:latin typeface="Arial"/>
              <a:cs typeface="Arial"/>
            </a:rPr>
            <a:t>  </a:t>
          </a:r>
        </a:p>
        <a:p>
          <a:pPr algn="ctr" rtl="0">
            <a:defRPr sz="1000"/>
          </a:pPr>
          <a:r>
            <a:rPr lang="en-US" sz="1400" b="0" i="0" u="none" strike="noStrike" baseline="0">
              <a:solidFill>
                <a:srgbClr val="000000"/>
              </a:solidFill>
              <a:latin typeface="Arial"/>
              <a:cs typeface="Arial"/>
            </a:rPr>
            <a:t>If you have questions or concerns about your rebate, </a:t>
          </a:r>
        </a:p>
        <a:p>
          <a:pPr algn="ctr" rtl="0">
            <a:defRPr sz="1000"/>
          </a:pPr>
          <a:r>
            <a:rPr lang="en-US" sz="1400" b="0" i="0" u="none" strike="noStrike" baseline="0">
              <a:solidFill>
                <a:srgbClr val="000000"/>
              </a:solidFill>
              <a:latin typeface="Arial"/>
              <a:cs typeface="Arial"/>
            </a:rPr>
            <a:t>contact Josh Chaffin, </a:t>
          </a:r>
        </a:p>
        <a:p>
          <a:pPr algn="ctr" rtl="0">
            <a:defRPr sz="1000"/>
          </a:pPr>
          <a:r>
            <a:rPr lang="en-US" sz="1400" b="0" i="0" u="none" strike="noStrike" baseline="0">
              <a:solidFill>
                <a:srgbClr val="000000"/>
              </a:solidFill>
              <a:latin typeface="Arial"/>
              <a:cs typeface="Arial"/>
            </a:rPr>
            <a:t>Toll Free at 877-748-9798 Extension 1611. </a:t>
          </a:r>
        </a:p>
      </xdr:txBody>
    </xdr:sp>
    <xdr:clientData/>
  </xdr:twoCellAnchor>
  <xdr:twoCellAnchor>
    <xdr:from>
      <xdr:col>2</xdr:col>
      <xdr:colOff>314325</xdr:colOff>
      <xdr:row>100</xdr:row>
      <xdr:rowOff>219075</xdr:rowOff>
    </xdr:from>
    <xdr:to>
      <xdr:col>8</xdr:col>
      <xdr:colOff>219075</xdr:colOff>
      <xdr:row>103</xdr:row>
      <xdr:rowOff>142875</xdr:rowOff>
    </xdr:to>
    <xdr:sp macro="" textlink="">
      <xdr:nvSpPr>
        <xdr:cNvPr id="26630" name="Text Box 6"/>
        <xdr:cNvSpPr txBox="1">
          <a:spLocks noChangeArrowheads="1"/>
        </xdr:cNvSpPr>
      </xdr:nvSpPr>
      <xdr:spPr bwMode="auto">
        <a:xfrm>
          <a:off x="381000" y="18649950"/>
          <a:ext cx="8991600"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*100332 = Totes of Tomato Paste / 1 Tote = 2,850 lbs of Paste / 1 truckload of 100332 = 14 Totes or 39,900 lbs. of Paste</a:t>
          </a:r>
        </a:p>
        <a:p>
          <a:pPr algn="l" rtl="0">
            <a:defRPr sz="1000"/>
          </a:pPr>
          <a:r>
            <a:rPr lang="en-US" sz="1200" b="1" i="0" u="none" strike="noStrike" baseline="0">
              <a:solidFill>
                <a:srgbClr val="000000"/>
              </a:solidFill>
              <a:latin typeface="Arial"/>
              <a:cs typeface="Arial"/>
            </a:rPr>
            <a:t>** For use with a dispenser, consult your local Red Gold representative</a:t>
          </a:r>
        </a:p>
      </xdr:txBody>
    </xdr:sp>
    <xdr:clientData/>
  </xdr:twoCellAnchor>
  <xdr:twoCellAnchor editAs="oneCell">
    <xdr:from>
      <xdr:col>7</xdr:col>
      <xdr:colOff>3394525</xdr:colOff>
      <xdr:row>4</xdr:row>
      <xdr:rowOff>72571</xdr:rowOff>
    </xdr:from>
    <xdr:to>
      <xdr:col>7</xdr:col>
      <xdr:colOff>5117192</xdr:colOff>
      <xdr:row>4</xdr:row>
      <xdr:rowOff>807358</xdr:rowOff>
    </xdr:to>
    <xdr:pic>
      <xdr:nvPicPr>
        <xdr:cNvPr id="11" name="Picture 10" descr="http://doclibrary.com/MFR1237/IMG/Redpack_LogoRGLook_Quality-NoTagline2_disp.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0454" y="1152071"/>
          <a:ext cx="1722667" cy="73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390072</xdr:colOff>
      <xdr:row>0</xdr:row>
      <xdr:rowOff>98515</xdr:rowOff>
    </xdr:from>
    <xdr:to>
      <xdr:col>4</xdr:col>
      <xdr:colOff>715691</xdr:colOff>
      <xdr:row>3</xdr:row>
      <xdr:rowOff>262214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643" y="98515"/>
          <a:ext cx="2248762" cy="952913"/>
        </a:xfrm>
        <a:prstGeom prst="rect">
          <a:avLst/>
        </a:prstGeom>
      </xdr:spPr>
    </xdr:pic>
    <xdr:clientData/>
  </xdr:twoCellAnchor>
  <xdr:twoCellAnchor editAs="oneCell">
    <xdr:from>
      <xdr:col>7</xdr:col>
      <xdr:colOff>1369785</xdr:colOff>
      <xdr:row>4</xdr:row>
      <xdr:rowOff>72573</xdr:rowOff>
    </xdr:from>
    <xdr:to>
      <xdr:col>7</xdr:col>
      <xdr:colOff>3174999</xdr:colOff>
      <xdr:row>4</xdr:row>
      <xdr:rowOff>837533</xdr:rowOff>
    </xdr:to>
    <xdr:pic>
      <xdr:nvPicPr>
        <xdr:cNvPr id="12" name="Picture 1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05714" y="1152073"/>
          <a:ext cx="1805214" cy="764960"/>
        </a:xfrm>
        <a:prstGeom prst="rect">
          <a:avLst/>
        </a:prstGeom>
      </xdr:spPr>
    </xdr:pic>
    <xdr:clientData/>
  </xdr:twoCellAnchor>
  <xdr:twoCellAnchor editAs="oneCell">
    <xdr:from>
      <xdr:col>7</xdr:col>
      <xdr:colOff>5276178</xdr:colOff>
      <xdr:row>4</xdr:row>
      <xdr:rowOff>36284</xdr:rowOff>
    </xdr:from>
    <xdr:to>
      <xdr:col>8</xdr:col>
      <xdr:colOff>132680</xdr:colOff>
      <xdr:row>4</xdr:row>
      <xdr:rowOff>834571</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12107" y="1115784"/>
          <a:ext cx="798287" cy="798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jchaffin@redgold.com" TargetMode="External"/><Relationship Id="rId1" Type="http://schemas.openxmlformats.org/officeDocument/2006/relationships/hyperlink" Target="mailto:tholmes@redgold.com"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hyperlink" Target="http://www.k12tomatoes.com/" TargetMode="External"/><Relationship Id="rId7" Type="http://schemas.openxmlformats.org/officeDocument/2006/relationships/printerSettings" Target="../printerSettings/printerSettings12.bin"/><Relationship Id="rId2" Type="http://schemas.openxmlformats.org/officeDocument/2006/relationships/hyperlink" Target="http://www.redgold.com/red-gold-company/foodservice/k-12-school-program" TargetMode="External"/><Relationship Id="rId1" Type="http://schemas.openxmlformats.org/officeDocument/2006/relationships/hyperlink" Target="mailto:jdodge@kisales.com" TargetMode="External"/><Relationship Id="rId6" Type="http://schemas.openxmlformats.org/officeDocument/2006/relationships/hyperlink" Target="mailto:jchaffin@redgold.com" TargetMode="External"/><Relationship Id="rId5" Type="http://schemas.openxmlformats.org/officeDocument/2006/relationships/hyperlink" Target="mailto:jbatten@redgold.com" TargetMode="External"/><Relationship Id="rId4" Type="http://schemas.openxmlformats.org/officeDocument/2006/relationships/hyperlink" Target="mailto:tholmes@redgold.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lhawes@redgold.com" TargetMode="External"/><Relationship Id="rId3" Type="http://schemas.openxmlformats.org/officeDocument/2006/relationships/hyperlink" Target="mailto:jchaffin@redgold.com" TargetMode="External"/><Relationship Id="rId7" Type="http://schemas.openxmlformats.org/officeDocument/2006/relationships/hyperlink" Target="mailto:dmeiring@redgold.com" TargetMode="Externa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tholmes@redgold.com" TargetMode="External"/><Relationship Id="rId5" Type="http://schemas.openxmlformats.org/officeDocument/2006/relationships/hyperlink" Target="mailto:jbatten@redgold.com" TargetMode="External"/><Relationship Id="rId10" Type="http://schemas.openxmlformats.org/officeDocument/2006/relationships/drawing" Target="../drawings/drawing3.xml"/><Relationship Id="rId4" Type="http://schemas.openxmlformats.org/officeDocument/2006/relationships/hyperlink" Target="http://www.redgold.com/red-gold-company/foodservice/k-12-school-program"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lhawes@redgold.com" TargetMode="External"/><Relationship Id="rId3" Type="http://schemas.openxmlformats.org/officeDocument/2006/relationships/hyperlink" Target="mailto:jchaffin@redgold.com" TargetMode="External"/><Relationship Id="rId7" Type="http://schemas.openxmlformats.org/officeDocument/2006/relationships/hyperlink" Target="mailto:dmeiring@redgold.com" TargetMode="Externa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tholmes@redgold.com" TargetMode="External"/><Relationship Id="rId5" Type="http://schemas.openxmlformats.org/officeDocument/2006/relationships/hyperlink" Target="mailto:jbatten@redgold.com" TargetMode="External"/><Relationship Id="rId10" Type="http://schemas.openxmlformats.org/officeDocument/2006/relationships/drawing" Target="../drawings/drawing4.xml"/><Relationship Id="rId4" Type="http://schemas.openxmlformats.org/officeDocument/2006/relationships/hyperlink" Target="http://www.redgold.com/red-gold-company/foodservice/k-12-school-program"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ilto:lhawes@redgold.com" TargetMode="External"/><Relationship Id="rId3" Type="http://schemas.openxmlformats.org/officeDocument/2006/relationships/hyperlink" Target="mailto:jchaffin@redgold.com" TargetMode="External"/><Relationship Id="rId7" Type="http://schemas.openxmlformats.org/officeDocument/2006/relationships/hyperlink" Target="mailto:dmeiring@redgold.com" TargetMode="Externa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tholmes@redgold.com" TargetMode="External"/><Relationship Id="rId5" Type="http://schemas.openxmlformats.org/officeDocument/2006/relationships/hyperlink" Target="mailto:jbatten@redgold.com" TargetMode="External"/><Relationship Id="rId10" Type="http://schemas.openxmlformats.org/officeDocument/2006/relationships/drawing" Target="../drawings/drawing5.xml"/><Relationship Id="rId4" Type="http://schemas.openxmlformats.org/officeDocument/2006/relationships/hyperlink" Target="http://www.redgold.com/red-gold-company/foodservice/k-12-school-program"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redgold.com/fs/k-12"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redgold.com/fs/k-1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8"/>
  <sheetViews>
    <sheetView topLeftCell="C2" zoomScale="70" zoomScaleNormal="70" zoomScaleSheetLayoutView="30" workbookViewId="0">
      <selection activeCell="N16" sqref="N16"/>
    </sheetView>
  </sheetViews>
  <sheetFormatPr defaultColWidth="9.109375" defaultRowHeight="13.2" x14ac:dyDescent="0.25"/>
  <cols>
    <col min="1" max="1" width="1" style="341" customWidth="1"/>
    <col min="2" max="2" width="29.44140625" style="361" hidden="1" customWidth="1"/>
    <col min="3" max="3" width="10.88671875" style="882" customWidth="1"/>
    <col min="4" max="4" width="12.6640625" style="362" customWidth="1"/>
    <col min="5" max="5" width="13.44140625" style="362" customWidth="1"/>
    <col min="6" max="6" width="13" style="882" customWidth="1"/>
    <col min="7" max="7" width="10.44140625" style="341" customWidth="1"/>
    <col min="8" max="8" width="111.109375" style="341" customWidth="1"/>
    <col min="9" max="9" width="17.88671875" style="341" customWidth="1"/>
    <col min="10" max="10" width="17.44140625" style="882" customWidth="1"/>
    <col min="11" max="11" width="15.5546875" style="375" customWidth="1"/>
    <col min="12" max="12" width="12.6640625" style="341" bestFit="1" customWidth="1"/>
    <col min="13" max="13" width="13" style="341" customWidth="1"/>
    <col min="14" max="14" width="11" style="341" customWidth="1"/>
    <col min="15" max="15" width="13.6640625" style="391" customWidth="1"/>
    <col min="16" max="16" width="13" style="341" customWidth="1"/>
    <col min="17" max="17" width="13.6640625" style="391" customWidth="1"/>
    <col min="18" max="18" width="1.109375" style="341" customWidth="1"/>
    <col min="19" max="19" width="11.5546875" style="466" customWidth="1"/>
    <col min="20" max="20" width="13.5546875" style="466" customWidth="1"/>
    <col min="21" max="21" width="9.109375" style="339"/>
    <col min="22" max="22" width="9.109375" style="801"/>
    <col min="23" max="23" width="11.5546875" style="801" bestFit="1" customWidth="1"/>
    <col min="24" max="26" width="9.109375" style="801"/>
    <col min="27" max="32" width="9.109375" style="728"/>
    <col min="33" max="33" width="9.109375" style="722"/>
    <col min="34" max="37" width="9.109375" style="375"/>
    <col min="38" max="16384" width="9.109375" style="341"/>
  </cols>
  <sheetData>
    <row r="1" spans="1:37" ht="7.5" customHeight="1" thickBot="1" x14ac:dyDescent="0.3">
      <c r="A1" s="336">
        <v>65</v>
      </c>
      <c r="B1" s="337"/>
      <c r="C1" s="825"/>
      <c r="D1" s="338"/>
      <c r="E1" s="338"/>
      <c r="F1" s="825"/>
      <c r="G1" s="336"/>
      <c r="H1" s="336"/>
      <c r="I1" s="339"/>
      <c r="J1" s="876"/>
      <c r="K1" s="363"/>
      <c r="L1" s="339"/>
      <c r="M1" s="339"/>
      <c r="N1" s="339"/>
      <c r="O1" s="704" t="s">
        <v>146</v>
      </c>
      <c r="P1" s="339"/>
      <c r="Q1" s="705"/>
      <c r="R1" s="339"/>
    </row>
    <row r="2" spans="1:37" ht="27.75" customHeight="1" thickBot="1" x14ac:dyDescent="0.3">
      <c r="A2" s="336"/>
      <c r="B2" s="337"/>
      <c r="C2" s="825"/>
      <c r="D2" s="338"/>
      <c r="E2" s="338"/>
      <c r="F2" s="825"/>
      <c r="G2" s="1090" t="str">
        <f>("SCHOOL YEAR "&amp;School_Year)</f>
        <v>SCHOOL YEAR 2022/2023</v>
      </c>
      <c r="H2" s="1091"/>
      <c r="I2" s="706"/>
      <c r="J2" s="876"/>
      <c r="K2" s="363"/>
      <c r="L2" s="707"/>
      <c r="M2" s="707"/>
      <c r="N2" s="1092" t="s">
        <v>929</v>
      </c>
      <c r="O2" s="1093"/>
      <c r="P2" s="1093"/>
      <c r="Q2" s="1094"/>
      <c r="R2" s="394"/>
      <c r="V2" s="801" t="s">
        <v>578</v>
      </c>
      <c r="W2" s="802">
        <v>0.59209999999999996</v>
      </c>
    </row>
    <row r="3" spans="1:37" ht="42" customHeight="1" thickBot="1" x14ac:dyDescent="0.3">
      <c r="A3" s="336"/>
      <c r="B3" s="337"/>
      <c r="C3" s="825"/>
      <c r="D3" s="338"/>
      <c r="E3" s="338"/>
      <c r="F3" s="825"/>
      <c r="G3" s="1095" t="s">
        <v>252</v>
      </c>
      <c r="H3" s="1095"/>
      <c r="I3" s="707"/>
      <c r="J3" s="877"/>
      <c r="K3" s="708"/>
      <c r="L3" s="707"/>
      <c r="M3" s="707"/>
      <c r="N3" s="1087" t="s">
        <v>819</v>
      </c>
      <c r="O3" s="1088"/>
      <c r="P3" s="1088"/>
      <c r="Q3" s="1089"/>
      <c r="R3" s="394"/>
      <c r="V3" s="801" t="s">
        <v>579</v>
      </c>
      <c r="W3" s="801" t="s">
        <v>930</v>
      </c>
    </row>
    <row r="4" spans="1:37" ht="23.25" customHeight="1" thickBot="1" x14ac:dyDescent="0.3">
      <c r="A4" s="336"/>
      <c r="B4" s="337"/>
      <c r="C4" s="825"/>
      <c r="D4" s="338"/>
      <c r="E4" s="338"/>
      <c r="F4" s="825"/>
      <c r="G4" s="1096" t="s">
        <v>789</v>
      </c>
      <c r="H4" s="1096"/>
      <c r="I4" s="710"/>
      <c r="J4" s="878"/>
      <c r="K4" s="710"/>
      <c r="L4" s="710"/>
      <c r="M4" s="710"/>
      <c r="N4" s="1097" t="s">
        <v>198</v>
      </c>
      <c r="O4" s="1098"/>
      <c r="P4" s="1098"/>
      <c r="Q4" s="1099"/>
      <c r="R4" s="703"/>
      <c r="V4" s="801" t="s">
        <v>592</v>
      </c>
      <c r="W4" s="803">
        <v>39900</v>
      </c>
    </row>
    <row r="5" spans="1:37" s="348" customFormat="1" ht="20.100000000000001" customHeight="1" thickBot="1" x14ac:dyDescent="0.3">
      <c r="A5" s="343"/>
      <c r="B5" s="344"/>
      <c r="C5" s="963"/>
      <c r="D5" s="964"/>
      <c r="E5" s="964"/>
      <c r="F5" s="963"/>
      <c r="G5" s="965"/>
      <c r="H5" s="966" t="s">
        <v>146</v>
      </c>
      <c r="I5" s="711"/>
      <c r="J5" s="879"/>
      <c r="K5" s="712"/>
      <c r="L5" s="711"/>
      <c r="M5" s="711"/>
      <c r="N5" s="1084" t="s">
        <v>196</v>
      </c>
      <c r="O5" s="1085"/>
      <c r="P5" s="1084" t="s">
        <v>197</v>
      </c>
      <c r="Q5" s="1085"/>
      <c r="R5" s="343"/>
      <c r="S5" s="815"/>
      <c r="T5" s="815"/>
      <c r="U5" s="711"/>
      <c r="V5" s="801" t="s">
        <v>595</v>
      </c>
      <c r="W5" s="804" t="s">
        <v>928</v>
      </c>
      <c r="X5" s="808"/>
      <c r="Y5" s="808"/>
      <c r="Z5" s="808"/>
      <c r="AA5" s="729"/>
      <c r="AB5" s="729"/>
      <c r="AC5" s="729"/>
      <c r="AD5" s="729"/>
      <c r="AE5" s="729"/>
      <c r="AF5" s="729"/>
      <c r="AG5" s="723"/>
      <c r="AH5" s="464"/>
      <c r="AI5" s="464"/>
      <c r="AJ5" s="464"/>
      <c r="AK5" s="464"/>
    </row>
    <row r="6" spans="1:37" s="868" customFormat="1" ht="80.099999999999994" customHeight="1" thickBot="1" x14ac:dyDescent="0.3">
      <c r="A6" s="856"/>
      <c r="B6" s="857" t="s">
        <v>95</v>
      </c>
      <c r="C6" s="858" t="s">
        <v>311</v>
      </c>
      <c r="D6" s="859" t="s">
        <v>541</v>
      </c>
      <c r="E6" s="859" t="s">
        <v>542</v>
      </c>
      <c r="F6" s="859" t="s">
        <v>543</v>
      </c>
      <c r="G6" s="1100" t="s">
        <v>176</v>
      </c>
      <c r="H6" s="1100"/>
      <c r="I6" s="859" t="s">
        <v>97</v>
      </c>
      <c r="J6" s="859" t="s">
        <v>544</v>
      </c>
      <c r="K6" s="859" t="s">
        <v>546</v>
      </c>
      <c r="L6" s="874" t="s">
        <v>545</v>
      </c>
      <c r="M6" s="860" t="s">
        <v>807</v>
      </c>
      <c r="N6" s="858" t="s">
        <v>817</v>
      </c>
      <c r="O6" s="861" t="s">
        <v>548</v>
      </c>
      <c r="P6" s="859" t="s">
        <v>818</v>
      </c>
      <c r="Q6" s="861" t="s">
        <v>548</v>
      </c>
      <c r="R6" s="856"/>
      <c r="S6" s="862"/>
      <c r="T6" s="863"/>
      <c r="U6" s="605"/>
      <c r="V6" s="864" t="s">
        <v>599</v>
      </c>
      <c r="W6" s="864"/>
      <c r="X6" s="1080"/>
      <c r="Y6" s="1080"/>
      <c r="Z6" s="1080"/>
      <c r="AA6" s="865"/>
      <c r="AB6" s="865"/>
      <c r="AC6" s="865"/>
      <c r="AD6" s="865"/>
      <c r="AE6" s="865"/>
      <c r="AF6" s="865"/>
      <c r="AG6" s="866"/>
      <c r="AH6" s="867"/>
      <c r="AI6" s="867"/>
      <c r="AJ6" s="867"/>
      <c r="AK6" s="867"/>
    </row>
    <row r="7" spans="1:37" s="836" customFormat="1" ht="27" customHeight="1" thickBot="1" x14ac:dyDescent="0.3">
      <c r="A7" s="829"/>
      <c r="B7" s="830"/>
      <c r="C7" s="1105" t="s">
        <v>787</v>
      </c>
      <c r="D7" s="1106"/>
      <c r="E7" s="1106"/>
      <c r="F7" s="1106"/>
      <c r="G7" s="1106"/>
      <c r="H7" s="1106"/>
      <c r="I7" s="1106"/>
      <c r="J7" s="1106"/>
      <c r="K7" s="1106"/>
      <c r="L7" s="1106"/>
      <c r="M7" s="985">
        <f>PTV</f>
        <v>0.59209999999999996</v>
      </c>
      <c r="N7" s="872"/>
      <c r="O7" s="871"/>
      <c r="P7" s="872"/>
      <c r="Q7" s="873"/>
      <c r="R7" s="829"/>
      <c r="S7" s="831"/>
      <c r="T7" s="831"/>
      <c r="U7" s="1037"/>
      <c r="V7" s="832" t="s">
        <v>598</v>
      </c>
      <c r="W7" s="832"/>
      <c r="X7" s="832"/>
      <c r="Y7" s="832"/>
      <c r="Z7" s="832"/>
      <c r="AA7" s="833"/>
      <c r="AB7" s="833"/>
      <c r="AC7" s="833"/>
      <c r="AD7" s="833"/>
      <c r="AE7" s="833"/>
      <c r="AF7" s="833"/>
      <c r="AG7" s="834"/>
      <c r="AH7" s="833"/>
      <c r="AI7" s="833"/>
      <c r="AJ7" s="833"/>
      <c r="AK7" s="835"/>
    </row>
    <row r="8" spans="1:37" s="728" customFormat="1" ht="18.899999999999999" customHeight="1" x14ac:dyDescent="0.25">
      <c r="A8" s="336"/>
      <c r="B8" s="355" t="s">
        <v>98</v>
      </c>
      <c r="C8" s="929" t="s">
        <v>677</v>
      </c>
      <c r="D8" s="891" t="s">
        <v>717</v>
      </c>
      <c r="E8" s="890">
        <v>530</v>
      </c>
      <c r="F8" s="892" t="s">
        <v>678</v>
      </c>
      <c r="G8" s="1118" t="s">
        <v>771</v>
      </c>
      <c r="H8" s="1119"/>
      <c r="I8" s="892" t="s">
        <v>204</v>
      </c>
      <c r="J8" s="893" t="s">
        <v>220</v>
      </c>
      <c r="K8" s="894">
        <f t="shared" ref="K8:K19" si="0">39900/$L8</f>
        <v>3866.2790697674418</v>
      </c>
      <c r="L8" s="895">
        <v>10.32</v>
      </c>
      <c r="M8" s="984">
        <f t="shared" ref="M8:M19" si="1">ROUND((PTV*$L8),2)</f>
        <v>6.11</v>
      </c>
      <c r="N8" s="936"/>
      <c r="O8" s="837" t="str">
        <f t="shared" ref="O8:O19" si="2">IF(N8="","    -",L8*N8)</f>
        <v xml:space="preserve">    -</v>
      </c>
      <c r="P8" s="939"/>
      <c r="Q8" s="838" t="str">
        <f t="shared" ref="Q8:Q19" si="3">IF(P8="","    -",ROUNDUP($P8/$E8,0)*$L8)</f>
        <v xml:space="preserve">    -</v>
      </c>
      <c r="R8" s="336"/>
      <c r="S8" s="818">
        <f t="shared" ref="S8:S19" si="4">N8*M8</f>
        <v>0</v>
      </c>
      <c r="T8" s="818">
        <f t="shared" ref="T8:T19" si="5">ROUNDUP((P8/E8),0)*M8</f>
        <v>0</v>
      </c>
      <c r="U8" s="1038"/>
      <c r="V8" s="801"/>
      <c r="W8" s="807"/>
      <c r="X8" s="801"/>
      <c r="Y8" s="801"/>
      <c r="Z8" s="801"/>
      <c r="AG8" s="722"/>
      <c r="AH8" s="375"/>
      <c r="AI8" s="375"/>
      <c r="AJ8" s="375"/>
      <c r="AK8" s="375"/>
    </row>
    <row r="9" spans="1:37" s="728" customFormat="1" ht="18.899999999999999" customHeight="1" x14ac:dyDescent="0.25">
      <c r="A9" s="336"/>
      <c r="B9" s="356" t="s">
        <v>98</v>
      </c>
      <c r="C9" s="929" t="s">
        <v>679</v>
      </c>
      <c r="D9" s="891" t="s">
        <v>718</v>
      </c>
      <c r="E9" s="891">
        <v>420</v>
      </c>
      <c r="F9" s="892" t="s">
        <v>673</v>
      </c>
      <c r="G9" s="1120" t="s">
        <v>772</v>
      </c>
      <c r="H9" s="1121"/>
      <c r="I9" s="892" t="s">
        <v>320</v>
      </c>
      <c r="J9" s="893" t="s">
        <v>321</v>
      </c>
      <c r="K9" s="894">
        <f t="shared" si="0"/>
        <v>5443.3833560709409</v>
      </c>
      <c r="L9" s="895">
        <v>7.33</v>
      </c>
      <c r="M9" s="899">
        <f t="shared" si="1"/>
        <v>4.34</v>
      </c>
      <c r="N9" s="937"/>
      <c r="O9" s="583" t="str">
        <f t="shared" si="2"/>
        <v xml:space="preserve">    -</v>
      </c>
      <c r="P9" s="940"/>
      <c r="Q9" s="585" t="str">
        <f t="shared" si="3"/>
        <v xml:space="preserve">    -</v>
      </c>
      <c r="R9" s="336"/>
      <c r="S9" s="818">
        <f t="shared" si="4"/>
        <v>0</v>
      </c>
      <c r="T9" s="818">
        <f t="shared" si="5"/>
        <v>0</v>
      </c>
      <c r="U9" s="1038"/>
      <c r="V9" s="801"/>
      <c r="W9" s="807"/>
      <c r="X9" s="801"/>
      <c r="Y9" s="801"/>
      <c r="Z9" s="801"/>
      <c r="AG9" s="722"/>
      <c r="AH9" s="375"/>
      <c r="AI9" s="375"/>
      <c r="AJ9" s="375"/>
      <c r="AK9" s="375"/>
    </row>
    <row r="10" spans="1:37" s="728" customFormat="1" ht="18.899999999999999" customHeight="1" x14ac:dyDescent="0.25">
      <c r="A10" s="336"/>
      <c r="B10" s="356"/>
      <c r="C10" s="930" t="s">
        <v>677</v>
      </c>
      <c r="D10" s="891" t="s">
        <v>717</v>
      </c>
      <c r="E10" s="890">
        <v>530</v>
      </c>
      <c r="F10" s="892" t="s">
        <v>678</v>
      </c>
      <c r="G10" s="1120" t="s">
        <v>773</v>
      </c>
      <c r="H10" s="1121"/>
      <c r="I10" s="892" t="s">
        <v>317</v>
      </c>
      <c r="J10" s="893" t="s">
        <v>318</v>
      </c>
      <c r="K10" s="894">
        <f t="shared" si="0"/>
        <v>3254.4861337683524</v>
      </c>
      <c r="L10" s="895">
        <v>12.26</v>
      </c>
      <c r="M10" s="899">
        <f t="shared" si="1"/>
        <v>7.26</v>
      </c>
      <c r="N10" s="937"/>
      <c r="O10" s="583" t="str">
        <f t="shared" si="2"/>
        <v xml:space="preserve">    -</v>
      </c>
      <c r="P10" s="940"/>
      <c r="Q10" s="585" t="str">
        <f t="shared" si="3"/>
        <v xml:space="preserve">    -</v>
      </c>
      <c r="R10" s="336"/>
      <c r="S10" s="818">
        <f t="shared" si="4"/>
        <v>0</v>
      </c>
      <c r="T10" s="818">
        <f t="shared" si="5"/>
        <v>0</v>
      </c>
      <c r="U10" s="1038"/>
      <c r="V10" s="801"/>
      <c r="W10" s="807"/>
      <c r="X10" s="801"/>
      <c r="Y10" s="801"/>
      <c r="Z10" s="801"/>
      <c r="AG10" s="722"/>
      <c r="AH10" s="375"/>
      <c r="AI10" s="375"/>
      <c r="AJ10" s="375"/>
      <c r="AK10" s="375"/>
    </row>
    <row r="11" spans="1:37" s="728" customFormat="1" ht="18.899999999999999" customHeight="1" x14ac:dyDescent="0.25">
      <c r="A11" s="339"/>
      <c r="B11" s="360" t="s">
        <v>98</v>
      </c>
      <c r="C11" s="930" t="s">
        <v>682</v>
      </c>
      <c r="D11" s="891" t="s">
        <v>717</v>
      </c>
      <c r="E11" s="890">
        <v>289</v>
      </c>
      <c r="F11" s="892" t="s">
        <v>683</v>
      </c>
      <c r="G11" s="1120" t="s">
        <v>774</v>
      </c>
      <c r="H11" s="1121"/>
      <c r="I11" s="892" t="s">
        <v>532</v>
      </c>
      <c r="J11" s="893" t="s">
        <v>533</v>
      </c>
      <c r="K11" s="894">
        <f t="shared" si="0"/>
        <v>7643.6781609195405</v>
      </c>
      <c r="L11" s="895">
        <v>5.22</v>
      </c>
      <c r="M11" s="899">
        <f t="shared" si="1"/>
        <v>3.09</v>
      </c>
      <c r="N11" s="937"/>
      <c r="O11" s="583" t="str">
        <f t="shared" si="2"/>
        <v xml:space="preserve">    -</v>
      </c>
      <c r="P11" s="940"/>
      <c r="Q11" s="585" t="str">
        <f t="shared" si="3"/>
        <v xml:space="preserve">    -</v>
      </c>
      <c r="R11" s="336"/>
      <c r="S11" s="818">
        <f t="shared" si="4"/>
        <v>0</v>
      </c>
      <c r="T11" s="818">
        <f t="shared" si="5"/>
        <v>0</v>
      </c>
      <c r="U11" s="1038"/>
      <c r="V11" s="801"/>
      <c r="W11" s="807"/>
      <c r="X11" s="801"/>
      <c r="Y11" s="801"/>
      <c r="Z11" s="801"/>
      <c r="AG11" s="722"/>
      <c r="AH11" s="375"/>
      <c r="AI11" s="375"/>
      <c r="AJ11" s="375"/>
      <c r="AK11" s="375"/>
    </row>
    <row r="12" spans="1:37" s="728" customFormat="1" ht="18.899999999999999" customHeight="1" x14ac:dyDescent="0.25">
      <c r="A12" s="336"/>
      <c r="B12" s="355" t="s">
        <v>98</v>
      </c>
      <c r="C12" s="929" t="s">
        <v>676</v>
      </c>
      <c r="D12" s="891" t="s">
        <v>716</v>
      </c>
      <c r="E12" s="896">
        <v>412</v>
      </c>
      <c r="F12" s="892" t="s">
        <v>673</v>
      </c>
      <c r="G12" s="1118" t="s">
        <v>775</v>
      </c>
      <c r="H12" s="1119"/>
      <c r="I12" s="892" t="s">
        <v>107</v>
      </c>
      <c r="J12" s="893" t="s">
        <v>218</v>
      </c>
      <c r="K12" s="894">
        <f t="shared" si="0"/>
        <v>6762.7118644067796</v>
      </c>
      <c r="L12" s="895">
        <v>5.9</v>
      </c>
      <c r="M12" s="899">
        <f t="shared" si="1"/>
        <v>3.49</v>
      </c>
      <c r="N12" s="937"/>
      <c r="O12" s="583" t="str">
        <f t="shared" si="2"/>
        <v xml:space="preserve">    -</v>
      </c>
      <c r="P12" s="940"/>
      <c r="Q12" s="585" t="str">
        <f t="shared" si="3"/>
        <v xml:space="preserve">    -</v>
      </c>
      <c r="R12" s="336"/>
      <c r="S12" s="818">
        <f t="shared" si="4"/>
        <v>0</v>
      </c>
      <c r="T12" s="818">
        <f t="shared" si="5"/>
        <v>0</v>
      </c>
      <c r="U12" s="1038"/>
      <c r="V12" s="801"/>
      <c r="W12" s="807"/>
      <c r="X12" s="801"/>
      <c r="Y12" s="801"/>
      <c r="Z12" s="801"/>
      <c r="AG12" s="722"/>
      <c r="AH12" s="375"/>
      <c r="AI12" s="375"/>
      <c r="AJ12" s="375"/>
      <c r="AK12" s="375"/>
    </row>
    <row r="13" spans="1:37" ht="18.899999999999999" customHeight="1" x14ac:dyDescent="0.25">
      <c r="A13" s="336"/>
      <c r="B13" s="356"/>
      <c r="C13" s="930" t="s">
        <v>672</v>
      </c>
      <c r="D13" s="891" t="s">
        <v>713</v>
      </c>
      <c r="E13" s="891">
        <v>264</v>
      </c>
      <c r="F13" s="892" t="s">
        <v>673</v>
      </c>
      <c r="G13" s="1122" t="s">
        <v>802</v>
      </c>
      <c r="H13" s="1123"/>
      <c r="I13" s="892" t="s">
        <v>637</v>
      </c>
      <c r="J13" s="892" t="s">
        <v>655</v>
      </c>
      <c r="K13" s="894">
        <f t="shared" si="0"/>
        <v>10754.716981132076</v>
      </c>
      <c r="L13" s="892">
        <v>3.71</v>
      </c>
      <c r="M13" s="899">
        <f t="shared" si="1"/>
        <v>2.2000000000000002</v>
      </c>
      <c r="N13" s="937"/>
      <c r="O13" s="583" t="str">
        <f t="shared" si="2"/>
        <v xml:space="preserve">    -</v>
      </c>
      <c r="P13" s="940"/>
      <c r="Q13" s="585" t="str">
        <f t="shared" si="3"/>
        <v xml:space="preserve">    -</v>
      </c>
      <c r="R13" s="336"/>
      <c r="S13" s="818">
        <f t="shared" si="4"/>
        <v>0</v>
      </c>
      <c r="T13" s="818">
        <f t="shared" si="5"/>
        <v>0</v>
      </c>
      <c r="U13" s="1038"/>
      <c r="W13" s="807"/>
    </row>
    <row r="14" spans="1:37" ht="18.899999999999999" customHeight="1" x14ac:dyDescent="0.25">
      <c r="A14" s="336"/>
      <c r="B14" s="356"/>
      <c r="C14" s="930" t="s">
        <v>674</v>
      </c>
      <c r="D14" s="891" t="s">
        <v>714</v>
      </c>
      <c r="E14" s="891">
        <v>84</v>
      </c>
      <c r="F14" s="892" t="s">
        <v>675</v>
      </c>
      <c r="G14" s="1122" t="s">
        <v>803</v>
      </c>
      <c r="H14" s="1123"/>
      <c r="I14" s="892" t="s">
        <v>517</v>
      </c>
      <c r="J14" s="892" t="s">
        <v>505</v>
      </c>
      <c r="K14" s="894">
        <f t="shared" si="0"/>
        <v>16906.77966101695</v>
      </c>
      <c r="L14" s="892">
        <v>2.36</v>
      </c>
      <c r="M14" s="899">
        <f t="shared" si="1"/>
        <v>1.4</v>
      </c>
      <c r="N14" s="937"/>
      <c r="O14" s="583" t="str">
        <f t="shared" si="2"/>
        <v xml:space="preserve">    -</v>
      </c>
      <c r="P14" s="940"/>
      <c r="Q14" s="585" t="str">
        <f t="shared" si="3"/>
        <v xml:space="preserve">    -</v>
      </c>
      <c r="R14" s="336"/>
      <c r="S14" s="818">
        <f t="shared" si="4"/>
        <v>0</v>
      </c>
      <c r="T14" s="818">
        <f t="shared" si="5"/>
        <v>0</v>
      </c>
      <c r="U14" s="1038"/>
      <c r="W14" s="807"/>
    </row>
    <row r="15" spans="1:37" ht="18.899999999999999" customHeight="1" x14ac:dyDescent="0.25">
      <c r="A15" s="336"/>
      <c r="B15" s="356"/>
      <c r="C15" s="930" t="s">
        <v>674</v>
      </c>
      <c r="D15" s="891" t="s">
        <v>715</v>
      </c>
      <c r="E15" s="891">
        <v>168</v>
      </c>
      <c r="F15" s="892" t="s">
        <v>675</v>
      </c>
      <c r="G15" s="1122" t="s">
        <v>804</v>
      </c>
      <c r="H15" s="1123"/>
      <c r="I15" s="892" t="s">
        <v>518</v>
      </c>
      <c r="J15" s="892" t="s">
        <v>507</v>
      </c>
      <c r="K15" s="894">
        <f t="shared" si="0"/>
        <v>8453.3898305084749</v>
      </c>
      <c r="L15" s="892">
        <v>4.72</v>
      </c>
      <c r="M15" s="899">
        <f t="shared" si="1"/>
        <v>2.79</v>
      </c>
      <c r="N15" s="937"/>
      <c r="O15" s="583" t="str">
        <f t="shared" si="2"/>
        <v xml:space="preserve">    -</v>
      </c>
      <c r="P15" s="940"/>
      <c r="Q15" s="585" t="str">
        <f t="shared" si="3"/>
        <v xml:space="preserve">    -</v>
      </c>
      <c r="R15" s="336"/>
      <c r="S15" s="818">
        <f t="shared" si="4"/>
        <v>0</v>
      </c>
      <c r="T15" s="818">
        <f t="shared" si="5"/>
        <v>0</v>
      </c>
      <c r="U15" s="1038"/>
      <c r="W15" s="807"/>
    </row>
    <row r="16" spans="1:37" ht="18.899999999999999" customHeight="1" x14ac:dyDescent="0.25">
      <c r="A16" s="336"/>
      <c r="B16" s="356"/>
      <c r="C16" s="930" t="s">
        <v>669</v>
      </c>
      <c r="D16" s="891" t="s">
        <v>710</v>
      </c>
      <c r="E16" s="897">
        <v>264</v>
      </c>
      <c r="F16" s="892" t="s">
        <v>669</v>
      </c>
      <c r="G16" s="1122" t="s">
        <v>876</v>
      </c>
      <c r="H16" s="1123"/>
      <c r="I16" s="892" t="s">
        <v>634</v>
      </c>
      <c r="J16" s="898" t="s">
        <v>633</v>
      </c>
      <c r="K16" s="894">
        <f t="shared" si="0"/>
        <v>6927.0833333333339</v>
      </c>
      <c r="L16" s="895">
        <v>5.76</v>
      </c>
      <c r="M16" s="899">
        <f t="shared" si="1"/>
        <v>3.41</v>
      </c>
      <c r="N16" s="937"/>
      <c r="O16" s="583" t="str">
        <f t="shared" si="2"/>
        <v xml:space="preserve">    -</v>
      </c>
      <c r="P16" s="940"/>
      <c r="Q16" s="585" t="str">
        <f t="shared" si="3"/>
        <v xml:space="preserve">    -</v>
      </c>
      <c r="R16" s="336"/>
      <c r="S16" s="818">
        <f t="shared" si="4"/>
        <v>0</v>
      </c>
      <c r="T16" s="818">
        <f t="shared" si="5"/>
        <v>0</v>
      </c>
      <c r="U16" s="1038"/>
      <c r="W16" s="807"/>
    </row>
    <row r="17" spans="1:37" ht="18.899999999999999" customHeight="1" x14ac:dyDescent="0.25">
      <c r="A17" s="336"/>
      <c r="B17" s="356"/>
      <c r="C17" s="930" t="s">
        <v>670</v>
      </c>
      <c r="D17" s="891" t="s">
        <v>711</v>
      </c>
      <c r="E17" s="891">
        <v>84</v>
      </c>
      <c r="F17" s="892" t="s">
        <v>671</v>
      </c>
      <c r="G17" s="1122" t="s">
        <v>877</v>
      </c>
      <c r="H17" s="1123"/>
      <c r="I17" s="892" t="s">
        <v>522</v>
      </c>
      <c r="J17" s="892" t="s">
        <v>508</v>
      </c>
      <c r="K17" s="894">
        <f t="shared" si="0"/>
        <v>10871.934604904633</v>
      </c>
      <c r="L17" s="892">
        <v>3.67</v>
      </c>
      <c r="M17" s="899">
        <f t="shared" si="1"/>
        <v>2.17</v>
      </c>
      <c r="N17" s="937"/>
      <c r="O17" s="583" t="str">
        <f t="shared" si="2"/>
        <v xml:space="preserve">    -</v>
      </c>
      <c r="P17" s="940"/>
      <c r="Q17" s="585" t="str">
        <f t="shared" si="3"/>
        <v xml:space="preserve">    -</v>
      </c>
      <c r="R17" s="336"/>
      <c r="S17" s="818">
        <f t="shared" si="4"/>
        <v>0</v>
      </c>
      <c r="T17" s="818">
        <f t="shared" si="5"/>
        <v>0</v>
      </c>
      <c r="U17" s="1038"/>
      <c r="W17" s="807"/>
    </row>
    <row r="18" spans="1:37" ht="18.899999999999999" customHeight="1" x14ac:dyDescent="0.25">
      <c r="A18" s="336"/>
      <c r="B18" s="356"/>
      <c r="C18" s="930" t="s">
        <v>670</v>
      </c>
      <c r="D18" s="891" t="s">
        <v>712</v>
      </c>
      <c r="E18" s="891">
        <v>168</v>
      </c>
      <c r="F18" s="892" t="s">
        <v>671</v>
      </c>
      <c r="G18" s="1122" t="s">
        <v>878</v>
      </c>
      <c r="H18" s="1123"/>
      <c r="I18" s="892" t="s">
        <v>523</v>
      </c>
      <c r="J18" s="892" t="s">
        <v>515</v>
      </c>
      <c r="K18" s="894">
        <f t="shared" si="0"/>
        <v>5443.3833560709409</v>
      </c>
      <c r="L18" s="892">
        <v>7.33</v>
      </c>
      <c r="M18" s="899">
        <f t="shared" si="1"/>
        <v>4.34</v>
      </c>
      <c r="N18" s="937"/>
      <c r="O18" s="583" t="str">
        <f t="shared" si="2"/>
        <v xml:space="preserve">    -</v>
      </c>
      <c r="P18" s="940"/>
      <c r="Q18" s="585" t="str">
        <f t="shared" si="3"/>
        <v xml:space="preserve">    -</v>
      </c>
      <c r="R18" s="336"/>
      <c r="S18" s="818">
        <f t="shared" si="4"/>
        <v>0</v>
      </c>
      <c r="T18" s="818">
        <f t="shared" si="5"/>
        <v>0</v>
      </c>
      <c r="U18" s="1038"/>
      <c r="W18" s="807"/>
    </row>
    <row r="19" spans="1:37" ht="18.899999999999999" customHeight="1" thickBot="1" x14ac:dyDescent="0.3">
      <c r="A19" s="336"/>
      <c r="B19" s="356"/>
      <c r="C19" s="967" t="s">
        <v>667</v>
      </c>
      <c r="D19" s="968" t="s">
        <v>709</v>
      </c>
      <c r="E19" s="969">
        <v>250</v>
      </c>
      <c r="F19" s="970" t="s">
        <v>668</v>
      </c>
      <c r="G19" s="1124" t="s">
        <v>879</v>
      </c>
      <c r="H19" s="1125"/>
      <c r="I19" s="970" t="s">
        <v>425</v>
      </c>
      <c r="J19" s="971" t="s">
        <v>427</v>
      </c>
      <c r="K19" s="972">
        <f t="shared" si="0"/>
        <v>10025.125628140704</v>
      </c>
      <c r="L19" s="973">
        <v>3.98</v>
      </c>
      <c r="M19" s="974">
        <f t="shared" si="1"/>
        <v>2.36</v>
      </c>
      <c r="N19" s="938"/>
      <c r="O19" s="746" t="str">
        <f t="shared" si="2"/>
        <v xml:space="preserve">    -</v>
      </c>
      <c r="P19" s="941"/>
      <c r="Q19" s="748" t="str">
        <f t="shared" si="3"/>
        <v xml:space="preserve">    -</v>
      </c>
      <c r="R19" s="336"/>
      <c r="S19" s="818">
        <f t="shared" si="4"/>
        <v>0</v>
      </c>
      <c r="T19" s="818">
        <f t="shared" si="5"/>
        <v>0</v>
      </c>
      <c r="U19" s="1038"/>
      <c r="W19" s="807"/>
    </row>
    <row r="20" spans="1:37" ht="18.899999999999999" customHeight="1" thickBot="1" x14ac:dyDescent="0.3">
      <c r="A20" s="336"/>
      <c r="B20" s="356"/>
      <c r="C20" s="1103" t="s">
        <v>786</v>
      </c>
      <c r="D20" s="1104"/>
      <c r="E20" s="1104"/>
      <c r="F20" s="1104"/>
      <c r="G20" s="1104"/>
      <c r="H20" s="1104"/>
      <c r="I20" s="1104"/>
      <c r="J20" s="1104"/>
      <c r="K20" s="1104"/>
      <c r="L20" s="1104"/>
      <c r="M20" s="1104"/>
      <c r="N20" s="1104"/>
      <c r="O20" s="1104"/>
      <c r="P20" s="1104"/>
      <c r="Q20" s="1107"/>
      <c r="R20" s="336"/>
      <c r="S20" s="818"/>
      <c r="T20" s="818"/>
      <c r="U20" s="1038"/>
      <c r="W20" s="807"/>
    </row>
    <row r="21" spans="1:37" s="728" customFormat="1" ht="18.899999999999999" customHeight="1" x14ac:dyDescent="0.25">
      <c r="A21" s="336"/>
      <c r="B21" s="355" t="s">
        <v>98</v>
      </c>
      <c r="C21" s="975" t="s">
        <v>677</v>
      </c>
      <c r="D21" s="976" t="s">
        <v>717</v>
      </c>
      <c r="E21" s="977">
        <v>530</v>
      </c>
      <c r="F21" s="978" t="s">
        <v>678</v>
      </c>
      <c r="G21" s="1126" t="s">
        <v>790</v>
      </c>
      <c r="H21" s="1127"/>
      <c r="I21" s="979" t="s">
        <v>103</v>
      </c>
      <c r="J21" s="980" t="s">
        <v>219</v>
      </c>
      <c r="K21" s="981">
        <f t="shared" ref="K21:K33" si="6">39900/$L21</f>
        <v>3739.4564198687908</v>
      </c>
      <c r="L21" s="982">
        <v>10.67</v>
      </c>
      <c r="M21" s="983">
        <f t="shared" ref="M21:M32" si="7">ROUND((PTV*$L21),2)</f>
        <v>6.32</v>
      </c>
      <c r="N21" s="936"/>
      <c r="O21" s="837" t="str">
        <f t="shared" ref="O21:O33" si="8">IF(N21="","    -",L21*N21)</f>
        <v xml:space="preserve">    -</v>
      </c>
      <c r="P21" s="939"/>
      <c r="Q21" s="838" t="str">
        <f t="shared" ref="Q21:Q33" si="9">IF(P21="","    -",ROUNDUP($P21/$E21,0)*$L21)</f>
        <v xml:space="preserve">    -</v>
      </c>
      <c r="R21" s="336"/>
      <c r="S21" s="818">
        <f t="shared" ref="S21:S33" si="10">N21*M21</f>
        <v>0</v>
      </c>
      <c r="T21" s="818">
        <f t="shared" ref="T21:T33" si="11">ROUNDUP((P21/E21),0)*M21</f>
        <v>0</v>
      </c>
      <c r="U21" s="1038"/>
      <c r="V21" s="801"/>
      <c r="W21" s="807"/>
      <c r="X21" s="801"/>
      <c r="Y21" s="801"/>
      <c r="Z21" s="801"/>
      <c r="AG21" s="722"/>
      <c r="AH21" s="375"/>
      <c r="AI21" s="375"/>
      <c r="AJ21" s="375"/>
      <c r="AK21" s="375"/>
    </row>
    <row r="22" spans="1:37" s="728" customFormat="1" ht="18.899999999999999" customHeight="1" x14ac:dyDescent="0.25">
      <c r="A22" s="336"/>
      <c r="B22" s="356" t="s">
        <v>98</v>
      </c>
      <c r="C22" s="931" t="s">
        <v>679</v>
      </c>
      <c r="D22" s="900" t="s">
        <v>718</v>
      </c>
      <c r="E22" s="907">
        <v>450</v>
      </c>
      <c r="F22" s="902" t="s">
        <v>680</v>
      </c>
      <c r="G22" s="1128" t="s">
        <v>791</v>
      </c>
      <c r="H22" s="1129"/>
      <c r="I22" s="903" t="s">
        <v>101</v>
      </c>
      <c r="J22" s="904" t="s">
        <v>221</v>
      </c>
      <c r="K22" s="905">
        <f t="shared" si="6"/>
        <v>5305.8510638297876</v>
      </c>
      <c r="L22" s="906">
        <v>7.52</v>
      </c>
      <c r="M22" s="912">
        <f t="shared" si="7"/>
        <v>4.45</v>
      </c>
      <c r="N22" s="937"/>
      <c r="O22" s="583" t="str">
        <f t="shared" si="8"/>
        <v xml:space="preserve">    -</v>
      </c>
      <c r="P22" s="940"/>
      <c r="Q22" s="585" t="str">
        <f t="shared" si="9"/>
        <v xml:space="preserve">    -</v>
      </c>
      <c r="R22" s="336"/>
      <c r="S22" s="818">
        <f t="shared" si="10"/>
        <v>0</v>
      </c>
      <c r="T22" s="818">
        <f t="shared" si="11"/>
        <v>0</v>
      </c>
      <c r="U22" s="1038"/>
      <c r="V22" s="801"/>
      <c r="W22" s="807"/>
      <c r="X22" s="801"/>
      <c r="Y22" s="801"/>
      <c r="Z22" s="801"/>
      <c r="AG22" s="722"/>
      <c r="AH22" s="375"/>
      <c r="AI22" s="375"/>
      <c r="AJ22" s="375"/>
      <c r="AK22" s="375"/>
    </row>
    <row r="23" spans="1:37" s="728" customFormat="1" ht="18.899999999999999" customHeight="1" x14ac:dyDescent="0.25">
      <c r="A23" s="336"/>
      <c r="B23" s="356"/>
      <c r="C23" s="931" t="s">
        <v>679</v>
      </c>
      <c r="D23" s="900" t="s">
        <v>718</v>
      </c>
      <c r="E23" s="907">
        <v>450</v>
      </c>
      <c r="F23" s="902" t="s">
        <v>680</v>
      </c>
      <c r="G23" s="1128" t="s">
        <v>887</v>
      </c>
      <c r="H23" s="1129"/>
      <c r="I23" s="903" t="s">
        <v>752</v>
      </c>
      <c r="J23" s="904" t="s">
        <v>753</v>
      </c>
      <c r="K23" s="905">
        <f t="shared" si="6"/>
        <v>5305.8510638297876</v>
      </c>
      <c r="L23" s="906">
        <v>7.52</v>
      </c>
      <c r="M23" s="912">
        <f t="shared" si="7"/>
        <v>4.45</v>
      </c>
      <c r="N23" s="937"/>
      <c r="O23" s="583" t="str">
        <f t="shared" si="8"/>
        <v xml:space="preserve">    -</v>
      </c>
      <c r="P23" s="940"/>
      <c r="Q23" s="585" t="str">
        <f t="shared" si="9"/>
        <v xml:space="preserve">    -</v>
      </c>
      <c r="R23" s="336"/>
      <c r="S23" s="818">
        <f t="shared" si="10"/>
        <v>0</v>
      </c>
      <c r="T23" s="818">
        <f t="shared" si="11"/>
        <v>0</v>
      </c>
      <c r="U23" s="1038"/>
      <c r="V23" s="801"/>
      <c r="W23" s="807"/>
      <c r="X23" s="801"/>
      <c r="Y23" s="801"/>
      <c r="Z23" s="801"/>
      <c r="AG23" s="722"/>
      <c r="AH23" s="375"/>
      <c r="AI23" s="375"/>
      <c r="AJ23" s="375"/>
      <c r="AK23" s="375"/>
    </row>
    <row r="24" spans="1:37" s="728" customFormat="1" ht="18.899999999999999" customHeight="1" x14ac:dyDescent="0.25">
      <c r="A24" s="336"/>
      <c r="B24" s="355" t="s">
        <v>98</v>
      </c>
      <c r="C24" s="932" t="s">
        <v>677</v>
      </c>
      <c r="D24" s="900" t="s">
        <v>717</v>
      </c>
      <c r="E24" s="901">
        <v>530</v>
      </c>
      <c r="F24" s="902" t="s">
        <v>678</v>
      </c>
      <c r="G24" s="1128" t="s">
        <v>476</v>
      </c>
      <c r="H24" s="1129"/>
      <c r="I24" s="908" t="s">
        <v>127</v>
      </c>
      <c r="J24" s="904" t="s">
        <v>222</v>
      </c>
      <c r="K24" s="905">
        <f t="shared" si="6"/>
        <v>3254.4861337683524</v>
      </c>
      <c r="L24" s="909">
        <v>12.26</v>
      </c>
      <c r="M24" s="912">
        <f t="shared" si="7"/>
        <v>7.26</v>
      </c>
      <c r="N24" s="937"/>
      <c r="O24" s="583" t="str">
        <f t="shared" si="8"/>
        <v xml:space="preserve">    -</v>
      </c>
      <c r="P24" s="940"/>
      <c r="Q24" s="585" t="str">
        <f t="shared" si="9"/>
        <v xml:space="preserve">    -</v>
      </c>
      <c r="R24" s="336"/>
      <c r="S24" s="818">
        <f t="shared" si="10"/>
        <v>0</v>
      </c>
      <c r="T24" s="818">
        <f t="shared" si="11"/>
        <v>0</v>
      </c>
      <c r="U24" s="1038"/>
      <c r="V24" s="801"/>
      <c r="W24" s="807"/>
      <c r="X24" s="801"/>
      <c r="Y24" s="801"/>
      <c r="Z24" s="801"/>
      <c r="AG24" s="722"/>
      <c r="AH24" s="375"/>
      <c r="AI24" s="375"/>
      <c r="AJ24" s="375"/>
      <c r="AK24" s="375"/>
    </row>
    <row r="25" spans="1:37" s="728" customFormat="1" ht="18.899999999999999" customHeight="1" x14ac:dyDescent="0.25">
      <c r="A25" s="336"/>
      <c r="B25" s="355"/>
      <c r="C25" s="932" t="s">
        <v>677</v>
      </c>
      <c r="D25" s="900" t="s">
        <v>717</v>
      </c>
      <c r="E25" s="901">
        <v>530</v>
      </c>
      <c r="F25" s="902" t="s">
        <v>678</v>
      </c>
      <c r="G25" s="1128" t="s">
        <v>476</v>
      </c>
      <c r="H25" s="1129"/>
      <c r="I25" s="908" t="s">
        <v>889</v>
      </c>
      <c r="J25" s="904" t="s">
        <v>888</v>
      </c>
      <c r="K25" s="905">
        <f t="shared" si="6"/>
        <v>3230.7692307692309</v>
      </c>
      <c r="L25" s="909">
        <v>12.35</v>
      </c>
      <c r="M25" s="912">
        <f t="shared" si="7"/>
        <v>7.31</v>
      </c>
      <c r="N25" s="937"/>
      <c r="O25" s="583" t="str">
        <f t="shared" si="8"/>
        <v xml:space="preserve">    -</v>
      </c>
      <c r="P25" s="940"/>
      <c r="Q25" s="585" t="str">
        <f t="shared" si="9"/>
        <v xml:space="preserve">    -</v>
      </c>
      <c r="R25" s="336"/>
      <c r="S25" s="818"/>
      <c r="T25" s="818"/>
      <c r="U25" s="1038"/>
      <c r="V25" s="801"/>
      <c r="W25" s="807"/>
      <c r="X25" s="801"/>
      <c r="Y25" s="801"/>
      <c r="Z25" s="801"/>
      <c r="AG25" s="722"/>
      <c r="AH25" s="375"/>
      <c r="AI25" s="375"/>
      <c r="AJ25" s="375"/>
      <c r="AK25" s="375"/>
    </row>
    <row r="26" spans="1:37" s="728" customFormat="1" ht="18.899999999999999" customHeight="1" x14ac:dyDescent="0.25">
      <c r="A26" s="339"/>
      <c r="B26" s="360" t="s">
        <v>98</v>
      </c>
      <c r="C26" s="933" t="s">
        <v>679</v>
      </c>
      <c r="D26" s="907" t="s">
        <v>718</v>
      </c>
      <c r="E26" s="901">
        <v>573</v>
      </c>
      <c r="F26" s="902" t="s">
        <v>681</v>
      </c>
      <c r="G26" s="1130" t="s">
        <v>792</v>
      </c>
      <c r="H26" s="1131"/>
      <c r="I26" s="902" t="s">
        <v>138</v>
      </c>
      <c r="J26" s="904" t="s">
        <v>223</v>
      </c>
      <c r="K26" s="905">
        <f t="shared" si="6"/>
        <v>2599.3485342019544</v>
      </c>
      <c r="L26" s="906">
        <v>15.35</v>
      </c>
      <c r="M26" s="912">
        <f t="shared" si="7"/>
        <v>9.09</v>
      </c>
      <c r="N26" s="937"/>
      <c r="O26" s="583" t="str">
        <f t="shared" si="8"/>
        <v xml:space="preserve">    -</v>
      </c>
      <c r="P26" s="940"/>
      <c r="Q26" s="585" t="str">
        <f t="shared" si="9"/>
        <v xml:space="preserve">    -</v>
      </c>
      <c r="R26" s="336"/>
      <c r="S26" s="818">
        <f t="shared" si="10"/>
        <v>0</v>
      </c>
      <c r="T26" s="818">
        <f t="shared" si="11"/>
        <v>0</v>
      </c>
      <c r="U26" s="1038"/>
      <c r="V26" s="801"/>
      <c r="W26" s="807"/>
      <c r="X26" s="801"/>
      <c r="Y26" s="801"/>
      <c r="Z26" s="801"/>
      <c r="AG26" s="722"/>
      <c r="AH26" s="375"/>
      <c r="AI26" s="375"/>
      <c r="AJ26" s="375"/>
      <c r="AK26" s="375"/>
    </row>
    <row r="27" spans="1:37" s="728" customFormat="1" ht="18.899999999999999" customHeight="1" x14ac:dyDescent="0.25">
      <c r="A27" s="336"/>
      <c r="B27" s="355" t="s">
        <v>98</v>
      </c>
      <c r="C27" s="934" t="s">
        <v>684</v>
      </c>
      <c r="D27" s="900" t="s">
        <v>719</v>
      </c>
      <c r="E27" s="901">
        <v>498</v>
      </c>
      <c r="F27" s="902" t="s">
        <v>685</v>
      </c>
      <c r="G27" s="1128" t="s">
        <v>793</v>
      </c>
      <c r="H27" s="1129"/>
      <c r="I27" s="903" t="s">
        <v>137</v>
      </c>
      <c r="J27" s="904" t="s">
        <v>224</v>
      </c>
      <c r="K27" s="905">
        <f t="shared" si="6"/>
        <v>3792.7756653992396</v>
      </c>
      <c r="L27" s="906">
        <v>10.52</v>
      </c>
      <c r="M27" s="912">
        <f t="shared" si="7"/>
        <v>6.23</v>
      </c>
      <c r="N27" s="937"/>
      <c r="O27" s="583" t="str">
        <f t="shared" si="8"/>
        <v xml:space="preserve">    -</v>
      </c>
      <c r="P27" s="940"/>
      <c r="Q27" s="585" t="str">
        <f t="shared" si="9"/>
        <v xml:space="preserve">    -</v>
      </c>
      <c r="R27" s="336"/>
      <c r="S27" s="818">
        <f t="shared" si="10"/>
        <v>0</v>
      </c>
      <c r="T27" s="818">
        <f t="shared" si="11"/>
        <v>0</v>
      </c>
      <c r="U27" s="1038"/>
      <c r="V27" s="801"/>
      <c r="W27" s="807"/>
      <c r="X27" s="801"/>
      <c r="Y27" s="801"/>
      <c r="Z27" s="801"/>
      <c r="AG27" s="722"/>
      <c r="AH27" s="375"/>
      <c r="AI27" s="375"/>
      <c r="AJ27" s="375"/>
      <c r="AK27" s="375"/>
    </row>
    <row r="28" spans="1:37" s="728" customFormat="1" ht="18.899999999999999" customHeight="1" x14ac:dyDescent="0.25">
      <c r="A28" s="336"/>
      <c r="B28" s="355" t="s">
        <v>98</v>
      </c>
      <c r="C28" s="934" t="s">
        <v>679</v>
      </c>
      <c r="D28" s="900" t="s">
        <v>718</v>
      </c>
      <c r="E28" s="901">
        <v>573</v>
      </c>
      <c r="F28" s="902" t="s">
        <v>681</v>
      </c>
      <c r="G28" s="1128" t="s">
        <v>794</v>
      </c>
      <c r="H28" s="1129"/>
      <c r="I28" s="903" t="s">
        <v>134</v>
      </c>
      <c r="J28" s="904" t="s">
        <v>225</v>
      </c>
      <c r="K28" s="905">
        <f t="shared" si="6"/>
        <v>2291.786329695577</v>
      </c>
      <c r="L28" s="906">
        <v>17.41</v>
      </c>
      <c r="M28" s="912">
        <f t="shared" si="7"/>
        <v>10.31</v>
      </c>
      <c r="N28" s="937"/>
      <c r="O28" s="583" t="str">
        <f t="shared" si="8"/>
        <v xml:space="preserve">    -</v>
      </c>
      <c r="P28" s="940"/>
      <c r="Q28" s="585" t="str">
        <f t="shared" si="9"/>
        <v xml:space="preserve">    -</v>
      </c>
      <c r="R28" s="336"/>
      <c r="S28" s="818">
        <f t="shared" si="10"/>
        <v>0</v>
      </c>
      <c r="T28" s="818">
        <f t="shared" si="11"/>
        <v>0</v>
      </c>
      <c r="U28" s="1038"/>
      <c r="V28" s="801"/>
      <c r="W28" s="807"/>
      <c r="X28" s="801"/>
      <c r="Y28" s="801"/>
      <c r="Z28" s="801"/>
      <c r="AG28" s="722"/>
      <c r="AH28" s="375"/>
      <c r="AI28" s="375"/>
      <c r="AJ28" s="375"/>
      <c r="AK28" s="375"/>
    </row>
    <row r="29" spans="1:37" s="728" customFormat="1" ht="18.899999999999999" customHeight="1" x14ac:dyDescent="0.25">
      <c r="A29" s="336"/>
      <c r="B29" s="355"/>
      <c r="C29" s="934" t="s">
        <v>686</v>
      </c>
      <c r="D29" s="900" t="s">
        <v>720</v>
      </c>
      <c r="E29" s="910">
        <v>1332</v>
      </c>
      <c r="F29" s="902" t="s">
        <v>687</v>
      </c>
      <c r="G29" s="1128" t="s">
        <v>795</v>
      </c>
      <c r="H29" s="1129"/>
      <c r="I29" s="903" t="s">
        <v>192</v>
      </c>
      <c r="J29" s="904" t="s">
        <v>226</v>
      </c>
      <c r="K29" s="905">
        <f t="shared" si="6"/>
        <v>1288.3435582822087</v>
      </c>
      <c r="L29" s="906">
        <v>30.97</v>
      </c>
      <c r="M29" s="912">
        <f t="shared" si="7"/>
        <v>18.34</v>
      </c>
      <c r="N29" s="937"/>
      <c r="O29" s="583" t="str">
        <f t="shared" si="8"/>
        <v xml:space="preserve">    -</v>
      </c>
      <c r="P29" s="940"/>
      <c r="Q29" s="585" t="str">
        <f t="shared" si="9"/>
        <v xml:space="preserve">    -</v>
      </c>
      <c r="R29" s="336"/>
      <c r="S29" s="818">
        <f t="shared" si="10"/>
        <v>0</v>
      </c>
      <c r="T29" s="818">
        <f t="shared" si="11"/>
        <v>0</v>
      </c>
      <c r="U29" s="1038"/>
      <c r="V29" s="801"/>
      <c r="W29" s="807"/>
      <c r="X29" s="801"/>
      <c r="Y29" s="801"/>
      <c r="Z29" s="801"/>
      <c r="AG29" s="722"/>
      <c r="AH29" s="375"/>
      <c r="AI29" s="375"/>
      <c r="AJ29" s="375"/>
      <c r="AK29" s="375"/>
    </row>
    <row r="30" spans="1:37" s="728" customFormat="1" ht="18.899999999999999" customHeight="1" x14ac:dyDescent="0.25">
      <c r="A30" s="336"/>
      <c r="B30" s="355" t="s">
        <v>98</v>
      </c>
      <c r="C30" s="934" t="s">
        <v>677</v>
      </c>
      <c r="D30" s="900" t="s">
        <v>717</v>
      </c>
      <c r="E30" s="901">
        <v>530</v>
      </c>
      <c r="F30" s="902" t="s">
        <v>678</v>
      </c>
      <c r="G30" s="1128" t="s">
        <v>796</v>
      </c>
      <c r="H30" s="1129"/>
      <c r="I30" s="903" t="s">
        <v>150</v>
      </c>
      <c r="J30" s="904" t="s">
        <v>227</v>
      </c>
      <c r="K30" s="905">
        <f t="shared" si="6"/>
        <v>4104.9382716049377</v>
      </c>
      <c r="L30" s="906">
        <v>9.7200000000000006</v>
      </c>
      <c r="M30" s="912">
        <f t="shared" si="7"/>
        <v>5.76</v>
      </c>
      <c r="N30" s="937"/>
      <c r="O30" s="583" t="str">
        <f t="shared" si="8"/>
        <v xml:space="preserve">    -</v>
      </c>
      <c r="P30" s="940"/>
      <c r="Q30" s="585" t="str">
        <f t="shared" si="9"/>
        <v xml:space="preserve">    -</v>
      </c>
      <c r="R30" s="336"/>
      <c r="S30" s="818">
        <f t="shared" si="10"/>
        <v>0</v>
      </c>
      <c r="T30" s="818">
        <f t="shared" si="11"/>
        <v>0</v>
      </c>
      <c r="U30" s="1038"/>
      <c r="V30" s="801"/>
      <c r="W30" s="801"/>
      <c r="X30" s="801"/>
      <c r="Y30" s="801"/>
      <c r="Z30" s="801"/>
      <c r="AG30" s="722"/>
      <c r="AH30" s="375"/>
      <c r="AI30" s="375"/>
      <c r="AJ30" s="375"/>
      <c r="AK30" s="375"/>
    </row>
    <row r="31" spans="1:37" s="728" customFormat="1" ht="18.899999999999999" customHeight="1" x14ac:dyDescent="0.25">
      <c r="A31" s="336"/>
      <c r="B31" s="355" t="s">
        <v>98</v>
      </c>
      <c r="C31" s="934" t="s">
        <v>677</v>
      </c>
      <c r="D31" s="900" t="s">
        <v>717</v>
      </c>
      <c r="E31" s="901">
        <v>572</v>
      </c>
      <c r="F31" s="902" t="s">
        <v>688</v>
      </c>
      <c r="G31" s="1128" t="s">
        <v>797</v>
      </c>
      <c r="H31" s="1129"/>
      <c r="I31" s="903" t="s">
        <v>151</v>
      </c>
      <c r="J31" s="904" t="s">
        <v>228</v>
      </c>
      <c r="K31" s="905">
        <f t="shared" si="6"/>
        <v>2453.8745387453873</v>
      </c>
      <c r="L31" s="906">
        <v>16.260000000000002</v>
      </c>
      <c r="M31" s="912">
        <f t="shared" si="7"/>
        <v>9.6300000000000008</v>
      </c>
      <c r="N31" s="937"/>
      <c r="O31" s="583" t="str">
        <f t="shared" si="8"/>
        <v xml:space="preserve">    -</v>
      </c>
      <c r="P31" s="940"/>
      <c r="Q31" s="585" t="str">
        <f t="shared" si="9"/>
        <v xml:space="preserve">    -</v>
      </c>
      <c r="R31" s="336"/>
      <c r="S31" s="818">
        <f t="shared" si="10"/>
        <v>0</v>
      </c>
      <c r="T31" s="818">
        <f t="shared" si="11"/>
        <v>0</v>
      </c>
      <c r="U31" s="1038"/>
      <c r="V31" s="801"/>
      <c r="W31" s="801"/>
      <c r="X31" s="801"/>
      <c r="Y31" s="801"/>
      <c r="Z31" s="801"/>
      <c r="AG31" s="722"/>
      <c r="AH31" s="375"/>
      <c r="AI31" s="375"/>
      <c r="AJ31" s="375"/>
      <c r="AK31" s="375"/>
    </row>
    <row r="32" spans="1:37" s="728" customFormat="1" ht="18.899999999999999" customHeight="1" x14ac:dyDescent="0.25">
      <c r="A32" s="336"/>
      <c r="B32" s="355"/>
      <c r="C32" s="934" t="s">
        <v>677</v>
      </c>
      <c r="D32" s="900" t="s">
        <v>717</v>
      </c>
      <c r="E32" s="901">
        <v>318</v>
      </c>
      <c r="F32" s="902" t="s">
        <v>689</v>
      </c>
      <c r="G32" s="1128" t="s">
        <v>798</v>
      </c>
      <c r="H32" s="1129"/>
      <c r="I32" s="903" t="s">
        <v>646</v>
      </c>
      <c r="J32" s="904" t="s">
        <v>642</v>
      </c>
      <c r="K32" s="905">
        <f t="shared" si="6"/>
        <v>4453.125</v>
      </c>
      <c r="L32" s="906">
        <v>8.9600000000000009</v>
      </c>
      <c r="M32" s="912">
        <f t="shared" si="7"/>
        <v>5.31</v>
      </c>
      <c r="N32" s="937"/>
      <c r="O32" s="583" t="str">
        <f t="shared" si="8"/>
        <v xml:space="preserve">    -</v>
      </c>
      <c r="P32" s="940"/>
      <c r="Q32" s="585" t="str">
        <f t="shared" si="9"/>
        <v xml:space="preserve">    -</v>
      </c>
      <c r="R32" s="336"/>
      <c r="S32" s="818">
        <f t="shared" si="10"/>
        <v>0</v>
      </c>
      <c r="T32" s="818">
        <f t="shared" si="11"/>
        <v>0</v>
      </c>
      <c r="U32" s="1038"/>
      <c r="V32" s="801"/>
      <c r="W32" s="801"/>
      <c r="X32" s="801"/>
      <c r="Y32" s="801"/>
      <c r="Z32" s="801"/>
      <c r="AG32" s="722"/>
      <c r="AH32" s="375"/>
      <c r="AI32" s="375"/>
      <c r="AJ32" s="375"/>
      <c r="AK32" s="375"/>
    </row>
    <row r="33" spans="1:37" s="728" customFormat="1" ht="18.899999999999999" customHeight="1" thickBot="1" x14ac:dyDescent="0.3">
      <c r="A33" s="336"/>
      <c r="B33" s="355"/>
      <c r="C33" s="934" t="s">
        <v>677</v>
      </c>
      <c r="D33" s="900" t="s">
        <v>717</v>
      </c>
      <c r="E33" s="901">
        <v>318</v>
      </c>
      <c r="F33" s="902" t="s">
        <v>689</v>
      </c>
      <c r="G33" s="1128" t="s">
        <v>799</v>
      </c>
      <c r="H33" s="1129"/>
      <c r="I33" s="903" t="s">
        <v>647</v>
      </c>
      <c r="J33" s="904" t="s">
        <v>643</v>
      </c>
      <c r="K33" s="905">
        <f t="shared" si="6"/>
        <v>4418.604651162791</v>
      </c>
      <c r="L33" s="906">
        <v>9.0299999999999994</v>
      </c>
      <c r="M33" s="912">
        <f>ROUNDUP((PTV*$L33),2)</f>
        <v>5.35</v>
      </c>
      <c r="N33" s="937"/>
      <c r="O33" s="583" t="str">
        <f t="shared" si="8"/>
        <v xml:space="preserve">    -</v>
      </c>
      <c r="P33" s="940"/>
      <c r="Q33" s="585" t="str">
        <f t="shared" si="9"/>
        <v xml:space="preserve">    -</v>
      </c>
      <c r="R33" s="336"/>
      <c r="S33" s="818">
        <f t="shared" si="10"/>
        <v>0</v>
      </c>
      <c r="T33" s="818">
        <f t="shared" si="11"/>
        <v>0</v>
      </c>
      <c r="U33" s="1038"/>
      <c r="V33" s="801"/>
      <c r="W33" s="801"/>
      <c r="X33" s="801"/>
      <c r="Y33" s="801"/>
      <c r="Z33" s="801"/>
      <c r="AG33" s="722"/>
      <c r="AH33" s="375"/>
      <c r="AI33" s="375"/>
      <c r="AJ33" s="375"/>
      <c r="AK33" s="375"/>
    </row>
    <row r="34" spans="1:37" s="845" customFormat="1" ht="18.899999999999999" customHeight="1" thickBot="1" x14ac:dyDescent="0.3">
      <c r="A34" s="839"/>
      <c r="B34" s="840"/>
      <c r="C34" s="1103" t="s">
        <v>785</v>
      </c>
      <c r="D34" s="1104"/>
      <c r="E34" s="1104"/>
      <c r="F34" s="1104"/>
      <c r="G34" s="1104"/>
      <c r="H34" s="1104"/>
      <c r="I34" s="1104"/>
      <c r="J34" s="1104"/>
      <c r="K34" s="1104"/>
      <c r="L34" s="1104"/>
      <c r="M34" s="1104"/>
      <c r="N34" s="1104"/>
      <c r="O34" s="1104"/>
      <c r="P34" s="1104"/>
      <c r="Q34" s="1107"/>
      <c r="R34" s="841"/>
      <c r="S34" s="842"/>
      <c r="T34" s="842"/>
      <c r="U34" s="1039"/>
      <c r="V34" s="843"/>
      <c r="W34" s="844"/>
      <c r="X34" s="843"/>
      <c r="Y34" s="843"/>
      <c r="Z34" s="843"/>
      <c r="AG34" s="846"/>
      <c r="AH34" s="847"/>
      <c r="AI34" s="847"/>
      <c r="AJ34" s="847"/>
      <c r="AK34" s="847"/>
    </row>
    <row r="35" spans="1:37" ht="18.899999999999999" customHeight="1" x14ac:dyDescent="0.25">
      <c r="A35" s="336"/>
      <c r="B35" s="356"/>
      <c r="C35" s="986" t="s">
        <v>114</v>
      </c>
      <c r="D35" s="987" t="s">
        <v>707</v>
      </c>
      <c r="E35" s="988">
        <v>1000</v>
      </c>
      <c r="F35" s="989" t="s">
        <v>664</v>
      </c>
      <c r="G35" s="1132" t="s">
        <v>869</v>
      </c>
      <c r="H35" s="1133"/>
      <c r="I35" s="989" t="s">
        <v>442</v>
      </c>
      <c r="J35" s="990" t="s">
        <v>74</v>
      </c>
      <c r="K35" s="991">
        <f>39900/$L35</f>
        <v>8295.2182952182957</v>
      </c>
      <c r="L35" s="992">
        <v>4.8099999999999996</v>
      </c>
      <c r="M35" s="984">
        <f>ROUND((PTV*$L35),2)</f>
        <v>2.85</v>
      </c>
      <c r="N35" s="936"/>
      <c r="O35" s="837" t="str">
        <f t="shared" ref="O35:O59" si="12">IF(N35="","    -",L35*N35)</f>
        <v xml:space="preserve">    -</v>
      </c>
      <c r="P35" s="939"/>
      <c r="Q35" s="838" t="str">
        <f t="shared" ref="Q35:Q59" si="13">IF(P35="","    -",ROUNDUP($P35/$E35,0)*$L35)</f>
        <v xml:space="preserve">    -</v>
      </c>
      <c r="R35" s="336"/>
      <c r="S35" s="818">
        <f>N35*M35</f>
        <v>0</v>
      </c>
      <c r="T35" s="818">
        <f t="shared" ref="T35:T59" si="14">ROUNDUP((P35/E35),0)*M35</f>
        <v>0</v>
      </c>
      <c r="U35" s="1038"/>
      <c r="W35" s="807"/>
    </row>
    <row r="36" spans="1:37" ht="18.899999999999999" customHeight="1" x14ac:dyDescent="0.25">
      <c r="A36" s="336"/>
      <c r="B36" s="355"/>
      <c r="C36" s="930" t="s">
        <v>659</v>
      </c>
      <c r="D36" s="891" t="s">
        <v>700</v>
      </c>
      <c r="E36" s="897">
        <v>1140</v>
      </c>
      <c r="F36" s="892" t="s">
        <v>658</v>
      </c>
      <c r="G36" s="1134" t="s">
        <v>870</v>
      </c>
      <c r="H36" s="1135"/>
      <c r="I36" s="892" t="s">
        <v>441</v>
      </c>
      <c r="J36" s="898" t="s">
        <v>72</v>
      </c>
      <c r="K36" s="894">
        <f t="shared" ref="K36" si="15">39900/$L36</f>
        <v>3840.2309913378244</v>
      </c>
      <c r="L36" s="895">
        <v>10.39</v>
      </c>
      <c r="M36" s="899">
        <f t="shared" ref="M36" si="16">ROUND((PTV*$L36),2)</f>
        <v>6.15</v>
      </c>
      <c r="N36" s="937"/>
      <c r="O36" s="583" t="str">
        <f t="shared" si="12"/>
        <v xml:space="preserve">    -</v>
      </c>
      <c r="P36" s="940"/>
      <c r="Q36" s="585" t="str">
        <f t="shared" si="13"/>
        <v xml:space="preserve">    -</v>
      </c>
      <c r="R36" s="336"/>
      <c r="S36" s="818">
        <f t="shared" ref="S36:S59" si="17">N36*M36</f>
        <v>0</v>
      </c>
      <c r="T36" s="818">
        <f t="shared" si="14"/>
        <v>0</v>
      </c>
      <c r="U36" s="1038"/>
      <c r="V36" s="801" t="s">
        <v>596</v>
      </c>
      <c r="W36" s="807"/>
    </row>
    <row r="37" spans="1:37" s="348" customFormat="1" ht="18.899999999999999" customHeight="1" x14ac:dyDescent="0.25">
      <c r="A37" s="343"/>
      <c r="B37" s="356"/>
      <c r="C37" s="930" t="s">
        <v>702</v>
      </c>
      <c r="D37" s="891" t="s">
        <v>703</v>
      </c>
      <c r="E37" s="896">
        <v>760</v>
      </c>
      <c r="F37" s="892" t="s">
        <v>658</v>
      </c>
      <c r="G37" s="1134" t="s">
        <v>871</v>
      </c>
      <c r="H37" s="1135"/>
      <c r="I37" s="892" t="s">
        <v>387</v>
      </c>
      <c r="J37" s="898" t="s">
        <v>73</v>
      </c>
      <c r="K37" s="894">
        <f t="shared" ref="K37:K44" si="18">39900/$L37</f>
        <v>5757.575757575758</v>
      </c>
      <c r="L37" s="895">
        <v>6.93</v>
      </c>
      <c r="M37" s="899">
        <f t="shared" ref="M37:M44" si="19">ROUND((PTV*$L37),2)</f>
        <v>4.0999999999999996</v>
      </c>
      <c r="N37" s="937"/>
      <c r="O37" s="583" t="str">
        <f t="shared" si="12"/>
        <v xml:space="preserve">    -</v>
      </c>
      <c r="P37" s="940"/>
      <c r="Q37" s="585" t="str">
        <f t="shared" si="13"/>
        <v xml:space="preserve">    -</v>
      </c>
      <c r="R37" s="343"/>
      <c r="S37" s="818">
        <f t="shared" ref="S37:S44" si="20">N37*M37</f>
        <v>0</v>
      </c>
      <c r="T37" s="818">
        <f t="shared" si="14"/>
        <v>0</v>
      </c>
      <c r="U37" s="1038"/>
      <c r="V37" s="808"/>
      <c r="W37" s="807"/>
      <c r="X37" s="808"/>
      <c r="Y37" s="808"/>
      <c r="Z37" s="808"/>
      <c r="AA37" s="729"/>
      <c r="AB37" s="729"/>
      <c r="AC37" s="729"/>
      <c r="AD37" s="729"/>
      <c r="AE37" s="729"/>
      <c r="AF37" s="729"/>
      <c r="AG37" s="723"/>
      <c r="AH37" s="464"/>
      <c r="AI37" s="464"/>
      <c r="AJ37" s="464"/>
      <c r="AK37" s="464"/>
    </row>
    <row r="38" spans="1:37" ht="18.899999999999999" customHeight="1" x14ac:dyDescent="0.25">
      <c r="A38" s="336"/>
      <c r="B38" s="356" t="s">
        <v>269</v>
      </c>
      <c r="C38" s="930" t="s">
        <v>704</v>
      </c>
      <c r="D38" s="891" t="s">
        <v>706</v>
      </c>
      <c r="E38" s="897">
        <v>773</v>
      </c>
      <c r="F38" s="892" t="s">
        <v>658</v>
      </c>
      <c r="G38" s="1134" t="s">
        <v>872</v>
      </c>
      <c r="H38" s="1135"/>
      <c r="I38" s="892" t="s">
        <v>488</v>
      </c>
      <c r="J38" s="898" t="s">
        <v>489</v>
      </c>
      <c r="K38" s="894">
        <f t="shared" si="18"/>
        <v>5757.575757575758</v>
      </c>
      <c r="L38" s="895">
        <v>6.93</v>
      </c>
      <c r="M38" s="899">
        <f t="shared" si="19"/>
        <v>4.0999999999999996</v>
      </c>
      <c r="N38" s="937"/>
      <c r="O38" s="583" t="str">
        <f t="shared" si="12"/>
        <v xml:space="preserve">    -</v>
      </c>
      <c r="P38" s="940"/>
      <c r="Q38" s="585" t="str">
        <f t="shared" si="13"/>
        <v xml:space="preserve">    -</v>
      </c>
      <c r="R38" s="336"/>
      <c r="S38" s="818">
        <f t="shared" si="20"/>
        <v>0</v>
      </c>
      <c r="T38" s="818">
        <f t="shared" si="14"/>
        <v>0</v>
      </c>
      <c r="U38" s="1038"/>
      <c r="V38" s="809"/>
      <c r="W38" s="809"/>
      <c r="X38" s="809"/>
      <c r="Y38" s="809"/>
      <c r="Z38" s="809"/>
      <c r="AA38" s="463"/>
      <c r="AB38" s="463"/>
      <c r="AC38" s="463"/>
      <c r="AD38" s="463"/>
      <c r="AE38" s="463"/>
      <c r="AF38" s="463"/>
      <c r="AG38" s="726"/>
      <c r="AH38" s="463"/>
      <c r="AI38" s="463"/>
      <c r="AJ38" s="463"/>
      <c r="AK38" s="463"/>
    </row>
    <row r="39" spans="1:37" s="348" customFormat="1" ht="18.899999999999999" customHeight="1" x14ac:dyDescent="0.25">
      <c r="A39" s="343"/>
      <c r="B39" s="356"/>
      <c r="C39" s="930" t="s">
        <v>765</v>
      </c>
      <c r="D39" s="891" t="s">
        <v>758</v>
      </c>
      <c r="E39" s="897">
        <v>1125</v>
      </c>
      <c r="F39" s="892" t="s">
        <v>658</v>
      </c>
      <c r="G39" s="1136" t="s">
        <v>801</v>
      </c>
      <c r="H39" s="1137"/>
      <c r="I39" s="892" t="s">
        <v>733</v>
      </c>
      <c r="J39" s="898" t="s">
        <v>732</v>
      </c>
      <c r="K39" s="894">
        <f t="shared" si="18"/>
        <v>3954.4103072348862</v>
      </c>
      <c r="L39" s="895">
        <v>10.09</v>
      </c>
      <c r="M39" s="899">
        <f t="shared" si="19"/>
        <v>5.97</v>
      </c>
      <c r="N39" s="937"/>
      <c r="O39" s="583" t="str">
        <f t="shared" si="12"/>
        <v xml:space="preserve">    -</v>
      </c>
      <c r="P39" s="940"/>
      <c r="Q39" s="585" t="str">
        <f t="shared" si="13"/>
        <v xml:space="preserve">    -</v>
      </c>
      <c r="R39" s="343"/>
      <c r="S39" s="818">
        <f t="shared" si="20"/>
        <v>0</v>
      </c>
      <c r="T39" s="818">
        <f t="shared" si="14"/>
        <v>0</v>
      </c>
      <c r="U39" s="1038"/>
      <c r="V39" s="801"/>
      <c r="W39" s="807"/>
      <c r="X39" s="808"/>
      <c r="Y39" s="808"/>
      <c r="Z39" s="808"/>
      <c r="AA39" s="729"/>
      <c r="AB39" s="729"/>
      <c r="AC39" s="729"/>
      <c r="AD39" s="729"/>
      <c r="AE39" s="729"/>
      <c r="AF39" s="729"/>
      <c r="AG39" s="723"/>
      <c r="AH39" s="464"/>
      <c r="AI39" s="464"/>
      <c r="AJ39" s="464"/>
      <c r="AK39" s="464"/>
    </row>
    <row r="40" spans="1:37" ht="18.899999999999999" customHeight="1" x14ac:dyDescent="0.25">
      <c r="A40" s="336"/>
      <c r="B40" s="356"/>
      <c r="C40" s="930" t="s">
        <v>667</v>
      </c>
      <c r="D40" s="891" t="s">
        <v>709</v>
      </c>
      <c r="E40" s="897">
        <v>250</v>
      </c>
      <c r="F40" s="892" t="s">
        <v>668</v>
      </c>
      <c r="G40" s="1134" t="s">
        <v>873</v>
      </c>
      <c r="H40" s="1135"/>
      <c r="I40" s="892" t="s">
        <v>424</v>
      </c>
      <c r="J40" s="898" t="s">
        <v>426</v>
      </c>
      <c r="K40" s="894">
        <f t="shared" si="18"/>
        <v>11207.865168539325</v>
      </c>
      <c r="L40" s="895">
        <v>3.56</v>
      </c>
      <c r="M40" s="899">
        <f t="shared" si="19"/>
        <v>2.11</v>
      </c>
      <c r="N40" s="937"/>
      <c r="O40" s="583" t="str">
        <f t="shared" si="12"/>
        <v xml:space="preserve">    -</v>
      </c>
      <c r="P40" s="940"/>
      <c r="Q40" s="585" t="str">
        <f t="shared" si="13"/>
        <v xml:space="preserve">    -</v>
      </c>
      <c r="R40" s="336"/>
      <c r="S40" s="818">
        <f t="shared" si="20"/>
        <v>0</v>
      </c>
      <c r="T40" s="818">
        <f t="shared" si="14"/>
        <v>0</v>
      </c>
      <c r="U40" s="1038"/>
      <c r="V40" s="801" t="str">
        <f>V47&amp;TEXT(TLW,"#,###.00")</f>
        <v xml:space="preserve"> per pound or 39,900.00</v>
      </c>
      <c r="W40" s="807"/>
    </row>
    <row r="41" spans="1:37" s="359" customFormat="1" ht="18.899999999999999" customHeight="1" x14ac:dyDescent="0.25">
      <c r="A41" s="357"/>
      <c r="B41" s="358"/>
      <c r="C41" s="930" t="s">
        <v>667</v>
      </c>
      <c r="D41" s="891" t="s">
        <v>709</v>
      </c>
      <c r="E41" s="891">
        <v>250</v>
      </c>
      <c r="F41" s="892" t="s">
        <v>668</v>
      </c>
      <c r="G41" s="1134" t="s">
        <v>874</v>
      </c>
      <c r="H41" s="1135"/>
      <c r="I41" s="892" t="s">
        <v>444</v>
      </c>
      <c r="J41" s="892" t="s">
        <v>445</v>
      </c>
      <c r="K41" s="894">
        <f t="shared" si="18"/>
        <v>19463.414634146342</v>
      </c>
      <c r="L41" s="892">
        <v>2.0499999999999998</v>
      </c>
      <c r="M41" s="899">
        <f t="shared" si="19"/>
        <v>1.21</v>
      </c>
      <c r="N41" s="937"/>
      <c r="O41" s="583" t="str">
        <f t="shared" si="12"/>
        <v xml:space="preserve">    -</v>
      </c>
      <c r="P41" s="940"/>
      <c r="Q41" s="585" t="str">
        <f t="shared" si="13"/>
        <v xml:space="preserve">    -</v>
      </c>
      <c r="S41" s="818">
        <f t="shared" si="20"/>
        <v>0</v>
      </c>
      <c r="T41" s="818">
        <f t="shared" si="14"/>
        <v>0</v>
      </c>
      <c r="U41" s="1040"/>
      <c r="V41" s="805"/>
      <c r="W41" s="805"/>
      <c r="X41" s="805"/>
      <c r="Y41" s="805"/>
      <c r="Z41" s="805"/>
      <c r="AA41" s="731"/>
      <c r="AB41" s="731"/>
      <c r="AC41" s="731"/>
      <c r="AD41" s="731"/>
      <c r="AE41" s="731"/>
      <c r="AF41" s="731"/>
      <c r="AG41" s="727"/>
      <c r="AH41" s="465"/>
      <c r="AI41" s="465"/>
      <c r="AJ41" s="465"/>
      <c r="AK41" s="465"/>
    </row>
    <row r="42" spans="1:37" ht="18.899999999999999" customHeight="1" x14ac:dyDescent="0.25">
      <c r="A42" s="336"/>
      <c r="B42" s="356"/>
      <c r="C42" s="930" t="s">
        <v>659</v>
      </c>
      <c r="D42" s="891" t="s">
        <v>700</v>
      </c>
      <c r="E42" s="897">
        <v>542</v>
      </c>
      <c r="F42" s="892" t="s">
        <v>729</v>
      </c>
      <c r="G42" s="1136" t="s">
        <v>776</v>
      </c>
      <c r="H42" s="1137"/>
      <c r="I42" s="892" t="s">
        <v>734</v>
      </c>
      <c r="J42" s="898" t="s">
        <v>731</v>
      </c>
      <c r="K42" s="894">
        <f t="shared" si="18"/>
        <v>7112.2994652406414</v>
      </c>
      <c r="L42" s="895">
        <v>5.61</v>
      </c>
      <c r="M42" s="899">
        <f t="shared" si="19"/>
        <v>3.32</v>
      </c>
      <c r="N42" s="938"/>
      <c r="O42" s="746" t="str">
        <f t="shared" si="12"/>
        <v xml:space="preserve">    -</v>
      </c>
      <c r="P42" s="941"/>
      <c r="Q42" s="748" t="str">
        <f t="shared" si="13"/>
        <v xml:space="preserve">    -</v>
      </c>
      <c r="R42" s="336"/>
      <c r="S42" s="818">
        <f t="shared" si="20"/>
        <v>0</v>
      </c>
      <c r="T42" s="818">
        <f t="shared" si="14"/>
        <v>0</v>
      </c>
      <c r="U42" s="1038"/>
      <c r="V42" s="809"/>
      <c r="W42" s="809"/>
      <c r="X42" s="809"/>
      <c r="Y42" s="809"/>
      <c r="Z42" s="809"/>
      <c r="AA42" s="463"/>
      <c r="AB42" s="463"/>
      <c r="AC42" s="463"/>
      <c r="AD42" s="463"/>
      <c r="AE42" s="463"/>
      <c r="AF42" s="463"/>
      <c r="AG42" s="726"/>
      <c r="AH42" s="463"/>
      <c r="AI42" s="463"/>
      <c r="AJ42" s="463"/>
      <c r="AK42" s="463"/>
    </row>
    <row r="43" spans="1:37" ht="18.899999999999999" hidden="1" customHeight="1" x14ac:dyDescent="0.25">
      <c r="A43" s="336"/>
      <c r="B43" s="356"/>
      <c r="C43" s="930" t="s">
        <v>659</v>
      </c>
      <c r="D43" s="891" t="s">
        <v>700</v>
      </c>
      <c r="E43" s="897">
        <v>542</v>
      </c>
      <c r="F43" s="892" t="s">
        <v>729</v>
      </c>
      <c r="G43" s="1140" t="s">
        <v>885</v>
      </c>
      <c r="H43" s="1141"/>
      <c r="I43" s="892" t="s">
        <v>734</v>
      </c>
      <c r="J43" s="898" t="s">
        <v>886</v>
      </c>
      <c r="K43" s="894">
        <f t="shared" si="18"/>
        <v>7112.2994652406414</v>
      </c>
      <c r="L43" s="895">
        <v>5.61</v>
      </c>
      <c r="M43" s="899">
        <f t="shared" si="19"/>
        <v>3.32</v>
      </c>
      <c r="N43" s="938"/>
      <c r="O43" s="746" t="str">
        <f t="shared" si="12"/>
        <v xml:space="preserve">    -</v>
      </c>
      <c r="P43" s="941"/>
      <c r="Q43" s="748" t="str">
        <f t="shared" si="13"/>
        <v xml:space="preserve">    -</v>
      </c>
      <c r="R43" s="336"/>
      <c r="S43" s="818"/>
      <c r="T43" s="818"/>
      <c r="U43" s="1038"/>
      <c r="V43" s="809"/>
      <c r="W43" s="809"/>
      <c r="X43" s="809"/>
      <c r="Y43" s="809"/>
      <c r="Z43" s="809"/>
      <c r="AA43" s="463"/>
      <c r="AB43" s="463"/>
      <c r="AC43" s="463"/>
      <c r="AD43" s="463"/>
      <c r="AE43" s="463"/>
      <c r="AF43" s="463"/>
      <c r="AG43" s="726"/>
      <c r="AH43" s="463"/>
      <c r="AI43" s="463"/>
      <c r="AJ43" s="463"/>
      <c r="AK43" s="463"/>
    </row>
    <row r="44" spans="1:37" ht="18.899999999999999" customHeight="1" x14ac:dyDescent="0.25">
      <c r="A44" s="336"/>
      <c r="B44" s="356"/>
      <c r="C44" s="930" t="s">
        <v>704</v>
      </c>
      <c r="D44" s="891" t="s">
        <v>730</v>
      </c>
      <c r="E44" s="897">
        <v>370</v>
      </c>
      <c r="F44" s="892" t="s">
        <v>729</v>
      </c>
      <c r="G44" s="1134" t="s">
        <v>875</v>
      </c>
      <c r="H44" s="1135"/>
      <c r="I44" s="892" t="s">
        <v>616</v>
      </c>
      <c r="J44" s="898" t="s">
        <v>615</v>
      </c>
      <c r="K44" s="894">
        <f t="shared" si="18"/>
        <v>10417.7545691906</v>
      </c>
      <c r="L44" s="895">
        <v>3.83</v>
      </c>
      <c r="M44" s="899">
        <f t="shared" si="19"/>
        <v>2.27</v>
      </c>
      <c r="N44" s="938"/>
      <c r="O44" s="746" t="str">
        <f t="shared" si="12"/>
        <v xml:space="preserve">    -</v>
      </c>
      <c r="P44" s="941"/>
      <c r="Q44" s="748" t="str">
        <f t="shared" si="13"/>
        <v xml:space="preserve">    -</v>
      </c>
      <c r="R44" s="336"/>
      <c r="S44" s="818">
        <f t="shared" si="20"/>
        <v>0</v>
      </c>
      <c r="T44" s="818">
        <f t="shared" si="14"/>
        <v>0</v>
      </c>
      <c r="U44" s="1038"/>
      <c r="V44" s="809"/>
      <c r="W44" s="809"/>
      <c r="X44" s="809"/>
      <c r="Y44" s="809"/>
      <c r="Z44" s="809"/>
      <c r="AA44" s="463"/>
      <c r="AB44" s="463"/>
      <c r="AC44" s="463"/>
      <c r="AD44" s="463"/>
      <c r="AE44" s="463"/>
      <c r="AF44" s="463"/>
      <c r="AG44" s="726"/>
      <c r="AH44" s="463"/>
      <c r="AI44" s="463"/>
      <c r="AJ44" s="463"/>
      <c r="AK44" s="463"/>
    </row>
    <row r="45" spans="1:37" ht="18.899999999999999" customHeight="1" x14ac:dyDescent="0.25">
      <c r="A45" s="336"/>
      <c r="B45" s="356" t="s">
        <v>264</v>
      </c>
      <c r="C45" s="934" t="s">
        <v>114</v>
      </c>
      <c r="D45" s="900" t="s">
        <v>707</v>
      </c>
      <c r="E45" s="917">
        <v>1000</v>
      </c>
      <c r="F45" s="903" t="s">
        <v>664</v>
      </c>
      <c r="G45" s="1138" t="s">
        <v>908</v>
      </c>
      <c r="H45" s="1139"/>
      <c r="I45" s="903" t="s">
        <v>116</v>
      </c>
      <c r="J45" s="918" t="s">
        <v>216</v>
      </c>
      <c r="K45" s="905">
        <f t="shared" ref="K45" si="21">39900/$L45</f>
        <v>9477.4346793349177</v>
      </c>
      <c r="L45" s="919">
        <v>4.21</v>
      </c>
      <c r="M45" s="912">
        <f t="shared" ref="M45" si="22">ROUND((PTV*$L45),2)</f>
        <v>2.4900000000000002</v>
      </c>
      <c r="N45" s="937"/>
      <c r="O45" s="583" t="str">
        <f t="shared" si="12"/>
        <v xml:space="preserve">    -</v>
      </c>
      <c r="P45" s="940"/>
      <c r="Q45" s="585" t="str">
        <f t="shared" si="13"/>
        <v xml:space="preserve">    -</v>
      </c>
      <c r="R45" s="336"/>
      <c r="S45" s="818">
        <f t="shared" si="17"/>
        <v>0</v>
      </c>
      <c r="T45" s="818">
        <f t="shared" si="14"/>
        <v>0</v>
      </c>
      <c r="U45" s="1038"/>
      <c r="W45" s="807"/>
    </row>
    <row r="46" spans="1:37" ht="18.899999999999999" customHeight="1" x14ac:dyDescent="0.25">
      <c r="A46" s="336"/>
      <c r="B46" s="355" t="s">
        <v>98</v>
      </c>
      <c r="C46" s="931" t="s">
        <v>657</v>
      </c>
      <c r="D46" s="900" t="s">
        <v>699</v>
      </c>
      <c r="E46" s="917">
        <v>1151</v>
      </c>
      <c r="F46" s="903" t="s">
        <v>658</v>
      </c>
      <c r="G46" s="1138" t="s">
        <v>471</v>
      </c>
      <c r="H46" s="1139"/>
      <c r="I46" s="903" t="s">
        <v>111</v>
      </c>
      <c r="J46" s="918" t="s">
        <v>211</v>
      </c>
      <c r="K46" s="905">
        <f t="shared" ref="K46:K59" si="23">39900/$L46</f>
        <v>4067.2782874617733</v>
      </c>
      <c r="L46" s="919">
        <v>9.81</v>
      </c>
      <c r="M46" s="912">
        <f t="shared" ref="M46:M59" si="24">ROUND((PTV*$L46),2)</f>
        <v>5.81</v>
      </c>
      <c r="N46" s="938"/>
      <c r="O46" s="746" t="str">
        <f t="shared" si="12"/>
        <v xml:space="preserve">    -</v>
      </c>
      <c r="P46" s="941"/>
      <c r="Q46" s="748" t="str">
        <f t="shared" si="13"/>
        <v xml:space="preserve">    -</v>
      </c>
      <c r="R46" s="336"/>
      <c r="S46" s="818">
        <f t="shared" ref="S46:S52" si="25">N46*M46</f>
        <v>0</v>
      </c>
      <c r="T46" s="818">
        <f t="shared" si="14"/>
        <v>0</v>
      </c>
      <c r="U46" s="1038"/>
      <c r="V46" s="806"/>
      <c r="W46" s="806"/>
      <c r="X46" s="806"/>
      <c r="Y46" s="806"/>
      <c r="Z46" s="806"/>
      <c r="AA46" s="462"/>
      <c r="AB46" s="462"/>
      <c r="AC46" s="462"/>
      <c r="AD46" s="462"/>
      <c r="AE46" s="462"/>
      <c r="AF46" s="462"/>
      <c r="AG46" s="725"/>
      <c r="AH46" s="462"/>
      <c r="AI46" s="462"/>
      <c r="AJ46" s="462"/>
    </row>
    <row r="47" spans="1:37" s="348" customFormat="1" ht="18.899999999999999" customHeight="1" x14ac:dyDescent="0.25">
      <c r="A47" s="343"/>
      <c r="B47" s="356" t="s">
        <v>661</v>
      </c>
      <c r="C47" s="934" t="s">
        <v>659</v>
      </c>
      <c r="D47" s="900" t="s">
        <v>700</v>
      </c>
      <c r="E47" s="917">
        <v>1141</v>
      </c>
      <c r="F47" s="903" t="s">
        <v>658</v>
      </c>
      <c r="G47" s="1138" t="s">
        <v>770</v>
      </c>
      <c r="H47" s="1139"/>
      <c r="I47" s="903" t="s">
        <v>132</v>
      </c>
      <c r="J47" s="918" t="s">
        <v>217</v>
      </c>
      <c r="K47" s="905">
        <f t="shared" si="23"/>
        <v>4104.9382716049377</v>
      </c>
      <c r="L47" s="919">
        <v>9.7200000000000006</v>
      </c>
      <c r="M47" s="912">
        <f t="shared" si="24"/>
        <v>5.76</v>
      </c>
      <c r="N47" s="937"/>
      <c r="O47" s="583" t="str">
        <f t="shared" si="12"/>
        <v xml:space="preserve">    -</v>
      </c>
      <c r="P47" s="940"/>
      <c r="Q47" s="585" t="str">
        <f t="shared" si="13"/>
        <v xml:space="preserve">    -</v>
      </c>
      <c r="R47" s="343"/>
      <c r="S47" s="818">
        <f t="shared" si="25"/>
        <v>0</v>
      </c>
      <c r="T47" s="818">
        <f t="shared" si="14"/>
        <v>0</v>
      </c>
      <c r="U47" s="1038"/>
      <c r="V47" s="801" t="s">
        <v>594</v>
      </c>
      <c r="W47" s="807"/>
      <c r="X47" s="808"/>
      <c r="Y47" s="808"/>
      <c r="Z47" s="808"/>
      <c r="AA47" s="729"/>
      <c r="AB47" s="729"/>
      <c r="AC47" s="729"/>
      <c r="AD47" s="729"/>
      <c r="AE47" s="729"/>
      <c r="AF47" s="729"/>
      <c r="AG47" s="723"/>
      <c r="AH47" s="464"/>
      <c r="AI47" s="464"/>
      <c r="AJ47" s="464"/>
      <c r="AK47" s="464"/>
    </row>
    <row r="48" spans="1:37" ht="18.899999999999999" customHeight="1" x14ac:dyDescent="0.25">
      <c r="A48" s="336"/>
      <c r="B48" s="356" t="s">
        <v>660</v>
      </c>
      <c r="C48" s="934" t="s">
        <v>659</v>
      </c>
      <c r="D48" s="900" t="s">
        <v>700</v>
      </c>
      <c r="E48" s="920">
        <v>1141</v>
      </c>
      <c r="F48" s="903" t="s">
        <v>658</v>
      </c>
      <c r="G48" s="1138" t="s">
        <v>724</v>
      </c>
      <c r="H48" s="1139"/>
      <c r="I48" s="903" t="s">
        <v>124</v>
      </c>
      <c r="J48" s="918" t="s">
        <v>212</v>
      </c>
      <c r="K48" s="905">
        <f t="shared" si="23"/>
        <v>4104.9382716049377</v>
      </c>
      <c r="L48" s="919">
        <v>9.7200000000000006</v>
      </c>
      <c r="M48" s="912">
        <f t="shared" si="24"/>
        <v>5.76</v>
      </c>
      <c r="N48" s="937"/>
      <c r="O48" s="583" t="str">
        <f t="shared" si="12"/>
        <v xml:space="preserve">    -</v>
      </c>
      <c r="P48" s="940"/>
      <c r="Q48" s="585" t="str">
        <f t="shared" si="13"/>
        <v xml:space="preserve">    -</v>
      </c>
      <c r="R48" s="336"/>
      <c r="S48" s="818">
        <f t="shared" si="25"/>
        <v>0</v>
      </c>
      <c r="T48" s="818">
        <f t="shared" si="14"/>
        <v>0</v>
      </c>
      <c r="U48" s="1038"/>
      <c r="V48" s="801" t="s">
        <v>597</v>
      </c>
      <c r="W48" s="807"/>
    </row>
    <row r="49" spans="1:37" ht="18.899999999999999" customHeight="1" x14ac:dyDescent="0.25">
      <c r="A49" s="336"/>
      <c r="B49" s="356" t="s">
        <v>154</v>
      </c>
      <c r="C49" s="934" t="s">
        <v>702</v>
      </c>
      <c r="D49" s="900" t="s">
        <v>703</v>
      </c>
      <c r="E49" s="921">
        <v>760</v>
      </c>
      <c r="F49" s="903" t="s">
        <v>658</v>
      </c>
      <c r="G49" s="1138" t="s">
        <v>696</v>
      </c>
      <c r="H49" s="1139"/>
      <c r="I49" s="903" t="s">
        <v>113</v>
      </c>
      <c r="J49" s="922" t="s">
        <v>75</v>
      </c>
      <c r="K49" s="905">
        <f t="shared" si="23"/>
        <v>6157.4074074074069</v>
      </c>
      <c r="L49" s="919">
        <v>6.48</v>
      </c>
      <c r="M49" s="912">
        <f t="shared" si="24"/>
        <v>3.84</v>
      </c>
      <c r="N49" s="937"/>
      <c r="O49" s="583" t="str">
        <f t="shared" si="12"/>
        <v xml:space="preserve">    -</v>
      </c>
      <c r="P49" s="940"/>
      <c r="Q49" s="585" t="str">
        <f t="shared" si="13"/>
        <v xml:space="preserve">    -</v>
      </c>
      <c r="R49" s="336"/>
      <c r="S49" s="818">
        <f t="shared" si="25"/>
        <v>0</v>
      </c>
      <c r="T49" s="818">
        <f t="shared" si="14"/>
        <v>0</v>
      </c>
      <c r="U49" s="1038"/>
      <c r="V49" s="801" t="s">
        <v>593</v>
      </c>
      <c r="W49" s="807"/>
    </row>
    <row r="50" spans="1:37" ht="18.899999999999999" customHeight="1" x14ac:dyDescent="0.25">
      <c r="A50" s="336"/>
      <c r="B50" s="356" t="s">
        <v>269</v>
      </c>
      <c r="C50" s="934" t="s">
        <v>704</v>
      </c>
      <c r="D50" s="900" t="s">
        <v>706</v>
      </c>
      <c r="E50" s="917">
        <v>774</v>
      </c>
      <c r="F50" s="903" t="s">
        <v>658</v>
      </c>
      <c r="G50" s="1138" t="s">
        <v>395</v>
      </c>
      <c r="H50" s="1139"/>
      <c r="I50" s="903" t="s">
        <v>126</v>
      </c>
      <c r="J50" s="918" t="s">
        <v>213</v>
      </c>
      <c r="K50" s="905">
        <f t="shared" si="23"/>
        <v>6045.454545454546</v>
      </c>
      <c r="L50" s="919">
        <v>6.6</v>
      </c>
      <c r="M50" s="912">
        <f t="shared" si="24"/>
        <v>3.91</v>
      </c>
      <c r="N50" s="937"/>
      <c r="O50" s="583" t="str">
        <f t="shared" si="12"/>
        <v xml:space="preserve">    -</v>
      </c>
      <c r="P50" s="940"/>
      <c r="Q50" s="585" t="str">
        <f t="shared" si="13"/>
        <v xml:space="preserve">    -</v>
      </c>
      <c r="R50" s="336"/>
      <c r="S50" s="818">
        <f t="shared" si="25"/>
        <v>0</v>
      </c>
      <c r="T50" s="818">
        <f t="shared" si="14"/>
        <v>0</v>
      </c>
      <c r="U50" s="1038"/>
      <c r="V50" s="809" t="str">
        <f>V7&amp;School_Year&amp;V36&amp;SEPDSRD&amp;V48&amp;TEXT(PTV,"$#0.0000")&amp;V47&amp;TEXT(PTV*TLW,"$#,###.00")&amp;V49</f>
        <v>The Pass Thru Value (PTV) or NOI (Net Off Invoice) discount amount has been determined based on the quantity of tomato paste in the products being offered under this program. 100332 values quoted for the SY2022/2023 were provided by FNS via the 11/01/2021 NMPA notification @ $0.5921 per pound or $23,624.79 per truckload of paste. The corresponding Pass Through Value Discount per case for each product is indicated above.</v>
      </c>
      <c r="W50" s="809"/>
      <c r="X50" s="809"/>
      <c r="Y50" s="809"/>
      <c r="Z50" s="809"/>
      <c r="AA50" s="463"/>
      <c r="AB50" s="463"/>
      <c r="AC50" s="463"/>
      <c r="AD50" s="463"/>
      <c r="AE50" s="463"/>
      <c r="AF50" s="463"/>
      <c r="AG50" s="726"/>
      <c r="AH50" s="463"/>
      <c r="AI50" s="463"/>
      <c r="AJ50" s="463"/>
      <c r="AK50" s="463"/>
    </row>
    <row r="51" spans="1:37" s="348" customFormat="1" ht="18.899999999999999" customHeight="1" x14ac:dyDescent="0.25">
      <c r="A51" s="343"/>
      <c r="B51" s="356"/>
      <c r="C51" s="934" t="s">
        <v>704</v>
      </c>
      <c r="D51" s="900" t="s">
        <v>705</v>
      </c>
      <c r="E51" s="910">
        <v>1161</v>
      </c>
      <c r="F51" s="903" t="s">
        <v>658</v>
      </c>
      <c r="G51" s="1138" t="s">
        <v>384</v>
      </c>
      <c r="H51" s="1139"/>
      <c r="I51" s="903" t="s">
        <v>385</v>
      </c>
      <c r="J51" s="918" t="s">
        <v>386</v>
      </c>
      <c r="K51" s="905">
        <f t="shared" si="23"/>
        <v>4034.3781597573302</v>
      </c>
      <c r="L51" s="919">
        <v>9.89</v>
      </c>
      <c r="M51" s="912">
        <f t="shared" si="24"/>
        <v>5.86</v>
      </c>
      <c r="N51" s="937"/>
      <c r="O51" s="583" t="str">
        <f t="shared" si="12"/>
        <v xml:space="preserve">    -</v>
      </c>
      <c r="P51" s="940"/>
      <c r="Q51" s="585" t="str">
        <f t="shared" si="13"/>
        <v xml:space="preserve">    -</v>
      </c>
      <c r="R51" s="343"/>
      <c r="S51" s="818">
        <f t="shared" si="25"/>
        <v>0</v>
      </c>
      <c r="T51" s="818">
        <f t="shared" si="14"/>
        <v>0</v>
      </c>
      <c r="U51" s="1038"/>
      <c r="V51" s="808"/>
      <c r="W51" s="807"/>
      <c r="X51" s="808"/>
      <c r="Y51" s="808"/>
      <c r="Z51" s="808"/>
      <c r="AA51" s="729"/>
      <c r="AB51" s="729"/>
      <c r="AC51" s="729"/>
      <c r="AD51" s="729"/>
      <c r="AE51" s="729"/>
      <c r="AF51" s="729"/>
      <c r="AG51" s="723"/>
      <c r="AH51" s="464"/>
      <c r="AI51" s="464"/>
      <c r="AJ51" s="464"/>
      <c r="AK51" s="464"/>
    </row>
    <row r="52" spans="1:37" s="348" customFormat="1" ht="18.899999999999999" customHeight="1" x14ac:dyDescent="0.25">
      <c r="A52" s="343"/>
      <c r="B52" s="356" t="s">
        <v>662</v>
      </c>
      <c r="C52" s="934" t="s">
        <v>663</v>
      </c>
      <c r="D52" s="900" t="s">
        <v>701</v>
      </c>
      <c r="E52" s="917">
        <v>961</v>
      </c>
      <c r="F52" s="903" t="s">
        <v>658</v>
      </c>
      <c r="G52" s="1138" t="s">
        <v>725</v>
      </c>
      <c r="H52" s="1139"/>
      <c r="I52" s="923" t="s">
        <v>207</v>
      </c>
      <c r="J52" s="918" t="s">
        <v>256</v>
      </c>
      <c r="K52" s="905">
        <f t="shared" si="23"/>
        <v>4848.1166464155522</v>
      </c>
      <c r="L52" s="919">
        <v>8.23</v>
      </c>
      <c r="M52" s="912">
        <f>ROUNDUP((PTV*$L52),2)</f>
        <v>4.88</v>
      </c>
      <c r="N52" s="937"/>
      <c r="O52" s="583" t="str">
        <f t="shared" si="12"/>
        <v xml:space="preserve">    -</v>
      </c>
      <c r="P52" s="940"/>
      <c r="Q52" s="585" t="str">
        <f t="shared" si="13"/>
        <v xml:space="preserve">    -</v>
      </c>
      <c r="R52" s="343"/>
      <c r="S52" s="818">
        <f t="shared" si="25"/>
        <v>0</v>
      </c>
      <c r="T52" s="818">
        <f t="shared" si="14"/>
        <v>0</v>
      </c>
      <c r="U52" s="1038"/>
      <c r="V52" s="808"/>
      <c r="W52" s="807"/>
      <c r="X52" s="808"/>
      <c r="Y52" s="808"/>
      <c r="Z52" s="808"/>
      <c r="AA52" s="729"/>
      <c r="AB52" s="729"/>
      <c r="AC52" s="729"/>
      <c r="AD52" s="729"/>
      <c r="AE52" s="729"/>
      <c r="AF52" s="729"/>
      <c r="AG52" s="723"/>
      <c r="AH52" s="464"/>
      <c r="AI52" s="464"/>
      <c r="AJ52" s="464"/>
      <c r="AK52" s="464"/>
    </row>
    <row r="53" spans="1:37" s="348" customFormat="1" ht="18.899999999999999" customHeight="1" x14ac:dyDescent="0.25">
      <c r="A53" s="343"/>
      <c r="B53" s="356"/>
      <c r="C53" s="934" t="s">
        <v>667</v>
      </c>
      <c r="D53" s="900" t="s">
        <v>709</v>
      </c>
      <c r="E53" s="917">
        <v>250</v>
      </c>
      <c r="F53" s="903" t="s">
        <v>668</v>
      </c>
      <c r="G53" s="1066" t="s">
        <v>907</v>
      </c>
      <c r="H53" s="1067"/>
      <c r="I53" s="923" t="s">
        <v>904</v>
      </c>
      <c r="J53" s="918" t="s">
        <v>903</v>
      </c>
      <c r="K53" s="905">
        <f t="shared" si="23"/>
        <v>11239.43661971831</v>
      </c>
      <c r="L53" s="919">
        <v>3.55</v>
      </c>
      <c r="M53" s="912">
        <f>ROUNDUP((PTV*$L53),2)</f>
        <v>2.11</v>
      </c>
      <c r="N53" s="937"/>
      <c r="O53" s="583" t="str">
        <f t="shared" si="12"/>
        <v xml:space="preserve">    -</v>
      </c>
      <c r="P53" s="940"/>
      <c r="Q53" s="585" t="str">
        <f t="shared" si="13"/>
        <v xml:space="preserve">    -</v>
      </c>
      <c r="R53" s="343"/>
      <c r="S53" s="818"/>
      <c r="T53" s="818"/>
      <c r="U53" s="1038"/>
      <c r="V53" s="808"/>
      <c r="W53" s="807"/>
      <c r="X53" s="808"/>
      <c r="Y53" s="808"/>
      <c r="Z53" s="808"/>
      <c r="AA53" s="729"/>
      <c r="AB53" s="729"/>
      <c r="AC53" s="729"/>
      <c r="AD53" s="729"/>
      <c r="AE53" s="729"/>
      <c r="AF53" s="729"/>
      <c r="AG53" s="723"/>
      <c r="AH53" s="464"/>
      <c r="AI53" s="464"/>
      <c r="AJ53" s="464"/>
      <c r="AK53" s="464"/>
    </row>
    <row r="54" spans="1:37" s="348" customFormat="1" ht="18.899999999999999" hidden="1" customHeight="1" x14ac:dyDescent="0.25">
      <c r="A54" s="343"/>
      <c r="B54" s="356"/>
      <c r="C54" s="934" t="s">
        <v>672</v>
      </c>
      <c r="D54" s="900" t="s">
        <v>905</v>
      </c>
      <c r="E54" s="917">
        <v>336</v>
      </c>
      <c r="F54" s="903" t="s">
        <v>673</v>
      </c>
      <c r="G54" s="1066" t="s">
        <v>906</v>
      </c>
      <c r="H54" s="1067"/>
      <c r="I54" s="923" t="s">
        <v>910</v>
      </c>
      <c r="J54" s="918" t="s">
        <v>909</v>
      </c>
      <c r="K54" s="905">
        <f t="shared" si="23"/>
        <v>5572.6256983240219</v>
      </c>
      <c r="L54" s="919">
        <v>7.16</v>
      </c>
      <c r="M54" s="912">
        <f>ROUNDUP((PTV*$L54),2)</f>
        <v>4.24</v>
      </c>
      <c r="N54" s="937"/>
      <c r="O54" s="583" t="str">
        <f t="shared" si="12"/>
        <v xml:space="preserve">    -</v>
      </c>
      <c r="P54" s="940"/>
      <c r="Q54" s="585" t="str">
        <f t="shared" si="13"/>
        <v xml:space="preserve">    -</v>
      </c>
      <c r="R54" s="343"/>
      <c r="S54" s="818"/>
      <c r="T54" s="818"/>
      <c r="U54" s="1038"/>
      <c r="V54" s="808"/>
      <c r="W54" s="807"/>
      <c r="X54" s="808"/>
      <c r="Y54" s="808"/>
      <c r="Z54" s="808"/>
      <c r="AA54" s="729"/>
      <c r="AB54" s="729"/>
      <c r="AC54" s="729"/>
      <c r="AD54" s="729"/>
      <c r="AE54" s="729"/>
      <c r="AF54" s="729"/>
      <c r="AG54" s="723"/>
      <c r="AH54" s="464"/>
      <c r="AI54" s="464"/>
      <c r="AJ54" s="464"/>
      <c r="AK54" s="464"/>
    </row>
    <row r="55" spans="1:37" s="348" customFormat="1" ht="18.899999999999999" customHeight="1" x14ac:dyDescent="0.25">
      <c r="A55" s="343"/>
      <c r="B55" s="356"/>
      <c r="C55" s="934" t="s">
        <v>114</v>
      </c>
      <c r="D55" s="900" t="s">
        <v>707</v>
      </c>
      <c r="E55" s="917">
        <v>1000</v>
      </c>
      <c r="F55" s="903" t="s">
        <v>664</v>
      </c>
      <c r="G55" s="1138" t="s">
        <v>896</v>
      </c>
      <c r="H55" s="1139"/>
      <c r="I55" s="923" t="s">
        <v>895</v>
      </c>
      <c r="J55" s="918" t="s">
        <v>897</v>
      </c>
      <c r="K55" s="905">
        <f t="shared" si="23"/>
        <v>8543.8972162740902</v>
      </c>
      <c r="L55" s="919">
        <v>4.67</v>
      </c>
      <c r="M55" s="912">
        <f>ROUNDUP((PTV*$L55),2)</f>
        <v>2.7699999999999996</v>
      </c>
      <c r="N55" s="937"/>
      <c r="O55" s="583" t="str">
        <f t="shared" si="12"/>
        <v xml:space="preserve">    -</v>
      </c>
      <c r="P55" s="940"/>
      <c r="Q55" s="585" t="str">
        <f t="shared" si="13"/>
        <v xml:space="preserve">    -</v>
      </c>
      <c r="R55" s="343"/>
      <c r="S55" s="818"/>
      <c r="T55" s="818"/>
      <c r="U55" s="1038"/>
      <c r="V55" s="808"/>
      <c r="W55" s="807"/>
      <c r="X55" s="808"/>
      <c r="Y55" s="808"/>
      <c r="Z55" s="808"/>
      <c r="AA55" s="729"/>
      <c r="AB55" s="729"/>
      <c r="AC55" s="729"/>
      <c r="AD55" s="729"/>
      <c r="AE55" s="729"/>
      <c r="AF55" s="729"/>
      <c r="AG55" s="723"/>
      <c r="AH55" s="464"/>
      <c r="AI55" s="464"/>
      <c r="AJ55" s="464"/>
      <c r="AK55" s="464"/>
    </row>
    <row r="56" spans="1:37" s="728" customFormat="1" ht="18.899999999999999" customHeight="1" x14ac:dyDescent="0.25">
      <c r="A56" s="336"/>
      <c r="B56" s="356"/>
      <c r="C56" s="934" t="s">
        <v>625</v>
      </c>
      <c r="D56" s="900" t="s">
        <v>708</v>
      </c>
      <c r="E56" s="917">
        <v>1000</v>
      </c>
      <c r="F56" s="903" t="s">
        <v>665</v>
      </c>
      <c r="G56" s="1138" t="s">
        <v>880</v>
      </c>
      <c r="H56" s="1139"/>
      <c r="I56" s="902" t="s">
        <v>628</v>
      </c>
      <c r="J56" s="922" t="s">
        <v>629</v>
      </c>
      <c r="K56" s="911">
        <f t="shared" si="23"/>
        <v>10257.069408740359</v>
      </c>
      <c r="L56" s="906">
        <v>3.89</v>
      </c>
      <c r="M56" s="912">
        <f t="shared" si="24"/>
        <v>2.2999999999999998</v>
      </c>
      <c r="N56" s="937"/>
      <c r="O56" s="583" t="str">
        <f t="shared" si="12"/>
        <v xml:space="preserve">    -</v>
      </c>
      <c r="P56" s="940"/>
      <c r="Q56" s="585" t="str">
        <f t="shared" si="13"/>
        <v xml:space="preserve">    -</v>
      </c>
      <c r="R56" s="336"/>
      <c r="S56" s="818">
        <f t="shared" si="17"/>
        <v>0</v>
      </c>
      <c r="T56" s="818">
        <f t="shared" si="14"/>
        <v>0</v>
      </c>
      <c r="U56" s="1038"/>
      <c r="V56" s="801"/>
      <c r="W56" s="807"/>
      <c r="X56" s="801"/>
      <c r="Y56" s="801"/>
      <c r="Z56" s="801"/>
      <c r="AG56" s="722"/>
      <c r="AH56" s="375"/>
      <c r="AI56" s="375"/>
      <c r="AJ56" s="375"/>
      <c r="AK56" s="375"/>
    </row>
    <row r="57" spans="1:37" s="728" customFormat="1" ht="18.899999999999999" customHeight="1" x14ac:dyDescent="0.25">
      <c r="A57" s="336"/>
      <c r="B57" s="356"/>
      <c r="C57" s="933" t="s">
        <v>666</v>
      </c>
      <c r="D57" s="907" t="s">
        <v>617</v>
      </c>
      <c r="E57" s="924">
        <v>400</v>
      </c>
      <c r="F57" s="902" t="s">
        <v>658</v>
      </c>
      <c r="G57" s="1138" t="s">
        <v>881</v>
      </c>
      <c r="H57" s="1139"/>
      <c r="I57" s="902" t="s">
        <v>614</v>
      </c>
      <c r="J57" s="922" t="s">
        <v>612</v>
      </c>
      <c r="K57" s="911">
        <f t="shared" si="23"/>
        <v>11946.107784431138</v>
      </c>
      <c r="L57" s="906">
        <v>3.34</v>
      </c>
      <c r="M57" s="912">
        <f t="shared" si="24"/>
        <v>1.98</v>
      </c>
      <c r="N57" s="937"/>
      <c r="O57" s="583" t="str">
        <f t="shared" si="12"/>
        <v xml:space="preserve">    -</v>
      </c>
      <c r="P57" s="940"/>
      <c r="Q57" s="585" t="str">
        <f t="shared" si="13"/>
        <v xml:space="preserve">    -</v>
      </c>
      <c r="R57" s="336"/>
      <c r="S57" s="818">
        <f t="shared" si="17"/>
        <v>0</v>
      </c>
      <c r="T57" s="818">
        <f t="shared" si="14"/>
        <v>0</v>
      </c>
      <c r="U57" s="1038"/>
      <c r="V57" s="801"/>
      <c r="W57" s="807"/>
      <c r="X57" s="801"/>
      <c r="Y57" s="801"/>
      <c r="Z57" s="801"/>
      <c r="AG57" s="722"/>
      <c r="AH57" s="375"/>
      <c r="AI57" s="375"/>
      <c r="AJ57" s="375"/>
      <c r="AK57" s="375"/>
    </row>
    <row r="58" spans="1:37" s="728" customFormat="1" ht="18.899999999999999" customHeight="1" x14ac:dyDescent="0.25">
      <c r="A58" s="336"/>
      <c r="B58" s="356"/>
      <c r="C58" s="934" t="s">
        <v>894</v>
      </c>
      <c r="D58" s="900" t="s">
        <v>883</v>
      </c>
      <c r="E58" s="924">
        <v>746</v>
      </c>
      <c r="F58" s="902" t="s">
        <v>658</v>
      </c>
      <c r="G58" s="1138" t="s">
        <v>882</v>
      </c>
      <c r="H58" s="1139"/>
      <c r="I58" s="902" t="s">
        <v>640</v>
      </c>
      <c r="J58" s="922" t="s">
        <v>641</v>
      </c>
      <c r="K58" s="911">
        <f t="shared" si="23"/>
        <v>6186.0465116279065</v>
      </c>
      <c r="L58" s="906">
        <v>6.45</v>
      </c>
      <c r="M58" s="912">
        <f t="shared" si="24"/>
        <v>3.82</v>
      </c>
      <c r="N58" s="937"/>
      <c r="O58" s="583" t="str">
        <f t="shared" si="12"/>
        <v xml:space="preserve">    -</v>
      </c>
      <c r="P58" s="940"/>
      <c r="Q58" s="585" t="str">
        <f t="shared" si="13"/>
        <v xml:space="preserve">    -</v>
      </c>
      <c r="R58" s="336"/>
      <c r="S58" s="818">
        <f t="shared" si="17"/>
        <v>0</v>
      </c>
      <c r="T58" s="818">
        <f t="shared" si="14"/>
        <v>0</v>
      </c>
      <c r="U58" s="1038"/>
      <c r="V58" s="801"/>
      <c r="W58" s="807"/>
      <c r="X58" s="801"/>
      <c r="Y58" s="801"/>
      <c r="Z58" s="801"/>
      <c r="AG58" s="722"/>
      <c r="AH58" s="375"/>
      <c r="AI58" s="375"/>
      <c r="AJ58" s="375"/>
      <c r="AK58" s="375"/>
    </row>
    <row r="59" spans="1:37" s="728" customFormat="1" ht="18.899999999999999" customHeight="1" thickBot="1" x14ac:dyDescent="0.3">
      <c r="A59" s="336"/>
      <c r="B59" s="356"/>
      <c r="C59" s="935" t="s">
        <v>756</v>
      </c>
      <c r="D59" s="925" t="s">
        <v>757</v>
      </c>
      <c r="E59" s="926">
        <v>1130</v>
      </c>
      <c r="F59" s="927" t="s">
        <v>658</v>
      </c>
      <c r="G59" s="1142" t="s">
        <v>800</v>
      </c>
      <c r="H59" s="1143"/>
      <c r="I59" s="913" t="s">
        <v>735</v>
      </c>
      <c r="J59" s="928" t="s">
        <v>736</v>
      </c>
      <c r="K59" s="914">
        <f t="shared" si="23"/>
        <v>4231.1770943796391</v>
      </c>
      <c r="L59" s="915">
        <v>9.43</v>
      </c>
      <c r="M59" s="916">
        <f t="shared" si="24"/>
        <v>5.58</v>
      </c>
      <c r="N59" s="937"/>
      <c r="O59" s="583" t="str">
        <f t="shared" si="12"/>
        <v xml:space="preserve">    -</v>
      </c>
      <c r="P59" s="940"/>
      <c r="Q59" s="585" t="str">
        <f t="shared" si="13"/>
        <v xml:space="preserve">    -</v>
      </c>
      <c r="R59" s="336"/>
      <c r="S59" s="818">
        <f t="shared" si="17"/>
        <v>0</v>
      </c>
      <c r="T59" s="818">
        <f t="shared" si="14"/>
        <v>0</v>
      </c>
      <c r="U59" s="1038"/>
      <c r="V59" s="801"/>
      <c r="W59" s="807"/>
      <c r="X59" s="801"/>
      <c r="Y59" s="801"/>
      <c r="Z59" s="801"/>
      <c r="AG59" s="722"/>
      <c r="AH59" s="375"/>
      <c r="AI59" s="375"/>
      <c r="AJ59" s="375"/>
      <c r="AK59" s="375"/>
    </row>
    <row r="60" spans="1:37" s="728" customFormat="1" ht="29.25" customHeight="1" thickBot="1" x14ac:dyDescent="0.35">
      <c r="A60" s="336"/>
      <c r="B60" s="341"/>
      <c r="C60" s="880"/>
      <c r="D60" s="801"/>
      <c r="E60" s="801"/>
      <c r="F60" s="880"/>
      <c r="G60" s="1086" t="s">
        <v>931</v>
      </c>
      <c r="H60" s="1086"/>
      <c r="I60" s="1086"/>
      <c r="J60" s="869"/>
      <c r="K60" s="855"/>
      <c r="L60" s="1101" t="s">
        <v>806</v>
      </c>
      <c r="M60" s="1102"/>
      <c r="N60" s="367">
        <f>SUM(N35:N59,N21:N33,N8:N19)</f>
        <v>0</v>
      </c>
      <c r="O60" s="1034">
        <f>SUM(O35:O59,O21:O33,O8:O19)</f>
        <v>0</v>
      </c>
      <c r="P60" s="367">
        <f>SUM(P35:P59,P21:P33,P8:P19)</f>
        <v>0</v>
      </c>
      <c r="Q60" s="1034">
        <f>SUM(Q35:Q59,Q21:Q33,Q8:Q19)</f>
        <v>0</v>
      </c>
      <c r="R60" s="336"/>
      <c r="S60" s="818">
        <f>SUM(S35:S59,S21:S33,S8:S19)</f>
        <v>0</v>
      </c>
      <c r="T60" s="818">
        <f>SUM(T35:T59,T21:T33,T8:T19)</f>
        <v>0</v>
      </c>
      <c r="U60" s="339"/>
      <c r="V60" s="810"/>
      <c r="W60" s="801"/>
      <c r="X60" s="801"/>
      <c r="Y60" s="801"/>
      <c r="Z60" s="801"/>
      <c r="AG60" s="722"/>
      <c r="AH60" s="375"/>
      <c r="AI60" s="375"/>
      <c r="AJ60" s="375"/>
      <c r="AK60" s="375"/>
    </row>
    <row r="61" spans="1:37" s="728" customFormat="1" ht="30.75" customHeight="1" thickBot="1" x14ac:dyDescent="0.35">
      <c r="A61" s="342"/>
      <c r="B61" s="369"/>
      <c r="C61" s="1115" t="s">
        <v>788</v>
      </c>
      <c r="D61" s="1115"/>
      <c r="E61" s="1115"/>
      <c r="F61" s="1115"/>
      <c r="H61" s="942" t="s">
        <v>822</v>
      </c>
      <c r="I61" s="801"/>
      <c r="J61" s="880"/>
      <c r="K61" s="801"/>
      <c r="L61" s="1109" t="s">
        <v>805</v>
      </c>
      <c r="M61" s="1110"/>
      <c r="N61" s="1111">
        <f>S60</f>
        <v>0</v>
      </c>
      <c r="O61" s="1112"/>
      <c r="P61" s="1116">
        <f>T60</f>
        <v>0</v>
      </c>
      <c r="Q61" s="1117"/>
      <c r="R61" s="336"/>
      <c r="S61" s="466"/>
      <c r="T61" s="466"/>
      <c r="U61" s="339"/>
      <c r="V61" s="801"/>
      <c r="W61" s="801"/>
      <c r="X61" s="801"/>
      <c r="Y61" s="801"/>
      <c r="Z61" s="801"/>
      <c r="AG61" s="722"/>
      <c r="AH61" s="375"/>
      <c r="AI61" s="375"/>
      <c r="AJ61" s="375"/>
      <c r="AK61" s="375"/>
    </row>
    <row r="62" spans="1:37" s="728" customFormat="1" ht="20.100000000000001" customHeight="1" x14ac:dyDescent="0.3">
      <c r="A62" s="336"/>
      <c r="B62" s="336"/>
      <c r="C62" s="1108" t="str">
        <f>("*100332 = Totes of Tomato Paste / 1 Tote = 2,850 lbs of Paste / 1 truckload of 100332 = 14 Totes or "&amp;TLW&amp;" lbs of Paste")</f>
        <v>*100332 = Totes of Tomato Paste / 1 Tote = 2,850 lbs of Paste / 1 truckload of 100332 = 14 Totes or 39900 lbs of Paste</v>
      </c>
      <c r="D62" s="1108"/>
      <c r="E62" s="1108"/>
      <c r="F62" s="1108"/>
      <c r="G62" s="1108"/>
      <c r="H62" s="1108"/>
      <c r="I62" s="1108"/>
      <c r="J62" s="1108"/>
      <c r="K62" s="875"/>
      <c r="L62" s="870"/>
      <c r="M62" s="870"/>
      <c r="N62" s="798"/>
      <c r="O62" s="798"/>
      <c r="P62" s="798"/>
      <c r="Q62" s="798"/>
      <c r="R62" s="370"/>
      <c r="S62" s="823"/>
      <c r="T62" s="466"/>
      <c r="U62" s="339"/>
      <c r="V62" s="801"/>
      <c r="W62" s="801"/>
      <c r="X62" s="801"/>
      <c r="Y62" s="801"/>
      <c r="Z62" s="801"/>
      <c r="AG62" s="722"/>
      <c r="AH62" s="375"/>
      <c r="AI62" s="375"/>
      <c r="AJ62" s="375"/>
      <c r="AK62" s="375"/>
    </row>
    <row r="63" spans="1:37" s="728" customFormat="1" ht="39.9" customHeight="1" x14ac:dyDescent="0.25">
      <c r="A63" s="336"/>
      <c r="B63" s="336"/>
      <c r="C63" s="1113" t="str">
        <f>V50</f>
        <v>The Pass Thru Value (PTV) or NOI (Net Off Invoice) discount amount has been determined based on the quantity of tomato paste in the products being offered under this program. 100332 values quoted for the SY2022/2023 were provided by FNS via the 11/01/2021 NMPA notification @ $0.5921 per pound or $23,624.79 per truckload of paste. The corresponding Pass Through Value Discount per case for each product is indicated above.</v>
      </c>
      <c r="D63" s="1113"/>
      <c r="E63" s="1113"/>
      <c r="F63" s="1113"/>
      <c r="G63" s="1113"/>
      <c r="H63" s="1113"/>
      <c r="I63" s="1113"/>
      <c r="J63" s="1113"/>
      <c r="K63" s="1113"/>
      <c r="L63" s="1113"/>
      <c r="M63" s="1113"/>
      <c r="N63" s="1113"/>
      <c r="O63" s="1113"/>
      <c r="P63" s="1113"/>
      <c r="Q63" s="1113"/>
      <c r="R63" s="336"/>
      <c r="S63" s="466"/>
      <c r="T63" s="466"/>
      <c r="U63" s="339"/>
      <c r="V63" s="801"/>
      <c r="W63" s="801"/>
      <c r="X63" s="801"/>
      <c r="Y63" s="801"/>
      <c r="Z63" s="801"/>
      <c r="AG63" s="722"/>
      <c r="AH63" s="375"/>
      <c r="AI63" s="375"/>
      <c r="AJ63" s="375"/>
      <c r="AK63" s="375"/>
    </row>
    <row r="64" spans="1:37" s="728" customFormat="1" ht="20.100000000000001" customHeight="1" x14ac:dyDescent="0.25">
      <c r="A64" s="336"/>
      <c r="B64" s="341"/>
      <c r="C64" s="1114" t="s">
        <v>820</v>
      </c>
      <c r="D64" s="1114"/>
      <c r="E64" s="1114"/>
      <c r="F64" s="1114"/>
      <c r="G64" s="1114"/>
      <c r="H64" s="1114"/>
      <c r="I64" s="1114"/>
      <c r="J64" s="1114"/>
      <c r="K64" s="1114"/>
      <c r="L64" s="1114"/>
      <c r="M64" s="1114"/>
      <c r="N64" s="1114"/>
      <c r="O64" s="1114"/>
      <c r="P64" s="1114"/>
      <c r="Q64" s="1114"/>
      <c r="R64" s="349"/>
      <c r="S64" s="824"/>
      <c r="T64" s="466"/>
      <c r="U64" s="339"/>
      <c r="V64" s="801"/>
      <c r="W64" s="801"/>
      <c r="X64" s="801"/>
      <c r="Y64" s="801"/>
      <c r="Z64" s="801"/>
      <c r="AG64" s="722"/>
      <c r="AH64" s="375"/>
      <c r="AI64" s="375"/>
      <c r="AJ64" s="375"/>
      <c r="AK64" s="375"/>
    </row>
    <row r="65" spans="1:37" s="466" customFormat="1" ht="17.399999999999999" x14ac:dyDescent="0.3">
      <c r="A65" s="340"/>
      <c r="B65" s="361"/>
      <c r="C65" s="881"/>
      <c r="D65" s="372"/>
      <c r="E65" s="372"/>
      <c r="F65" s="881"/>
      <c r="G65" s="340"/>
      <c r="H65" s="340"/>
      <c r="I65" s="340"/>
      <c r="J65" s="881"/>
      <c r="K65" s="373"/>
      <c r="L65" s="340"/>
      <c r="M65" s="374"/>
      <c r="N65" s="340"/>
      <c r="O65" s="390"/>
      <c r="P65" s="340"/>
      <c r="Q65" s="390"/>
      <c r="R65" s="340"/>
      <c r="U65" s="339"/>
      <c r="V65" s="801"/>
      <c r="W65" s="801"/>
      <c r="X65" s="801"/>
      <c r="Y65" s="801"/>
      <c r="Z65" s="801"/>
      <c r="AA65" s="728"/>
      <c r="AB65" s="728"/>
      <c r="AC65" s="728"/>
      <c r="AD65" s="728"/>
      <c r="AE65" s="728"/>
      <c r="AF65" s="728"/>
      <c r="AG65" s="722"/>
      <c r="AH65" s="375"/>
      <c r="AI65" s="375"/>
      <c r="AJ65" s="375"/>
      <c r="AK65" s="375"/>
    </row>
    <row r="66" spans="1:37" s="466" customFormat="1" x14ac:dyDescent="0.25">
      <c r="A66" s="340"/>
      <c r="B66" s="361"/>
      <c r="C66" s="881"/>
      <c r="D66" s="372"/>
      <c r="E66" s="372"/>
      <c r="F66" s="881"/>
      <c r="G66" s="340"/>
      <c r="H66" s="340"/>
      <c r="I66" s="340"/>
      <c r="J66" s="881"/>
      <c r="K66" s="373"/>
      <c r="L66" s="340"/>
      <c r="M66" s="340"/>
      <c r="N66" s="340"/>
      <c r="O66" s="390"/>
      <c r="P66" s="340"/>
      <c r="Q66" s="390"/>
      <c r="R66" s="340"/>
      <c r="U66" s="339"/>
      <c r="V66" s="801"/>
      <c r="W66" s="801"/>
      <c r="X66" s="801"/>
      <c r="Y66" s="801"/>
      <c r="Z66" s="801"/>
      <c r="AA66" s="728"/>
      <c r="AB66" s="728"/>
      <c r="AC66" s="728"/>
      <c r="AD66" s="728"/>
      <c r="AE66" s="728"/>
      <c r="AF66" s="728"/>
      <c r="AG66" s="722"/>
      <c r="AH66" s="375"/>
      <c r="AI66" s="375"/>
      <c r="AJ66" s="375"/>
      <c r="AK66" s="375"/>
    </row>
    <row r="67" spans="1:37" s="466" customFormat="1" x14ac:dyDescent="0.25">
      <c r="A67" s="340"/>
      <c r="B67" s="361"/>
      <c r="C67" s="881"/>
      <c r="D67" s="372"/>
      <c r="E67" s="372"/>
      <c r="F67" s="881"/>
      <c r="G67" s="340"/>
      <c r="H67" s="340"/>
      <c r="I67" s="340"/>
      <c r="J67" s="881"/>
      <c r="K67" s="373"/>
      <c r="L67" s="340"/>
      <c r="M67" s="340"/>
      <c r="N67" s="340"/>
      <c r="O67" s="390"/>
      <c r="P67" s="340"/>
      <c r="Q67" s="390"/>
      <c r="R67" s="340"/>
      <c r="U67" s="339"/>
      <c r="V67" s="801"/>
      <c r="W67" s="801"/>
      <c r="X67" s="801"/>
      <c r="Y67" s="801"/>
      <c r="Z67" s="801"/>
      <c r="AA67" s="728"/>
      <c r="AB67" s="728"/>
      <c r="AC67" s="728"/>
      <c r="AD67" s="728"/>
      <c r="AE67" s="728"/>
      <c r="AF67" s="728"/>
      <c r="AG67" s="722"/>
      <c r="AH67" s="375"/>
      <c r="AI67" s="375"/>
      <c r="AJ67" s="375"/>
      <c r="AK67" s="375"/>
    </row>
    <row r="68" spans="1:37" s="466" customFormat="1" x14ac:dyDescent="0.25">
      <c r="A68" s="340"/>
      <c r="B68" s="361"/>
      <c r="C68" s="881"/>
      <c r="D68" s="372"/>
      <c r="E68" s="372"/>
      <c r="F68" s="881"/>
      <c r="G68" s="340"/>
      <c r="H68" s="340"/>
      <c r="I68" s="340"/>
      <c r="J68" s="881"/>
      <c r="K68" s="373"/>
      <c r="L68" s="340"/>
      <c r="M68" s="340"/>
      <c r="N68" s="340"/>
      <c r="O68" s="390"/>
      <c r="P68" s="340"/>
      <c r="Q68" s="390"/>
      <c r="R68" s="340"/>
      <c r="U68" s="339"/>
      <c r="V68" s="801"/>
      <c r="W68" s="801"/>
      <c r="X68" s="801"/>
      <c r="Y68" s="801"/>
      <c r="Z68" s="801"/>
      <c r="AA68" s="728"/>
      <c r="AB68" s="728"/>
      <c r="AC68" s="728"/>
      <c r="AD68" s="728"/>
      <c r="AE68" s="728"/>
      <c r="AF68" s="728"/>
      <c r="AG68" s="722"/>
      <c r="AH68" s="375"/>
      <c r="AI68" s="375"/>
      <c r="AJ68" s="375"/>
      <c r="AK68" s="375"/>
    </row>
  </sheetData>
  <sheetProtection algorithmName="SHA-512" hashValue="8I4LQYbP1n7OCjzCO1g4o3P8zl48lBs3BX8oPgaSWInD5BuysR2craMlpajOyXx2aHl5vr8FErb0qOOnyrVenA==" saltValue="D+m9kjTQZo+7Z01ir40o8g==" spinCount="100000" sheet="1" selectLockedCells="1"/>
  <mergeCells count="71">
    <mergeCell ref="G59:H59"/>
    <mergeCell ref="G51:H51"/>
    <mergeCell ref="G52:H52"/>
    <mergeCell ref="G56:H56"/>
    <mergeCell ref="G57:H57"/>
    <mergeCell ref="G58:H58"/>
    <mergeCell ref="G55:H55"/>
    <mergeCell ref="G46:H46"/>
    <mergeCell ref="G47:H47"/>
    <mergeCell ref="G48:H48"/>
    <mergeCell ref="G49:H49"/>
    <mergeCell ref="G50:H50"/>
    <mergeCell ref="G41:H41"/>
    <mergeCell ref="G44:H44"/>
    <mergeCell ref="G39:H39"/>
    <mergeCell ref="G42:H42"/>
    <mergeCell ref="G45:H45"/>
    <mergeCell ref="G43:H43"/>
    <mergeCell ref="G35:H35"/>
    <mergeCell ref="G36:H36"/>
    <mergeCell ref="G37:H37"/>
    <mergeCell ref="G38:H38"/>
    <mergeCell ref="G40:H40"/>
    <mergeCell ref="G30:H30"/>
    <mergeCell ref="G31:H31"/>
    <mergeCell ref="G32:H32"/>
    <mergeCell ref="G33:H33"/>
    <mergeCell ref="G24:H24"/>
    <mergeCell ref="G26:H26"/>
    <mergeCell ref="G27:H27"/>
    <mergeCell ref="G28:H28"/>
    <mergeCell ref="G29:H29"/>
    <mergeCell ref="G25:H25"/>
    <mergeCell ref="G18:H18"/>
    <mergeCell ref="G19:H19"/>
    <mergeCell ref="G21:H21"/>
    <mergeCell ref="G22:H22"/>
    <mergeCell ref="G23:H23"/>
    <mergeCell ref="G13:H13"/>
    <mergeCell ref="G14:H14"/>
    <mergeCell ref="G15:H15"/>
    <mergeCell ref="G16:H16"/>
    <mergeCell ref="G17:H17"/>
    <mergeCell ref="G8:H8"/>
    <mergeCell ref="G9:H9"/>
    <mergeCell ref="G10:H10"/>
    <mergeCell ref="G11:H11"/>
    <mergeCell ref="G12:H12"/>
    <mergeCell ref="C62:J62"/>
    <mergeCell ref="L61:M61"/>
    <mergeCell ref="N61:O61"/>
    <mergeCell ref="C63:Q63"/>
    <mergeCell ref="C64:Q64"/>
    <mergeCell ref="C61:F61"/>
    <mergeCell ref="P61:Q61"/>
    <mergeCell ref="N5:O5"/>
    <mergeCell ref="P5:Q5"/>
    <mergeCell ref="G60:I60"/>
    <mergeCell ref="N3:Q3"/>
    <mergeCell ref="G2:H2"/>
    <mergeCell ref="N2:Q2"/>
    <mergeCell ref="G3:H3"/>
    <mergeCell ref="G4:H4"/>
    <mergeCell ref="N4:Q4"/>
    <mergeCell ref="G6:H6"/>
    <mergeCell ref="L60:M60"/>
    <mergeCell ref="C20:M20"/>
    <mergeCell ref="C7:L7"/>
    <mergeCell ref="C34:M34"/>
    <mergeCell ref="N20:Q20"/>
    <mergeCell ref="N34:Q34"/>
  </mergeCells>
  <printOptions horizontalCentered="1"/>
  <pageMargins left="0.25" right="0.25" top="0.25" bottom="0.25" header="0" footer="0"/>
  <pageSetup scale="45"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8"/>
  <sheetViews>
    <sheetView zoomScale="65" zoomScaleNormal="65" workbookViewId="0">
      <selection activeCell="C24" sqref="C24:G24"/>
    </sheetView>
  </sheetViews>
  <sheetFormatPr defaultColWidth="9.109375" defaultRowHeight="13.2" x14ac:dyDescent="0.25"/>
  <cols>
    <col min="1" max="1" width="1" style="6" customWidth="1"/>
    <col min="2" max="2" width="29.44140625" style="50" customWidth="1"/>
    <col min="3" max="3" width="10" style="57" customWidth="1"/>
    <col min="4" max="4" width="11.5546875" style="6" customWidth="1"/>
    <col min="5" max="5" width="6.88671875" style="57" customWidth="1"/>
    <col min="6" max="6" width="7.6640625" style="6" customWidth="1"/>
    <col min="7" max="7" width="10.44140625" style="6" customWidth="1"/>
    <col min="8" max="8" width="40.44140625" style="6" customWidth="1"/>
    <col min="9" max="9" width="14.109375" style="6" customWidth="1"/>
    <col min="10" max="10" width="13.109375" style="6" customWidth="1"/>
    <col min="11" max="11" width="8.6640625" style="6" customWidth="1"/>
    <col min="12" max="12" width="9.88671875" style="6" customWidth="1"/>
    <col min="13" max="13" width="8.88671875" style="6" customWidth="1"/>
    <col min="14" max="14" width="11" style="6" customWidth="1"/>
    <col min="15" max="15" width="11.6640625" style="6" customWidth="1"/>
    <col min="16" max="16" width="14" style="6" customWidth="1"/>
    <col min="17" max="17" width="11.6640625" style="6" customWidth="1"/>
    <col min="18" max="18" width="4.5546875" style="6" customWidth="1"/>
    <col min="19" max="19" width="5.33203125" style="162" customWidth="1"/>
    <col min="20" max="20" width="9.109375" style="162"/>
    <col min="21" max="21" width="9.109375" style="470"/>
    <col min="22" max="16384" width="9.109375" style="6"/>
  </cols>
  <sheetData>
    <row r="1" spans="1:37" ht="13.8" x14ac:dyDescent="0.25">
      <c r="A1" s="4"/>
      <c r="B1" s="4"/>
      <c r="C1" s="52"/>
      <c r="D1" s="97"/>
      <c r="E1" s="97"/>
      <c r="F1" s="97"/>
      <c r="G1" s="97"/>
      <c r="H1" s="97"/>
      <c r="I1" s="97"/>
      <c r="J1" s="97"/>
      <c r="K1" s="97"/>
      <c r="L1" s="97"/>
      <c r="M1" s="97"/>
      <c r="N1" s="97"/>
      <c r="O1" s="97"/>
      <c r="P1" s="97"/>
      <c r="Q1" s="97"/>
      <c r="R1" s="270"/>
      <c r="S1" s="189"/>
      <c r="T1" s="271"/>
      <c r="U1" s="477"/>
    </row>
    <row r="2" spans="1:37" ht="13.8" x14ac:dyDescent="0.25">
      <c r="A2" s="4"/>
      <c r="B2" s="4"/>
      <c r="C2" s="52"/>
      <c r="D2" s="97"/>
      <c r="E2" s="97"/>
      <c r="F2" s="97"/>
      <c r="G2" s="97"/>
      <c r="H2" s="97"/>
      <c r="I2" s="97"/>
      <c r="J2" s="97"/>
      <c r="K2" s="97"/>
      <c r="L2" s="97"/>
      <c r="M2" s="97"/>
      <c r="N2" s="97"/>
      <c r="O2" s="97"/>
      <c r="P2" s="97"/>
      <c r="Q2" s="255">
        <v>44516</v>
      </c>
      <c r="R2" s="270"/>
      <c r="S2" s="189"/>
      <c r="T2" s="271"/>
      <c r="U2" s="477"/>
    </row>
    <row r="3" spans="1:37" ht="13.8" x14ac:dyDescent="0.25">
      <c r="A3" s="4"/>
      <c r="B3" s="325"/>
      <c r="C3" s="686"/>
      <c r="D3" s="328"/>
      <c r="E3" s="328"/>
      <c r="F3" s="328"/>
      <c r="G3" s="328"/>
      <c r="H3" s="328"/>
      <c r="I3" s="328"/>
      <c r="J3" s="328"/>
      <c r="K3" s="328"/>
      <c r="L3" s="328"/>
      <c r="M3" s="328"/>
      <c r="N3" s="328"/>
      <c r="O3" s="328"/>
      <c r="P3" s="328"/>
      <c r="Q3" s="328"/>
      <c r="R3" s="270"/>
      <c r="S3" s="189"/>
      <c r="T3" s="271"/>
      <c r="U3" s="477"/>
    </row>
    <row r="4" spans="1:37" ht="50.1" customHeight="1" x14ac:dyDescent="0.7">
      <c r="A4" s="4"/>
      <c r="B4" s="1279" t="s">
        <v>962</v>
      </c>
      <c r="C4" s="1279"/>
      <c r="D4" s="1279"/>
      <c r="E4" s="1279"/>
      <c r="F4" s="1279"/>
      <c r="G4" s="1279"/>
      <c r="H4" s="1279"/>
      <c r="I4" s="1279"/>
      <c r="J4" s="1279"/>
      <c r="K4" s="1279"/>
      <c r="L4" s="1279"/>
      <c r="M4" s="1279"/>
      <c r="N4" s="1279"/>
      <c r="O4" s="1279"/>
      <c r="P4" s="1279"/>
      <c r="Q4" s="1279"/>
      <c r="R4" s="270"/>
      <c r="S4" s="189"/>
      <c r="T4" s="271"/>
      <c r="U4" s="477"/>
    </row>
    <row r="5" spans="1:37" ht="13.8" x14ac:dyDescent="0.25">
      <c r="A5" s="4"/>
      <c r="B5" s="325"/>
      <c r="C5" s="686"/>
      <c r="D5" s="328"/>
      <c r="E5" s="328"/>
      <c r="F5" s="328"/>
      <c r="G5" s="328"/>
      <c r="H5" s="328"/>
      <c r="I5" s="328"/>
      <c r="J5" s="328"/>
      <c r="K5" s="328"/>
      <c r="L5" s="328"/>
      <c r="M5" s="328"/>
      <c r="N5" s="328"/>
      <c r="O5" s="328"/>
      <c r="P5" s="328"/>
      <c r="Q5" s="328"/>
      <c r="R5" s="270"/>
      <c r="S5" s="189"/>
      <c r="T5" s="271"/>
      <c r="U5" s="477"/>
    </row>
    <row r="6" spans="1:37" ht="13.8" x14ac:dyDescent="0.25">
      <c r="A6" s="4"/>
      <c r="B6" s="325"/>
      <c r="C6" s="686"/>
      <c r="D6" s="328"/>
      <c r="E6" s="328"/>
      <c r="F6" s="328"/>
      <c r="G6" s="328"/>
      <c r="H6" s="328"/>
      <c r="I6" s="328"/>
      <c r="J6" s="328"/>
      <c r="K6" s="328"/>
      <c r="L6" s="328"/>
      <c r="M6" s="328"/>
      <c r="N6" s="328"/>
      <c r="O6" s="328"/>
      <c r="P6" s="328"/>
      <c r="Q6" s="328"/>
      <c r="R6" s="270"/>
      <c r="S6" s="189"/>
      <c r="T6" s="271"/>
      <c r="U6" s="477"/>
    </row>
    <row r="7" spans="1:37" ht="15" x14ac:dyDescent="0.25">
      <c r="A7" s="4"/>
      <c r="B7" s="325"/>
      <c r="C7" s="686"/>
      <c r="D7" s="328"/>
      <c r="E7" s="328"/>
      <c r="F7" s="328"/>
      <c r="G7" s="328"/>
      <c r="H7" s="512" t="s">
        <v>146</v>
      </c>
      <c r="I7" s="328"/>
      <c r="J7" s="328"/>
      <c r="K7" s="328"/>
      <c r="L7" s="328"/>
      <c r="M7" s="328"/>
      <c r="N7" s="328"/>
      <c r="O7" s="328"/>
      <c r="P7" s="328"/>
      <c r="Q7" s="328"/>
      <c r="R7" s="270"/>
      <c r="S7" s="189"/>
      <c r="T7" s="271"/>
      <c r="U7" s="477"/>
    </row>
    <row r="8" spans="1:37" ht="14.4" thickBot="1" x14ac:dyDescent="0.3">
      <c r="A8" s="4"/>
      <c r="B8" s="4"/>
      <c r="C8" s="52"/>
      <c r="D8" s="97"/>
      <c r="E8" s="97"/>
      <c r="F8" s="97"/>
      <c r="G8" s="97"/>
      <c r="H8" s="97"/>
      <c r="I8" s="97"/>
      <c r="J8" s="97"/>
      <c r="K8" s="97"/>
      <c r="L8" s="97"/>
      <c r="M8" s="97"/>
      <c r="N8" s="97"/>
      <c r="O8" s="97"/>
      <c r="P8" s="97"/>
      <c r="Q8" s="97"/>
      <c r="R8" s="270"/>
      <c r="S8" s="189"/>
      <c r="T8" s="271"/>
      <c r="U8" s="477"/>
    </row>
    <row r="9" spans="1:37" ht="27" customHeight="1" thickBot="1" x14ac:dyDescent="0.3">
      <c r="A9" s="4"/>
      <c r="B9" s="1294" t="s">
        <v>285</v>
      </c>
      <c r="C9" s="1295"/>
      <c r="D9" s="1295"/>
      <c r="E9" s="1295"/>
      <c r="F9" s="1295"/>
      <c r="G9" s="1295"/>
      <c r="H9" s="1295"/>
      <c r="I9" s="1295"/>
      <c r="J9" s="1295"/>
      <c r="K9" s="1295"/>
      <c r="L9" s="1295"/>
      <c r="M9" s="1295"/>
      <c r="N9" s="1295"/>
      <c r="O9" s="1295"/>
      <c r="P9" s="1295"/>
      <c r="Q9" s="1296"/>
      <c r="R9" s="270"/>
      <c r="S9" s="189"/>
      <c r="T9" s="271"/>
      <c r="U9" s="477"/>
    </row>
    <row r="10" spans="1:37" ht="23.25" customHeight="1" thickBot="1" x14ac:dyDescent="0.5">
      <c r="A10" s="4"/>
      <c r="B10" s="1285" t="s">
        <v>286</v>
      </c>
      <c r="C10" s="1286"/>
      <c r="D10" s="1286"/>
      <c r="E10" s="1286"/>
      <c r="F10" s="1286"/>
      <c r="G10" s="1286"/>
      <c r="H10" s="1286"/>
      <c r="I10" s="1286"/>
      <c r="J10" s="1286"/>
      <c r="K10" s="1286"/>
      <c r="L10" s="1286"/>
      <c r="M10" s="1286"/>
      <c r="N10" s="1286"/>
      <c r="O10" s="1286"/>
      <c r="P10" s="1286"/>
      <c r="Q10" s="1287"/>
      <c r="R10" s="270"/>
      <c r="S10" s="189"/>
      <c r="T10" s="271"/>
      <c r="U10" s="477"/>
    </row>
    <row r="11" spans="1:37" ht="49.5" customHeight="1" x14ac:dyDescent="0.25">
      <c r="A11" s="4"/>
      <c r="B11" s="1297" t="s">
        <v>778</v>
      </c>
      <c r="C11" s="1298"/>
      <c r="D11" s="1298"/>
      <c r="E11" s="1298"/>
      <c r="F11" s="1298"/>
      <c r="G11" s="1298"/>
      <c r="H11" s="1298"/>
      <c r="I11" s="1298"/>
      <c r="J11" s="1298"/>
      <c r="K11" s="1298"/>
      <c r="L11" s="1298"/>
      <c r="M11" s="1298"/>
      <c r="N11" s="1298"/>
      <c r="O11" s="1298"/>
      <c r="P11" s="1298"/>
      <c r="Q11" s="1299"/>
      <c r="R11" s="270"/>
      <c r="S11" s="189"/>
      <c r="T11" s="271"/>
      <c r="U11" s="477"/>
    </row>
    <row r="12" spans="1:37" ht="59.25" customHeight="1" x14ac:dyDescent="0.25">
      <c r="A12" s="4"/>
      <c r="B12" s="1306" t="str">
        <f>U12&amp;"2022/2023"&amp;"."</f>
        <v>YES, I would like to participate in the Red Gold EBATE program and am thereby authorizing Red Gold and/or their local broker representative to contact my distributor to gain electronic access to my Red Gold monthly usage reports. This signed authorization gives my distributor permission to provide Red Gold with my purchase data of all eligible products on the commodity program, either Red Gold Ketchup, Redpack or Private Label / Distributor brands, for the School Year 2022/2023.</v>
      </c>
      <c r="C12" s="1307"/>
      <c r="D12" s="1307"/>
      <c r="E12" s="1307"/>
      <c r="F12" s="1307"/>
      <c r="G12" s="1307"/>
      <c r="H12" s="1307"/>
      <c r="I12" s="1307"/>
      <c r="J12" s="1307"/>
      <c r="K12" s="1307"/>
      <c r="L12" s="1307"/>
      <c r="M12" s="1307"/>
      <c r="N12" s="1307"/>
      <c r="O12" s="1307"/>
      <c r="P12" s="1307"/>
      <c r="Q12" s="1308"/>
      <c r="R12" s="270"/>
      <c r="S12" s="189"/>
      <c r="T12" s="271"/>
      <c r="U12" s="475" t="s">
        <v>654</v>
      </c>
      <c r="V12" s="458"/>
      <c r="W12" s="458"/>
      <c r="X12" s="458"/>
      <c r="Y12" s="458"/>
      <c r="Z12" s="458"/>
      <c r="AA12" s="458"/>
      <c r="AB12" s="458"/>
      <c r="AC12" s="458"/>
      <c r="AD12" s="458"/>
      <c r="AE12" s="458"/>
      <c r="AF12" s="458"/>
      <c r="AG12" s="458"/>
      <c r="AH12" s="458"/>
      <c r="AI12" s="458"/>
      <c r="AJ12" s="458"/>
      <c r="AK12" s="162"/>
    </row>
    <row r="13" spans="1:37" ht="21" customHeight="1" x14ac:dyDescent="0.3">
      <c r="A13" s="4"/>
      <c r="B13" s="272" t="s">
        <v>287</v>
      </c>
      <c r="C13" s="1302"/>
      <c r="D13" s="1302"/>
      <c r="E13" s="1302"/>
      <c r="F13" s="1302"/>
      <c r="G13" s="1302"/>
      <c r="H13" s="274" t="s">
        <v>288</v>
      </c>
      <c r="I13" s="1302"/>
      <c r="J13" s="1302"/>
      <c r="K13" s="1302"/>
      <c r="L13" s="111" t="s">
        <v>430</v>
      </c>
      <c r="M13" s="1293"/>
      <c r="N13" s="1293"/>
      <c r="O13" s="1293"/>
      <c r="P13" s="1293"/>
      <c r="Q13" s="205"/>
      <c r="R13" s="270"/>
      <c r="S13" s="189"/>
      <c r="T13" s="271"/>
      <c r="U13" s="477"/>
    </row>
    <row r="14" spans="1:37" ht="24" customHeight="1" x14ac:dyDescent="0.3">
      <c r="A14" s="4"/>
      <c r="B14" s="275" t="s">
        <v>360</v>
      </c>
      <c r="C14" s="1303"/>
      <c r="D14" s="1303"/>
      <c r="E14" s="1303"/>
      <c r="F14" s="1303"/>
      <c r="G14" s="111" t="s">
        <v>289</v>
      </c>
      <c r="H14" s="276"/>
      <c r="I14" s="111" t="s">
        <v>290</v>
      </c>
      <c r="J14" s="1284"/>
      <c r="K14" s="1284"/>
      <c r="L14" s="111" t="s">
        <v>291</v>
      </c>
      <c r="M14" s="1301"/>
      <c r="N14" s="1301"/>
      <c r="O14" s="1301"/>
      <c r="P14" s="1301"/>
      <c r="Q14" s="205"/>
      <c r="R14" s="270"/>
      <c r="S14" s="189"/>
      <c r="T14" s="271"/>
      <c r="U14" s="477"/>
    </row>
    <row r="15" spans="1:37" ht="27" customHeight="1" x14ac:dyDescent="0.3">
      <c r="A15" s="4"/>
      <c r="B15" s="275" t="s">
        <v>359</v>
      </c>
      <c r="C15" s="1293"/>
      <c r="D15" s="1293"/>
      <c r="E15" s="1293"/>
      <c r="F15" s="1293"/>
      <c r="G15" s="1293"/>
      <c r="H15" s="1293"/>
      <c r="I15" s="1293"/>
      <c r="J15" s="1293"/>
      <c r="K15" s="1293"/>
      <c r="L15" s="1293"/>
      <c r="M15" s="1293"/>
      <c r="N15" s="1293"/>
      <c r="O15" s="1293"/>
      <c r="P15" s="1293"/>
      <c r="Q15" s="277"/>
      <c r="R15" s="270"/>
      <c r="S15" s="189"/>
      <c r="T15" s="271"/>
      <c r="U15" s="477"/>
    </row>
    <row r="16" spans="1:37" ht="27" customHeight="1" x14ac:dyDescent="0.3">
      <c r="A16" s="4"/>
      <c r="B16" s="275" t="s">
        <v>292</v>
      </c>
      <c r="C16" s="1283"/>
      <c r="D16" s="1283"/>
      <c r="E16" s="1283"/>
      <c r="F16" s="1283"/>
      <c r="G16" s="1283"/>
      <c r="H16" s="234" t="s">
        <v>65</v>
      </c>
      <c r="I16" s="1283"/>
      <c r="J16" s="1283"/>
      <c r="K16" s="1283"/>
      <c r="L16" s="1283"/>
      <c r="M16" s="1283"/>
      <c r="N16" s="1283"/>
      <c r="O16" s="1283"/>
      <c r="P16" s="1283"/>
      <c r="Q16" s="277"/>
      <c r="R16" s="270"/>
      <c r="S16" s="189"/>
      <c r="T16" s="271"/>
      <c r="U16" s="477"/>
    </row>
    <row r="17" spans="1:21" ht="27" customHeight="1" x14ac:dyDescent="0.3">
      <c r="A17" s="4"/>
      <c r="B17" s="275" t="s">
        <v>293</v>
      </c>
      <c r="C17" s="1293"/>
      <c r="D17" s="1293"/>
      <c r="E17" s="1293"/>
      <c r="F17" s="1293"/>
      <c r="G17" s="1293"/>
      <c r="H17" s="1293"/>
      <c r="I17" s="1293"/>
      <c r="J17" s="1293"/>
      <c r="K17" s="1293"/>
      <c r="L17" s="1293"/>
      <c r="M17" s="1293"/>
      <c r="N17" s="1293"/>
      <c r="O17" s="1293"/>
      <c r="P17" s="1293"/>
      <c r="Q17" s="277"/>
      <c r="R17" s="270"/>
      <c r="S17" s="189"/>
      <c r="T17" s="271"/>
      <c r="U17" s="477"/>
    </row>
    <row r="18" spans="1:21" ht="24" customHeight="1" x14ac:dyDescent="0.3">
      <c r="A18" s="13"/>
      <c r="B18" s="275" t="s">
        <v>294</v>
      </c>
      <c r="C18" s="1300"/>
      <c r="D18" s="1300"/>
      <c r="E18" s="1300"/>
      <c r="F18" s="1300"/>
      <c r="G18" s="1300"/>
      <c r="H18" s="111" t="s">
        <v>324</v>
      </c>
      <c r="I18" s="1289"/>
      <c r="J18" s="1289"/>
      <c r="K18" s="1289"/>
      <c r="L18" s="1289"/>
      <c r="M18" s="1289"/>
      <c r="N18" s="1289"/>
      <c r="O18" s="1289"/>
      <c r="P18" s="1289"/>
      <c r="Q18" s="278"/>
      <c r="R18" s="270"/>
      <c r="S18" s="189"/>
      <c r="T18" s="271"/>
      <c r="U18" s="477"/>
    </row>
    <row r="19" spans="1:21" ht="24" customHeight="1" x14ac:dyDescent="0.3">
      <c r="A19" s="13"/>
      <c r="B19" s="275" t="s">
        <v>295</v>
      </c>
      <c r="C19" s="1283"/>
      <c r="D19" s="1283"/>
      <c r="E19" s="1283"/>
      <c r="F19" s="1283"/>
      <c r="G19" s="1283"/>
      <c r="H19" s="279" t="s">
        <v>325</v>
      </c>
      <c r="I19" s="1283"/>
      <c r="J19" s="1283"/>
      <c r="K19" s="1283"/>
      <c r="L19" s="1283"/>
      <c r="M19" s="1283"/>
      <c r="N19" s="1283"/>
      <c r="O19" s="1283"/>
      <c r="P19" s="1283"/>
      <c r="Q19" s="205"/>
      <c r="R19" s="270"/>
      <c r="S19" s="189"/>
      <c r="T19" s="271"/>
      <c r="U19" s="477"/>
    </row>
    <row r="20" spans="1:21" ht="24" customHeight="1" x14ac:dyDescent="0.3">
      <c r="A20" s="12"/>
      <c r="B20" s="275" t="s">
        <v>291</v>
      </c>
      <c r="C20" s="1283"/>
      <c r="D20" s="1283"/>
      <c r="E20" s="1283"/>
      <c r="F20" s="1283"/>
      <c r="G20" s="1283"/>
      <c r="H20" s="111" t="s">
        <v>327</v>
      </c>
      <c r="I20" s="1283"/>
      <c r="J20" s="1283"/>
      <c r="K20" s="1283"/>
      <c r="L20" s="1283"/>
      <c r="M20" s="1283"/>
      <c r="N20" s="1283"/>
      <c r="O20" s="1283"/>
      <c r="P20" s="1283"/>
      <c r="Q20" s="280"/>
      <c r="S20" s="195"/>
    </row>
    <row r="21" spans="1:21" ht="15" customHeight="1" thickBot="1" x14ac:dyDescent="0.3">
      <c r="A21" s="13"/>
      <c r="B21" s="281"/>
      <c r="C21" s="282"/>
      <c r="D21" s="282"/>
      <c r="E21" s="282"/>
      <c r="F21" s="282"/>
      <c r="G21" s="282"/>
      <c r="H21" s="282"/>
      <c r="I21" s="282"/>
      <c r="J21" s="282"/>
      <c r="K21" s="283"/>
      <c r="L21" s="282"/>
      <c r="M21" s="282"/>
      <c r="N21" s="282"/>
      <c r="O21" s="282"/>
      <c r="P21" s="282"/>
      <c r="Q21" s="205"/>
      <c r="R21" s="270"/>
      <c r="S21" s="189"/>
      <c r="T21" s="271"/>
      <c r="U21" s="477"/>
    </row>
    <row r="22" spans="1:21" ht="23.25" customHeight="1" thickBot="1" x14ac:dyDescent="0.5">
      <c r="A22" s="13"/>
      <c r="B22" s="1285" t="s">
        <v>296</v>
      </c>
      <c r="C22" s="1286"/>
      <c r="D22" s="1286"/>
      <c r="E22" s="1286"/>
      <c r="F22" s="1286"/>
      <c r="G22" s="1286"/>
      <c r="H22" s="1286"/>
      <c r="I22" s="1286"/>
      <c r="J22" s="1286"/>
      <c r="K22" s="1286"/>
      <c r="L22" s="1286"/>
      <c r="M22" s="1286"/>
      <c r="N22" s="1286"/>
      <c r="O22" s="1286"/>
      <c r="P22" s="1286"/>
      <c r="Q22" s="1287"/>
      <c r="R22" s="270"/>
      <c r="S22" s="189"/>
      <c r="T22" s="271"/>
      <c r="U22" s="477"/>
    </row>
    <row r="23" spans="1:21" s="286" customFormat="1" ht="48" customHeight="1" x14ac:dyDescent="0.25">
      <c r="A23" s="284"/>
      <c r="B23" s="1309" t="s">
        <v>921</v>
      </c>
      <c r="C23" s="1310"/>
      <c r="D23" s="1310"/>
      <c r="E23" s="1310"/>
      <c r="F23" s="1310"/>
      <c r="G23" s="1310"/>
      <c r="H23" s="1310"/>
      <c r="I23" s="1310"/>
      <c r="J23" s="1310"/>
      <c r="K23" s="1310"/>
      <c r="L23" s="1310"/>
      <c r="M23" s="1310"/>
      <c r="N23" s="1310"/>
      <c r="O23" s="1310"/>
      <c r="P23" s="1310"/>
      <c r="Q23" s="1311"/>
      <c r="R23" s="139"/>
      <c r="S23" s="190"/>
      <c r="T23" s="285"/>
      <c r="U23" s="476"/>
    </row>
    <row r="24" spans="1:21" ht="21.75" customHeight="1" x14ac:dyDescent="0.3">
      <c r="A24" s="4"/>
      <c r="B24" s="287" t="s">
        <v>287</v>
      </c>
      <c r="C24" s="1302"/>
      <c r="D24" s="1302"/>
      <c r="E24" s="1302"/>
      <c r="F24" s="1302"/>
      <c r="G24" s="1302"/>
      <c r="H24" s="288" t="s">
        <v>361</v>
      </c>
      <c r="I24" s="1302"/>
      <c r="J24" s="1302"/>
      <c r="K24" s="1302"/>
      <c r="L24" s="1302"/>
      <c r="M24" s="1302"/>
      <c r="N24" s="1302"/>
      <c r="O24" s="1302"/>
      <c r="P24" s="1302"/>
      <c r="Q24" s="205"/>
      <c r="R24" s="270"/>
      <c r="S24" s="189"/>
      <c r="T24" s="271"/>
      <c r="U24" s="477"/>
    </row>
    <row r="25" spans="1:21" ht="21.75" customHeight="1" x14ac:dyDescent="0.3">
      <c r="A25" s="4"/>
      <c r="B25" s="287" t="s">
        <v>64</v>
      </c>
      <c r="C25" s="1293"/>
      <c r="D25" s="1293"/>
      <c r="E25" s="1293"/>
      <c r="F25" s="1293"/>
      <c r="G25" s="1293"/>
      <c r="H25" s="288" t="s">
        <v>297</v>
      </c>
      <c r="I25" s="273"/>
      <c r="J25" s="273"/>
      <c r="K25" s="273"/>
      <c r="L25" s="273"/>
      <c r="M25" s="273"/>
      <c r="N25" s="273"/>
      <c r="O25" s="273"/>
      <c r="P25" s="273"/>
      <c r="Q25" s="205"/>
      <c r="R25" s="270"/>
      <c r="S25" s="189"/>
      <c r="T25" s="271"/>
      <c r="U25" s="477"/>
    </row>
    <row r="26" spans="1:21" ht="24" customHeight="1" x14ac:dyDescent="0.3">
      <c r="A26" s="4"/>
      <c r="B26" s="287" t="s">
        <v>360</v>
      </c>
      <c r="C26" s="1284"/>
      <c r="D26" s="1284"/>
      <c r="E26" s="1284"/>
      <c r="F26" s="1284"/>
      <c r="G26" s="1284"/>
      <c r="H26" s="289" t="s">
        <v>298</v>
      </c>
      <c r="I26" s="1283"/>
      <c r="J26" s="1283"/>
      <c r="K26" s="1283"/>
      <c r="L26" s="1283"/>
      <c r="M26" s="1283"/>
      <c r="N26" s="1283"/>
      <c r="O26" s="1283"/>
      <c r="P26" s="1283"/>
      <c r="Q26" s="205"/>
      <c r="R26" s="270"/>
      <c r="S26" s="189"/>
      <c r="T26" s="271"/>
      <c r="U26" s="477"/>
    </row>
    <row r="27" spans="1:21" ht="24" customHeight="1" x14ac:dyDescent="0.3">
      <c r="A27" s="4"/>
      <c r="B27" s="287" t="s">
        <v>366</v>
      </c>
      <c r="C27" s="1316" t="s">
        <v>146</v>
      </c>
      <c r="D27" s="1316"/>
      <c r="E27" s="1316"/>
      <c r="F27" s="1316"/>
      <c r="G27" s="1316"/>
      <c r="H27" s="234" t="s">
        <v>430</v>
      </c>
      <c r="I27" s="1293"/>
      <c r="J27" s="1293"/>
      <c r="K27" s="1293"/>
      <c r="L27" s="111" t="s">
        <v>327</v>
      </c>
      <c r="M27" s="1289"/>
      <c r="N27" s="1289"/>
      <c r="O27" s="1289"/>
      <c r="P27" s="1289"/>
      <c r="Q27" s="205"/>
      <c r="R27" s="270"/>
      <c r="S27" s="189"/>
      <c r="T27" s="271"/>
      <c r="U27" s="477"/>
    </row>
    <row r="28" spans="1:21" ht="14.4" thickBot="1" x14ac:dyDescent="0.3">
      <c r="A28" s="4"/>
      <c r="B28" s="290"/>
      <c r="C28" s="291"/>
      <c r="D28" s="292"/>
      <c r="E28" s="292"/>
      <c r="F28" s="292"/>
      <c r="G28" s="292"/>
      <c r="H28" s="292"/>
      <c r="I28" s="292"/>
      <c r="J28" s="292"/>
      <c r="K28" s="292"/>
      <c r="L28" s="292"/>
      <c r="M28" s="292"/>
      <c r="N28" s="292"/>
      <c r="O28" s="292"/>
      <c r="P28" s="292"/>
      <c r="Q28" s="293"/>
      <c r="R28" s="270"/>
      <c r="S28" s="189"/>
      <c r="T28" s="271"/>
      <c r="U28" s="477"/>
    </row>
    <row r="29" spans="1:21" ht="23.25" customHeight="1" thickBot="1" x14ac:dyDescent="0.5">
      <c r="A29" s="4"/>
      <c r="B29" s="1285" t="s">
        <v>299</v>
      </c>
      <c r="C29" s="1286"/>
      <c r="D29" s="1286"/>
      <c r="E29" s="1286"/>
      <c r="F29" s="1286"/>
      <c r="G29" s="1286"/>
      <c r="H29" s="1286"/>
      <c r="I29" s="1286"/>
      <c r="J29" s="1286"/>
      <c r="K29" s="1286"/>
      <c r="L29" s="1286"/>
      <c r="M29" s="1286"/>
      <c r="N29" s="1286"/>
      <c r="O29" s="1286"/>
      <c r="P29" s="1286"/>
      <c r="Q29" s="1287"/>
      <c r="R29" s="270"/>
      <c r="S29" s="189"/>
      <c r="T29" s="271"/>
      <c r="U29" s="477"/>
    </row>
    <row r="30" spans="1:21" ht="48.75" customHeight="1" x14ac:dyDescent="0.25">
      <c r="A30" s="4"/>
      <c r="B30" s="1290" t="s">
        <v>920</v>
      </c>
      <c r="C30" s="1291"/>
      <c r="D30" s="1291"/>
      <c r="E30" s="1291"/>
      <c r="F30" s="1291"/>
      <c r="G30" s="1291"/>
      <c r="H30" s="1291"/>
      <c r="I30" s="1291"/>
      <c r="J30" s="1291"/>
      <c r="K30" s="1291"/>
      <c r="L30" s="1291"/>
      <c r="M30" s="1291"/>
      <c r="N30" s="1291"/>
      <c r="O30" s="1291"/>
      <c r="P30" s="1291"/>
      <c r="Q30" s="1292"/>
      <c r="R30" s="270"/>
      <c r="S30" s="189"/>
      <c r="T30" s="271"/>
      <c r="U30" s="477"/>
    </row>
    <row r="31" spans="1:21" ht="21.75" customHeight="1" x14ac:dyDescent="0.3">
      <c r="A31" s="4"/>
      <c r="B31" s="272" t="s">
        <v>300</v>
      </c>
      <c r="C31" s="1302"/>
      <c r="D31" s="1302"/>
      <c r="E31" s="1302"/>
      <c r="F31" s="1302"/>
      <c r="G31" s="1302"/>
      <c r="H31" s="274" t="s">
        <v>361</v>
      </c>
      <c r="I31" s="1302"/>
      <c r="J31" s="1302"/>
      <c r="K31" s="1302"/>
      <c r="L31" s="1302"/>
      <c r="M31" s="1302"/>
      <c r="N31" s="1302"/>
      <c r="O31" s="1302"/>
      <c r="P31" s="1302"/>
      <c r="Q31" s="205"/>
      <c r="R31" s="270"/>
      <c r="S31" s="189"/>
      <c r="T31" s="271"/>
      <c r="U31" s="477"/>
    </row>
    <row r="32" spans="1:21" ht="21.75" customHeight="1" x14ac:dyDescent="0.3">
      <c r="A32" s="4"/>
      <c r="B32" s="275" t="s">
        <v>360</v>
      </c>
      <c r="C32" s="1283"/>
      <c r="D32" s="1283"/>
      <c r="E32" s="1283"/>
      <c r="F32" s="1283"/>
      <c r="G32" s="1283"/>
      <c r="H32" s="279" t="s">
        <v>298</v>
      </c>
      <c r="I32" s="1283"/>
      <c r="J32" s="1283"/>
      <c r="K32" s="1283"/>
      <c r="L32" s="1283"/>
      <c r="M32" s="1283"/>
      <c r="N32" s="1283"/>
      <c r="O32" s="1283"/>
      <c r="P32" s="1283"/>
      <c r="Q32" s="205"/>
      <c r="R32" s="270"/>
      <c r="S32" s="189"/>
      <c r="T32" s="271"/>
      <c r="U32" s="477"/>
    </row>
    <row r="33" spans="1:22" ht="21.75" customHeight="1" x14ac:dyDescent="0.3">
      <c r="A33" s="4"/>
      <c r="B33" s="275" t="s">
        <v>366</v>
      </c>
      <c r="C33" s="1284" t="s">
        <v>146</v>
      </c>
      <c r="D33" s="1284"/>
      <c r="E33" s="1284"/>
      <c r="F33" s="1284"/>
      <c r="G33" s="1284"/>
      <c r="H33" s="111" t="s">
        <v>430</v>
      </c>
      <c r="I33" s="1293"/>
      <c r="J33" s="1293"/>
      <c r="K33" s="1293"/>
      <c r="L33" s="111" t="s">
        <v>327</v>
      </c>
      <c r="M33" s="1284"/>
      <c r="N33" s="1284"/>
      <c r="O33" s="1284"/>
      <c r="P33" s="1284"/>
      <c r="Q33" s="205"/>
      <c r="R33" s="270"/>
      <c r="S33" s="189"/>
      <c r="T33" s="271"/>
      <c r="U33" s="477"/>
    </row>
    <row r="34" spans="1:22" ht="14.4" thickBot="1" x14ac:dyDescent="0.3">
      <c r="A34" s="4"/>
      <c r="B34" s="290"/>
      <c r="C34" s="291"/>
      <c r="D34" s="292"/>
      <c r="E34" s="292"/>
      <c r="F34" s="292"/>
      <c r="G34" s="292"/>
      <c r="H34" s="292"/>
      <c r="I34" s="292"/>
      <c r="J34" s="292"/>
      <c r="K34" s="292"/>
      <c r="L34" s="292"/>
      <c r="M34" s="292"/>
      <c r="N34" s="292"/>
      <c r="O34" s="292"/>
      <c r="P34" s="292"/>
      <c r="Q34" s="293"/>
      <c r="R34" s="270"/>
      <c r="S34" s="189"/>
      <c r="T34" s="271"/>
      <c r="U34" s="477"/>
    </row>
    <row r="35" spans="1:22" ht="19.2" thickBot="1" x14ac:dyDescent="0.5">
      <c r="A35" s="4"/>
      <c r="B35" s="1285" t="s">
        <v>779</v>
      </c>
      <c r="C35" s="1286"/>
      <c r="D35" s="1286"/>
      <c r="E35" s="1286"/>
      <c r="F35" s="1286"/>
      <c r="G35" s="1286"/>
      <c r="H35" s="1286"/>
      <c r="I35" s="1286"/>
      <c r="J35" s="1286"/>
      <c r="K35" s="1286"/>
      <c r="L35" s="1286"/>
      <c r="M35" s="1286"/>
      <c r="N35" s="1286"/>
      <c r="O35" s="1286"/>
      <c r="P35" s="1286"/>
      <c r="Q35" s="1287"/>
      <c r="R35" s="270"/>
      <c r="S35" s="189"/>
      <c r="T35" s="271"/>
      <c r="U35" s="477"/>
    </row>
    <row r="36" spans="1:22" ht="30.6" customHeight="1" thickBot="1" x14ac:dyDescent="0.3">
      <c r="A36" s="4"/>
      <c r="B36" s="274" t="s">
        <v>836</v>
      </c>
      <c r="C36" s="53"/>
      <c r="D36" s="13"/>
      <c r="E36" s="53"/>
      <c r="F36" s="13"/>
      <c r="G36" s="13"/>
      <c r="H36" s="959" t="s">
        <v>835</v>
      </c>
      <c r="I36" s="13"/>
      <c r="J36" s="13"/>
      <c r="K36" s="13"/>
      <c r="L36" s="13"/>
      <c r="M36" s="13"/>
      <c r="N36" s="46"/>
      <c r="O36" s="46"/>
      <c r="P36" s="46"/>
      <c r="Q36" s="46"/>
      <c r="R36" s="13"/>
      <c r="S36" s="199"/>
      <c r="T36" s="121"/>
      <c r="U36" s="478"/>
    </row>
    <row r="37" spans="1:22" ht="31.5" customHeight="1" x14ac:dyDescent="0.3">
      <c r="A37" s="4"/>
      <c r="B37" s="1052" t="s">
        <v>301</v>
      </c>
      <c r="C37" s="294"/>
      <c r="D37" s="62"/>
      <c r="E37" s="295"/>
      <c r="F37" s="296"/>
      <c r="G37" s="62"/>
      <c r="H37" s="297"/>
      <c r="I37" s="296"/>
      <c r="J37" s="62"/>
      <c r="K37" s="298"/>
      <c r="L37" s="62"/>
      <c r="M37" s="1051" t="s">
        <v>540</v>
      </c>
      <c r="N37" s="330"/>
      <c r="O37" s="299"/>
      <c r="P37" s="299"/>
      <c r="Q37" s="268"/>
      <c r="R37" s="13"/>
      <c r="S37" s="199"/>
      <c r="T37" s="121"/>
      <c r="U37" s="478"/>
    </row>
    <row r="38" spans="1:22" ht="15" customHeight="1" x14ac:dyDescent="0.3">
      <c r="A38" s="4"/>
      <c r="B38" s="1314" t="s">
        <v>610</v>
      </c>
      <c r="C38" s="1315"/>
      <c r="D38" s="1315"/>
      <c r="E38" s="1315"/>
      <c r="F38" s="1315"/>
      <c r="G38" s="1315"/>
      <c r="H38" s="1315"/>
      <c r="I38" s="12"/>
      <c r="J38" s="13"/>
      <c r="K38" s="115"/>
      <c r="L38" s="115"/>
      <c r="M38" s="1304"/>
      <c r="N38" s="1305"/>
      <c r="O38" s="1305"/>
      <c r="P38" s="1305"/>
      <c r="Q38" s="269"/>
      <c r="R38" s="13"/>
      <c r="S38" s="199"/>
      <c r="T38" s="121"/>
      <c r="U38" s="478"/>
    </row>
    <row r="39" spans="1:22" ht="20.100000000000001" customHeight="1" x14ac:dyDescent="0.25">
      <c r="A39" s="4"/>
      <c r="B39" s="1276" t="s">
        <v>601</v>
      </c>
      <c r="C39" s="1277"/>
      <c r="D39" s="1277"/>
      <c r="E39" s="1277"/>
      <c r="F39" s="1277"/>
      <c r="G39" s="1277"/>
      <c r="H39" s="1277"/>
      <c r="I39" s="12"/>
      <c r="J39" s="13"/>
      <c r="K39" s="13"/>
      <c r="L39" s="13"/>
      <c r="M39" s="332"/>
      <c r="N39" s="121"/>
      <c r="O39" s="121"/>
      <c r="P39" s="121"/>
      <c r="Q39" s="280"/>
      <c r="R39" s="13"/>
      <c r="S39" s="199"/>
      <c r="T39" s="121"/>
      <c r="U39" s="478"/>
      <c r="V39" s="331"/>
    </row>
    <row r="40" spans="1:22" ht="20.100000000000001" customHeight="1" x14ac:dyDescent="0.25">
      <c r="A40" s="4"/>
      <c r="B40" s="1312" t="s">
        <v>600</v>
      </c>
      <c r="C40" s="1313"/>
      <c r="D40" s="1313"/>
      <c r="E40" s="1313"/>
      <c r="F40" s="1313"/>
      <c r="G40" s="1313"/>
      <c r="H40" s="1313"/>
      <c r="I40" s="12"/>
      <c r="J40" s="13"/>
      <c r="K40" s="13"/>
      <c r="L40" s="13"/>
      <c r="M40" s="333"/>
      <c r="N40" s="121"/>
      <c r="O40" s="121"/>
      <c r="P40" s="121"/>
      <c r="Q40" s="280"/>
      <c r="R40" s="13"/>
      <c r="S40" s="199"/>
      <c r="T40" s="121"/>
      <c r="U40" s="478"/>
      <c r="V40" s="63"/>
    </row>
    <row r="41" spans="1:22" ht="14.1" customHeight="1" x14ac:dyDescent="0.25">
      <c r="A41" s="4"/>
      <c r="B41" s="106"/>
      <c r="C41" s="53"/>
      <c r="D41" s="13"/>
      <c r="E41" s="53"/>
      <c r="F41" s="13"/>
      <c r="G41" s="13"/>
      <c r="H41" s="13"/>
      <c r="I41" s="13"/>
      <c r="J41" s="13"/>
      <c r="K41" s="13"/>
      <c r="L41" s="46"/>
      <c r="M41" s="334"/>
      <c r="N41" s="335"/>
      <c r="O41" s="335"/>
      <c r="P41" s="121"/>
      <c r="Q41" s="280"/>
      <c r="R41" s="13"/>
      <c r="S41" s="199"/>
      <c r="T41" s="121"/>
      <c r="U41" s="478"/>
      <c r="V41" s="13"/>
    </row>
    <row r="42" spans="1:22" ht="9" customHeight="1" x14ac:dyDescent="0.25">
      <c r="A42" s="4"/>
      <c r="B42" s="106"/>
      <c r="C42" s="53"/>
      <c r="D42" s="13"/>
      <c r="E42" s="53"/>
      <c r="F42" s="13"/>
      <c r="G42" s="13"/>
      <c r="H42" s="13"/>
      <c r="I42" s="13"/>
      <c r="J42" s="13"/>
      <c r="K42" s="13"/>
      <c r="L42" s="13"/>
      <c r="M42" s="13"/>
      <c r="N42" s="12"/>
      <c r="O42" s="13"/>
      <c r="P42" s="13"/>
      <c r="Q42" s="280"/>
      <c r="R42" s="13"/>
      <c r="S42" s="199"/>
      <c r="T42" s="121"/>
      <c r="U42" s="478"/>
      <c r="V42" s="119"/>
    </row>
    <row r="43" spans="1:22" ht="4.5" customHeight="1" x14ac:dyDescent="0.25">
      <c r="A43" s="4"/>
      <c r="B43" s="106"/>
      <c r="C43" s="53"/>
      <c r="D43" s="13"/>
      <c r="E43" s="53"/>
      <c r="F43" s="13"/>
      <c r="G43" s="13"/>
      <c r="H43" s="13"/>
      <c r="I43" s="13"/>
      <c r="J43" s="13"/>
      <c r="K43" s="13"/>
      <c r="L43" s="13"/>
      <c r="M43" s="13"/>
      <c r="N43" s="13"/>
      <c r="O43" s="13"/>
      <c r="P43" s="13"/>
      <c r="Q43" s="280"/>
      <c r="R43" s="13"/>
      <c r="S43" s="199"/>
      <c r="T43" s="121"/>
      <c r="U43" s="478"/>
    </row>
    <row r="44" spans="1:22" ht="15" customHeight="1" x14ac:dyDescent="0.3">
      <c r="A44" s="4"/>
      <c r="B44" s="301"/>
      <c r="C44" s="300"/>
      <c r="D44" s="22" t="s">
        <v>146</v>
      </c>
      <c r="E44" s="1288" t="s">
        <v>146</v>
      </c>
      <c r="F44" s="1288"/>
      <c r="G44" s="13"/>
      <c r="H44" s="13"/>
      <c r="I44" s="1280" t="s">
        <v>146</v>
      </c>
      <c r="J44" s="1280"/>
      <c r="K44" s="107"/>
      <c r="L44" s="302"/>
      <c r="M44" s="1281"/>
      <c r="N44" s="1281"/>
      <c r="O44" s="1281"/>
      <c r="P44" s="1281"/>
      <c r="Q44" s="280"/>
      <c r="R44" s="13"/>
      <c r="S44" s="199"/>
      <c r="T44" s="121"/>
      <c r="U44" s="478"/>
    </row>
    <row r="45" spans="1:22" ht="13.5" customHeight="1" thickBot="1" x14ac:dyDescent="0.3">
      <c r="A45" s="4"/>
      <c r="B45" s="303"/>
      <c r="C45" s="291"/>
      <c r="D45" s="304"/>
      <c r="E45" s="291"/>
      <c r="F45" s="304"/>
      <c r="G45" s="304"/>
      <c r="H45" s="304"/>
      <c r="I45" s="292"/>
      <c r="J45" s="292"/>
      <c r="K45" s="292"/>
      <c r="L45" s="305"/>
      <c r="M45" s="1282"/>
      <c r="N45" s="1282"/>
      <c r="O45" s="1282"/>
      <c r="P45" s="1282"/>
      <c r="Q45" s="306"/>
      <c r="R45" s="13"/>
      <c r="S45" s="199"/>
      <c r="T45" s="121"/>
      <c r="U45" s="478"/>
    </row>
    <row r="46" spans="1:22" ht="21" customHeight="1" x14ac:dyDescent="0.3">
      <c r="A46" s="4"/>
      <c r="B46" s="1278" t="s">
        <v>653</v>
      </c>
      <c r="C46" s="1278"/>
      <c r="D46" s="1278"/>
      <c r="E46" s="1278"/>
      <c r="F46" s="1278"/>
      <c r="G46" s="1278"/>
      <c r="H46" s="1278"/>
      <c r="I46" s="1278"/>
      <c r="J46" s="1278"/>
      <c r="K46" s="1278"/>
      <c r="L46" s="1278"/>
      <c r="M46" s="1278"/>
      <c r="N46" s="1278"/>
      <c r="O46" s="1278"/>
      <c r="P46" s="1278"/>
      <c r="Q46" s="1278"/>
      <c r="R46" s="13"/>
      <c r="S46" s="199"/>
      <c r="T46" s="121"/>
      <c r="U46" s="478"/>
    </row>
    <row r="47" spans="1:22" x14ac:dyDescent="0.25">
      <c r="A47" s="195"/>
      <c r="B47" s="225"/>
      <c r="C47" s="200"/>
      <c r="D47" s="195"/>
      <c r="E47" s="200"/>
      <c r="F47" s="195"/>
      <c r="G47" s="195"/>
      <c r="H47" s="195"/>
      <c r="I47" s="195"/>
      <c r="J47" s="195"/>
      <c r="K47" s="195"/>
      <c r="L47" s="195"/>
      <c r="M47" s="195"/>
      <c r="N47" s="195"/>
      <c r="O47" s="195"/>
      <c r="P47" s="195"/>
      <c r="Q47" s="195"/>
      <c r="R47" s="195"/>
      <c r="S47" s="195"/>
    </row>
    <row r="48" spans="1:22" x14ac:dyDescent="0.25">
      <c r="A48" s="195"/>
      <c r="B48" s="225"/>
      <c r="C48" s="200"/>
      <c r="D48" s="195"/>
      <c r="E48" s="200"/>
      <c r="F48" s="195"/>
      <c r="G48" s="195"/>
      <c r="H48" s="195"/>
      <c r="I48" s="195"/>
      <c r="J48" s="195"/>
      <c r="K48" s="195"/>
      <c r="L48" s="195"/>
      <c r="M48" s="195"/>
      <c r="N48" s="195"/>
      <c r="O48" s="195"/>
      <c r="P48" s="195"/>
      <c r="Q48" s="195"/>
      <c r="R48" s="195"/>
      <c r="S48" s="195"/>
    </row>
  </sheetData>
  <sheetProtection algorithmName="SHA-512" hashValue="8wDoB6pXygF+fuZWs4LhomVlHzLJStvKBqlcg8hh0/xxvXxYu1MApWQA01Kx8UvmNxDtbrhNTBxIVWGxikLKDA==" saltValue="Ywms8Sj50DiCazhrixW5yw==" spinCount="100000" sheet="1" selectLockedCells="1"/>
  <mergeCells count="50">
    <mergeCell ref="B40:H40"/>
    <mergeCell ref="B38:H38"/>
    <mergeCell ref="C13:G13"/>
    <mergeCell ref="I27:K27"/>
    <mergeCell ref="C33:G33"/>
    <mergeCell ref="C32:G32"/>
    <mergeCell ref="C27:G27"/>
    <mergeCell ref="I16:P16"/>
    <mergeCell ref="C16:G16"/>
    <mergeCell ref="C17:P17"/>
    <mergeCell ref="C31:G31"/>
    <mergeCell ref="I20:P20"/>
    <mergeCell ref="B35:Q35"/>
    <mergeCell ref="I32:P32"/>
    <mergeCell ref="I19:P19"/>
    <mergeCell ref="C15:P15"/>
    <mergeCell ref="M38:P38"/>
    <mergeCell ref="I24:P24"/>
    <mergeCell ref="B12:Q12"/>
    <mergeCell ref="B23:Q23"/>
    <mergeCell ref="I31:P31"/>
    <mergeCell ref="C19:G19"/>
    <mergeCell ref="B29:Q29"/>
    <mergeCell ref="I33:K33"/>
    <mergeCell ref="C24:G24"/>
    <mergeCell ref="B10:Q10"/>
    <mergeCell ref="J14:K14"/>
    <mergeCell ref="B11:Q11"/>
    <mergeCell ref="C18:G18"/>
    <mergeCell ref="I18:P18"/>
    <mergeCell ref="M14:P14"/>
    <mergeCell ref="M13:P13"/>
    <mergeCell ref="I13:K13"/>
    <mergeCell ref="C14:F14"/>
    <mergeCell ref="B39:H39"/>
    <mergeCell ref="B46:Q46"/>
    <mergeCell ref="B4:Q4"/>
    <mergeCell ref="I44:J44"/>
    <mergeCell ref="M44:P44"/>
    <mergeCell ref="M45:P45"/>
    <mergeCell ref="C20:G20"/>
    <mergeCell ref="C26:G26"/>
    <mergeCell ref="B22:Q22"/>
    <mergeCell ref="E44:F44"/>
    <mergeCell ref="M33:P33"/>
    <mergeCell ref="M27:P27"/>
    <mergeCell ref="I26:P26"/>
    <mergeCell ref="B30:Q30"/>
    <mergeCell ref="C25:G25"/>
    <mergeCell ref="B9:Q9"/>
  </mergeCells>
  <phoneticPr fontId="0" type="noConversion"/>
  <hyperlinks>
    <hyperlink ref="B39" r:id="rId1" display="http://www.redgold.com/red-gold-company/foodservice/k-12-school-program"/>
    <hyperlink ref="B40" r:id="rId2"/>
  </hyperlinks>
  <printOptions horizontalCentered="1"/>
  <pageMargins left="0.47" right="0.24" top="0.5" bottom="0.32" header="0.5" footer="0.25"/>
  <pageSetup scale="52" fitToHeight="4" orientation="landscape"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topLeftCell="A2" zoomScaleNormal="100" zoomScaleSheetLayoutView="100" workbookViewId="0">
      <selection activeCell="F69" sqref="F69:L69"/>
    </sheetView>
  </sheetViews>
  <sheetFormatPr defaultRowHeight="13.2" x14ac:dyDescent="0.25"/>
  <cols>
    <col min="1" max="1" width="1" customWidth="1"/>
    <col min="2" max="2" width="3.44140625" customWidth="1"/>
    <col min="3" max="3" width="4.109375" customWidth="1"/>
    <col min="5" max="5" width="13.33203125" customWidth="1"/>
    <col min="6" max="7" width="7.44140625" customWidth="1"/>
    <col min="8" max="8" width="5.33203125" customWidth="1"/>
    <col min="9" max="9" width="6" customWidth="1"/>
    <col min="10" max="10" width="16.109375" customWidth="1"/>
    <col min="11" max="11" width="14.6640625" customWidth="1"/>
    <col min="12" max="12" width="8.6640625" bestFit="1" customWidth="1"/>
    <col min="13" max="13" width="4.88671875" customWidth="1"/>
  </cols>
  <sheetData>
    <row r="1" spans="1:15" x14ac:dyDescent="0.25">
      <c r="A1" s="97"/>
      <c r="B1" s="97"/>
      <c r="C1" s="97"/>
      <c r="D1" s="97"/>
      <c r="E1" s="97"/>
      <c r="F1" s="97"/>
      <c r="G1" s="97"/>
      <c r="H1" s="97"/>
      <c r="I1" s="97"/>
      <c r="J1" s="97"/>
      <c r="K1" s="97"/>
      <c r="L1" s="259">
        <v>44516</v>
      </c>
      <c r="M1" s="126"/>
      <c r="N1" s="126"/>
    </row>
    <row r="2" spans="1:15" ht="15.6" x14ac:dyDescent="0.3">
      <c r="A2" s="97"/>
      <c r="B2" s="97"/>
      <c r="C2" s="97"/>
      <c r="D2" s="97"/>
      <c r="E2" s="97"/>
      <c r="F2" s="152"/>
      <c r="G2" s="152"/>
      <c r="H2" s="152"/>
      <c r="I2" s="153" t="s">
        <v>333</v>
      </c>
      <c r="J2" s="152"/>
      <c r="K2" s="152"/>
      <c r="L2" s="97"/>
      <c r="M2" s="126"/>
      <c r="N2" s="126"/>
    </row>
    <row r="3" spans="1:15" ht="15.6" x14ac:dyDescent="0.3">
      <c r="A3" s="97"/>
      <c r="B3" s="97"/>
      <c r="C3" s="97"/>
      <c r="D3" s="97"/>
      <c r="E3" s="97"/>
      <c r="F3" s="152"/>
      <c r="G3" s="152"/>
      <c r="H3" s="152"/>
      <c r="I3" s="153" t="s">
        <v>33</v>
      </c>
      <c r="J3" s="152"/>
      <c r="K3" s="152"/>
      <c r="L3" s="97"/>
      <c r="M3" s="126"/>
      <c r="N3" s="126"/>
    </row>
    <row r="4" spans="1:15" ht="15.6" x14ac:dyDescent="0.3">
      <c r="A4" s="97"/>
      <c r="B4" s="97"/>
      <c r="C4" s="97"/>
      <c r="D4" s="97"/>
      <c r="E4" s="97"/>
      <c r="F4" s="152"/>
      <c r="G4" s="152"/>
      <c r="H4" s="152"/>
      <c r="I4" s="378" t="s">
        <v>32</v>
      </c>
      <c r="J4" s="152"/>
      <c r="K4" s="152"/>
      <c r="L4" s="97"/>
      <c r="M4" s="126"/>
      <c r="N4" s="126"/>
    </row>
    <row r="5" spans="1:15" ht="15.6" x14ac:dyDescent="0.3">
      <c r="A5" s="97"/>
      <c r="B5" s="97"/>
      <c r="C5" s="97"/>
      <c r="D5" s="97"/>
      <c r="E5" s="97"/>
      <c r="F5" s="152"/>
      <c r="G5" s="152"/>
      <c r="H5" s="152"/>
      <c r="I5" s="376" t="s">
        <v>963</v>
      </c>
      <c r="J5" s="152"/>
      <c r="K5" s="152"/>
      <c r="L5" s="97"/>
      <c r="M5" s="126"/>
      <c r="N5" s="126"/>
    </row>
    <row r="6" spans="1:15" ht="15.6" x14ac:dyDescent="0.3">
      <c r="A6" s="97"/>
      <c r="B6" s="97"/>
      <c r="C6" s="97"/>
      <c r="D6" s="97"/>
      <c r="E6" s="97"/>
      <c r="F6" s="152"/>
      <c r="G6" s="152"/>
      <c r="H6" s="152"/>
      <c r="I6" s="154" t="s">
        <v>16</v>
      </c>
      <c r="J6" s="152"/>
      <c r="K6" s="152"/>
      <c r="L6" s="97"/>
      <c r="M6" s="126"/>
      <c r="N6" s="126"/>
    </row>
    <row r="7" spans="1:15" x14ac:dyDescent="0.25">
      <c r="A7" s="97"/>
      <c r="B7" s="97"/>
      <c r="C7" s="97"/>
      <c r="D7" s="97"/>
      <c r="E7" s="97"/>
      <c r="F7" s="97"/>
      <c r="G7" s="97"/>
      <c r="H7" s="97"/>
      <c r="I7" s="97"/>
      <c r="J7" s="97"/>
      <c r="K7" s="97"/>
      <c r="L7" s="97"/>
      <c r="M7" s="126"/>
      <c r="N7" s="126"/>
    </row>
    <row r="8" spans="1:15" ht="21.75" customHeight="1" x14ac:dyDescent="0.25">
      <c r="A8" s="97"/>
      <c r="B8" s="128" t="s">
        <v>334</v>
      </c>
      <c r="C8" s="128"/>
      <c r="D8" s="128"/>
      <c r="E8" s="128"/>
      <c r="F8" s="128"/>
      <c r="G8" s="128"/>
      <c r="H8" s="128"/>
      <c r="I8" s="128"/>
      <c r="J8" s="128"/>
      <c r="K8" s="128"/>
      <c r="L8" s="128"/>
      <c r="M8" s="134"/>
      <c r="N8" s="126"/>
    </row>
    <row r="9" spans="1:15" ht="15" customHeight="1" x14ac:dyDescent="0.25">
      <c r="A9" s="97"/>
      <c r="B9" s="128" t="s">
        <v>20</v>
      </c>
      <c r="C9" s="128"/>
      <c r="D9" s="128"/>
      <c r="E9" s="128"/>
      <c r="F9" s="128"/>
      <c r="G9" s="128"/>
      <c r="H9" s="128"/>
      <c r="I9" s="128"/>
      <c r="J9" s="128"/>
      <c r="K9" s="128"/>
      <c r="L9" s="128"/>
      <c r="M9" s="134"/>
      <c r="N9" s="126"/>
    </row>
    <row r="10" spans="1:15" ht="15" customHeight="1" x14ac:dyDescent="0.25">
      <c r="A10" s="97"/>
      <c r="B10" s="1317" t="s">
        <v>21</v>
      </c>
      <c r="C10" s="1317"/>
      <c r="D10" s="1317"/>
      <c r="E10" s="1317"/>
      <c r="F10" s="1317"/>
      <c r="G10" s="1317"/>
      <c r="H10" s="1317"/>
      <c r="I10" s="1317"/>
      <c r="J10" s="1317"/>
      <c r="K10" s="1317"/>
      <c r="L10" s="1317"/>
      <c r="M10" s="189"/>
      <c r="N10" s="126"/>
    </row>
    <row r="11" spans="1:15" ht="15" customHeight="1" x14ac:dyDescent="0.25">
      <c r="A11" s="97"/>
      <c r="B11" s="128" t="s">
        <v>924</v>
      </c>
      <c r="C11" s="128"/>
      <c r="D11" s="128"/>
      <c r="E11" s="128"/>
      <c r="F11" s="128"/>
      <c r="G11" s="128"/>
      <c r="H11" s="128"/>
      <c r="I11" s="128"/>
      <c r="J11" s="128"/>
      <c r="K11" s="128"/>
      <c r="L11" s="128"/>
      <c r="M11" s="134"/>
      <c r="N11" s="126"/>
      <c r="O11" s="129"/>
    </row>
    <row r="12" spans="1:15" ht="15" customHeight="1" x14ac:dyDescent="0.25">
      <c r="A12" s="97"/>
      <c r="B12" s="137" t="s">
        <v>353</v>
      </c>
      <c r="C12" s="139"/>
      <c r="D12" s="139"/>
      <c r="E12" s="139"/>
      <c r="F12" s="139"/>
      <c r="G12" s="139"/>
      <c r="H12" s="139"/>
      <c r="I12" s="139"/>
      <c r="J12" s="139"/>
      <c r="K12" s="139"/>
      <c r="L12" s="139"/>
      <c r="M12" s="190"/>
      <c r="N12" s="126"/>
    </row>
    <row r="13" spans="1:15" ht="13.8" x14ac:dyDescent="0.25">
      <c r="A13" s="97"/>
      <c r="B13" s="128"/>
      <c r="C13" s="97"/>
      <c r="D13" s="97"/>
      <c r="E13" s="97"/>
      <c r="F13" s="97"/>
      <c r="G13" s="97"/>
      <c r="H13" s="97"/>
      <c r="I13" s="97"/>
      <c r="J13" s="97"/>
      <c r="K13" s="97"/>
      <c r="L13" s="97"/>
      <c r="M13" s="126"/>
      <c r="N13" s="126"/>
    </row>
    <row r="14" spans="1:15" ht="13.8" x14ac:dyDescent="0.25">
      <c r="A14" s="97"/>
      <c r="B14" s="151" t="s">
        <v>341</v>
      </c>
      <c r="C14" s="128" t="s">
        <v>335</v>
      </c>
      <c r="D14" s="97"/>
      <c r="E14" s="97"/>
      <c r="F14" s="97"/>
      <c r="G14" s="97"/>
      <c r="H14" s="97"/>
      <c r="I14" s="97"/>
      <c r="J14" s="97"/>
      <c r="K14" s="97"/>
      <c r="L14" s="97"/>
      <c r="M14" s="126"/>
      <c r="N14" s="126"/>
    </row>
    <row r="15" spans="1:15" ht="13.8" x14ac:dyDescent="0.25">
      <c r="A15" s="97"/>
      <c r="B15" s="97"/>
      <c r="C15" s="141" t="s">
        <v>23</v>
      </c>
      <c r="D15" s="97"/>
      <c r="E15" s="97"/>
      <c r="F15" s="97"/>
      <c r="G15" s="97"/>
      <c r="H15" s="1318"/>
      <c r="I15" s="1318"/>
      <c r="J15" s="1318"/>
      <c r="K15" s="1318"/>
      <c r="L15" s="97" t="s">
        <v>22</v>
      </c>
      <c r="M15" s="126"/>
      <c r="N15" s="126"/>
    </row>
    <row r="16" spans="1:15" ht="13.8" x14ac:dyDescent="0.25">
      <c r="A16" s="97"/>
      <c r="B16" s="97"/>
      <c r="C16" s="141" t="s">
        <v>1</v>
      </c>
      <c r="D16" s="97"/>
      <c r="E16" s="97"/>
      <c r="F16" s="97"/>
      <c r="G16" s="97"/>
      <c r="H16" s="97"/>
      <c r="I16" s="97"/>
      <c r="J16" s="97"/>
      <c r="K16" s="97"/>
      <c r="L16" s="97"/>
      <c r="M16" s="126"/>
      <c r="N16" s="126"/>
    </row>
    <row r="17" spans="1:14" ht="13.8" x14ac:dyDescent="0.25">
      <c r="A17" s="97"/>
      <c r="B17" s="97"/>
      <c r="C17" s="141" t="s">
        <v>964</v>
      </c>
      <c r="D17" s="97"/>
      <c r="E17" s="97"/>
      <c r="F17" s="97"/>
      <c r="G17" s="97"/>
      <c r="H17" s="97"/>
      <c r="I17" s="97"/>
      <c r="J17" s="97"/>
      <c r="K17" s="97"/>
      <c r="L17" s="97"/>
      <c r="M17" s="126"/>
      <c r="N17" s="126"/>
    </row>
    <row r="18" spans="1:14" ht="10.5" customHeight="1" x14ac:dyDescent="0.25">
      <c r="A18" s="97"/>
      <c r="B18" s="142"/>
      <c r="C18" s="97"/>
      <c r="D18" s="97"/>
      <c r="E18" s="97"/>
      <c r="F18" s="97"/>
      <c r="G18" s="97"/>
      <c r="H18" s="97"/>
      <c r="I18" s="97"/>
      <c r="J18" s="97"/>
      <c r="K18" s="97"/>
      <c r="L18" s="97"/>
      <c r="M18" s="126"/>
      <c r="N18" s="126"/>
    </row>
    <row r="19" spans="1:14" ht="13.8" x14ac:dyDescent="0.25">
      <c r="A19" s="97"/>
      <c r="B19" s="151" t="s">
        <v>341</v>
      </c>
      <c r="C19" s="141" t="s">
        <v>336</v>
      </c>
      <c r="D19" s="97"/>
      <c r="E19" s="97"/>
      <c r="F19" s="97"/>
      <c r="G19" s="97"/>
      <c r="H19" s="97"/>
      <c r="I19" s="97"/>
      <c r="J19" s="97"/>
      <c r="K19" s="97"/>
      <c r="L19" s="97"/>
      <c r="M19" s="126"/>
      <c r="N19" s="126"/>
    </row>
    <row r="20" spans="1:14" ht="13.8" x14ac:dyDescent="0.25">
      <c r="A20" s="97"/>
      <c r="B20" s="97"/>
      <c r="C20" s="141" t="s">
        <v>337</v>
      </c>
      <c r="D20" s="97"/>
      <c r="E20" s="97"/>
      <c r="F20" s="97"/>
      <c r="G20" s="97"/>
      <c r="H20" s="97"/>
      <c r="I20" s="97"/>
      <c r="J20" s="97"/>
      <c r="K20" s="97"/>
      <c r="L20" s="97"/>
      <c r="M20" s="126"/>
      <c r="N20" s="126"/>
    </row>
    <row r="21" spans="1:14" ht="13.8" x14ac:dyDescent="0.25">
      <c r="A21" s="97"/>
      <c r="B21" s="97"/>
      <c r="C21" s="141" t="s">
        <v>338</v>
      </c>
      <c r="D21" s="97"/>
      <c r="E21" s="97"/>
      <c r="F21" s="97"/>
      <c r="G21" s="97"/>
      <c r="H21" s="97"/>
      <c r="I21" s="97"/>
      <c r="J21" s="97"/>
      <c r="K21" s="97"/>
      <c r="L21" s="97"/>
      <c r="M21" s="126"/>
      <c r="N21" s="126"/>
    </row>
    <row r="22" spans="1:14" ht="10.5" customHeight="1" x14ac:dyDescent="0.25">
      <c r="A22" s="97"/>
      <c r="B22" s="97"/>
      <c r="C22" s="141"/>
      <c r="D22" s="97"/>
      <c r="E22" s="97"/>
      <c r="F22" s="97"/>
      <c r="G22" s="97"/>
      <c r="H22" s="97"/>
      <c r="I22" s="97"/>
      <c r="J22" s="97"/>
      <c r="K22" s="97"/>
      <c r="L22" s="97"/>
      <c r="M22" s="126"/>
      <c r="N22" s="126"/>
    </row>
    <row r="23" spans="1:14" ht="13.8" x14ac:dyDescent="0.25">
      <c r="A23" s="97"/>
      <c r="B23" s="151" t="s">
        <v>341</v>
      </c>
      <c r="C23" s="141" t="s">
        <v>40</v>
      </c>
      <c r="D23" s="97"/>
      <c r="E23" s="97"/>
      <c r="F23" s="97"/>
      <c r="G23" s="97"/>
      <c r="H23" s="97"/>
      <c r="I23" s="97"/>
      <c r="J23" s="97"/>
      <c r="K23" s="97"/>
      <c r="L23" s="97"/>
      <c r="M23" s="126"/>
      <c r="N23" s="126"/>
    </row>
    <row r="24" spans="1:14" ht="13.8" x14ac:dyDescent="0.25">
      <c r="A24" s="97"/>
      <c r="B24" s="97"/>
      <c r="C24" s="141" t="s">
        <v>39</v>
      </c>
      <c r="D24" s="97"/>
      <c r="E24" s="97"/>
      <c r="F24" s="97"/>
      <c r="G24" s="97"/>
      <c r="H24" s="97"/>
      <c r="I24" s="97"/>
      <c r="J24" s="97"/>
      <c r="K24" s="97"/>
      <c r="L24" s="97"/>
      <c r="M24" s="126"/>
      <c r="N24" s="126"/>
    </row>
    <row r="25" spans="1:14" ht="10.5" customHeight="1" x14ac:dyDescent="0.25">
      <c r="A25" s="97"/>
      <c r="B25" s="97"/>
      <c r="C25" s="141"/>
      <c r="D25" s="97"/>
      <c r="E25" s="97"/>
      <c r="F25" s="97"/>
      <c r="G25" s="97"/>
      <c r="H25" s="97"/>
      <c r="I25" s="97"/>
      <c r="J25" s="97"/>
      <c r="K25" s="97"/>
      <c r="L25" s="97"/>
      <c r="M25" s="126"/>
      <c r="N25" s="126"/>
    </row>
    <row r="26" spans="1:14" ht="13.8" x14ac:dyDescent="0.25">
      <c r="A26" s="97"/>
      <c r="B26" s="151" t="s">
        <v>341</v>
      </c>
      <c r="C26" s="141" t="s">
        <v>339</v>
      </c>
      <c r="D26" s="97"/>
      <c r="E26" s="97"/>
      <c r="F26" s="97"/>
      <c r="G26" s="97"/>
      <c r="H26" s="97"/>
      <c r="I26" s="97"/>
      <c r="J26" s="97"/>
      <c r="K26" s="97"/>
      <c r="L26" s="97"/>
      <c r="M26" s="126"/>
      <c r="N26" s="126"/>
    </row>
    <row r="27" spans="1:14" ht="13.8" x14ac:dyDescent="0.25">
      <c r="A27" s="97"/>
      <c r="B27" s="97"/>
      <c r="C27" s="141" t="s">
        <v>340</v>
      </c>
      <c r="D27" s="97"/>
      <c r="E27" s="97"/>
      <c r="F27" s="97"/>
      <c r="G27" s="97"/>
      <c r="H27" s="97"/>
      <c r="I27" s="97"/>
      <c r="J27" s="97"/>
      <c r="K27" s="97"/>
      <c r="L27" s="97"/>
      <c r="M27" s="126"/>
      <c r="N27" s="126"/>
    </row>
    <row r="28" spans="1:14" ht="10.5" customHeight="1" x14ac:dyDescent="0.25">
      <c r="A28" s="97"/>
      <c r="B28" s="97"/>
      <c r="C28" s="141"/>
      <c r="D28" s="97"/>
      <c r="E28" s="97"/>
      <c r="F28" s="97"/>
      <c r="G28" s="97"/>
      <c r="H28" s="97"/>
      <c r="I28" s="97"/>
      <c r="J28" s="97"/>
      <c r="K28" s="97"/>
      <c r="L28" s="97"/>
      <c r="M28" s="126"/>
      <c r="N28" s="126"/>
    </row>
    <row r="29" spans="1:14" ht="13.8" x14ac:dyDescent="0.25">
      <c r="A29" s="97"/>
      <c r="B29" s="97"/>
      <c r="C29" s="320" t="s">
        <v>965</v>
      </c>
      <c r="D29" s="176"/>
      <c r="E29" s="97"/>
      <c r="F29" s="97"/>
      <c r="G29" s="97"/>
      <c r="H29" s="97"/>
      <c r="I29" s="97"/>
      <c r="J29" s="97"/>
      <c r="K29" s="97"/>
      <c r="L29" s="97"/>
      <c r="M29" s="126"/>
      <c r="N29" s="126"/>
    </row>
    <row r="30" spans="1:14" ht="10.5" customHeight="1" x14ac:dyDescent="0.25">
      <c r="A30" s="97"/>
      <c r="B30" s="97"/>
      <c r="C30" s="141"/>
      <c r="D30" s="97"/>
      <c r="E30" s="97"/>
      <c r="F30" s="97"/>
      <c r="G30" s="97"/>
      <c r="H30" s="97"/>
      <c r="I30" s="97"/>
      <c r="J30" s="97"/>
      <c r="K30" s="97"/>
      <c r="L30" s="97"/>
      <c r="M30" s="126"/>
      <c r="N30" s="126"/>
    </row>
    <row r="31" spans="1:14" ht="13.8" x14ac:dyDescent="0.25">
      <c r="A31" s="97"/>
      <c r="B31" s="151" t="s">
        <v>341</v>
      </c>
      <c r="C31" s="141" t="s">
        <v>2</v>
      </c>
      <c r="D31" s="97"/>
      <c r="E31" s="97"/>
      <c r="F31" s="97"/>
      <c r="G31" s="97"/>
      <c r="H31" s="97"/>
      <c r="I31" s="97"/>
      <c r="J31" s="97"/>
      <c r="K31" s="97"/>
      <c r="L31" s="97"/>
      <c r="M31" s="126"/>
      <c r="N31" s="126"/>
    </row>
    <row r="32" spans="1:14" ht="13.8" x14ac:dyDescent="0.25">
      <c r="A32" s="97"/>
      <c r="B32" s="97"/>
      <c r="C32" s="108" t="s">
        <v>3</v>
      </c>
      <c r="D32" s="97"/>
      <c r="E32" s="97"/>
      <c r="F32" s="97"/>
      <c r="G32" s="97"/>
      <c r="H32" s="97"/>
      <c r="I32" s="97"/>
      <c r="J32" s="97"/>
      <c r="K32" s="97"/>
      <c r="L32" s="97"/>
      <c r="M32" s="126"/>
      <c r="N32" s="126"/>
    </row>
    <row r="33" spans="1:14" ht="13.8" x14ac:dyDescent="0.25">
      <c r="A33" s="97"/>
      <c r="B33" s="128"/>
      <c r="C33" s="108" t="s">
        <v>24</v>
      </c>
      <c r="D33" s="97"/>
      <c r="E33" s="97"/>
      <c r="F33" s="97"/>
      <c r="G33" s="97"/>
      <c r="H33" s="97"/>
      <c r="I33" s="97"/>
      <c r="J33" s="97"/>
      <c r="K33" s="97"/>
      <c r="L33" s="97"/>
      <c r="M33" s="126"/>
      <c r="N33" s="126"/>
    </row>
    <row r="34" spans="1:14" ht="13.8" x14ac:dyDescent="0.25">
      <c r="A34" s="97"/>
      <c r="B34" s="97"/>
      <c r="C34" s="253"/>
      <c r="D34" s="143" t="s">
        <v>4</v>
      </c>
      <c r="E34" s="97"/>
      <c r="F34" s="97"/>
      <c r="G34" s="97"/>
      <c r="H34" s="97"/>
      <c r="I34" s="97"/>
      <c r="J34" s="97"/>
      <c r="K34" s="97"/>
      <c r="L34" s="97"/>
      <c r="M34" s="126"/>
      <c r="N34" s="126"/>
    </row>
    <row r="35" spans="1:14" ht="13.8" x14ac:dyDescent="0.25">
      <c r="A35" s="97"/>
      <c r="B35" s="97"/>
      <c r="C35" s="254"/>
      <c r="D35" s="143" t="s">
        <v>922</v>
      </c>
      <c r="E35" s="97"/>
      <c r="F35" s="97"/>
      <c r="G35" s="97"/>
      <c r="H35" s="97"/>
      <c r="I35" s="97"/>
      <c r="J35" s="97"/>
      <c r="K35" s="97"/>
      <c r="L35" s="97"/>
      <c r="M35" s="126"/>
      <c r="N35" s="126"/>
    </row>
    <row r="36" spans="1:14" ht="13.8" x14ac:dyDescent="0.25">
      <c r="A36" s="97"/>
      <c r="B36" s="128"/>
      <c r="C36" s="254"/>
      <c r="D36" s="143" t="s">
        <v>923</v>
      </c>
      <c r="E36" s="97"/>
      <c r="F36" s="97"/>
      <c r="G36" s="97"/>
      <c r="H36" s="97"/>
      <c r="I36" s="97"/>
      <c r="J36" s="97"/>
      <c r="K36" s="97"/>
      <c r="L36" s="97"/>
      <c r="M36" s="126"/>
      <c r="N36" s="126"/>
    </row>
    <row r="37" spans="1:14" ht="10.5" customHeight="1" x14ac:dyDescent="0.25">
      <c r="A37" s="97"/>
      <c r="B37" s="97"/>
      <c r="C37" s="97"/>
      <c r="D37" s="97"/>
      <c r="E37" s="97"/>
      <c r="F37" s="97"/>
      <c r="G37" s="97"/>
      <c r="H37" s="97"/>
      <c r="I37" s="97"/>
      <c r="J37" s="97"/>
      <c r="K37" s="97"/>
      <c r="L37" s="97"/>
      <c r="M37" s="126"/>
      <c r="N37" s="126"/>
    </row>
    <row r="38" spans="1:14" ht="13.8" x14ac:dyDescent="0.25">
      <c r="A38" s="97"/>
      <c r="B38" s="151" t="s">
        <v>341</v>
      </c>
      <c r="C38" s="141" t="s">
        <v>25</v>
      </c>
      <c r="D38" s="122"/>
      <c r="E38" s="122"/>
      <c r="F38" s="122"/>
      <c r="G38" s="122"/>
      <c r="H38" s="122"/>
      <c r="I38" s="122"/>
      <c r="J38" s="122"/>
      <c r="K38" s="122"/>
      <c r="L38" s="122"/>
      <c r="M38" s="191"/>
      <c r="N38" s="126"/>
    </row>
    <row r="39" spans="1:14" ht="13.8" x14ac:dyDescent="0.25">
      <c r="A39" s="97"/>
      <c r="B39" s="97"/>
      <c r="C39" s="137" t="s">
        <v>26</v>
      </c>
      <c r="D39" s="122"/>
      <c r="E39" s="122"/>
      <c r="F39" s="122"/>
      <c r="G39" s="122"/>
      <c r="H39" s="122"/>
      <c r="I39" s="122"/>
      <c r="J39" s="122"/>
      <c r="K39" s="122"/>
      <c r="L39" s="122"/>
      <c r="M39" s="191"/>
      <c r="N39" s="126"/>
    </row>
    <row r="40" spans="1:14" ht="13.8" x14ac:dyDescent="0.25">
      <c r="A40" s="97"/>
      <c r="B40" s="97"/>
      <c r="C40" s="137" t="s">
        <v>27</v>
      </c>
      <c r="D40" s="122"/>
      <c r="E40" s="122"/>
      <c r="F40" s="122"/>
      <c r="G40" s="122"/>
      <c r="H40" s="122"/>
      <c r="I40" s="122"/>
      <c r="J40" s="122"/>
      <c r="K40" s="122"/>
      <c r="L40" s="122"/>
      <c r="M40" s="191"/>
      <c r="N40" s="126"/>
    </row>
    <row r="41" spans="1:14" ht="7.5" customHeight="1" x14ac:dyDescent="0.25">
      <c r="A41" s="97"/>
      <c r="B41" s="97"/>
      <c r="C41" s="137"/>
      <c r="D41" s="122"/>
      <c r="E41" s="122"/>
      <c r="F41" s="122"/>
      <c r="G41" s="122"/>
      <c r="H41" s="122"/>
      <c r="I41" s="122"/>
      <c r="J41" s="122"/>
      <c r="K41" s="122"/>
      <c r="L41" s="122"/>
      <c r="M41" s="191"/>
      <c r="N41" s="126"/>
    </row>
    <row r="42" spans="1:14" x14ac:dyDescent="0.25">
      <c r="A42" s="97"/>
      <c r="B42" s="97"/>
      <c r="C42" s="144" t="s">
        <v>342</v>
      </c>
      <c r="D42" s="145"/>
      <c r="E42" s="146"/>
      <c r="F42" s="146"/>
      <c r="G42" s="146"/>
      <c r="H42" s="146"/>
      <c r="I42" s="144" t="s">
        <v>28</v>
      </c>
      <c r="J42" s="146"/>
      <c r="K42" s="146"/>
      <c r="L42" s="146"/>
      <c r="M42" s="191"/>
      <c r="N42" s="126"/>
    </row>
    <row r="43" spans="1:14" ht="13.8" x14ac:dyDescent="0.25">
      <c r="A43" s="97"/>
      <c r="B43" s="147"/>
      <c r="C43" s="144" t="s">
        <v>343</v>
      </c>
      <c r="D43" s="145"/>
      <c r="E43" s="146"/>
      <c r="F43" s="146"/>
      <c r="G43" s="146"/>
      <c r="H43" s="146"/>
      <c r="I43" s="97" t="s">
        <v>29</v>
      </c>
      <c r="J43" s="146"/>
      <c r="K43" s="146"/>
      <c r="L43" s="146"/>
      <c r="M43" s="191"/>
      <c r="N43" s="126"/>
    </row>
    <row r="44" spans="1:14" x14ac:dyDescent="0.25">
      <c r="A44" s="97"/>
      <c r="B44" s="97"/>
      <c r="C44" s="144" t="s">
        <v>344</v>
      </c>
      <c r="D44" s="145"/>
      <c r="E44" s="146"/>
      <c r="F44" s="146"/>
      <c r="G44" s="146"/>
      <c r="H44" s="146"/>
      <c r="I44" s="144" t="s">
        <v>30</v>
      </c>
      <c r="J44" s="146"/>
      <c r="K44" s="146"/>
      <c r="L44" s="146"/>
      <c r="M44" s="191"/>
      <c r="N44" s="126"/>
    </row>
    <row r="45" spans="1:14" x14ac:dyDescent="0.25">
      <c r="A45" s="97"/>
      <c r="B45" s="97"/>
      <c r="C45" s="144" t="s">
        <v>345</v>
      </c>
      <c r="D45" s="145"/>
      <c r="E45" s="146"/>
      <c r="F45" s="146"/>
      <c r="G45" s="146"/>
      <c r="H45" s="146"/>
      <c r="I45" s="144" t="s">
        <v>31</v>
      </c>
      <c r="J45" s="146"/>
      <c r="K45" s="146"/>
      <c r="L45" s="146"/>
      <c r="M45" s="191"/>
      <c r="N45" s="126"/>
    </row>
    <row r="46" spans="1:14" ht="10.5" customHeight="1" x14ac:dyDescent="0.25">
      <c r="A46" s="97"/>
      <c r="B46" s="97"/>
      <c r="C46" s="122"/>
      <c r="D46" s="97"/>
      <c r="E46" s="122"/>
      <c r="F46" s="122"/>
      <c r="G46" s="122"/>
      <c r="H46" s="127"/>
      <c r="I46" s="97"/>
      <c r="J46" s="122"/>
      <c r="K46" s="122"/>
      <c r="L46" s="122"/>
      <c r="M46" s="191"/>
      <c r="N46" s="126"/>
    </row>
    <row r="47" spans="1:14" ht="15" x14ac:dyDescent="0.25">
      <c r="A47" s="97"/>
      <c r="B47" s="151" t="s">
        <v>341</v>
      </c>
      <c r="C47" s="141" t="s">
        <v>6</v>
      </c>
      <c r="D47" s="148"/>
      <c r="E47" s="149"/>
      <c r="F47" s="149"/>
      <c r="G47" s="149"/>
      <c r="H47" s="149"/>
      <c r="I47" s="149"/>
      <c r="J47" s="149"/>
      <c r="K47" s="149"/>
      <c r="L47" s="149"/>
      <c r="M47" s="192"/>
      <c r="N47" s="126"/>
    </row>
    <row r="48" spans="1:14" ht="15" x14ac:dyDescent="0.25">
      <c r="A48" s="97"/>
      <c r="B48" s="97"/>
      <c r="C48" s="128" t="s">
        <v>7</v>
      </c>
      <c r="D48" s="148"/>
      <c r="E48" s="149"/>
      <c r="F48" s="149"/>
      <c r="G48" s="149"/>
      <c r="H48" s="149"/>
      <c r="I48" s="149"/>
      <c r="J48" s="149"/>
      <c r="K48" s="149"/>
      <c r="L48" s="149"/>
      <c r="M48" s="192"/>
      <c r="N48" s="126"/>
    </row>
    <row r="49" spans="1:14" ht="15" x14ac:dyDescent="0.25">
      <c r="A49" s="97"/>
      <c r="B49" s="97"/>
      <c r="C49" s="137" t="s">
        <v>8</v>
      </c>
      <c r="D49" s="148"/>
      <c r="E49" s="149"/>
      <c r="F49" s="149"/>
      <c r="G49" s="149"/>
      <c r="H49" s="149"/>
      <c r="I49" s="149"/>
      <c r="J49" s="149"/>
      <c r="K49" s="149"/>
      <c r="L49" s="149"/>
      <c r="M49" s="192"/>
      <c r="N49" s="126"/>
    </row>
    <row r="50" spans="1:14" ht="15" x14ac:dyDescent="0.25">
      <c r="A50" s="97"/>
      <c r="B50" s="97"/>
      <c r="C50" s="137" t="s">
        <v>34</v>
      </c>
      <c r="D50" s="148"/>
      <c r="E50" s="149"/>
      <c r="F50" s="149"/>
      <c r="G50" s="149"/>
      <c r="H50" s="149"/>
      <c r="I50" s="149"/>
      <c r="J50" s="149"/>
      <c r="K50" s="149"/>
      <c r="L50" s="149"/>
      <c r="M50" s="192"/>
      <c r="N50" s="126"/>
    </row>
    <row r="51" spans="1:14" ht="15" x14ac:dyDescent="0.25">
      <c r="A51" s="97"/>
      <c r="B51" s="97"/>
      <c r="C51" s="137"/>
      <c r="D51" s="148"/>
      <c r="E51" s="149"/>
      <c r="F51" s="149"/>
      <c r="G51" s="149"/>
      <c r="H51" s="149"/>
      <c r="I51" s="149"/>
      <c r="J51" s="149"/>
      <c r="K51" s="149"/>
      <c r="L51" s="149"/>
      <c r="M51" s="192"/>
      <c r="N51" s="126"/>
    </row>
    <row r="52" spans="1:14" ht="15" x14ac:dyDescent="0.25">
      <c r="A52" s="97"/>
      <c r="B52" s="97"/>
      <c r="C52" s="137"/>
      <c r="D52" s="148"/>
      <c r="E52" s="149"/>
      <c r="F52" s="149"/>
      <c r="G52" s="149"/>
      <c r="H52" s="149"/>
      <c r="I52" s="149"/>
      <c r="J52" s="149"/>
      <c r="K52" s="149"/>
      <c r="L52" s="149"/>
      <c r="M52" s="192"/>
      <c r="N52" s="126"/>
    </row>
    <row r="53" spans="1:14" ht="15" x14ac:dyDescent="0.25">
      <c r="A53" s="97"/>
      <c r="B53" s="97"/>
      <c r="C53" s="137"/>
      <c r="D53" s="148"/>
      <c r="E53" s="149"/>
      <c r="F53" s="149"/>
      <c r="H53" s="135" t="s">
        <v>160</v>
      </c>
      <c r="J53" s="149"/>
      <c r="K53" s="149"/>
      <c r="L53" s="149"/>
      <c r="M53" s="192"/>
      <c r="N53" s="126"/>
    </row>
    <row r="54" spans="1:14" ht="15" x14ac:dyDescent="0.25">
      <c r="A54" s="97"/>
      <c r="B54" s="97"/>
      <c r="C54" s="149"/>
      <c r="D54" s="148"/>
      <c r="E54" s="149"/>
      <c r="F54" s="149"/>
      <c r="G54" s="97"/>
      <c r="H54" s="149"/>
      <c r="I54" s="97"/>
      <c r="J54" s="149"/>
      <c r="K54" s="149"/>
      <c r="L54" s="149"/>
      <c r="M54" s="192"/>
      <c r="N54" s="126"/>
    </row>
    <row r="55" spans="1:14" ht="15" x14ac:dyDescent="0.25">
      <c r="A55" s="97"/>
      <c r="B55" s="151" t="s">
        <v>341</v>
      </c>
      <c r="C55" s="141" t="s">
        <v>14</v>
      </c>
      <c r="D55" s="149"/>
      <c r="E55" s="149"/>
      <c r="F55" s="149"/>
      <c r="G55" s="149"/>
      <c r="H55" s="149"/>
      <c r="I55" s="149"/>
      <c r="J55" s="149"/>
      <c r="K55" s="149"/>
      <c r="L55" s="149"/>
      <c r="M55" s="192"/>
      <c r="N55" s="126"/>
    </row>
    <row r="56" spans="1:14" ht="15" x14ac:dyDescent="0.25">
      <c r="A56" s="97"/>
      <c r="B56" s="109"/>
      <c r="C56" s="137" t="s">
        <v>15</v>
      </c>
      <c r="D56" s="149"/>
      <c r="E56" s="149"/>
      <c r="F56" s="149"/>
      <c r="G56" s="149"/>
      <c r="H56" s="149"/>
      <c r="I56" s="149"/>
      <c r="J56" s="149"/>
      <c r="K56" s="149"/>
      <c r="L56" s="149"/>
      <c r="M56" s="192"/>
      <c r="N56" s="126"/>
    </row>
    <row r="57" spans="1:14" ht="10.5" customHeight="1" x14ac:dyDescent="0.25">
      <c r="A57" s="97"/>
      <c r="B57" s="97"/>
      <c r="C57" s="148"/>
      <c r="D57" s="149"/>
      <c r="E57" s="149"/>
      <c r="F57" s="149"/>
      <c r="G57" s="149"/>
      <c r="H57" s="149"/>
      <c r="I57" s="149"/>
      <c r="J57" s="149"/>
      <c r="K57" s="149"/>
      <c r="L57" s="149"/>
      <c r="M57" s="192"/>
      <c r="N57" s="126"/>
    </row>
    <row r="58" spans="1:14" ht="13.8" x14ac:dyDescent="0.25">
      <c r="A58" s="97"/>
      <c r="B58" s="151" t="s">
        <v>341</v>
      </c>
      <c r="C58" s="141" t="s">
        <v>346</v>
      </c>
      <c r="D58" s="122"/>
      <c r="E58" s="122"/>
      <c r="F58" s="122"/>
      <c r="G58" s="122"/>
      <c r="H58" s="122"/>
      <c r="I58" s="122"/>
      <c r="J58" s="122"/>
      <c r="K58" s="122"/>
      <c r="L58" s="122"/>
      <c r="M58" s="191"/>
      <c r="N58" s="126"/>
    </row>
    <row r="59" spans="1:14" ht="13.8" x14ac:dyDescent="0.25">
      <c r="A59" s="97"/>
      <c r="B59" s="97"/>
      <c r="C59" s="128" t="s">
        <v>35</v>
      </c>
      <c r="D59" s="122"/>
      <c r="E59" s="122"/>
      <c r="F59" s="122"/>
      <c r="G59" s="122"/>
      <c r="H59" s="122"/>
      <c r="I59" s="122"/>
      <c r="J59" s="122"/>
      <c r="K59" s="122"/>
      <c r="L59" s="122"/>
      <c r="M59" s="191"/>
      <c r="N59" s="126"/>
    </row>
    <row r="60" spans="1:14" ht="10.5" customHeight="1" x14ac:dyDescent="0.25">
      <c r="A60" s="97"/>
      <c r="B60" s="97"/>
      <c r="C60" s="114"/>
      <c r="D60" s="122"/>
      <c r="E60" s="122"/>
      <c r="F60" s="122"/>
      <c r="G60" s="122"/>
      <c r="H60" s="122"/>
      <c r="I60" s="122"/>
      <c r="J60" s="122"/>
      <c r="K60" s="122"/>
      <c r="L60" s="122"/>
      <c r="M60" s="191"/>
      <c r="N60" s="126"/>
    </row>
    <row r="61" spans="1:14" ht="13.8" x14ac:dyDescent="0.25">
      <c r="A61" s="97"/>
      <c r="B61" s="151" t="s">
        <v>341</v>
      </c>
      <c r="C61" s="141" t="s">
        <v>330</v>
      </c>
      <c r="D61" s="122"/>
      <c r="E61" s="122"/>
      <c r="F61" s="122"/>
      <c r="G61" s="122"/>
      <c r="H61" s="122"/>
      <c r="I61" s="122"/>
      <c r="J61" s="122"/>
      <c r="K61" s="122"/>
      <c r="L61" s="122"/>
      <c r="M61" s="191"/>
      <c r="N61" s="126"/>
    </row>
    <row r="62" spans="1:14" ht="10.5" customHeight="1" x14ac:dyDescent="0.25">
      <c r="A62" s="97"/>
      <c r="B62" s="142"/>
      <c r="C62" s="122"/>
      <c r="D62" s="122"/>
      <c r="E62" s="122"/>
      <c r="F62" s="122"/>
      <c r="G62" s="122"/>
      <c r="H62" s="122"/>
      <c r="I62" s="122"/>
      <c r="J62" s="122"/>
      <c r="K62" s="122"/>
      <c r="L62" s="122"/>
      <c r="M62" s="191"/>
      <c r="N62" s="126"/>
    </row>
    <row r="63" spans="1:14" ht="13.8" x14ac:dyDescent="0.25">
      <c r="A63" s="97"/>
      <c r="B63" s="151" t="s">
        <v>341</v>
      </c>
      <c r="C63" s="377" t="s">
        <v>966</v>
      </c>
      <c r="D63" s="122"/>
      <c r="E63" s="122"/>
      <c r="F63" s="122"/>
      <c r="G63" s="122"/>
      <c r="H63" s="122"/>
      <c r="I63" s="122"/>
      <c r="J63" s="122"/>
      <c r="K63" s="122"/>
      <c r="L63" s="122"/>
      <c r="M63" s="191"/>
      <c r="N63" s="126"/>
    </row>
    <row r="64" spans="1:14" ht="10.5" customHeight="1" x14ac:dyDescent="0.25">
      <c r="A64" s="97"/>
      <c r="B64" s="97"/>
      <c r="C64" s="114"/>
      <c r="D64" s="122"/>
      <c r="E64" s="122"/>
      <c r="F64" s="122"/>
      <c r="G64" s="122"/>
      <c r="H64" s="122"/>
      <c r="I64" s="122"/>
      <c r="J64" s="122"/>
      <c r="K64" s="122"/>
      <c r="L64" s="122"/>
      <c r="M64" s="191"/>
      <c r="N64" s="126"/>
    </row>
    <row r="65" spans="1:14" ht="13.8" x14ac:dyDescent="0.25">
      <c r="A65" s="97"/>
      <c r="B65" s="151" t="s">
        <v>341</v>
      </c>
      <c r="C65" s="141" t="s">
        <v>331</v>
      </c>
      <c r="D65" s="122"/>
      <c r="E65" s="122"/>
      <c r="F65" s="122"/>
      <c r="G65" s="122"/>
      <c r="H65" s="122"/>
      <c r="I65" s="122"/>
      <c r="J65" s="122"/>
      <c r="K65" s="122"/>
      <c r="L65" s="122"/>
      <c r="M65" s="191"/>
      <c r="N65" s="126"/>
    </row>
    <row r="66" spans="1:14" ht="13.8" x14ac:dyDescent="0.25">
      <c r="A66" s="97"/>
      <c r="B66" s="140"/>
      <c r="C66" s="141"/>
      <c r="D66" s="122"/>
      <c r="E66" s="122"/>
      <c r="F66" s="122"/>
      <c r="G66" s="122"/>
      <c r="H66" s="122"/>
      <c r="I66" s="122"/>
      <c r="J66" s="122"/>
      <c r="K66" s="122"/>
      <c r="L66" s="122"/>
      <c r="M66" s="191"/>
      <c r="N66" s="126"/>
    </row>
    <row r="67" spans="1:14" ht="4.5" customHeight="1" x14ac:dyDescent="0.25">
      <c r="A67" s="97"/>
      <c r="B67" s="131"/>
      <c r="C67" s="132"/>
      <c r="D67" s="133"/>
      <c r="E67" s="133"/>
      <c r="F67" s="133"/>
      <c r="G67" s="133"/>
      <c r="H67" s="133"/>
      <c r="I67" s="133"/>
      <c r="J67" s="133"/>
      <c r="K67" s="133"/>
      <c r="L67" s="133"/>
      <c r="M67" s="191"/>
      <c r="N67" s="126"/>
    </row>
    <row r="68" spans="1:14" ht="7.5" customHeight="1" x14ac:dyDescent="0.25">
      <c r="A68" s="97"/>
      <c r="B68" s="97"/>
      <c r="C68" s="136"/>
      <c r="D68" s="122"/>
      <c r="E68" s="122"/>
      <c r="F68" s="122"/>
      <c r="G68" s="122"/>
      <c r="H68" s="122"/>
      <c r="I68" s="122"/>
      <c r="J68" s="122"/>
      <c r="K68" s="122"/>
      <c r="L68" s="122"/>
      <c r="M68" s="191"/>
      <c r="N68" s="126"/>
    </row>
    <row r="69" spans="1:14" ht="13.8" x14ac:dyDescent="0.25">
      <c r="A69" s="97"/>
      <c r="B69" s="97"/>
      <c r="C69" s="128"/>
      <c r="D69" s="137"/>
      <c r="E69" s="138" t="s">
        <v>347</v>
      </c>
      <c r="F69" s="1319"/>
      <c r="G69" s="1319"/>
      <c r="H69" s="1319"/>
      <c r="I69" s="1319"/>
      <c r="J69" s="1319"/>
      <c r="K69" s="1319"/>
      <c r="L69" s="1319"/>
      <c r="M69" s="191"/>
      <c r="N69" s="126"/>
    </row>
    <row r="70" spans="1:14" ht="13.8" x14ac:dyDescent="0.25">
      <c r="A70" s="97"/>
      <c r="B70" s="97"/>
      <c r="C70" s="128"/>
      <c r="D70" s="128"/>
      <c r="E70" s="138" t="s">
        <v>348</v>
      </c>
      <c r="F70" s="1319"/>
      <c r="G70" s="1319"/>
      <c r="H70" s="1319"/>
      <c r="I70" s="1319"/>
      <c r="J70" s="1319"/>
      <c r="K70" s="1319"/>
      <c r="L70" s="1319"/>
      <c r="M70" s="126"/>
      <c r="N70" s="126"/>
    </row>
    <row r="71" spans="1:14" ht="13.8" x14ac:dyDescent="0.25">
      <c r="A71" s="97"/>
      <c r="B71" s="97"/>
      <c r="C71" s="128"/>
      <c r="D71" s="128"/>
      <c r="E71" s="138" t="s">
        <v>350</v>
      </c>
      <c r="F71" s="1319"/>
      <c r="G71" s="1319"/>
      <c r="H71" s="1319"/>
      <c r="I71" s="1319"/>
      <c r="J71" s="1319"/>
      <c r="K71" s="1319"/>
      <c r="L71" s="1319"/>
      <c r="M71" s="126"/>
      <c r="N71" s="126"/>
    </row>
    <row r="72" spans="1:14" ht="13.8" x14ac:dyDescent="0.25">
      <c r="A72" s="97"/>
      <c r="B72" s="97"/>
      <c r="C72" s="128"/>
      <c r="D72" s="128"/>
      <c r="E72" s="138" t="s">
        <v>351</v>
      </c>
      <c r="F72" s="1319"/>
      <c r="G72" s="1319"/>
      <c r="H72" s="1319"/>
      <c r="I72" s="1319"/>
      <c r="J72" s="1319"/>
      <c r="K72" s="1319"/>
      <c r="L72" s="1319"/>
      <c r="M72" s="126"/>
      <c r="N72" s="126"/>
    </row>
    <row r="73" spans="1:14" ht="13.8" x14ac:dyDescent="0.25">
      <c r="A73" s="97"/>
      <c r="B73" s="97"/>
      <c r="C73" s="128"/>
      <c r="D73" s="63"/>
      <c r="E73" s="138" t="s">
        <v>325</v>
      </c>
      <c r="F73" s="1320"/>
      <c r="G73" s="1320"/>
      <c r="H73" s="1320"/>
      <c r="I73" s="1320"/>
      <c r="J73" s="65" t="s">
        <v>326</v>
      </c>
      <c r="K73" s="1321"/>
      <c r="L73" s="1321"/>
      <c r="M73" s="193"/>
      <c r="N73" s="126"/>
    </row>
    <row r="74" spans="1:14" ht="13.8" x14ac:dyDescent="0.25">
      <c r="A74" s="97"/>
      <c r="B74" s="97"/>
      <c r="C74" s="128"/>
      <c r="D74" s="63"/>
      <c r="E74" s="138" t="s">
        <v>349</v>
      </c>
      <c r="F74" s="1319"/>
      <c r="G74" s="1319"/>
      <c r="H74" s="1319"/>
      <c r="I74" s="1319"/>
      <c r="J74" s="1319"/>
      <c r="K74" s="1319"/>
      <c r="L74" s="1319"/>
      <c r="M74" s="193"/>
      <c r="N74" s="126"/>
    </row>
    <row r="75" spans="1:14" ht="13.8" x14ac:dyDescent="0.25">
      <c r="A75" s="97"/>
      <c r="B75" s="128"/>
      <c r="C75" s="97"/>
      <c r="D75" s="97"/>
      <c r="E75" s="97"/>
      <c r="F75" s="97"/>
      <c r="G75" s="97"/>
      <c r="H75" s="97"/>
      <c r="I75" s="97"/>
      <c r="J75" s="97"/>
      <c r="K75" s="97"/>
      <c r="L75" s="97"/>
      <c r="M75" s="126"/>
      <c r="N75" s="126"/>
    </row>
    <row r="76" spans="1:14" ht="13.8" x14ac:dyDescent="0.25">
      <c r="A76" s="97"/>
      <c r="B76" s="128" t="s">
        <v>352</v>
      </c>
      <c r="C76" s="1319"/>
      <c r="D76" s="1319"/>
      <c r="E76" s="1319"/>
      <c r="F76" s="1319"/>
      <c r="G76" s="1319"/>
      <c r="H76" s="138" t="s">
        <v>5</v>
      </c>
      <c r="I76" s="1319"/>
      <c r="J76" s="1319"/>
      <c r="K76" s="1319"/>
      <c r="L76" s="1319"/>
      <c r="M76" s="134"/>
      <c r="N76" s="126"/>
    </row>
    <row r="77" spans="1:14" ht="12.75" customHeight="1" x14ac:dyDescent="0.25">
      <c r="A77" s="97"/>
      <c r="B77" s="97"/>
      <c r="C77" s="4" t="s">
        <v>36</v>
      </c>
      <c r="D77" s="128"/>
      <c r="E77" s="128"/>
      <c r="F77" s="128"/>
      <c r="G77" s="128"/>
      <c r="H77" s="97"/>
      <c r="I77" s="848" t="s">
        <v>780</v>
      </c>
      <c r="J77" s="128"/>
      <c r="K77" s="128"/>
      <c r="L77" s="128"/>
      <c r="M77" s="134"/>
      <c r="N77" s="126"/>
    </row>
    <row r="78" spans="1:14" ht="15" customHeight="1" x14ac:dyDescent="0.25">
      <c r="A78" s="97"/>
      <c r="B78" s="63" t="s">
        <v>146</v>
      </c>
      <c r="C78" s="1319" t="s">
        <v>146</v>
      </c>
      <c r="D78" s="1319"/>
      <c r="E78" s="1319"/>
      <c r="F78" s="1319"/>
      <c r="G78" s="1319"/>
      <c r="H78" s="97"/>
      <c r="I78" s="849" t="s">
        <v>834</v>
      </c>
      <c r="J78" s="849"/>
      <c r="K78" s="128"/>
      <c r="L78" s="128"/>
      <c r="M78" s="134"/>
      <c r="N78" s="126"/>
    </row>
    <row r="79" spans="1:14" ht="13.5" customHeight="1" x14ac:dyDescent="0.25">
      <c r="A79" s="97"/>
      <c r="B79" s="63"/>
      <c r="C79" s="4" t="s">
        <v>37</v>
      </c>
      <c r="D79" s="63"/>
      <c r="E79" s="63"/>
      <c r="F79" s="63"/>
      <c r="G79" s="63"/>
      <c r="H79" s="4"/>
      <c r="I79" s="850" t="s">
        <v>554</v>
      </c>
      <c r="J79" s="849"/>
      <c r="K79" s="128"/>
      <c r="L79" s="128"/>
      <c r="M79" s="134"/>
      <c r="N79" s="126"/>
    </row>
    <row r="80" spans="1:14" ht="13.8" x14ac:dyDescent="0.25">
      <c r="A80" s="97"/>
      <c r="B80" s="97"/>
      <c r="C80" s="1322"/>
      <c r="D80" s="1322"/>
      <c r="E80" s="1322"/>
      <c r="F80" s="63"/>
      <c r="G80" s="63"/>
      <c r="H80" s="128"/>
      <c r="I80" s="851" t="s">
        <v>555</v>
      </c>
      <c r="J80" s="852"/>
      <c r="K80" s="107"/>
      <c r="L80" s="107"/>
      <c r="M80" s="134"/>
      <c r="N80" s="126"/>
    </row>
    <row r="81" spans="1:14" ht="13.8" x14ac:dyDescent="0.25">
      <c r="A81" s="97"/>
      <c r="B81" s="97"/>
      <c r="C81" s="735"/>
      <c r="D81" s="735"/>
      <c r="E81" s="735"/>
      <c r="F81" s="63"/>
      <c r="G81" s="63"/>
      <c r="H81" s="128"/>
      <c r="J81" s="852"/>
      <c r="K81" s="107"/>
      <c r="L81" s="107"/>
      <c r="M81" s="134"/>
      <c r="N81" s="126"/>
    </row>
    <row r="82" spans="1:14" ht="12.75" customHeight="1" x14ac:dyDescent="0.25">
      <c r="A82" s="97"/>
      <c r="B82" s="128"/>
      <c r="C82" s="97" t="s">
        <v>38</v>
      </c>
      <c r="D82" s="128"/>
      <c r="E82" s="128"/>
      <c r="F82" s="128"/>
      <c r="G82" s="128"/>
      <c r="H82" s="128"/>
      <c r="I82" s="851"/>
      <c r="J82" s="852"/>
      <c r="K82" s="63"/>
      <c r="L82" s="63"/>
      <c r="M82" s="134"/>
      <c r="N82" s="126"/>
    </row>
    <row r="83" spans="1:14" ht="12.75" customHeight="1" x14ac:dyDescent="0.25">
      <c r="A83" s="97"/>
      <c r="B83" s="128"/>
      <c r="C83" s="97"/>
      <c r="D83" s="128"/>
      <c r="E83" s="128"/>
      <c r="F83" s="128"/>
      <c r="G83" s="128"/>
      <c r="H83" s="128"/>
      <c r="J83" s="852"/>
      <c r="K83" s="63"/>
      <c r="L83" s="63"/>
      <c r="M83" s="134"/>
      <c r="N83" s="126"/>
    </row>
    <row r="84" spans="1:14" ht="13.8" x14ac:dyDescent="0.25">
      <c r="A84" s="97"/>
      <c r="B84" s="128"/>
      <c r="C84" s="1319"/>
      <c r="D84" s="1319"/>
      <c r="E84" s="1319"/>
      <c r="F84" s="63"/>
      <c r="G84" s="63"/>
      <c r="H84" s="128"/>
      <c r="I84" s="1319"/>
      <c r="J84" s="1319"/>
      <c r="K84" s="63"/>
      <c r="L84" s="63"/>
      <c r="M84" s="194"/>
      <c r="N84" s="126"/>
    </row>
    <row r="85" spans="1:14" ht="12.75" customHeight="1" x14ac:dyDescent="0.25">
      <c r="A85" s="97"/>
      <c r="B85" s="128" t="s">
        <v>146</v>
      </c>
      <c r="C85" s="4" t="s">
        <v>332</v>
      </c>
      <c r="D85" s="128" t="s">
        <v>146</v>
      </c>
      <c r="E85" s="128"/>
      <c r="F85" s="128"/>
      <c r="G85" s="128"/>
      <c r="H85" s="128"/>
      <c r="I85" s="4" t="s">
        <v>332</v>
      </c>
      <c r="J85" s="128" t="s">
        <v>146</v>
      </c>
      <c r="K85" s="128"/>
      <c r="L85" s="128"/>
      <c r="M85" s="134"/>
      <c r="N85" s="126"/>
    </row>
    <row r="86" spans="1:14" ht="12.75" customHeight="1" x14ac:dyDescent="0.25">
      <c r="A86" s="97"/>
      <c r="B86" s="128"/>
      <c r="C86" s="4"/>
      <c r="D86" s="128"/>
      <c r="E86" s="128"/>
      <c r="F86" s="128"/>
      <c r="G86" s="128"/>
      <c r="H86" s="128"/>
      <c r="I86" s="4"/>
      <c r="J86" s="128"/>
      <c r="K86" s="128"/>
      <c r="L86" s="128"/>
      <c r="M86" s="134"/>
      <c r="N86" s="126"/>
    </row>
    <row r="87" spans="1:14" ht="4.5" customHeight="1" x14ac:dyDescent="0.25">
      <c r="A87" s="97"/>
      <c r="B87" s="134"/>
      <c r="C87" s="134"/>
      <c r="D87" s="134"/>
      <c r="E87" s="134"/>
      <c r="F87" s="134"/>
      <c r="G87" s="134"/>
      <c r="H87" s="134"/>
      <c r="I87" s="134"/>
      <c r="J87" s="134"/>
      <c r="K87" s="134"/>
      <c r="L87" s="134"/>
      <c r="M87" s="134"/>
      <c r="N87" s="126"/>
    </row>
    <row r="88" spans="1:14" ht="17.25" customHeight="1" x14ac:dyDescent="0.25">
      <c r="A88" s="97"/>
      <c r="B88" s="379" t="s">
        <v>782</v>
      </c>
      <c r="C88" s="380"/>
      <c r="D88" s="380"/>
      <c r="E88" s="380"/>
      <c r="F88" s="380"/>
      <c r="G88" s="380"/>
      <c r="H88" s="380"/>
      <c r="I88" s="380"/>
      <c r="J88" s="380"/>
      <c r="K88" s="380"/>
      <c r="L88" s="380"/>
      <c r="M88" s="150"/>
      <c r="N88" s="126"/>
    </row>
    <row r="89" spans="1:14" ht="13.8" x14ac:dyDescent="0.25">
      <c r="A89" s="97"/>
      <c r="B89" s="381" t="s">
        <v>781</v>
      </c>
      <c r="C89" s="380"/>
      <c r="D89" s="380"/>
      <c r="E89" s="380"/>
      <c r="F89" s="380"/>
      <c r="G89" s="380"/>
      <c r="H89" s="380"/>
      <c r="I89" s="380"/>
      <c r="J89" s="380"/>
      <c r="K89" s="380"/>
      <c r="L89" s="380"/>
      <c r="M89" s="150"/>
      <c r="N89" s="126"/>
    </row>
    <row r="90" spans="1:14" ht="13.8" x14ac:dyDescent="0.25">
      <c r="A90" s="97"/>
      <c r="B90" s="379" t="s">
        <v>553</v>
      </c>
      <c r="C90" s="380"/>
      <c r="D90" s="380"/>
      <c r="E90" s="380"/>
      <c r="F90" s="380"/>
      <c r="G90" s="380"/>
      <c r="H90" s="380"/>
      <c r="I90" s="380"/>
      <c r="J90" s="380"/>
      <c r="K90" s="380"/>
      <c r="L90" s="380"/>
      <c r="M90" s="150"/>
      <c r="N90" s="126"/>
    </row>
    <row r="91" spans="1:14" ht="7.5" customHeight="1" x14ac:dyDescent="0.25">
      <c r="A91" s="97"/>
      <c r="B91" s="382" t="s">
        <v>146</v>
      </c>
      <c r="C91" s="380"/>
      <c r="D91" s="380"/>
      <c r="E91" s="380"/>
      <c r="F91" s="380"/>
      <c r="G91" s="380"/>
      <c r="H91" s="380"/>
      <c r="I91" s="380"/>
      <c r="J91" s="380"/>
      <c r="K91" s="380"/>
      <c r="L91" s="380"/>
      <c r="M91" s="150"/>
      <c r="N91" s="126"/>
    </row>
    <row r="92" spans="1:14" ht="4.5" customHeight="1" x14ac:dyDescent="0.25">
      <c r="A92" s="97"/>
      <c r="B92" s="134"/>
      <c r="C92" s="134"/>
      <c r="D92" s="134"/>
      <c r="E92" s="134"/>
      <c r="F92" s="134"/>
      <c r="G92" s="134"/>
      <c r="H92" s="134"/>
      <c r="I92" s="134"/>
      <c r="J92" s="134"/>
      <c r="K92" s="134"/>
      <c r="L92" s="134"/>
      <c r="M92" s="126"/>
      <c r="N92" s="126"/>
    </row>
    <row r="93" spans="1:14" ht="24.75" customHeight="1" x14ac:dyDescent="0.3">
      <c r="A93" s="97"/>
      <c r="B93" s="97"/>
      <c r="C93" s="97"/>
      <c r="D93" s="97"/>
      <c r="E93" s="1057" t="s">
        <v>41</v>
      </c>
      <c r="F93" s="97"/>
      <c r="G93" s="97"/>
      <c r="H93" s="97"/>
      <c r="I93" s="97"/>
      <c r="J93" s="97"/>
      <c r="K93" s="97"/>
      <c r="L93" s="97"/>
      <c r="M93" s="126"/>
      <c r="N93" s="126"/>
    </row>
    <row r="94" spans="1:14" ht="15.75" customHeight="1" x14ac:dyDescent="0.25">
      <c r="A94" s="97"/>
      <c r="B94" s="97"/>
      <c r="C94" s="97"/>
      <c r="D94" s="97"/>
      <c r="E94" s="109" t="s">
        <v>446</v>
      </c>
      <c r="F94" s="97"/>
      <c r="G94" s="97"/>
      <c r="H94" s="97"/>
      <c r="I94" s="97"/>
      <c r="J94" s="97"/>
      <c r="K94" s="97"/>
      <c r="L94" s="97"/>
      <c r="M94" s="126"/>
      <c r="N94" s="126"/>
    </row>
    <row r="95" spans="1:14" ht="15.75" customHeight="1" x14ac:dyDescent="0.25">
      <c r="A95" s="97"/>
      <c r="B95" s="97"/>
      <c r="C95" s="97"/>
      <c r="D95" s="97"/>
      <c r="E95" s="128" t="s">
        <v>901</v>
      </c>
      <c r="F95" s="97"/>
      <c r="G95" s="97"/>
      <c r="H95" s="97"/>
      <c r="I95" s="97"/>
      <c r="J95" s="97"/>
      <c r="K95" s="97"/>
      <c r="L95" s="97"/>
      <c r="M95" s="126"/>
      <c r="N95" s="126"/>
    </row>
    <row r="96" spans="1:14" ht="13.8" x14ac:dyDescent="0.25">
      <c r="A96" s="97"/>
      <c r="B96" s="97"/>
      <c r="C96" s="97"/>
      <c r="D96" s="97"/>
      <c r="E96" s="128" t="s">
        <v>19</v>
      </c>
      <c r="F96" s="97"/>
      <c r="G96" s="97"/>
      <c r="H96" s="97"/>
      <c r="I96" s="97"/>
      <c r="J96" s="97"/>
      <c r="K96" s="97"/>
      <c r="L96" s="97"/>
      <c r="M96" s="126"/>
      <c r="N96" s="126"/>
    </row>
    <row r="97" spans="1:14" ht="13.8" x14ac:dyDescent="0.25">
      <c r="A97" s="97"/>
      <c r="B97" s="97"/>
      <c r="C97" s="97"/>
      <c r="D97" s="97"/>
      <c r="E97" s="128" t="s">
        <v>17</v>
      </c>
      <c r="F97" s="97"/>
      <c r="G97" s="97"/>
      <c r="H97" s="97"/>
      <c r="I97" s="97"/>
      <c r="J97" s="97"/>
      <c r="K97" s="97"/>
      <c r="L97" s="97"/>
      <c r="M97" s="126"/>
      <c r="N97" s="126"/>
    </row>
    <row r="98" spans="1:14" ht="13.8" x14ac:dyDescent="0.25">
      <c r="A98" s="97"/>
      <c r="B98" s="97"/>
      <c r="C98" s="97"/>
      <c r="D98" s="97"/>
      <c r="E98" s="128" t="s">
        <v>18</v>
      </c>
      <c r="F98" s="97"/>
      <c r="G98" s="97"/>
      <c r="H98" s="97"/>
      <c r="I98" s="97"/>
      <c r="J98" s="97"/>
      <c r="K98" s="97"/>
      <c r="L98" s="97"/>
      <c r="M98" s="126"/>
      <c r="N98" s="126"/>
    </row>
    <row r="99" spans="1:14" ht="13.8" x14ac:dyDescent="0.25">
      <c r="A99" s="97"/>
      <c r="B99" s="128"/>
      <c r="C99" s="97"/>
      <c r="D99" s="97"/>
      <c r="E99" s="128" t="s">
        <v>902</v>
      </c>
      <c r="F99" s="97"/>
      <c r="G99" s="97"/>
      <c r="H99" s="97"/>
      <c r="I99" s="97"/>
      <c r="J99" s="97"/>
      <c r="K99" s="97"/>
      <c r="L99" s="97"/>
      <c r="M99" s="126"/>
      <c r="N99" s="126"/>
    </row>
    <row r="100" spans="1:14" ht="13.8" x14ac:dyDescent="0.25">
      <c r="A100" s="97"/>
      <c r="B100" s="128"/>
      <c r="C100" s="97"/>
      <c r="D100" s="97"/>
      <c r="E100" s="1071" t="s">
        <v>447</v>
      </c>
      <c r="F100" s="97"/>
      <c r="G100" s="97"/>
      <c r="H100" s="97"/>
      <c r="I100" s="97"/>
      <c r="J100" s="97"/>
      <c r="K100" s="97"/>
      <c r="L100" s="97"/>
      <c r="M100" s="126"/>
      <c r="N100" s="126"/>
    </row>
    <row r="101" spans="1:14" ht="13.8" x14ac:dyDescent="0.25">
      <c r="A101" s="97"/>
      <c r="B101" s="128"/>
      <c r="C101" s="97"/>
      <c r="D101" s="97"/>
      <c r="E101" s="125"/>
      <c r="F101" s="97"/>
      <c r="G101" s="97"/>
      <c r="H101" s="97"/>
      <c r="I101" s="97"/>
      <c r="J101" s="97"/>
      <c r="K101" s="97"/>
      <c r="L101" s="97"/>
      <c r="M101" s="126"/>
      <c r="N101" s="126"/>
    </row>
    <row r="102" spans="1:14" ht="13.8" x14ac:dyDescent="0.25">
      <c r="A102" s="97"/>
      <c r="B102" s="128"/>
      <c r="C102" s="97"/>
      <c r="D102" s="97"/>
      <c r="E102" s="125"/>
      <c r="F102" s="97"/>
      <c r="G102" s="97"/>
      <c r="H102" s="97"/>
      <c r="I102" s="97"/>
      <c r="J102" s="97"/>
      <c r="K102" s="97"/>
      <c r="L102" s="97"/>
      <c r="M102" s="126"/>
      <c r="N102" s="126"/>
    </row>
    <row r="103" spans="1:14" ht="13.8" x14ac:dyDescent="0.25">
      <c r="A103" s="97"/>
      <c r="B103" s="128"/>
      <c r="C103" s="97"/>
      <c r="D103" s="97"/>
      <c r="E103" s="97"/>
      <c r="F103" s="97"/>
      <c r="G103" s="97"/>
      <c r="H103" s="97"/>
      <c r="I103" s="97"/>
      <c r="J103" s="97"/>
      <c r="K103" s="97"/>
      <c r="L103" s="97"/>
      <c r="M103" s="126"/>
      <c r="N103" s="126"/>
    </row>
    <row r="104" spans="1:14" ht="13.8" x14ac:dyDescent="0.25">
      <c r="A104" s="97"/>
      <c r="B104" s="97"/>
      <c r="C104" s="97"/>
      <c r="D104" s="97"/>
      <c r="E104" s="97"/>
      <c r="F104" s="97"/>
      <c r="H104" s="135" t="s">
        <v>173</v>
      </c>
      <c r="J104" s="97"/>
      <c r="K104" s="97"/>
      <c r="L104" s="97"/>
      <c r="M104" s="126"/>
      <c r="N104" s="126"/>
    </row>
    <row r="105" spans="1:14" x14ac:dyDescent="0.25">
      <c r="A105" s="126"/>
      <c r="B105" s="126"/>
      <c r="C105" s="126"/>
      <c r="D105" s="126"/>
      <c r="E105" s="126"/>
      <c r="F105" s="126"/>
      <c r="G105" s="126"/>
      <c r="H105" s="126"/>
      <c r="I105" s="126"/>
      <c r="J105" s="126"/>
      <c r="K105" s="126"/>
      <c r="L105" s="126"/>
      <c r="M105" s="126"/>
      <c r="N105" s="126"/>
    </row>
    <row r="106" spans="1:14" x14ac:dyDescent="0.25">
      <c r="A106" s="126"/>
      <c r="B106" s="126"/>
      <c r="C106" s="126"/>
      <c r="D106" s="126"/>
      <c r="E106" s="126"/>
      <c r="F106" s="126"/>
      <c r="G106" s="126"/>
      <c r="H106" s="126"/>
      <c r="I106" s="126"/>
      <c r="J106" s="126"/>
      <c r="K106" s="126"/>
      <c r="L106" s="126"/>
      <c r="M106" s="126"/>
      <c r="N106" s="126"/>
    </row>
  </sheetData>
  <sheetProtection algorithmName="SHA-512" hashValue="8YD/iTDlB37TxUHDLx2T/J+pmDztnl33ZL2JIFGPVUSvZzZMIYKzsJ5q5W9g6mYYzqmUyqFI9ZU9Q/ZgoCdLGw==" saltValue="pyawxVslcPJC1eKAm7OM5Q==" spinCount="100000" sheet="1" selectLockedCells="1"/>
  <mergeCells count="15">
    <mergeCell ref="F74:L74"/>
    <mergeCell ref="I84:J84"/>
    <mergeCell ref="C84:E84"/>
    <mergeCell ref="C80:E80"/>
    <mergeCell ref="C78:G78"/>
    <mergeCell ref="I76:L76"/>
    <mergeCell ref="C76:G76"/>
    <mergeCell ref="B10:L10"/>
    <mergeCell ref="H15:K15"/>
    <mergeCell ref="F72:L72"/>
    <mergeCell ref="F73:I73"/>
    <mergeCell ref="K73:L73"/>
    <mergeCell ref="F69:L69"/>
    <mergeCell ref="F70:L70"/>
    <mergeCell ref="F71:L71"/>
  </mergeCells>
  <phoneticPr fontId="25" type="noConversion"/>
  <hyperlinks>
    <hyperlink ref="I80" r:id="rId1" display="tholmes@redgold.com"/>
    <hyperlink ref="E100" r:id="rId2"/>
  </hyperlinks>
  <pageMargins left="0.78" right="0.5" top="0.56000000000000005" bottom="0.66" header="0.34" footer="0.5"/>
  <pageSetup scale="94" fitToHeight="2" orientation="portrait" r:id="rId3"/>
  <headerFooter alignWithMargins="0"/>
  <rowBreaks count="1" manualBreakCount="1">
    <brk id="53" max="11"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5"/>
  <sheetViews>
    <sheetView zoomScale="60" zoomScaleNormal="60" zoomScaleSheetLayoutView="80" workbookViewId="0">
      <selection activeCell="J20" sqref="J20"/>
    </sheetView>
  </sheetViews>
  <sheetFormatPr defaultColWidth="9.109375" defaultRowHeight="13.2" x14ac:dyDescent="0.25"/>
  <cols>
    <col min="1" max="1" width="1" style="564" customWidth="1"/>
    <col min="2" max="2" width="13.88671875" style="6" customWidth="1"/>
    <col min="3" max="3" width="17.6640625" style="6" customWidth="1"/>
    <col min="4" max="4" width="35.6640625" style="6" customWidth="1"/>
    <col min="5" max="5" width="58.5546875" style="6" customWidth="1"/>
    <col min="6" max="6" width="10.88671875" style="156" customWidth="1"/>
    <col min="7" max="7" width="11.109375" style="6" customWidth="1"/>
    <col min="8" max="8" width="9.88671875" style="6" customWidth="1"/>
    <col min="9" max="9" width="11" style="6" customWidth="1"/>
    <col min="10" max="10" width="12" style="6" customWidth="1"/>
    <col min="11" max="11" width="2.88671875" style="6" customWidth="1"/>
    <col min="12" max="12" width="9" style="6" customWidth="1"/>
    <col min="13" max="13" width="2.88671875" style="6" customWidth="1"/>
    <col min="14" max="14" width="9.6640625" style="50" customWidth="1"/>
    <col min="15" max="15" width="2.88671875" style="50" customWidth="1"/>
    <col min="16" max="16" width="10.109375" style="50" customWidth="1"/>
    <col min="17" max="17" width="2.88671875" style="6" customWidth="1"/>
    <col min="18" max="18" width="11.44140625" style="430" customWidth="1"/>
    <col min="19" max="19" width="10.5546875" style="6" customWidth="1"/>
    <col min="20" max="20" width="4.6640625" style="6" customWidth="1"/>
    <col min="21" max="21" width="3.88671875" style="6" customWidth="1"/>
    <col min="22" max="22" width="9.88671875" style="6" hidden="1" customWidth="1"/>
    <col min="23" max="23" width="8.88671875" style="6" hidden="1" customWidth="1"/>
    <col min="24" max="24" width="2.33203125" style="6" hidden="1" customWidth="1"/>
    <col min="25" max="25" width="0" style="6" hidden="1" customWidth="1"/>
    <col min="26" max="26" width="7.33203125" style="6" customWidth="1"/>
    <col min="27" max="27" width="9.109375" style="467"/>
    <col min="28" max="16384" width="9.109375" style="6"/>
  </cols>
  <sheetData>
    <row r="1" spans="1:30" ht="25.2" x14ac:dyDescent="0.6">
      <c r="A1" s="13"/>
      <c r="B1" s="13"/>
      <c r="C1" s="4"/>
      <c r="D1" s="4"/>
      <c r="E1" s="316" t="s">
        <v>932</v>
      </c>
      <c r="F1" s="5"/>
      <c r="G1" s="4"/>
      <c r="H1" s="4"/>
      <c r="I1" s="4"/>
      <c r="J1" s="4"/>
      <c r="K1" s="4"/>
      <c r="L1" s="4"/>
      <c r="M1" s="4"/>
      <c r="N1" s="48"/>
      <c r="O1" s="48"/>
      <c r="P1" s="48"/>
      <c r="Q1" s="4"/>
      <c r="R1" s="427"/>
      <c r="S1" s="315">
        <v>44516</v>
      </c>
      <c r="T1" s="4"/>
      <c r="U1" s="195"/>
      <c r="V1" s="162"/>
      <c r="W1" s="162"/>
      <c r="X1" s="162"/>
      <c r="Y1" s="162"/>
    </row>
    <row r="2" spans="1:30" ht="25.8" thickBot="1" x14ac:dyDescent="0.65">
      <c r="A2" s="13"/>
      <c r="B2" s="13"/>
      <c r="C2" s="4"/>
      <c r="D2" s="1334" t="s">
        <v>502</v>
      </c>
      <c r="E2" s="1334"/>
      <c r="F2" s="1334"/>
      <c r="G2" s="1334"/>
      <c r="H2" s="1334"/>
      <c r="I2" s="1334"/>
      <c r="J2" s="1334"/>
      <c r="K2" s="1334"/>
      <c r="L2" s="1334"/>
      <c r="M2" s="1334"/>
      <c r="N2" s="1334"/>
      <c r="O2" s="1334"/>
      <c r="P2" s="321"/>
      <c r="Q2" s="4"/>
      <c r="R2" s="427"/>
      <c r="S2" s="164" t="s">
        <v>146</v>
      </c>
      <c r="T2" s="4"/>
      <c r="U2" s="195"/>
      <c r="V2" s="162"/>
      <c r="W2" s="162"/>
      <c r="X2" s="162"/>
      <c r="Y2" s="162"/>
    </row>
    <row r="3" spans="1:30" ht="28.2" thickBot="1" x14ac:dyDescent="0.7">
      <c r="A3" s="13"/>
      <c r="B3" s="13"/>
      <c r="C3" s="4"/>
      <c r="D3" s="4"/>
      <c r="E3" s="178" t="s">
        <v>68</v>
      </c>
      <c r="F3" s="5"/>
      <c r="G3" s="4"/>
      <c r="H3" s="4"/>
      <c r="I3" s="4"/>
      <c r="J3" s="4"/>
      <c r="K3" s="4"/>
      <c r="L3" s="4"/>
      <c r="M3" s="4"/>
      <c r="N3" s="48"/>
      <c r="O3" s="48"/>
      <c r="P3" s="48"/>
      <c r="Q3" s="4"/>
      <c r="R3" s="427"/>
      <c r="S3" s="4"/>
      <c r="T3" s="4"/>
      <c r="U3" s="195"/>
      <c r="V3" s="218" t="s">
        <v>62</v>
      </c>
      <c r="W3" s="219"/>
      <c r="X3" s="219"/>
      <c r="Y3" s="220"/>
    </row>
    <row r="4" spans="1:30" ht="21" x14ac:dyDescent="0.5">
      <c r="A4" s="13"/>
      <c r="B4" s="13"/>
      <c r="C4" s="4"/>
      <c r="D4" s="4"/>
      <c r="E4" s="256" t="s">
        <v>380</v>
      </c>
      <c r="F4" s="5"/>
      <c r="G4" s="4"/>
      <c r="H4" s="4"/>
      <c r="I4" s="4"/>
      <c r="J4" s="4"/>
      <c r="K4" s="4"/>
      <c r="L4" s="4"/>
      <c r="M4" s="4"/>
      <c r="N4" s="48"/>
      <c r="O4" s="48"/>
      <c r="P4" s="48"/>
      <c r="Q4" s="4"/>
      <c r="R4" s="427"/>
      <c r="S4" s="4"/>
      <c r="T4" s="4"/>
      <c r="U4" s="195"/>
      <c r="V4" s="121"/>
      <c r="W4" s="121"/>
      <c r="X4" s="121"/>
      <c r="Y4" s="121"/>
    </row>
    <row r="5" spans="1:30" x14ac:dyDescent="0.25">
      <c r="A5" s="13"/>
      <c r="B5" s="13"/>
      <c r="C5" s="4"/>
      <c r="D5" s="4"/>
      <c r="E5" s="4"/>
      <c r="F5" s="5"/>
      <c r="G5" s="4"/>
      <c r="H5" s="4"/>
      <c r="I5" s="4"/>
      <c r="J5" s="4"/>
      <c r="K5" s="4"/>
      <c r="L5" s="4"/>
      <c r="M5" s="4"/>
      <c r="N5" s="48"/>
      <c r="O5" s="48"/>
      <c r="Q5" s="4"/>
      <c r="R5" s="427"/>
      <c r="S5" s="4"/>
      <c r="T5" s="4"/>
      <c r="U5" s="195"/>
      <c r="W5" s="121"/>
      <c r="X5" s="121"/>
      <c r="Y5" s="121"/>
    </row>
    <row r="6" spans="1:30" s="8" customFormat="1" ht="13.5" customHeight="1" x14ac:dyDescent="0.25">
      <c r="A6" s="565"/>
      <c r="B6" s="565"/>
      <c r="C6" s="7"/>
      <c r="D6" s="7"/>
      <c r="E6" s="7"/>
      <c r="F6" s="161"/>
      <c r="G6" s="7"/>
      <c r="H6" s="7"/>
      <c r="I6" s="7"/>
      <c r="J6" s="160" t="s">
        <v>53</v>
      </c>
      <c r="K6" s="7"/>
      <c r="L6" s="160" t="s">
        <v>54</v>
      </c>
      <c r="M6" s="7"/>
      <c r="N6" s="160" t="s">
        <v>55</v>
      </c>
      <c r="O6" s="7"/>
      <c r="P6" s="160" t="s">
        <v>56</v>
      </c>
      <c r="Q6" s="7"/>
      <c r="R6" s="428" t="s">
        <v>60</v>
      </c>
      <c r="S6" s="317">
        <v>0.47760000000000002</v>
      </c>
      <c r="T6" s="7"/>
      <c r="U6" s="196"/>
      <c r="V6" s="166"/>
      <c r="W6" s="166"/>
      <c r="X6" s="166"/>
      <c r="Y6" s="166"/>
      <c r="AA6" s="468"/>
    </row>
    <row r="7" spans="1:30" s="14" customFormat="1" ht="52.2" x14ac:dyDescent="0.3">
      <c r="A7" s="561"/>
      <c r="B7" s="157" t="s">
        <v>52</v>
      </c>
      <c r="C7" s="159" t="s">
        <v>51</v>
      </c>
      <c r="D7" s="1337" t="s">
        <v>50</v>
      </c>
      <c r="E7" s="1338"/>
      <c r="F7" s="158" t="s">
        <v>49</v>
      </c>
      <c r="G7" s="157" t="s">
        <v>48</v>
      </c>
      <c r="H7" s="157" t="s">
        <v>47</v>
      </c>
      <c r="I7" s="157" t="s">
        <v>42</v>
      </c>
      <c r="J7" s="157" t="s">
        <v>44</v>
      </c>
      <c r="K7" s="116" t="s">
        <v>45</v>
      </c>
      <c r="L7" s="157" t="s">
        <v>46</v>
      </c>
      <c r="M7" s="116" t="s">
        <v>57</v>
      </c>
      <c r="N7" s="157" t="s">
        <v>43</v>
      </c>
      <c r="O7" s="116" t="s">
        <v>58</v>
      </c>
      <c r="P7" s="157" t="s">
        <v>59</v>
      </c>
      <c r="Q7" s="116" t="s">
        <v>57</v>
      </c>
      <c r="R7" s="429" t="s">
        <v>69</v>
      </c>
      <c r="S7" s="157" t="s">
        <v>459</v>
      </c>
      <c r="T7" s="24"/>
      <c r="U7" s="221"/>
      <c r="V7" s="167" t="s">
        <v>165</v>
      </c>
      <c r="W7" s="168" t="s">
        <v>166</v>
      </c>
      <c r="X7" s="169"/>
      <c r="Y7" s="169"/>
      <c r="AA7" s="469"/>
    </row>
    <row r="8" spans="1:30" ht="4.5" customHeight="1" x14ac:dyDescent="0.35">
      <c r="A8" s="13"/>
      <c r="B8" s="687"/>
      <c r="C8" s="39"/>
      <c r="D8" s="39"/>
      <c r="E8" s="39"/>
      <c r="F8" s="39"/>
      <c r="G8" s="39"/>
      <c r="H8" s="39"/>
      <c r="I8" s="39"/>
      <c r="J8" s="39"/>
      <c r="K8" s="39"/>
      <c r="L8" s="24" t="s">
        <v>146</v>
      </c>
      <c r="M8" s="24"/>
      <c r="N8" s="13"/>
      <c r="O8" s="13"/>
      <c r="P8" s="13"/>
      <c r="Q8" s="13"/>
      <c r="S8" s="13"/>
      <c r="T8" s="40"/>
      <c r="U8" s="222"/>
      <c r="V8" s="170"/>
      <c r="W8" s="121"/>
      <c r="X8" s="121"/>
      <c r="Y8" s="121"/>
    </row>
    <row r="9" spans="1:30" ht="20.100000000000001" customHeight="1" x14ac:dyDescent="0.25">
      <c r="A9" s="562"/>
      <c r="B9" s="633" t="s">
        <v>111</v>
      </c>
      <c r="C9" s="634" t="s">
        <v>211</v>
      </c>
      <c r="D9" s="635" t="s">
        <v>70</v>
      </c>
      <c r="E9" s="636"/>
      <c r="F9" s="637">
        <v>100332</v>
      </c>
      <c r="G9" s="638" t="s">
        <v>248</v>
      </c>
      <c r="H9" s="639" t="s">
        <v>580</v>
      </c>
      <c r="I9" s="634" t="s">
        <v>94</v>
      </c>
      <c r="J9" s="640"/>
      <c r="K9" s="641"/>
      <c r="L9" s="642">
        <v>1151</v>
      </c>
      <c r="M9" s="641"/>
      <c r="N9" s="643">
        <f>ROUNDUP(J9/L9,0)</f>
        <v>0</v>
      </c>
      <c r="O9" s="644"/>
      <c r="P9" s="645">
        <v>9.81</v>
      </c>
      <c r="Q9" s="646"/>
      <c r="R9" s="645" t="str">
        <f>IF(J9="","",P9*N9)</f>
        <v/>
      </c>
      <c r="S9" s="647">
        <f>ROUND(+$S$6*P9,2)</f>
        <v>4.6900000000000004</v>
      </c>
      <c r="T9" s="4"/>
      <c r="U9" s="195"/>
      <c r="V9" s="171">
        <f t="shared" ref="V9:V57" si="0">40950/$P9</f>
        <v>4174.3119266055046</v>
      </c>
      <c r="W9" s="172">
        <f t="shared" ref="W9:W57" si="1">+$S$6*$P9</f>
        <v>4.6852560000000008</v>
      </c>
      <c r="X9" s="121"/>
      <c r="Y9" s="165" t="s">
        <v>108</v>
      </c>
      <c r="Z9" s="163"/>
      <c r="AA9" s="461"/>
      <c r="AD9" s="264"/>
    </row>
    <row r="10" spans="1:30" ht="20.100000000000001" customHeight="1" x14ac:dyDescent="0.25">
      <c r="A10" s="562"/>
      <c r="B10" s="633" t="s">
        <v>441</v>
      </c>
      <c r="C10" s="648" t="s">
        <v>72</v>
      </c>
      <c r="D10" s="649" t="s">
        <v>77</v>
      </c>
      <c r="E10" s="650"/>
      <c r="F10" s="637">
        <v>100332</v>
      </c>
      <c r="G10" s="638" t="s">
        <v>246</v>
      </c>
      <c r="H10" s="639" t="s">
        <v>580</v>
      </c>
      <c r="I10" s="634" t="s">
        <v>94</v>
      </c>
      <c r="J10" s="640"/>
      <c r="K10" s="641"/>
      <c r="L10" s="642">
        <v>1140</v>
      </c>
      <c r="M10" s="641"/>
      <c r="N10" s="643">
        <f t="shared" ref="N10:N59" si="2">ROUNDUP(J10/L10,0)</f>
        <v>0</v>
      </c>
      <c r="O10" s="644"/>
      <c r="P10" s="645">
        <v>10.39</v>
      </c>
      <c r="Q10" s="646"/>
      <c r="R10" s="645" t="str">
        <f t="shared" ref="R10:R59" si="3">IF(J10="","",P10*N10)</f>
        <v/>
      </c>
      <c r="S10" s="647">
        <f>ROUND(+$S$6*P10,2)</f>
        <v>4.96</v>
      </c>
      <c r="T10" s="4"/>
      <c r="U10" s="195"/>
      <c r="V10" s="171"/>
      <c r="W10" s="172"/>
      <c r="X10" s="121"/>
      <c r="Y10" s="165"/>
      <c r="Z10" s="163"/>
      <c r="AA10" s="461"/>
      <c r="AD10" s="264"/>
    </row>
    <row r="11" spans="1:30" ht="20.100000000000001" customHeight="1" x14ac:dyDescent="0.25">
      <c r="A11" s="562"/>
      <c r="B11" s="633" t="s">
        <v>124</v>
      </c>
      <c r="C11" s="634" t="s">
        <v>212</v>
      </c>
      <c r="D11" s="635" t="s">
        <v>465</v>
      </c>
      <c r="E11" s="636"/>
      <c r="F11" s="637">
        <v>100332</v>
      </c>
      <c r="G11" s="638" t="s">
        <v>246</v>
      </c>
      <c r="H11" s="639" t="s">
        <v>580</v>
      </c>
      <c r="I11" s="634" t="s">
        <v>94</v>
      </c>
      <c r="J11" s="640"/>
      <c r="K11" s="641"/>
      <c r="L11" s="642">
        <v>1141</v>
      </c>
      <c r="M11" s="641"/>
      <c r="N11" s="643">
        <f t="shared" si="2"/>
        <v>0</v>
      </c>
      <c r="O11" s="644"/>
      <c r="P11" s="645">
        <v>9.7200000000000006</v>
      </c>
      <c r="Q11" s="646"/>
      <c r="R11" s="645" t="str">
        <f t="shared" si="3"/>
        <v/>
      </c>
      <c r="S11" s="647">
        <f t="shared" ref="S11:S57" si="4">ROUND(+$S$6*P11,2)</f>
        <v>4.6399999999999997</v>
      </c>
      <c r="T11" s="4"/>
      <c r="U11" s="195"/>
      <c r="V11" s="171">
        <f t="shared" si="0"/>
        <v>4212.9629629629626</v>
      </c>
      <c r="W11" s="172">
        <f t="shared" si="1"/>
        <v>4.6422720000000002</v>
      </c>
      <c r="X11" s="121"/>
      <c r="Y11" s="100" t="s">
        <v>122</v>
      </c>
      <c r="Z11" s="163"/>
      <c r="AA11" s="461"/>
      <c r="AD11" s="264"/>
    </row>
    <row r="12" spans="1:30" s="8" customFormat="1" ht="20.100000000000001" customHeight="1" x14ac:dyDescent="0.25">
      <c r="A12" s="566"/>
      <c r="B12" s="633" t="s">
        <v>132</v>
      </c>
      <c r="C12" s="634" t="s">
        <v>217</v>
      </c>
      <c r="D12" s="635" t="s">
        <v>451</v>
      </c>
      <c r="E12" s="636"/>
      <c r="F12" s="637">
        <v>100332</v>
      </c>
      <c r="G12" s="638" t="s">
        <v>246</v>
      </c>
      <c r="H12" s="639" t="s">
        <v>580</v>
      </c>
      <c r="I12" s="634" t="s">
        <v>94</v>
      </c>
      <c r="J12" s="1060"/>
      <c r="K12" s="641"/>
      <c r="L12" s="642">
        <v>1141</v>
      </c>
      <c r="M12" s="641"/>
      <c r="N12" s="643">
        <f t="shared" si="2"/>
        <v>0</v>
      </c>
      <c r="O12" s="644"/>
      <c r="P12" s="645">
        <v>9.7200000000000006</v>
      </c>
      <c r="Q12" s="646"/>
      <c r="R12" s="645" t="str">
        <f t="shared" si="3"/>
        <v/>
      </c>
      <c r="S12" s="647">
        <f t="shared" si="4"/>
        <v>4.6399999999999997</v>
      </c>
      <c r="T12" s="7"/>
      <c r="U12" s="196"/>
      <c r="V12" s="171">
        <f t="shared" si="0"/>
        <v>4212.9629629629626</v>
      </c>
      <c r="W12" s="172">
        <f t="shared" si="1"/>
        <v>4.6422720000000002</v>
      </c>
      <c r="X12" s="166"/>
      <c r="Y12" s="100" t="s">
        <v>122</v>
      </c>
      <c r="Z12" s="163"/>
      <c r="AA12" s="461"/>
      <c r="AB12" s="6"/>
      <c r="AD12" s="264"/>
    </row>
    <row r="13" spans="1:30" s="8" customFormat="1" ht="20.100000000000001" customHeight="1" x14ac:dyDescent="0.25">
      <c r="A13" s="566"/>
      <c r="B13" s="633" t="s">
        <v>733</v>
      </c>
      <c r="C13" s="634" t="s">
        <v>732</v>
      </c>
      <c r="D13" s="651" t="s">
        <v>764</v>
      </c>
      <c r="E13" s="636"/>
      <c r="F13" s="637">
        <v>100332</v>
      </c>
      <c r="G13" s="638" t="s">
        <v>760</v>
      </c>
      <c r="H13" s="639" t="s">
        <v>580</v>
      </c>
      <c r="I13" s="634" t="s">
        <v>94</v>
      </c>
      <c r="J13" s="640"/>
      <c r="K13" s="641"/>
      <c r="L13" s="642">
        <v>1125</v>
      </c>
      <c r="M13" s="641"/>
      <c r="N13" s="643">
        <f t="shared" si="2"/>
        <v>0</v>
      </c>
      <c r="O13" s="644"/>
      <c r="P13" s="645">
        <v>10.09</v>
      </c>
      <c r="Q13" s="646"/>
      <c r="R13" s="645" t="str">
        <f t="shared" si="3"/>
        <v/>
      </c>
      <c r="S13" s="647">
        <f t="shared" si="4"/>
        <v>4.82</v>
      </c>
      <c r="T13" s="7"/>
      <c r="U13" s="196"/>
      <c r="V13" s="171"/>
      <c r="W13" s="172"/>
      <c r="X13" s="166"/>
      <c r="Y13" s="100"/>
      <c r="Z13" s="163"/>
      <c r="AA13" s="461"/>
      <c r="AB13" s="6"/>
      <c r="AD13" s="264"/>
    </row>
    <row r="14" spans="1:30" s="8" customFormat="1" ht="20.100000000000001" customHeight="1" x14ac:dyDescent="0.25">
      <c r="A14" s="566"/>
      <c r="B14" s="633" t="s">
        <v>207</v>
      </c>
      <c r="C14" s="634" t="s">
        <v>256</v>
      </c>
      <c r="D14" s="635" t="s">
        <v>71</v>
      </c>
      <c r="E14" s="636"/>
      <c r="F14" s="637">
        <v>100332</v>
      </c>
      <c r="G14" s="638" t="s">
        <v>250</v>
      </c>
      <c r="H14" s="639" t="s">
        <v>580</v>
      </c>
      <c r="I14" s="634" t="s">
        <v>94</v>
      </c>
      <c r="J14" s="640"/>
      <c r="K14" s="641"/>
      <c r="L14" s="642">
        <v>961</v>
      </c>
      <c r="M14" s="641"/>
      <c r="N14" s="643">
        <f t="shared" si="2"/>
        <v>0</v>
      </c>
      <c r="O14" s="644"/>
      <c r="P14" s="645">
        <v>8.23</v>
      </c>
      <c r="Q14" s="646"/>
      <c r="R14" s="645" t="str">
        <f t="shared" si="3"/>
        <v/>
      </c>
      <c r="S14" s="647">
        <f t="shared" si="4"/>
        <v>3.93</v>
      </c>
      <c r="T14" s="7"/>
      <c r="U14" s="196"/>
      <c r="V14" s="171">
        <f t="shared" si="0"/>
        <v>4975.6986634264886</v>
      </c>
      <c r="W14" s="172">
        <f t="shared" si="1"/>
        <v>3.9306480000000006</v>
      </c>
      <c r="X14" s="166"/>
      <c r="Y14" s="100" t="s">
        <v>206</v>
      </c>
      <c r="Z14" s="163"/>
      <c r="AA14" s="461"/>
      <c r="AB14" s="6"/>
      <c r="AD14" s="264"/>
    </row>
    <row r="15" spans="1:30" ht="20.100000000000001" customHeight="1" x14ac:dyDescent="0.25">
      <c r="A15" s="562"/>
      <c r="B15" s="633" t="s">
        <v>113</v>
      </c>
      <c r="C15" s="648" t="s">
        <v>75</v>
      </c>
      <c r="D15" s="635" t="s">
        <v>466</v>
      </c>
      <c r="E15" s="636"/>
      <c r="F15" s="637">
        <v>100332</v>
      </c>
      <c r="G15" s="638" t="s">
        <v>245</v>
      </c>
      <c r="H15" s="639" t="s">
        <v>580</v>
      </c>
      <c r="I15" s="634" t="s">
        <v>94</v>
      </c>
      <c r="J15" s="640"/>
      <c r="K15" s="641"/>
      <c r="L15" s="642">
        <v>760</v>
      </c>
      <c r="M15" s="641"/>
      <c r="N15" s="643">
        <f t="shared" si="2"/>
        <v>0</v>
      </c>
      <c r="O15" s="644"/>
      <c r="P15" s="645">
        <v>6.48</v>
      </c>
      <c r="Q15" s="646"/>
      <c r="R15" s="645" t="str">
        <f t="shared" si="3"/>
        <v/>
      </c>
      <c r="S15" s="647">
        <f t="shared" si="4"/>
        <v>3.09</v>
      </c>
      <c r="T15" s="4"/>
      <c r="U15" s="195"/>
      <c r="V15" s="171">
        <f t="shared" si="0"/>
        <v>6319.4444444444443</v>
      </c>
      <c r="W15" s="172">
        <f t="shared" si="1"/>
        <v>3.0948480000000003</v>
      </c>
      <c r="X15" s="121"/>
      <c r="Y15" s="100" t="s">
        <v>112</v>
      </c>
      <c r="Z15" s="163"/>
      <c r="AA15" s="461"/>
      <c r="AD15" s="264"/>
    </row>
    <row r="16" spans="1:30" ht="20.100000000000001" customHeight="1" x14ac:dyDescent="0.25">
      <c r="A16" s="562"/>
      <c r="B16" s="633" t="s">
        <v>387</v>
      </c>
      <c r="C16" s="648" t="s">
        <v>73</v>
      </c>
      <c r="D16" s="651" t="s">
        <v>556</v>
      </c>
      <c r="E16" s="650"/>
      <c r="F16" s="637">
        <v>100332</v>
      </c>
      <c r="G16" s="638" t="s">
        <v>245</v>
      </c>
      <c r="H16" s="639" t="s">
        <v>580</v>
      </c>
      <c r="I16" s="634" t="s">
        <v>94</v>
      </c>
      <c r="J16" s="640"/>
      <c r="K16" s="641"/>
      <c r="L16" s="642">
        <v>760</v>
      </c>
      <c r="M16" s="641"/>
      <c r="N16" s="643">
        <f t="shared" si="2"/>
        <v>0</v>
      </c>
      <c r="O16" s="644"/>
      <c r="P16" s="645">
        <v>6.93</v>
      </c>
      <c r="Q16" s="646"/>
      <c r="R16" s="645" t="str">
        <f t="shared" si="3"/>
        <v/>
      </c>
      <c r="S16" s="647">
        <f t="shared" si="4"/>
        <v>3.31</v>
      </c>
      <c r="T16" s="4"/>
      <c r="U16" s="195"/>
      <c r="V16" s="171">
        <f t="shared" si="0"/>
        <v>5909.090909090909</v>
      </c>
      <c r="W16" s="172">
        <f t="shared" si="1"/>
        <v>3.309768</v>
      </c>
      <c r="X16" s="121"/>
      <c r="Y16" s="100" t="s">
        <v>125</v>
      </c>
      <c r="Z16" s="163"/>
      <c r="AA16" s="461"/>
      <c r="AD16" s="264"/>
    </row>
    <row r="17" spans="1:30" ht="20.100000000000001" customHeight="1" x14ac:dyDescent="0.25">
      <c r="A17" s="562"/>
      <c r="B17" s="633" t="s">
        <v>385</v>
      </c>
      <c r="C17" s="634" t="s">
        <v>386</v>
      </c>
      <c r="D17" s="635" t="s">
        <v>452</v>
      </c>
      <c r="E17" s="636"/>
      <c r="F17" s="637">
        <v>100332</v>
      </c>
      <c r="G17" s="638" t="s">
        <v>388</v>
      </c>
      <c r="H17" s="639" t="s">
        <v>580</v>
      </c>
      <c r="I17" s="634" t="s">
        <v>94</v>
      </c>
      <c r="J17" s="640"/>
      <c r="K17" s="641"/>
      <c r="L17" s="642">
        <v>1161</v>
      </c>
      <c r="M17" s="641"/>
      <c r="N17" s="643">
        <f t="shared" si="2"/>
        <v>0</v>
      </c>
      <c r="O17" s="644"/>
      <c r="P17" s="645">
        <v>9.89</v>
      </c>
      <c r="Q17" s="646"/>
      <c r="R17" s="645" t="str">
        <f t="shared" si="3"/>
        <v/>
      </c>
      <c r="S17" s="647">
        <f t="shared" si="4"/>
        <v>4.72</v>
      </c>
      <c r="T17" s="4"/>
      <c r="U17" s="195"/>
      <c r="V17" s="171">
        <f t="shared" si="0"/>
        <v>4140.5460060667338</v>
      </c>
      <c r="W17" s="172">
        <f t="shared" si="1"/>
        <v>4.7234640000000008</v>
      </c>
      <c r="X17" s="121"/>
      <c r="Y17" s="100" t="s">
        <v>114</v>
      </c>
      <c r="Z17" s="163"/>
      <c r="AA17" s="461"/>
      <c r="AD17" s="264"/>
    </row>
    <row r="18" spans="1:30" ht="20.100000000000001" customHeight="1" x14ac:dyDescent="0.25">
      <c r="A18" s="562"/>
      <c r="B18" s="633" t="s">
        <v>126</v>
      </c>
      <c r="C18" s="634" t="s">
        <v>213</v>
      </c>
      <c r="D18" s="635" t="s">
        <v>453</v>
      </c>
      <c r="E18" s="636"/>
      <c r="F18" s="637">
        <v>100332</v>
      </c>
      <c r="G18" s="638" t="s">
        <v>389</v>
      </c>
      <c r="H18" s="639" t="s">
        <v>580</v>
      </c>
      <c r="I18" s="634" t="s">
        <v>94</v>
      </c>
      <c r="J18" s="640"/>
      <c r="K18" s="641"/>
      <c r="L18" s="642">
        <v>774</v>
      </c>
      <c r="M18" s="641"/>
      <c r="N18" s="643">
        <f t="shared" si="2"/>
        <v>0</v>
      </c>
      <c r="O18" s="644"/>
      <c r="P18" s="645">
        <v>6.6</v>
      </c>
      <c r="Q18" s="646"/>
      <c r="R18" s="645" t="str">
        <f t="shared" si="3"/>
        <v/>
      </c>
      <c r="S18" s="647">
        <f t="shared" si="4"/>
        <v>3.15</v>
      </c>
      <c r="T18" s="4"/>
      <c r="U18" s="195"/>
      <c r="V18" s="171">
        <f t="shared" si="0"/>
        <v>6204.545454545455</v>
      </c>
      <c r="W18" s="172">
        <f t="shared" si="1"/>
        <v>3.1521599999999999</v>
      </c>
      <c r="X18" s="121"/>
      <c r="Y18" s="165" t="s">
        <v>104</v>
      </c>
      <c r="Z18" s="163"/>
      <c r="AA18" s="461"/>
      <c r="AD18" s="264"/>
    </row>
    <row r="19" spans="1:30" ht="20.100000000000001" customHeight="1" x14ac:dyDescent="0.25">
      <c r="A19" s="562"/>
      <c r="B19" s="633" t="s">
        <v>488</v>
      </c>
      <c r="C19" s="634" t="s">
        <v>489</v>
      </c>
      <c r="D19" s="651" t="s">
        <v>738</v>
      </c>
      <c r="E19" s="636"/>
      <c r="F19" s="637">
        <v>100332</v>
      </c>
      <c r="G19" s="638" t="s">
        <v>245</v>
      </c>
      <c r="H19" s="639" t="s">
        <v>580</v>
      </c>
      <c r="I19" s="634" t="s">
        <v>94</v>
      </c>
      <c r="J19" s="640"/>
      <c r="K19" s="641"/>
      <c r="L19" s="642">
        <v>760</v>
      </c>
      <c r="M19" s="641"/>
      <c r="N19" s="643">
        <f t="shared" si="2"/>
        <v>0</v>
      </c>
      <c r="O19" s="644"/>
      <c r="P19" s="652">
        <v>6.93</v>
      </c>
      <c r="Q19" s="646"/>
      <c r="R19" s="645" t="str">
        <f t="shared" si="3"/>
        <v/>
      </c>
      <c r="S19" s="653">
        <v>2.62</v>
      </c>
      <c r="T19" s="4"/>
      <c r="U19" s="195"/>
      <c r="V19" s="171">
        <f t="shared" si="0"/>
        <v>5909.090909090909</v>
      </c>
      <c r="W19" s="172">
        <f t="shared" si="1"/>
        <v>3.309768</v>
      </c>
      <c r="X19" s="121"/>
      <c r="Y19" s="165" t="s">
        <v>104</v>
      </c>
      <c r="Z19" s="163"/>
      <c r="AA19" s="461"/>
      <c r="AD19" s="264"/>
    </row>
    <row r="20" spans="1:30" ht="20.100000000000001" customHeight="1" x14ac:dyDescent="0.25">
      <c r="A20" s="562"/>
      <c r="B20" s="633" t="s">
        <v>116</v>
      </c>
      <c r="C20" s="634" t="s">
        <v>216</v>
      </c>
      <c r="D20" s="635" t="s">
        <v>925</v>
      </c>
      <c r="E20" s="636"/>
      <c r="F20" s="637">
        <v>100332</v>
      </c>
      <c r="G20" s="638" t="s">
        <v>247</v>
      </c>
      <c r="H20" s="639" t="s">
        <v>581</v>
      </c>
      <c r="I20" s="634" t="s">
        <v>94</v>
      </c>
      <c r="J20" s="640"/>
      <c r="K20" s="641"/>
      <c r="L20" s="642">
        <v>1000</v>
      </c>
      <c r="M20" s="641"/>
      <c r="N20" s="643">
        <f t="shared" si="2"/>
        <v>0</v>
      </c>
      <c r="O20" s="644"/>
      <c r="P20" s="645">
        <v>4.21</v>
      </c>
      <c r="Q20" s="646"/>
      <c r="R20" s="645" t="str">
        <f t="shared" si="3"/>
        <v/>
      </c>
      <c r="S20" s="647">
        <f t="shared" si="4"/>
        <v>2.0099999999999998</v>
      </c>
      <c r="T20" s="4"/>
      <c r="U20" s="195"/>
      <c r="V20" s="171">
        <f t="shared" si="0"/>
        <v>9726.8408551068878</v>
      </c>
      <c r="W20" s="172">
        <f t="shared" si="1"/>
        <v>2.0106960000000003</v>
      </c>
      <c r="X20" s="121"/>
      <c r="Y20" s="165" t="s">
        <v>99</v>
      </c>
      <c r="Z20" s="121"/>
      <c r="AA20" s="461"/>
      <c r="AD20" s="264"/>
    </row>
    <row r="21" spans="1:30" ht="20.100000000000001" customHeight="1" x14ac:dyDescent="0.25">
      <c r="A21" s="562"/>
      <c r="B21" s="633" t="s">
        <v>442</v>
      </c>
      <c r="C21" s="654" t="s">
        <v>74</v>
      </c>
      <c r="D21" s="655" t="s">
        <v>78</v>
      </c>
      <c r="E21" s="650"/>
      <c r="F21" s="637">
        <v>100332</v>
      </c>
      <c r="G21" s="638" t="s">
        <v>247</v>
      </c>
      <c r="H21" s="639" t="s">
        <v>581</v>
      </c>
      <c r="I21" s="634" t="s">
        <v>94</v>
      </c>
      <c r="J21" s="640"/>
      <c r="K21" s="641"/>
      <c r="L21" s="642">
        <v>1000</v>
      </c>
      <c r="M21" s="641"/>
      <c r="N21" s="643">
        <f t="shared" si="2"/>
        <v>0</v>
      </c>
      <c r="O21" s="644"/>
      <c r="P21" s="645">
        <v>4.8099999999999996</v>
      </c>
      <c r="Q21" s="646"/>
      <c r="R21" s="645" t="str">
        <f t="shared" si="3"/>
        <v/>
      </c>
      <c r="S21" s="647">
        <f>ROUND(+$S$6*P21,2)</f>
        <v>2.2999999999999998</v>
      </c>
      <c r="T21" s="4"/>
      <c r="U21" s="195"/>
      <c r="V21" s="171">
        <f>40950/$P21</f>
        <v>8513.5135135135133</v>
      </c>
      <c r="W21" s="172">
        <f>+$S$6*$P21</f>
        <v>2.297256</v>
      </c>
      <c r="X21" s="121"/>
      <c r="Y21" s="165"/>
      <c r="Z21" s="121"/>
      <c r="AA21" s="461"/>
      <c r="AD21" s="264"/>
    </row>
    <row r="22" spans="1:30" ht="20.100000000000001" customHeight="1" x14ac:dyDescent="0.25">
      <c r="A22" s="562"/>
      <c r="B22" s="633" t="s">
        <v>424</v>
      </c>
      <c r="C22" s="634" t="s">
        <v>426</v>
      </c>
      <c r="D22" s="635" t="s">
        <v>454</v>
      </c>
      <c r="E22" s="636"/>
      <c r="F22" s="637">
        <v>100332</v>
      </c>
      <c r="G22" s="638" t="s">
        <v>423</v>
      </c>
      <c r="H22" s="639" t="s">
        <v>582</v>
      </c>
      <c r="I22" s="634" t="s">
        <v>94</v>
      </c>
      <c r="J22" s="640"/>
      <c r="K22" s="641"/>
      <c r="L22" s="642">
        <v>250</v>
      </c>
      <c r="M22" s="641"/>
      <c r="N22" s="643">
        <f t="shared" si="2"/>
        <v>0</v>
      </c>
      <c r="O22" s="644"/>
      <c r="P22" s="645">
        <v>3.56</v>
      </c>
      <c r="Q22" s="646"/>
      <c r="R22" s="645" t="str">
        <f t="shared" si="3"/>
        <v/>
      </c>
      <c r="S22" s="647">
        <f>ROUND(+$S$6*P22,2)</f>
        <v>1.7</v>
      </c>
      <c r="T22" s="4"/>
      <c r="U22" s="195"/>
      <c r="V22" s="171"/>
      <c r="W22" s="172"/>
      <c r="X22" s="121"/>
      <c r="Y22" s="165"/>
      <c r="Z22" s="121"/>
      <c r="AA22" s="461"/>
      <c r="AD22" s="264"/>
    </row>
    <row r="23" spans="1:30" ht="20.100000000000001" customHeight="1" x14ac:dyDescent="0.25">
      <c r="A23" s="562"/>
      <c r="B23" s="633" t="s">
        <v>904</v>
      </c>
      <c r="C23" s="634" t="s">
        <v>903</v>
      </c>
      <c r="D23" s="635" t="s">
        <v>926</v>
      </c>
      <c r="E23" s="636"/>
      <c r="F23" s="637">
        <v>100332</v>
      </c>
      <c r="G23" s="638" t="s">
        <v>423</v>
      </c>
      <c r="H23" s="639" t="s">
        <v>582</v>
      </c>
      <c r="I23" s="634" t="s">
        <v>94</v>
      </c>
      <c r="J23" s="640"/>
      <c r="K23" s="641"/>
      <c r="L23" s="642">
        <v>250</v>
      </c>
      <c r="M23" s="641"/>
      <c r="N23" s="643">
        <f t="shared" ref="N23:N24" si="5">ROUNDUP(J23/L23,0)</f>
        <v>0</v>
      </c>
      <c r="O23" s="644"/>
      <c r="P23" s="645">
        <v>3.55</v>
      </c>
      <c r="Q23" s="646"/>
      <c r="R23" s="645"/>
      <c r="S23" s="647">
        <f>ROUND(+$S$6*P23,2)</f>
        <v>1.7</v>
      </c>
      <c r="T23" s="4"/>
      <c r="U23" s="195"/>
      <c r="V23" s="171"/>
      <c r="W23" s="172"/>
      <c r="X23" s="121"/>
      <c r="Y23" s="165"/>
      <c r="Z23" s="121"/>
      <c r="AA23" s="461"/>
      <c r="AD23" s="264"/>
    </row>
    <row r="24" spans="1:30" ht="20.100000000000001" hidden="1" customHeight="1" x14ac:dyDescent="0.25">
      <c r="A24" s="562"/>
      <c r="B24" s="633" t="s">
        <v>910</v>
      </c>
      <c r="C24" s="634" t="s">
        <v>909</v>
      </c>
      <c r="D24" s="635" t="s">
        <v>927</v>
      </c>
      <c r="E24" s="636"/>
      <c r="F24" s="637">
        <v>100332</v>
      </c>
      <c r="G24" s="638" t="s">
        <v>917</v>
      </c>
      <c r="H24" s="639" t="s">
        <v>512</v>
      </c>
      <c r="I24" s="634" t="s">
        <v>94</v>
      </c>
      <c r="J24" s="640"/>
      <c r="K24" s="641"/>
      <c r="L24" s="642">
        <v>336</v>
      </c>
      <c r="M24" s="641"/>
      <c r="N24" s="643">
        <f t="shared" si="5"/>
        <v>0</v>
      </c>
      <c r="O24" s="644"/>
      <c r="P24" s="645">
        <v>7.16</v>
      </c>
      <c r="Q24" s="646"/>
      <c r="R24" s="645"/>
      <c r="S24" s="647">
        <f>ROUND(+$S$6*P24,2)</f>
        <v>3.42</v>
      </c>
      <c r="T24" s="4"/>
      <c r="U24" s="195"/>
      <c r="V24" s="171"/>
      <c r="W24" s="172"/>
      <c r="X24" s="121"/>
      <c r="Y24" s="165"/>
      <c r="Z24" s="121"/>
      <c r="AA24" s="461"/>
      <c r="AD24" s="264"/>
    </row>
    <row r="25" spans="1:30" ht="20.100000000000001" customHeight="1" x14ac:dyDescent="0.25">
      <c r="A25" s="562"/>
      <c r="B25" s="633" t="s">
        <v>425</v>
      </c>
      <c r="C25" s="648" t="s">
        <v>427</v>
      </c>
      <c r="D25" s="651" t="s">
        <v>455</v>
      </c>
      <c r="E25" s="650"/>
      <c r="F25" s="637">
        <v>100332</v>
      </c>
      <c r="G25" s="638" t="s">
        <v>423</v>
      </c>
      <c r="H25" s="639" t="s">
        <v>582</v>
      </c>
      <c r="I25" s="648" t="s">
        <v>531</v>
      </c>
      <c r="J25" s="640"/>
      <c r="K25" s="656"/>
      <c r="L25" s="657">
        <v>250</v>
      </c>
      <c r="M25" s="641"/>
      <c r="N25" s="643">
        <f t="shared" si="2"/>
        <v>0</v>
      </c>
      <c r="O25" s="644"/>
      <c r="P25" s="645">
        <v>3.98</v>
      </c>
      <c r="Q25" s="646"/>
      <c r="R25" s="645" t="str">
        <f t="shared" si="3"/>
        <v/>
      </c>
      <c r="S25" s="653">
        <f t="shared" si="4"/>
        <v>1.9</v>
      </c>
      <c r="T25" s="4"/>
      <c r="U25" s="195"/>
      <c r="V25" s="171"/>
      <c r="W25" s="172"/>
      <c r="X25" s="121"/>
      <c r="Y25" s="165"/>
      <c r="Z25" s="121"/>
      <c r="AA25" s="461"/>
      <c r="AD25" s="264"/>
    </row>
    <row r="26" spans="1:30" ht="20.100000000000001" customHeight="1" x14ac:dyDescent="0.25">
      <c r="A26" s="562"/>
      <c r="B26" s="633" t="s">
        <v>444</v>
      </c>
      <c r="C26" s="638" t="s">
        <v>445</v>
      </c>
      <c r="D26" s="658" t="s">
        <v>303</v>
      </c>
      <c r="E26" s="636"/>
      <c r="F26" s="637">
        <v>100332</v>
      </c>
      <c r="G26" s="638" t="s">
        <v>423</v>
      </c>
      <c r="H26" s="639" t="s">
        <v>582</v>
      </c>
      <c r="I26" s="648" t="s">
        <v>94</v>
      </c>
      <c r="J26" s="640"/>
      <c r="K26" s="656"/>
      <c r="L26" s="657">
        <v>250</v>
      </c>
      <c r="M26" s="641"/>
      <c r="N26" s="643">
        <f t="shared" si="2"/>
        <v>0</v>
      </c>
      <c r="O26" s="644"/>
      <c r="P26" s="645">
        <v>2.0499999999999998</v>
      </c>
      <c r="Q26" s="646"/>
      <c r="R26" s="645" t="str">
        <f t="shared" si="3"/>
        <v/>
      </c>
      <c r="S26" s="653">
        <f t="shared" ref="S26:S40" si="6">ROUND(+$S$6*P26,2)</f>
        <v>0.98</v>
      </c>
      <c r="T26" s="4"/>
      <c r="U26" s="195"/>
      <c r="V26" s="171"/>
      <c r="W26" s="172"/>
      <c r="X26" s="121"/>
      <c r="Y26" s="165"/>
      <c r="Z26" s="121"/>
      <c r="AA26" s="461"/>
      <c r="AD26" s="264"/>
    </row>
    <row r="27" spans="1:30" ht="20.100000000000001" customHeight="1" x14ac:dyDescent="0.25">
      <c r="A27" s="562"/>
      <c r="B27" s="633" t="s">
        <v>637</v>
      </c>
      <c r="C27" s="638" t="s">
        <v>656</v>
      </c>
      <c r="D27" s="659" t="s">
        <v>649</v>
      </c>
      <c r="E27" s="636"/>
      <c r="F27" s="637">
        <v>100332</v>
      </c>
      <c r="G27" s="638" t="s">
        <v>639</v>
      </c>
      <c r="H27" s="639" t="s">
        <v>512</v>
      </c>
      <c r="I27" s="648" t="s">
        <v>93</v>
      </c>
      <c r="J27" s="640"/>
      <c r="K27" s="656"/>
      <c r="L27" s="657">
        <v>264</v>
      </c>
      <c r="M27" s="641"/>
      <c r="N27" s="643">
        <f t="shared" si="2"/>
        <v>0</v>
      </c>
      <c r="O27" s="644"/>
      <c r="P27" s="645">
        <v>3.71</v>
      </c>
      <c r="Q27" s="646"/>
      <c r="R27" s="645" t="str">
        <f t="shared" si="3"/>
        <v/>
      </c>
      <c r="S27" s="653">
        <f t="shared" si="6"/>
        <v>1.77</v>
      </c>
      <c r="T27" s="4"/>
      <c r="U27" s="195"/>
      <c r="V27" s="171"/>
      <c r="W27" s="172"/>
      <c r="X27" s="121"/>
      <c r="Y27" s="165"/>
      <c r="Z27" s="121"/>
      <c r="AA27" s="461"/>
      <c r="AD27" s="264"/>
    </row>
    <row r="28" spans="1:30" ht="20.100000000000001" customHeight="1" x14ac:dyDescent="0.25">
      <c r="A28" s="562"/>
      <c r="B28" s="660" t="s">
        <v>517</v>
      </c>
      <c r="C28" s="661" t="s">
        <v>505</v>
      </c>
      <c r="D28" s="659" t="s">
        <v>525</v>
      </c>
      <c r="E28" s="650"/>
      <c r="F28" s="662">
        <v>100332</v>
      </c>
      <c r="G28" s="661" t="s">
        <v>504</v>
      </c>
      <c r="H28" s="663" t="s">
        <v>583</v>
      </c>
      <c r="I28" s="648" t="s">
        <v>530</v>
      </c>
      <c r="J28" s="640"/>
      <c r="K28" s="656"/>
      <c r="L28" s="657">
        <v>84</v>
      </c>
      <c r="M28" s="656"/>
      <c r="N28" s="643">
        <f t="shared" si="2"/>
        <v>0</v>
      </c>
      <c r="O28" s="664"/>
      <c r="P28" s="652">
        <v>2.36</v>
      </c>
      <c r="Q28" s="665"/>
      <c r="R28" s="645" t="str">
        <f t="shared" si="3"/>
        <v/>
      </c>
      <c r="S28" s="653">
        <f t="shared" si="6"/>
        <v>1.1299999999999999</v>
      </c>
      <c r="T28" s="4"/>
      <c r="U28" s="195"/>
      <c r="V28" s="171"/>
      <c r="W28" s="172"/>
      <c r="X28" s="121"/>
      <c r="Y28" s="165"/>
      <c r="Z28" s="121"/>
      <c r="AA28" s="461"/>
      <c r="AD28" s="264"/>
    </row>
    <row r="29" spans="1:30" ht="20.100000000000001" customHeight="1" x14ac:dyDescent="0.25">
      <c r="A29" s="562"/>
      <c r="B29" s="660" t="s">
        <v>518</v>
      </c>
      <c r="C29" s="661" t="s">
        <v>507</v>
      </c>
      <c r="D29" s="659" t="s">
        <v>526</v>
      </c>
      <c r="E29" s="650"/>
      <c r="F29" s="662">
        <v>100332</v>
      </c>
      <c r="G29" s="661" t="s">
        <v>506</v>
      </c>
      <c r="H29" s="663" t="s">
        <v>583</v>
      </c>
      <c r="I29" s="648" t="s">
        <v>530</v>
      </c>
      <c r="J29" s="640"/>
      <c r="K29" s="656"/>
      <c r="L29" s="657">
        <v>168</v>
      </c>
      <c r="M29" s="656"/>
      <c r="N29" s="643">
        <f t="shared" si="2"/>
        <v>0</v>
      </c>
      <c r="O29" s="664"/>
      <c r="P29" s="652">
        <v>4.72</v>
      </c>
      <c r="Q29" s="665"/>
      <c r="R29" s="645" t="str">
        <f t="shared" si="3"/>
        <v/>
      </c>
      <c r="S29" s="653">
        <f t="shared" si="6"/>
        <v>2.25</v>
      </c>
      <c r="T29" s="162"/>
      <c r="U29" s="195"/>
      <c r="V29" s="171"/>
      <c r="W29" s="172"/>
      <c r="X29" s="121"/>
      <c r="Y29" s="165"/>
      <c r="Z29" s="121"/>
      <c r="AA29" s="461"/>
      <c r="AD29" s="264"/>
    </row>
    <row r="30" spans="1:30" ht="20.100000000000001" customHeight="1" x14ac:dyDescent="0.25">
      <c r="A30" s="562"/>
      <c r="B30" s="666" t="s">
        <v>634</v>
      </c>
      <c r="C30" s="661" t="s">
        <v>633</v>
      </c>
      <c r="D30" s="659" t="s">
        <v>650</v>
      </c>
      <c r="E30" s="650"/>
      <c r="F30" s="637">
        <v>100332</v>
      </c>
      <c r="G30" s="661" t="s">
        <v>638</v>
      </c>
      <c r="H30" s="663" t="s">
        <v>632</v>
      </c>
      <c r="I30" s="648" t="s">
        <v>93</v>
      </c>
      <c r="J30" s="640"/>
      <c r="K30" s="656"/>
      <c r="L30" s="657">
        <v>264</v>
      </c>
      <c r="M30" s="656"/>
      <c r="N30" s="643">
        <f t="shared" si="2"/>
        <v>0</v>
      </c>
      <c r="O30" s="664"/>
      <c r="P30" s="652">
        <v>5.76</v>
      </c>
      <c r="Q30" s="665"/>
      <c r="R30" s="645" t="str">
        <f t="shared" si="3"/>
        <v/>
      </c>
      <c r="S30" s="653">
        <f t="shared" si="6"/>
        <v>2.75</v>
      </c>
      <c r="T30" s="162"/>
      <c r="U30" s="195"/>
      <c r="V30" s="171"/>
      <c r="W30" s="172"/>
      <c r="X30" s="121"/>
      <c r="Y30" s="165"/>
      <c r="Z30" s="121"/>
      <c r="AA30" s="461"/>
      <c r="AD30" s="264"/>
    </row>
    <row r="31" spans="1:30" ht="20.100000000000001" customHeight="1" x14ac:dyDescent="0.25">
      <c r="A31" s="562"/>
      <c r="B31" s="660" t="s">
        <v>522</v>
      </c>
      <c r="C31" s="661" t="s">
        <v>508</v>
      </c>
      <c r="D31" s="659" t="s">
        <v>527</v>
      </c>
      <c r="E31" s="650"/>
      <c r="F31" s="662">
        <v>100332</v>
      </c>
      <c r="G31" s="661" t="s">
        <v>603</v>
      </c>
      <c r="H31" s="663" t="s">
        <v>584</v>
      </c>
      <c r="I31" s="648" t="s">
        <v>530</v>
      </c>
      <c r="J31" s="640"/>
      <c r="K31" s="656"/>
      <c r="L31" s="657">
        <v>84</v>
      </c>
      <c r="M31" s="656"/>
      <c r="N31" s="643">
        <f t="shared" si="2"/>
        <v>0</v>
      </c>
      <c r="O31" s="664"/>
      <c r="P31" s="652">
        <v>3.67</v>
      </c>
      <c r="Q31" s="665"/>
      <c r="R31" s="645" t="str">
        <f t="shared" si="3"/>
        <v/>
      </c>
      <c r="S31" s="653">
        <f t="shared" si="6"/>
        <v>1.75</v>
      </c>
      <c r="T31" s="4"/>
      <c r="U31" s="195"/>
      <c r="V31" s="171"/>
      <c r="W31" s="172"/>
      <c r="X31" s="121"/>
      <c r="Y31" s="165"/>
      <c r="Z31" s="121"/>
      <c r="AA31" s="461"/>
      <c r="AD31" s="264"/>
    </row>
    <row r="32" spans="1:30" ht="20.100000000000001" customHeight="1" x14ac:dyDescent="0.25">
      <c r="A32" s="562"/>
      <c r="B32" s="660" t="s">
        <v>523</v>
      </c>
      <c r="C32" s="661" t="s">
        <v>515</v>
      </c>
      <c r="D32" s="667" t="s">
        <v>528</v>
      </c>
      <c r="E32" s="650"/>
      <c r="F32" s="662">
        <v>100332</v>
      </c>
      <c r="G32" s="661" t="s">
        <v>604</v>
      </c>
      <c r="H32" s="663" t="s">
        <v>584</v>
      </c>
      <c r="I32" s="648" t="s">
        <v>530</v>
      </c>
      <c r="J32" s="640"/>
      <c r="K32" s="656"/>
      <c r="L32" s="657">
        <v>168</v>
      </c>
      <c r="M32" s="656"/>
      <c r="N32" s="643">
        <f t="shared" si="2"/>
        <v>0</v>
      </c>
      <c r="O32" s="664"/>
      <c r="P32" s="652">
        <v>7.33</v>
      </c>
      <c r="Q32" s="665"/>
      <c r="R32" s="645" t="str">
        <f t="shared" si="3"/>
        <v/>
      </c>
      <c r="S32" s="653">
        <f t="shared" si="6"/>
        <v>3.5</v>
      </c>
      <c r="T32" s="4"/>
      <c r="U32" s="195"/>
      <c r="V32" s="171"/>
      <c r="W32" s="172"/>
      <c r="X32" s="121"/>
      <c r="Y32" s="165"/>
      <c r="Z32" s="121"/>
      <c r="AA32" s="461"/>
      <c r="AD32" s="264"/>
    </row>
    <row r="33" spans="1:30" ht="20.100000000000001" customHeight="1" x14ac:dyDescent="0.25">
      <c r="A33" s="562"/>
      <c r="B33" s="666" t="s">
        <v>614</v>
      </c>
      <c r="C33" s="661" t="s">
        <v>612</v>
      </c>
      <c r="D33" s="668" t="s">
        <v>613</v>
      </c>
      <c r="E33" s="650"/>
      <c r="F33" s="662">
        <v>100332</v>
      </c>
      <c r="G33" s="661" t="s">
        <v>617</v>
      </c>
      <c r="H33" s="663" t="s">
        <v>580</v>
      </c>
      <c r="I33" s="648" t="s">
        <v>619</v>
      </c>
      <c r="J33" s="640"/>
      <c r="K33" s="656"/>
      <c r="L33" s="657">
        <v>396</v>
      </c>
      <c r="M33" s="656"/>
      <c r="N33" s="643">
        <f t="shared" si="2"/>
        <v>0</v>
      </c>
      <c r="O33" s="664"/>
      <c r="P33" s="652">
        <v>3.34</v>
      </c>
      <c r="Q33" s="665"/>
      <c r="R33" s="645" t="str">
        <f t="shared" si="3"/>
        <v/>
      </c>
      <c r="S33" s="653">
        <f t="shared" si="6"/>
        <v>1.6</v>
      </c>
      <c r="T33" s="4"/>
      <c r="U33" s="195"/>
      <c r="V33" s="171"/>
      <c r="W33" s="172"/>
      <c r="X33" s="121"/>
      <c r="Y33" s="165"/>
      <c r="Z33" s="121"/>
      <c r="AA33" s="461"/>
      <c r="AD33" s="264"/>
    </row>
    <row r="34" spans="1:30" ht="20.100000000000001" customHeight="1" x14ac:dyDescent="0.25">
      <c r="A34" s="562"/>
      <c r="B34" s="666" t="s">
        <v>628</v>
      </c>
      <c r="C34" s="661" t="s">
        <v>629</v>
      </c>
      <c r="D34" s="668" t="s">
        <v>631</v>
      </c>
      <c r="E34" s="650"/>
      <c r="F34" s="662">
        <v>100332</v>
      </c>
      <c r="G34" s="661" t="s">
        <v>627</v>
      </c>
      <c r="H34" s="663" t="s">
        <v>626</v>
      </c>
      <c r="I34" s="648" t="s">
        <v>619</v>
      </c>
      <c r="J34" s="640"/>
      <c r="K34" s="656"/>
      <c r="L34" s="657">
        <v>1000</v>
      </c>
      <c r="M34" s="656"/>
      <c r="N34" s="643">
        <f t="shared" si="2"/>
        <v>0</v>
      </c>
      <c r="O34" s="664"/>
      <c r="P34" s="652">
        <v>3.89</v>
      </c>
      <c r="Q34" s="665"/>
      <c r="R34" s="645" t="str">
        <f t="shared" si="3"/>
        <v/>
      </c>
      <c r="S34" s="653">
        <f t="shared" si="6"/>
        <v>1.86</v>
      </c>
      <c r="T34" s="4"/>
      <c r="U34" s="195"/>
      <c r="V34" s="171"/>
      <c r="W34" s="172"/>
      <c r="X34" s="121"/>
      <c r="Y34" s="165"/>
      <c r="Z34" s="121"/>
      <c r="AA34" s="461"/>
      <c r="AD34" s="264"/>
    </row>
    <row r="35" spans="1:30" ht="20.100000000000001" customHeight="1" x14ac:dyDescent="0.25">
      <c r="A35" s="562"/>
      <c r="B35" s="666" t="s">
        <v>640</v>
      </c>
      <c r="C35" s="661" t="s">
        <v>641</v>
      </c>
      <c r="D35" s="1062" t="s">
        <v>898</v>
      </c>
      <c r="E35" s="752"/>
      <c r="F35" s="662">
        <v>100332</v>
      </c>
      <c r="G35" s="661" t="s">
        <v>884</v>
      </c>
      <c r="H35" s="663" t="s">
        <v>580</v>
      </c>
      <c r="I35" s="648" t="s">
        <v>619</v>
      </c>
      <c r="J35" s="640"/>
      <c r="K35" s="656"/>
      <c r="L35" s="657">
        <v>746</v>
      </c>
      <c r="M35" s="656"/>
      <c r="N35" s="643">
        <f t="shared" si="2"/>
        <v>0</v>
      </c>
      <c r="O35" s="664"/>
      <c r="P35" s="652">
        <v>6.45</v>
      </c>
      <c r="Q35" s="665"/>
      <c r="R35" s="645" t="str">
        <f t="shared" si="3"/>
        <v/>
      </c>
      <c r="S35" s="653">
        <f t="shared" si="6"/>
        <v>3.08</v>
      </c>
      <c r="T35" s="4"/>
      <c r="U35" s="195"/>
      <c r="V35" s="171"/>
      <c r="W35" s="172"/>
      <c r="X35" s="121"/>
      <c r="Y35" s="165"/>
      <c r="Z35" s="121"/>
      <c r="AA35" s="461"/>
      <c r="AD35" s="264"/>
    </row>
    <row r="36" spans="1:30" ht="20.100000000000001" customHeight="1" x14ac:dyDescent="0.25">
      <c r="A36" s="562"/>
      <c r="B36" s="666" t="s">
        <v>735</v>
      </c>
      <c r="C36" s="661" t="s">
        <v>736</v>
      </c>
      <c r="D36" s="1062" t="s">
        <v>899</v>
      </c>
      <c r="E36" s="650"/>
      <c r="F36" s="662">
        <v>100332</v>
      </c>
      <c r="G36" s="638" t="s">
        <v>762</v>
      </c>
      <c r="H36" s="639" t="s">
        <v>580</v>
      </c>
      <c r="I36" s="648" t="s">
        <v>619</v>
      </c>
      <c r="J36" s="640"/>
      <c r="K36" s="656"/>
      <c r="L36" s="657">
        <v>1130</v>
      </c>
      <c r="M36" s="656"/>
      <c r="N36" s="643">
        <f t="shared" si="2"/>
        <v>0</v>
      </c>
      <c r="O36" s="664"/>
      <c r="P36" s="652">
        <v>9.43</v>
      </c>
      <c r="Q36" s="665"/>
      <c r="R36" s="645" t="str">
        <f t="shared" si="3"/>
        <v/>
      </c>
      <c r="S36" s="653">
        <f t="shared" si="6"/>
        <v>4.5</v>
      </c>
      <c r="T36" s="4"/>
      <c r="U36" s="195"/>
      <c r="V36" s="171"/>
      <c r="W36" s="172"/>
      <c r="X36" s="121"/>
      <c r="Y36" s="165"/>
      <c r="Z36" s="121"/>
      <c r="AA36" s="461"/>
      <c r="AD36" s="264"/>
    </row>
    <row r="37" spans="1:30" ht="20.100000000000001" customHeight="1" x14ac:dyDescent="0.25">
      <c r="A37" s="562"/>
      <c r="B37" s="666" t="s">
        <v>895</v>
      </c>
      <c r="C37" s="661" t="s">
        <v>897</v>
      </c>
      <c r="D37" s="680" t="s">
        <v>900</v>
      </c>
      <c r="E37" s="650"/>
      <c r="F37" s="662">
        <v>100332</v>
      </c>
      <c r="G37" s="638" t="s">
        <v>247</v>
      </c>
      <c r="H37" s="639" t="s">
        <v>581</v>
      </c>
      <c r="I37" s="634" t="s">
        <v>94</v>
      </c>
      <c r="J37" s="640"/>
      <c r="K37" s="656"/>
      <c r="L37" s="657">
        <v>1000</v>
      </c>
      <c r="M37" s="656"/>
      <c r="N37" s="643">
        <f t="shared" si="2"/>
        <v>0</v>
      </c>
      <c r="O37" s="664"/>
      <c r="P37" s="652">
        <v>4.67</v>
      </c>
      <c r="Q37" s="665"/>
      <c r="R37" s="645" t="str">
        <f t="shared" si="3"/>
        <v/>
      </c>
      <c r="S37" s="653">
        <f t="shared" si="6"/>
        <v>2.23</v>
      </c>
      <c r="T37" s="4"/>
      <c r="U37" s="195"/>
      <c r="V37" s="171"/>
      <c r="W37" s="172"/>
      <c r="X37" s="121"/>
      <c r="Y37" s="165"/>
      <c r="Z37" s="121"/>
      <c r="AA37" s="461"/>
      <c r="AD37" s="264"/>
    </row>
    <row r="38" spans="1:30" ht="20.100000000000001" customHeight="1" x14ac:dyDescent="0.25">
      <c r="A38" s="562"/>
      <c r="B38" s="666" t="s">
        <v>734</v>
      </c>
      <c r="C38" s="661" t="s">
        <v>731</v>
      </c>
      <c r="D38" s="1059" t="s">
        <v>890</v>
      </c>
      <c r="E38" s="650"/>
      <c r="F38" s="662">
        <v>100332</v>
      </c>
      <c r="G38" s="638" t="s">
        <v>246</v>
      </c>
      <c r="H38" s="639" t="s">
        <v>737</v>
      </c>
      <c r="I38" s="648" t="s">
        <v>619</v>
      </c>
      <c r="J38" s="640"/>
      <c r="K38" s="656"/>
      <c r="L38" s="657">
        <v>542</v>
      </c>
      <c r="M38" s="656"/>
      <c r="N38" s="643">
        <f t="shared" si="2"/>
        <v>0</v>
      </c>
      <c r="O38" s="664"/>
      <c r="P38" s="652">
        <v>5.61</v>
      </c>
      <c r="Q38" s="665"/>
      <c r="R38" s="645" t="str">
        <f t="shared" si="3"/>
        <v/>
      </c>
      <c r="S38" s="653">
        <f t="shared" si="6"/>
        <v>2.68</v>
      </c>
      <c r="T38" s="4"/>
      <c r="U38" s="195"/>
      <c r="V38" s="171"/>
      <c r="W38" s="172"/>
      <c r="X38" s="121"/>
      <c r="Y38" s="165"/>
      <c r="Z38" s="121"/>
      <c r="AA38" s="461"/>
      <c r="AD38" s="264"/>
    </row>
    <row r="39" spans="1:30" ht="20.100000000000001" hidden="1" customHeight="1" x14ac:dyDescent="0.25">
      <c r="A39" s="562"/>
      <c r="B39" s="666" t="s">
        <v>734</v>
      </c>
      <c r="C39" s="661" t="s">
        <v>886</v>
      </c>
      <c r="D39" s="1059" t="s">
        <v>891</v>
      </c>
      <c r="E39" s="650"/>
      <c r="F39" s="662">
        <v>100332</v>
      </c>
      <c r="G39" s="638" t="s">
        <v>246</v>
      </c>
      <c r="H39" s="639" t="s">
        <v>737</v>
      </c>
      <c r="I39" s="648" t="s">
        <v>619</v>
      </c>
      <c r="J39" s="640"/>
      <c r="K39" s="656"/>
      <c r="L39" s="657">
        <v>542</v>
      </c>
      <c r="M39" s="656"/>
      <c r="N39" s="643">
        <f t="shared" si="2"/>
        <v>0</v>
      </c>
      <c r="O39" s="664"/>
      <c r="P39" s="652">
        <v>5.61</v>
      </c>
      <c r="Q39" s="665"/>
      <c r="R39" s="645"/>
      <c r="S39" s="653">
        <f t="shared" si="6"/>
        <v>2.68</v>
      </c>
      <c r="T39" s="4"/>
      <c r="U39" s="195"/>
      <c r="V39" s="171"/>
      <c r="W39" s="172"/>
      <c r="X39" s="121"/>
      <c r="Y39" s="165"/>
      <c r="Z39" s="121"/>
      <c r="AA39" s="461"/>
      <c r="AD39" s="264"/>
    </row>
    <row r="40" spans="1:30" ht="20.100000000000001" customHeight="1" x14ac:dyDescent="0.25">
      <c r="A40" s="562"/>
      <c r="B40" s="666" t="s">
        <v>616</v>
      </c>
      <c r="C40" s="661" t="s">
        <v>615</v>
      </c>
      <c r="D40" s="1323" t="s">
        <v>624</v>
      </c>
      <c r="E40" s="1324"/>
      <c r="F40" s="662">
        <v>100332</v>
      </c>
      <c r="G40" s="638" t="s">
        <v>245</v>
      </c>
      <c r="H40" s="639" t="s">
        <v>737</v>
      </c>
      <c r="I40" s="648" t="s">
        <v>619</v>
      </c>
      <c r="J40" s="640"/>
      <c r="K40" s="656"/>
      <c r="L40" s="657">
        <v>302</v>
      </c>
      <c r="M40" s="656"/>
      <c r="N40" s="643">
        <f t="shared" si="2"/>
        <v>0</v>
      </c>
      <c r="O40" s="664"/>
      <c r="P40" s="652">
        <v>3.83</v>
      </c>
      <c r="Q40" s="665"/>
      <c r="R40" s="645" t="str">
        <f t="shared" si="3"/>
        <v/>
      </c>
      <c r="S40" s="653">
        <f t="shared" si="6"/>
        <v>1.83</v>
      </c>
      <c r="T40" s="4"/>
      <c r="U40" s="195"/>
      <c r="V40" s="171"/>
      <c r="W40" s="172"/>
      <c r="X40" s="121"/>
      <c r="Y40" s="165"/>
      <c r="Z40" s="121"/>
      <c r="AA40" s="461"/>
      <c r="AD40" s="264"/>
    </row>
    <row r="41" spans="1:30" ht="20.100000000000001" customHeight="1" x14ac:dyDescent="0.25">
      <c r="A41" s="562"/>
      <c r="B41" s="633" t="s">
        <v>107</v>
      </c>
      <c r="C41" s="648" t="s">
        <v>218</v>
      </c>
      <c r="D41" s="635" t="s">
        <v>82</v>
      </c>
      <c r="E41" s="636"/>
      <c r="F41" s="637">
        <v>100332</v>
      </c>
      <c r="G41" s="661" t="s">
        <v>314</v>
      </c>
      <c r="H41" s="663" t="s">
        <v>512</v>
      </c>
      <c r="I41" s="648" t="s">
        <v>93</v>
      </c>
      <c r="J41" s="640"/>
      <c r="K41" s="656"/>
      <c r="L41" s="657">
        <v>412</v>
      </c>
      <c r="M41" s="641"/>
      <c r="N41" s="643">
        <f t="shared" si="2"/>
        <v>0</v>
      </c>
      <c r="O41" s="644"/>
      <c r="P41" s="645">
        <v>5.9</v>
      </c>
      <c r="Q41" s="646"/>
      <c r="R41" s="645" t="str">
        <f t="shared" si="3"/>
        <v/>
      </c>
      <c r="S41" s="653">
        <f t="shared" si="4"/>
        <v>2.82</v>
      </c>
      <c r="T41" s="4"/>
      <c r="U41" s="195"/>
      <c r="V41" s="171"/>
      <c r="W41" s="172"/>
      <c r="X41" s="121"/>
      <c r="Y41" s="165"/>
      <c r="Z41" s="121"/>
      <c r="AA41" s="461"/>
      <c r="AD41" s="264"/>
    </row>
    <row r="42" spans="1:30" ht="20.100000000000001" customHeight="1" x14ac:dyDescent="0.25">
      <c r="A42" s="562"/>
      <c r="B42" s="633" t="s">
        <v>204</v>
      </c>
      <c r="C42" s="648" t="s">
        <v>220</v>
      </c>
      <c r="D42" s="635" t="s">
        <v>80</v>
      </c>
      <c r="E42" s="636"/>
      <c r="F42" s="637">
        <v>100332</v>
      </c>
      <c r="G42" s="638" t="s">
        <v>148</v>
      </c>
      <c r="H42" s="663" t="s">
        <v>585</v>
      </c>
      <c r="I42" s="648" t="s">
        <v>93</v>
      </c>
      <c r="J42" s="640"/>
      <c r="K42" s="656"/>
      <c r="L42" s="657">
        <v>530</v>
      </c>
      <c r="M42" s="641"/>
      <c r="N42" s="643">
        <f t="shared" si="2"/>
        <v>0</v>
      </c>
      <c r="O42" s="644"/>
      <c r="P42" s="669">
        <v>10.32</v>
      </c>
      <c r="Q42" s="646"/>
      <c r="R42" s="645" t="str">
        <f t="shared" si="3"/>
        <v/>
      </c>
      <c r="S42" s="647">
        <f t="shared" si="4"/>
        <v>4.93</v>
      </c>
      <c r="T42" s="4"/>
      <c r="U42" s="195"/>
      <c r="V42" s="171"/>
      <c r="W42" s="172"/>
      <c r="X42" s="121"/>
      <c r="Y42" s="165"/>
      <c r="Z42" s="121"/>
      <c r="AA42" s="461"/>
      <c r="AD42" s="264"/>
    </row>
    <row r="43" spans="1:30" ht="20.100000000000001" customHeight="1" x14ac:dyDescent="0.25">
      <c r="A43" s="562"/>
      <c r="B43" s="633" t="s">
        <v>103</v>
      </c>
      <c r="C43" s="648" t="s">
        <v>219</v>
      </c>
      <c r="D43" s="635" t="s">
        <v>11</v>
      </c>
      <c r="E43" s="636"/>
      <c r="F43" s="637">
        <v>100332</v>
      </c>
      <c r="G43" s="638" t="s">
        <v>148</v>
      </c>
      <c r="H43" s="663" t="s">
        <v>585</v>
      </c>
      <c r="I43" s="648" t="s">
        <v>93</v>
      </c>
      <c r="J43" s="640"/>
      <c r="K43" s="656"/>
      <c r="L43" s="657">
        <v>530</v>
      </c>
      <c r="M43" s="641"/>
      <c r="N43" s="643">
        <f t="shared" si="2"/>
        <v>0</v>
      </c>
      <c r="O43" s="644"/>
      <c r="P43" s="652">
        <v>10.67</v>
      </c>
      <c r="Q43" s="646"/>
      <c r="R43" s="645" t="str">
        <f t="shared" si="3"/>
        <v/>
      </c>
      <c r="S43" s="647">
        <f t="shared" si="4"/>
        <v>5.0999999999999996</v>
      </c>
      <c r="T43" s="4"/>
      <c r="U43" s="195"/>
      <c r="V43" s="171"/>
      <c r="W43" s="172"/>
      <c r="X43" s="121"/>
      <c r="Y43" s="165"/>
      <c r="Z43" s="121"/>
      <c r="AA43" s="461"/>
      <c r="AD43" s="264"/>
    </row>
    <row r="44" spans="1:30" ht="20.100000000000001" customHeight="1" x14ac:dyDescent="0.25">
      <c r="A44" s="562"/>
      <c r="B44" s="633" t="s">
        <v>320</v>
      </c>
      <c r="C44" s="648" t="s">
        <v>321</v>
      </c>
      <c r="D44" s="635" t="s">
        <v>81</v>
      </c>
      <c r="E44" s="636"/>
      <c r="F44" s="637">
        <v>100332</v>
      </c>
      <c r="G44" s="638" t="s">
        <v>251</v>
      </c>
      <c r="H44" s="663" t="s">
        <v>512</v>
      </c>
      <c r="I44" s="648" t="s">
        <v>93</v>
      </c>
      <c r="J44" s="640"/>
      <c r="K44" s="656"/>
      <c r="L44" s="657">
        <v>420</v>
      </c>
      <c r="M44" s="641"/>
      <c r="N44" s="643">
        <f t="shared" si="2"/>
        <v>0</v>
      </c>
      <c r="O44" s="644"/>
      <c r="P44" s="670">
        <v>7.33</v>
      </c>
      <c r="Q44" s="646"/>
      <c r="R44" s="645" t="str">
        <f t="shared" si="3"/>
        <v/>
      </c>
      <c r="S44" s="647">
        <f t="shared" si="4"/>
        <v>3.5</v>
      </c>
      <c r="T44" s="4"/>
      <c r="U44" s="195"/>
      <c r="V44" s="171"/>
      <c r="W44" s="172"/>
      <c r="X44" s="121"/>
      <c r="Y44" s="165"/>
      <c r="Z44" s="121"/>
      <c r="AA44" s="461"/>
      <c r="AD44" s="264"/>
    </row>
    <row r="45" spans="1:30" ht="20.100000000000001" customHeight="1" x14ac:dyDescent="0.25">
      <c r="A45" s="562"/>
      <c r="B45" s="633" t="s">
        <v>101</v>
      </c>
      <c r="C45" s="648" t="s">
        <v>221</v>
      </c>
      <c r="D45" s="658" t="s">
        <v>83</v>
      </c>
      <c r="E45" s="636"/>
      <c r="F45" s="637">
        <v>100332</v>
      </c>
      <c r="G45" s="638" t="s">
        <v>251</v>
      </c>
      <c r="H45" s="663" t="s">
        <v>586</v>
      </c>
      <c r="I45" s="648" t="s">
        <v>93</v>
      </c>
      <c r="J45" s="640"/>
      <c r="K45" s="656"/>
      <c r="L45" s="657">
        <v>450</v>
      </c>
      <c r="M45" s="641"/>
      <c r="N45" s="643">
        <f t="shared" si="2"/>
        <v>0</v>
      </c>
      <c r="O45" s="644"/>
      <c r="P45" s="652">
        <v>7.52</v>
      </c>
      <c r="Q45" s="646"/>
      <c r="R45" s="645" t="str">
        <f t="shared" si="3"/>
        <v/>
      </c>
      <c r="S45" s="647">
        <f t="shared" si="4"/>
        <v>3.59</v>
      </c>
      <c r="T45" s="4"/>
      <c r="U45" s="195"/>
      <c r="V45" s="171"/>
      <c r="W45" s="172"/>
      <c r="X45" s="121"/>
      <c r="Y45" s="165"/>
      <c r="Z45" s="121"/>
      <c r="AA45" s="461"/>
      <c r="AD45" s="264"/>
    </row>
    <row r="46" spans="1:30" ht="20.100000000000001" customHeight="1" x14ac:dyDescent="0.25">
      <c r="A46" s="562"/>
      <c r="B46" s="633" t="s">
        <v>752</v>
      </c>
      <c r="C46" s="648" t="s">
        <v>753</v>
      </c>
      <c r="D46" s="658" t="s">
        <v>754</v>
      </c>
      <c r="E46" s="636"/>
      <c r="F46" s="637">
        <v>100332</v>
      </c>
      <c r="G46" s="638" t="s">
        <v>251</v>
      </c>
      <c r="H46" s="663" t="s">
        <v>586</v>
      </c>
      <c r="I46" s="648" t="s">
        <v>93</v>
      </c>
      <c r="J46" s="640"/>
      <c r="K46" s="656"/>
      <c r="L46" s="657">
        <v>450</v>
      </c>
      <c r="M46" s="641"/>
      <c r="N46" s="643">
        <f t="shared" si="2"/>
        <v>0</v>
      </c>
      <c r="O46" s="644"/>
      <c r="P46" s="671">
        <v>7.52</v>
      </c>
      <c r="Q46" s="646"/>
      <c r="R46" s="645" t="str">
        <f t="shared" si="3"/>
        <v/>
      </c>
      <c r="S46" s="647">
        <f t="shared" si="4"/>
        <v>3.59</v>
      </c>
      <c r="T46" s="4"/>
      <c r="U46" s="195"/>
      <c r="V46" s="171"/>
      <c r="W46" s="172"/>
      <c r="X46" s="121"/>
      <c r="Y46" s="165"/>
      <c r="Z46" s="121"/>
      <c r="AA46" s="461"/>
      <c r="AD46" s="264"/>
    </row>
    <row r="47" spans="1:30" ht="20.100000000000001" customHeight="1" x14ac:dyDescent="0.25">
      <c r="A47" s="562"/>
      <c r="B47" s="633" t="s">
        <v>317</v>
      </c>
      <c r="C47" s="648" t="s">
        <v>318</v>
      </c>
      <c r="D47" s="658" t="s">
        <v>12</v>
      </c>
      <c r="E47" s="636"/>
      <c r="F47" s="637">
        <v>100332</v>
      </c>
      <c r="G47" s="638" t="s">
        <v>148</v>
      </c>
      <c r="H47" s="663" t="s">
        <v>585</v>
      </c>
      <c r="I47" s="648" t="s">
        <v>93</v>
      </c>
      <c r="J47" s="640"/>
      <c r="K47" s="656"/>
      <c r="L47" s="657">
        <v>530</v>
      </c>
      <c r="M47" s="641"/>
      <c r="N47" s="643">
        <f t="shared" si="2"/>
        <v>0</v>
      </c>
      <c r="O47" s="644"/>
      <c r="P47" s="671">
        <v>12.26</v>
      </c>
      <c r="Q47" s="646"/>
      <c r="R47" s="645" t="str">
        <f t="shared" si="3"/>
        <v/>
      </c>
      <c r="S47" s="647">
        <f t="shared" si="4"/>
        <v>5.86</v>
      </c>
      <c r="T47" s="4"/>
      <c r="U47" s="195"/>
      <c r="V47" s="171"/>
      <c r="W47" s="172"/>
      <c r="X47" s="121"/>
      <c r="Y47" s="165"/>
      <c r="Z47" s="121"/>
      <c r="AA47" s="461"/>
      <c r="AD47" s="264"/>
    </row>
    <row r="48" spans="1:30" ht="20.100000000000001" hidden="1" customHeight="1" x14ac:dyDescent="0.25">
      <c r="A48" s="562"/>
      <c r="B48" s="633" t="s">
        <v>127</v>
      </c>
      <c r="C48" s="648" t="s">
        <v>222</v>
      </c>
      <c r="D48" s="658" t="s">
        <v>84</v>
      </c>
      <c r="E48" s="636"/>
      <c r="F48" s="637">
        <v>100332</v>
      </c>
      <c r="G48" s="638" t="s">
        <v>148</v>
      </c>
      <c r="H48" s="663" t="s">
        <v>585</v>
      </c>
      <c r="I48" s="648" t="s">
        <v>93</v>
      </c>
      <c r="J48" s="640"/>
      <c r="K48" s="656"/>
      <c r="L48" s="657">
        <v>530</v>
      </c>
      <c r="M48" s="641"/>
      <c r="N48" s="643">
        <f t="shared" si="2"/>
        <v>0</v>
      </c>
      <c r="O48" s="644"/>
      <c r="P48" s="652">
        <v>12.26</v>
      </c>
      <c r="Q48" s="646"/>
      <c r="R48" s="645" t="str">
        <f t="shared" si="3"/>
        <v/>
      </c>
      <c r="S48" s="647">
        <f t="shared" si="4"/>
        <v>5.86</v>
      </c>
      <c r="T48" s="4"/>
      <c r="U48" s="195"/>
      <c r="V48" s="171">
        <f t="shared" si="0"/>
        <v>3340.1305057096247</v>
      </c>
      <c r="W48" s="172">
        <f t="shared" si="1"/>
        <v>5.8553760000000006</v>
      </c>
      <c r="X48" s="121"/>
      <c r="Y48" s="165" t="s">
        <v>99</v>
      </c>
      <c r="Z48" s="121"/>
      <c r="AA48" s="461"/>
      <c r="AD48" s="264"/>
    </row>
    <row r="49" spans="1:43" ht="20.100000000000001" customHeight="1" x14ac:dyDescent="0.25">
      <c r="A49" s="562"/>
      <c r="B49" s="633" t="s">
        <v>889</v>
      </c>
      <c r="C49" s="648" t="s">
        <v>888</v>
      </c>
      <c r="D49" s="658" t="s">
        <v>84</v>
      </c>
      <c r="E49" s="636"/>
      <c r="F49" s="637">
        <v>100332</v>
      </c>
      <c r="G49" s="638" t="s">
        <v>148</v>
      </c>
      <c r="H49" s="663" t="s">
        <v>585</v>
      </c>
      <c r="I49" s="648" t="s">
        <v>93</v>
      </c>
      <c r="J49" s="640"/>
      <c r="K49" s="656"/>
      <c r="L49" s="657">
        <v>530</v>
      </c>
      <c r="M49" s="641"/>
      <c r="N49" s="643">
        <f t="shared" si="2"/>
        <v>0</v>
      </c>
      <c r="O49" s="644"/>
      <c r="P49" s="669">
        <v>12.35</v>
      </c>
      <c r="Q49" s="646"/>
      <c r="R49" s="645" t="str">
        <f t="shared" si="3"/>
        <v/>
      </c>
      <c r="S49" s="647">
        <f t="shared" si="4"/>
        <v>5.9</v>
      </c>
      <c r="T49" s="4"/>
      <c r="U49" s="195"/>
      <c r="V49" s="171"/>
      <c r="W49" s="172"/>
      <c r="X49" s="121"/>
      <c r="Y49" s="165"/>
      <c r="Z49" s="121"/>
      <c r="AA49" s="461"/>
      <c r="AD49" s="264"/>
    </row>
    <row r="50" spans="1:43" ht="20.100000000000001" customHeight="1" x14ac:dyDescent="0.25">
      <c r="A50" s="562"/>
      <c r="B50" s="633" t="s">
        <v>138</v>
      </c>
      <c r="C50" s="648" t="s">
        <v>223</v>
      </c>
      <c r="D50" s="658" t="s">
        <v>85</v>
      </c>
      <c r="E50" s="636"/>
      <c r="F50" s="637">
        <v>100332</v>
      </c>
      <c r="G50" s="638" t="s">
        <v>251</v>
      </c>
      <c r="H50" s="663" t="s">
        <v>587</v>
      </c>
      <c r="I50" s="648" t="s">
        <v>93</v>
      </c>
      <c r="J50" s="640"/>
      <c r="K50" s="656"/>
      <c r="L50" s="657">
        <v>573</v>
      </c>
      <c r="M50" s="641"/>
      <c r="N50" s="643">
        <f t="shared" si="2"/>
        <v>0</v>
      </c>
      <c r="O50" s="644"/>
      <c r="P50" s="669">
        <v>15.35</v>
      </c>
      <c r="Q50" s="646"/>
      <c r="R50" s="645" t="str">
        <f t="shared" si="3"/>
        <v/>
      </c>
      <c r="S50" s="647">
        <f t="shared" si="4"/>
        <v>7.33</v>
      </c>
      <c r="T50" s="4"/>
      <c r="U50" s="195"/>
      <c r="V50" s="171">
        <f t="shared" si="0"/>
        <v>2667.752442996743</v>
      </c>
      <c r="W50" s="172">
        <f t="shared" si="1"/>
        <v>7.3311600000000006</v>
      </c>
      <c r="X50" s="121"/>
      <c r="Y50" s="100" t="s">
        <v>275</v>
      </c>
      <c r="Z50" s="121"/>
      <c r="AA50" s="461"/>
      <c r="AD50" s="264"/>
    </row>
    <row r="51" spans="1:43" ht="20.100000000000001" customHeight="1" x14ac:dyDescent="0.25">
      <c r="A51" s="562"/>
      <c r="B51" s="633" t="s">
        <v>532</v>
      </c>
      <c r="C51" s="648" t="s">
        <v>533</v>
      </c>
      <c r="D51" s="672" t="s">
        <v>552</v>
      </c>
      <c r="E51" s="533"/>
      <c r="F51" s="637">
        <v>100332</v>
      </c>
      <c r="G51" s="638" t="s">
        <v>148</v>
      </c>
      <c r="H51" s="663" t="s">
        <v>588</v>
      </c>
      <c r="I51" s="648" t="s">
        <v>93</v>
      </c>
      <c r="J51" s="640"/>
      <c r="K51" s="656"/>
      <c r="L51" s="657">
        <v>289</v>
      </c>
      <c r="M51" s="641"/>
      <c r="N51" s="643">
        <f t="shared" si="2"/>
        <v>0</v>
      </c>
      <c r="O51" s="644"/>
      <c r="P51" s="669">
        <v>5.22</v>
      </c>
      <c r="Q51" s="646"/>
      <c r="R51" s="645" t="str">
        <f t="shared" si="3"/>
        <v/>
      </c>
      <c r="S51" s="647">
        <f t="shared" si="4"/>
        <v>2.4900000000000002</v>
      </c>
      <c r="T51" s="4"/>
      <c r="U51" s="195"/>
      <c r="V51" s="171"/>
      <c r="W51" s="172"/>
      <c r="X51" s="121"/>
      <c r="Y51" s="100"/>
      <c r="Z51" s="121"/>
      <c r="AA51" s="461"/>
      <c r="AD51" s="264"/>
    </row>
    <row r="52" spans="1:43" ht="20.100000000000001" customHeight="1" x14ac:dyDescent="0.25">
      <c r="A52" s="562"/>
      <c r="B52" s="633" t="s">
        <v>137</v>
      </c>
      <c r="C52" s="648" t="s">
        <v>224</v>
      </c>
      <c r="D52" s="658" t="s">
        <v>86</v>
      </c>
      <c r="E52" s="636"/>
      <c r="F52" s="637">
        <v>100332</v>
      </c>
      <c r="G52" s="638" t="s">
        <v>266</v>
      </c>
      <c r="H52" s="663" t="s">
        <v>589</v>
      </c>
      <c r="I52" s="648" t="s">
        <v>93</v>
      </c>
      <c r="J52" s="640"/>
      <c r="K52" s="656"/>
      <c r="L52" s="657">
        <v>498</v>
      </c>
      <c r="M52" s="641"/>
      <c r="N52" s="643">
        <f t="shared" si="2"/>
        <v>0</v>
      </c>
      <c r="O52" s="644"/>
      <c r="P52" s="652">
        <v>10.52</v>
      </c>
      <c r="Q52" s="646"/>
      <c r="R52" s="645" t="str">
        <f t="shared" si="3"/>
        <v/>
      </c>
      <c r="S52" s="647">
        <f t="shared" si="4"/>
        <v>5.0199999999999996</v>
      </c>
      <c r="T52" s="4"/>
      <c r="U52" s="195"/>
      <c r="V52" s="171">
        <f t="shared" si="0"/>
        <v>3892.5855513307988</v>
      </c>
      <c r="W52" s="172">
        <f t="shared" si="1"/>
        <v>5.0243520000000004</v>
      </c>
      <c r="X52" s="121"/>
      <c r="Y52" s="165" t="s">
        <v>99</v>
      </c>
      <c r="Z52" s="121"/>
      <c r="AA52" s="461"/>
      <c r="AD52" s="264"/>
    </row>
    <row r="53" spans="1:43" ht="20.100000000000001" customHeight="1" x14ac:dyDescent="0.25">
      <c r="A53" s="562"/>
      <c r="B53" s="633" t="s">
        <v>134</v>
      </c>
      <c r="C53" s="648" t="s">
        <v>225</v>
      </c>
      <c r="D53" s="658" t="s">
        <v>87</v>
      </c>
      <c r="E53" s="636"/>
      <c r="F53" s="637">
        <v>100332</v>
      </c>
      <c r="G53" s="638" t="s">
        <v>251</v>
      </c>
      <c r="H53" s="663" t="s">
        <v>587</v>
      </c>
      <c r="I53" s="648" t="s">
        <v>93</v>
      </c>
      <c r="J53" s="640"/>
      <c r="K53" s="656"/>
      <c r="L53" s="657">
        <v>573</v>
      </c>
      <c r="M53" s="641"/>
      <c r="N53" s="643">
        <f t="shared" si="2"/>
        <v>0</v>
      </c>
      <c r="O53" s="644"/>
      <c r="P53" s="652">
        <v>17.41</v>
      </c>
      <c r="Q53" s="646"/>
      <c r="R53" s="645" t="str">
        <f t="shared" si="3"/>
        <v/>
      </c>
      <c r="S53" s="647">
        <f t="shared" si="4"/>
        <v>8.32</v>
      </c>
      <c r="T53" s="4"/>
      <c r="U53" s="195"/>
      <c r="V53" s="171">
        <f t="shared" si="0"/>
        <v>2352.0964962665134</v>
      </c>
      <c r="W53" s="172">
        <f t="shared" si="1"/>
        <v>8.315016</v>
      </c>
      <c r="X53" s="121"/>
      <c r="Y53" s="100" t="s">
        <v>133</v>
      </c>
      <c r="Z53" s="121"/>
      <c r="AA53" s="461"/>
      <c r="AD53" s="264"/>
    </row>
    <row r="54" spans="1:43" ht="20.100000000000001" customHeight="1" x14ac:dyDescent="0.25">
      <c r="A54" s="562"/>
      <c r="B54" s="633" t="s">
        <v>192</v>
      </c>
      <c r="C54" s="648" t="s">
        <v>226</v>
      </c>
      <c r="D54" s="658" t="s">
        <v>88</v>
      </c>
      <c r="E54" s="636"/>
      <c r="F54" s="637">
        <v>100332</v>
      </c>
      <c r="G54" s="638" t="s">
        <v>267</v>
      </c>
      <c r="H54" s="663" t="s">
        <v>590</v>
      </c>
      <c r="I54" s="648" t="s">
        <v>93</v>
      </c>
      <c r="J54" s="640"/>
      <c r="K54" s="656"/>
      <c r="L54" s="657">
        <v>1332</v>
      </c>
      <c r="M54" s="641"/>
      <c r="N54" s="643">
        <f t="shared" si="2"/>
        <v>0</v>
      </c>
      <c r="O54" s="644"/>
      <c r="P54" s="652">
        <v>30.97</v>
      </c>
      <c r="Q54" s="646"/>
      <c r="R54" s="645" t="str">
        <f t="shared" si="3"/>
        <v/>
      </c>
      <c r="S54" s="647">
        <f t="shared" si="4"/>
        <v>14.79</v>
      </c>
      <c r="T54" s="4"/>
      <c r="U54" s="195"/>
      <c r="V54" s="171">
        <f t="shared" si="0"/>
        <v>1322.2473361317404</v>
      </c>
      <c r="W54" s="172">
        <f t="shared" si="1"/>
        <v>14.791272000000001</v>
      </c>
      <c r="X54" s="121"/>
      <c r="Y54" s="100" t="s">
        <v>140</v>
      </c>
      <c r="Z54" s="121"/>
      <c r="AA54" s="461"/>
      <c r="AD54" s="264"/>
    </row>
    <row r="55" spans="1:43" ht="20.100000000000001" customHeight="1" x14ac:dyDescent="0.25">
      <c r="A55" s="562"/>
      <c r="B55" s="633" t="s">
        <v>150</v>
      </c>
      <c r="C55" s="648" t="s">
        <v>227</v>
      </c>
      <c r="D55" s="658" t="s">
        <v>89</v>
      </c>
      <c r="E55" s="636"/>
      <c r="F55" s="637">
        <v>100332</v>
      </c>
      <c r="G55" s="638" t="s">
        <v>148</v>
      </c>
      <c r="H55" s="663" t="s">
        <v>585</v>
      </c>
      <c r="I55" s="648" t="s">
        <v>93</v>
      </c>
      <c r="J55" s="640"/>
      <c r="K55" s="656"/>
      <c r="L55" s="657">
        <v>530</v>
      </c>
      <c r="M55" s="641"/>
      <c r="N55" s="643">
        <f t="shared" si="2"/>
        <v>0</v>
      </c>
      <c r="O55" s="644"/>
      <c r="P55" s="652">
        <v>9.7200000000000006</v>
      </c>
      <c r="Q55" s="646"/>
      <c r="R55" s="645" t="str">
        <f t="shared" si="3"/>
        <v/>
      </c>
      <c r="S55" s="647">
        <f t="shared" si="4"/>
        <v>4.6399999999999997</v>
      </c>
      <c r="T55" s="4"/>
      <c r="U55" s="195"/>
      <c r="V55" s="171">
        <f t="shared" si="0"/>
        <v>4212.9629629629626</v>
      </c>
      <c r="W55" s="172">
        <f t="shared" si="1"/>
        <v>4.6422720000000002</v>
      </c>
      <c r="X55" s="121"/>
      <c r="Y55" s="100" t="s">
        <v>133</v>
      </c>
      <c r="Z55" s="121"/>
      <c r="AA55" s="461"/>
      <c r="AD55" s="264"/>
    </row>
    <row r="56" spans="1:43" ht="20.100000000000001" customHeight="1" x14ac:dyDescent="0.25">
      <c r="A56" s="562"/>
      <c r="B56" s="633" t="s">
        <v>151</v>
      </c>
      <c r="C56" s="648" t="s">
        <v>228</v>
      </c>
      <c r="D56" s="658" t="s">
        <v>90</v>
      </c>
      <c r="E56" s="636"/>
      <c r="F56" s="637">
        <v>100332</v>
      </c>
      <c r="G56" s="638" t="s">
        <v>148</v>
      </c>
      <c r="H56" s="663" t="s">
        <v>513</v>
      </c>
      <c r="I56" s="648" t="s">
        <v>93</v>
      </c>
      <c r="J56" s="640"/>
      <c r="K56" s="656"/>
      <c r="L56" s="657">
        <v>572</v>
      </c>
      <c r="M56" s="641"/>
      <c r="N56" s="643">
        <f t="shared" si="2"/>
        <v>0</v>
      </c>
      <c r="O56" s="644"/>
      <c r="P56" s="652">
        <v>16.260000000000002</v>
      </c>
      <c r="Q56" s="646"/>
      <c r="R56" s="645" t="str">
        <f t="shared" si="3"/>
        <v/>
      </c>
      <c r="S56" s="647">
        <f t="shared" si="4"/>
        <v>7.77</v>
      </c>
      <c r="T56" s="4"/>
      <c r="U56" s="195"/>
      <c r="V56" s="171">
        <f t="shared" si="0"/>
        <v>2518.4501845018449</v>
      </c>
      <c r="W56" s="172">
        <f t="shared" si="1"/>
        <v>7.7657760000000016</v>
      </c>
      <c r="X56" s="121"/>
      <c r="Y56" s="100" t="s">
        <v>139</v>
      </c>
      <c r="Z56" s="121"/>
      <c r="AA56" s="461"/>
      <c r="AD56" s="264"/>
    </row>
    <row r="57" spans="1:43" ht="20.100000000000001" hidden="1" customHeight="1" x14ac:dyDescent="0.25">
      <c r="A57" s="562"/>
      <c r="B57" s="633" t="s">
        <v>189</v>
      </c>
      <c r="C57" s="634" t="s">
        <v>229</v>
      </c>
      <c r="D57" s="658" t="s">
        <v>516</v>
      </c>
      <c r="E57" s="636"/>
      <c r="F57" s="637">
        <v>100332</v>
      </c>
      <c r="G57" s="638" t="s">
        <v>268</v>
      </c>
      <c r="H57" s="663" t="s">
        <v>94</v>
      </c>
      <c r="I57" s="673"/>
      <c r="J57" s="640"/>
      <c r="K57" s="656"/>
      <c r="L57" s="657">
        <v>69</v>
      </c>
      <c r="M57" s="641"/>
      <c r="N57" s="643">
        <f t="shared" si="2"/>
        <v>0</v>
      </c>
      <c r="O57" s="644"/>
      <c r="P57" s="645">
        <v>6.45</v>
      </c>
      <c r="Q57" s="646"/>
      <c r="R57" s="645" t="str">
        <f t="shared" si="3"/>
        <v/>
      </c>
      <c r="S57" s="647">
        <f t="shared" si="4"/>
        <v>3.08</v>
      </c>
      <c r="T57" s="4"/>
      <c r="U57" s="195"/>
      <c r="V57" s="171">
        <f t="shared" si="0"/>
        <v>6348.8372093023254</v>
      </c>
      <c r="W57" s="172">
        <f t="shared" si="1"/>
        <v>3.0805200000000004</v>
      </c>
      <c r="X57" s="121"/>
      <c r="Y57" s="100"/>
      <c r="Z57" s="121"/>
      <c r="AA57" s="461"/>
      <c r="AD57" s="264"/>
    </row>
    <row r="58" spans="1:43" ht="20.100000000000001" customHeight="1" x14ac:dyDescent="0.25">
      <c r="A58" s="562"/>
      <c r="B58" s="661" t="s">
        <v>646</v>
      </c>
      <c r="C58" s="648" t="s">
        <v>642</v>
      </c>
      <c r="D58" s="680" t="s">
        <v>651</v>
      </c>
      <c r="E58" s="681"/>
      <c r="F58" s="675">
        <v>100332</v>
      </c>
      <c r="G58" s="661" t="s">
        <v>148</v>
      </c>
      <c r="H58" s="676" t="s">
        <v>591</v>
      </c>
      <c r="I58" s="674" t="s">
        <v>93</v>
      </c>
      <c r="J58" s="640"/>
      <c r="K58" s="677"/>
      <c r="L58" s="657">
        <v>318</v>
      </c>
      <c r="M58" s="677"/>
      <c r="N58" s="643">
        <f t="shared" si="2"/>
        <v>0</v>
      </c>
      <c r="O58" s="678"/>
      <c r="P58" s="652">
        <v>8.9600000000000009</v>
      </c>
      <c r="Q58" s="679"/>
      <c r="R58" s="645" t="str">
        <f t="shared" si="3"/>
        <v/>
      </c>
      <c r="S58" s="653">
        <f>ROUND(+$S$6*P58,2)</f>
        <v>4.28</v>
      </c>
      <c r="T58" s="4"/>
      <c r="U58" s="195"/>
      <c r="V58" s="171"/>
      <c r="W58" s="172"/>
      <c r="X58" s="121"/>
      <c r="Y58" s="165"/>
      <c r="Z58" s="121"/>
      <c r="AA58" s="461"/>
      <c r="AD58" s="264"/>
    </row>
    <row r="59" spans="1:43" ht="20.100000000000001" customHeight="1" x14ac:dyDescent="0.25">
      <c r="A59" s="562"/>
      <c r="B59" s="661" t="s">
        <v>647</v>
      </c>
      <c r="C59" s="648" t="s">
        <v>643</v>
      </c>
      <c r="D59" s="680" t="s">
        <v>652</v>
      </c>
      <c r="E59" s="681"/>
      <c r="F59" s="662">
        <v>100332</v>
      </c>
      <c r="G59" s="661" t="s">
        <v>148</v>
      </c>
      <c r="H59" s="663" t="s">
        <v>591</v>
      </c>
      <c r="I59" s="648" t="s">
        <v>93</v>
      </c>
      <c r="J59" s="640"/>
      <c r="K59" s="677"/>
      <c r="L59" s="657">
        <v>318</v>
      </c>
      <c r="M59" s="677"/>
      <c r="N59" s="643">
        <f t="shared" si="2"/>
        <v>0</v>
      </c>
      <c r="O59" s="678"/>
      <c r="P59" s="652">
        <v>9.0299999999999994</v>
      </c>
      <c r="Q59" s="679"/>
      <c r="R59" s="645" t="str">
        <f t="shared" si="3"/>
        <v/>
      </c>
      <c r="S59" s="653">
        <f>ROUNDUP(+$S$6*P59,2)</f>
        <v>4.3199999999999994</v>
      </c>
      <c r="T59" s="4"/>
      <c r="U59" s="195"/>
      <c r="V59" s="171"/>
      <c r="W59" s="172"/>
      <c r="X59" s="121"/>
      <c r="Y59" s="165"/>
      <c r="Z59" s="121"/>
      <c r="AA59" s="461"/>
      <c r="AD59" s="264"/>
    </row>
    <row r="60" spans="1:43" ht="41.25" customHeight="1" x14ac:dyDescent="0.25">
      <c r="A60" s="13"/>
      <c r="B60" s="1326" t="s">
        <v>304</v>
      </c>
      <c r="C60" s="1326"/>
      <c r="D60" s="1326"/>
      <c r="E60" s="1326"/>
      <c r="F60" s="1326"/>
      <c r="G60" s="13"/>
      <c r="H60" s="13"/>
      <c r="I60" s="13"/>
      <c r="J60" s="13"/>
      <c r="K60" s="13"/>
      <c r="L60" s="13"/>
      <c r="M60" s="13"/>
      <c r="N60" s="49"/>
      <c r="O60" s="49"/>
      <c r="P60" s="49"/>
      <c r="Q60" s="10"/>
      <c r="R60" s="432"/>
      <c r="S60" s="10"/>
      <c r="T60" s="15"/>
      <c r="U60" s="223"/>
      <c r="V60" s="173"/>
      <c r="W60" s="174"/>
      <c r="X60" s="162"/>
      <c r="Y60" s="121"/>
      <c r="Z60" s="121"/>
      <c r="AD60" s="264"/>
    </row>
    <row r="61" spans="1:43" ht="18.75" customHeight="1" x14ac:dyDescent="0.3">
      <c r="A61" s="13"/>
      <c r="B61" s="1339" t="s">
        <v>263</v>
      </c>
      <c r="C61" s="1339"/>
      <c r="D61" s="1339"/>
      <c r="E61" s="1339"/>
      <c r="F61" s="180"/>
      <c r="G61" s="124"/>
      <c r="H61" s="124"/>
      <c r="I61" s="1340" t="s">
        <v>61</v>
      </c>
      <c r="J61" s="1340"/>
      <c r="K61" s="1340"/>
      <c r="L61" s="1340"/>
      <c r="M61" s="1340"/>
      <c r="N61" s="1340"/>
      <c r="O61" s="1340"/>
      <c r="P61" s="1340"/>
      <c r="Q61" s="13"/>
      <c r="R61" s="431">
        <f>SUM(R9:R59)</f>
        <v>0</v>
      </c>
      <c r="S61" s="13"/>
      <c r="T61" s="13"/>
      <c r="U61" s="199"/>
      <c r="V61" s="162"/>
      <c r="W61" s="162"/>
      <c r="X61" s="162"/>
      <c r="Y61" s="121"/>
      <c r="Z61" s="121"/>
      <c r="AD61" s="264"/>
    </row>
    <row r="62" spans="1:43" ht="8.25" customHeight="1" x14ac:dyDescent="0.25">
      <c r="A62" s="13"/>
      <c r="B62" s="13"/>
      <c r="C62" s="13"/>
      <c r="D62" s="13"/>
      <c r="E62" s="13"/>
      <c r="F62" s="688"/>
      <c r="G62" s="13"/>
      <c r="H62" s="13"/>
      <c r="I62" s="13"/>
      <c r="J62" s="13"/>
      <c r="K62" s="13"/>
      <c r="L62" s="13"/>
      <c r="M62" s="13"/>
      <c r="N62" s="115"/>
      <c r="O62" s="115"/>
      <c r="P62" s="115"/>
      <c r="Q62" s="115"/>
      <c r="R62" s="1241" t="s">
        <v>146</v>
      </c>
      <c r="S62" s="1241"/>
      <c r="T62" s="13"/>
      <c r="U62" s="199"/>
      <c r="V62" s="162"/>
      <c r="W62" s="162"/>
      <c r="X62" s="162"/>
      <c r="Y62" s="121"/>
      <c r="Z62" s="121"/>
      <c r="AD62" s="264"/>
    </row>
    <row r="63" spans="1:43" ht="15" customHeight="1" x14ac:dyDescent="0.25">
      <c r="A63" s="13"/>
      <c r="B63" s="107"/>
      <c r="C63" s="107"/>
      <c r="D63" s="107"/>
      <c r="E63" s="107"/>
      <c r="F63" s="107"/>
      <c r="G63" s="107"/>
      <c r="H63" s="107"/>
      <c r="I63" s="107"/>
      <c r="J63" s="107"/>
      <c r="K63" s="107"/>
      <c r="L63" s="107"/>
      <c r="M63" s="107"/>
      <c r="N63" s="107"/>
      <c r="O63" s="107"/>
      <c r="P63" s="107"/>
      <c r="Q63" s="107"/>
      <c r="R63" s="436"/>
      <c r="S63" s="107"/>
      <c r="T63" s="97"/>
      <c r="U63" s="195"/>
      <c r="V63" s="176"/>
      <c r="W63" s="175"/>
      <c r="X63" s="121"/>
      <c r="Y63" s="121"/>
      <c r="Z63" s="121"/>
      <c r="AA63" s="470"/>
      <c r="AB63" s="162"/>
      <c r="AC63" s="162"/>
      <c r="AD63" s="265"/>
      <c r="AE63" s="162"/>
      <c r="AF63" s="162"/>
      <c r="AG63" s="162"/>
      <c r="AH63" s="162"/>
      <c r="AI63" s="162"/>
      <c r="AJ63" s="162"/>
      <c r="AK63" s="162"/>
      <c r="AL63" s="162"/>
    </row>
    <row r="64" spans="1:43" ht="77.25" customHeight="1" x14ac:dyDescent="0.3">
      <c r="A64" s="13"/>
      <c r="B64" s="1325" t="s">
        <v>967</v>
      </c>
      <c r="C64" s="1325"/>
      <c r="D64" s="1325"/>
      <c r="E64" s="1325"/>
      <c r="F64" s="1325"/>
      <c r="G64" s="1325"/>
      <c r="H64" s="1325"/>
      <c r="I64" s="1325"/>
      <c r="J64" s="1325"/>
      <c r="K64" s="1325"/>
      <c r="L64" s="1325"/>
      <c r="M64" s="1325"/>
      <c r="N64" s="1325"/>
      <c r="O64" s="1325"/>
      <c r="P64" s="1325"/>
      <c r="Q64" s="1325"/>
      <c r="R64" s="1325"/>
      <c r="S64" s="13"/>
      <c r="T64" s="97"/>
      <c r="U64" s="195"/>
      <c r="V64" s="176"/>
      <c r="W64" s="177"/>
      <c r="X64" s="121"/>
      <c r="Y64" s="121"/>
      <c r="Z64" s="121"/>
      <c r="AB64" s="439"/>
      <c r="AC64" s="439"/>
      <c r="AD64" s="439"/>
      <c r="AE64" s="439"/>
      <c r="AF64" s="439"/>
      <c r="AG64" s="439"/>
      <c r="AH64" s="439"/>
      <c r="AI64" s="439"/>
      <c r="AJ64" s="439"/>
      <c r="AK64" s="439"/>
      <c r="AL64" s="439"/>
      <c r="AM64" s="439"/>
      <c r="AN64" s="439"/>
      <c r="AO64" s="439"/>
      <c r="AP64" s="439"/>
      <c r="AQ64" s="439"/>
    </row>
    <row r="65" spans="1:48" ht="19.5" customHeight="1" x14ac:dyDescent="0.3">
      <c r="A65" s="13"/>
      <c r="B65" s="181"/>
      <c r="C65" s="683"/>
      <c r="D65" s="683"/>
      <c r="E65" s="683"/>
      <c r="F65" s="683"/>
      <c r="G65" s="683"/>
      <c r="H65" s="683"/>
      <c r="I65" s="683"/>
      <c r="J65" s="683"/>
      <c r="K65" s="683"/>
      <c r="L65" s="683"/>
      <c r="M65" s="683"/>
      <c r="N65" s="683"/>
      <c r="O65" s="683"/>
      <c r="P65" s="683"/>
      <c r="Q65" s="683"/>
      <c r="R65" s="434"/>
      <c r="S65" s="12"/>
      <c r="T65" s="97"/>
      <c r="U65" s="195"/>
      <c r="V65" s="176"/>
      <c r="W65" s="177"/>
      <c r="X65" s="121"/>
      <c r="Y65" s="121"/>
      <c r="Z65" s="121"/>
      <c r="AA65" s="471"/>
      <c r="AB65" s="439"/>
      <c r="AC65" s="439"/>
      <c r="AD65" s="439"/>
      <c r="AE65" s="439"/>
      <c r="AF65" s="439"/>
      <c r="AG65" s="439"/>
      <c r="AH65" s="439"/>
      <c r="AI65" s="439"/>
      <c r="AJ65" s="439"/>
      <c r="AK65" s="439"/>
      <c r="AL65" s="439"/>
      <c r="AM65" s="439"/>
      <c r="AN65" s="439"/>
      <c r="AO65" s="439"/>
      <c r="AP65" s="439"/>
      <c r="AQ65" s="439"/>
    </row>
    <row r="66" spans="1:48" ht="59.25" customHeight="1" x14ac:dyDescent="0.3">
      <c r="A66" s="13"/>
      <c r="B66" s="1333" t="s">
        <v>608</v>
      </c>
      <c r="C66" s="1333"/>
      <c r="D66" s="1333"/>
      <c r="E66" s="1333"/>
      <c r="F66" s="1336" t="s">
        <v>63</v>
      </c>
      <c r="G66" s="1336"/>
      <c r="H66" s="1336"/>
      <c r="I66" s="1336"/>
      <c r="J66" s="1335"/>
      <c r="K66" s="1335"/>
      <c r="L66" s="1335"/>
      <c r="M66" s="1335"/>
      <c r="N66" s="1335"/>
      <c r="O66" s="1335"/>
      <c r="P66" s="1335"/>
      <c r="Q66" s="1335"/>
      <c r="R66" s="1335"/>
      <c r="S66" s="1335"/>
      <c r="T66" s="97"/>
      <c r="U66" s="195"/>
      <c r="V66" s="176"/>
      <c r="W66" s="121"/>
      <c r="X66" s="121"/>
      <c r="Y66" s="121"/>
      <c r="Z66" s="121"/>
      <c r="AA66" s="471"/>
      <c r="AB66" s="439"/>
      <c r="AC66" s="439"/>
      <c r="AD66" s="439"/>
      <c r="AE66" s="439"/>
      <c r="AF66" s="439"/>
      <c r="AG66" s="439"/>
      <c r="AH66" s="439"/>
      <c r="AI66" s="439"/>
      <c r="AJ66" s="439"/>
      <c r="AK66" s="439"/>
      <c r="AL66" s="439"/>
      <c r="AM66" s="439"/>
      <c r="AN66" s="439"/>
      <c r="AO66" s="439"/>
      <c r="AP66" s="439"/>
      <c r="AQ66" s="439"/>
    </row>
    <row r="67" spans="1:48" ht="20.100000000000001" customHeight="1" x14ac:dyDescent="0.3">
      <c r="A67" s="13"/>
      <c r="B67" s="682" t="s">
        <v>91</v>
      </c>
      <c r="C67" s="682"/>
      <c r="D67" s="682"/>
      <c r="E67" s="682"/>
      <c r="F67" s="1332" t="s">
        <v>64</v>
      </c>
      <c r="G67" s="1332"/>
      <c r="H67" s="1332"/>
      <c r="I67" s="1332"/>
      <c r="J67" s="1328"/>
      <c r="K67" s="1328"/>
      <c r="L67" s="1328"/>
      <c r="M67" s="1328"/>
      <c r="N67" s="1328"/>
      <c r="O67" s="1328"/>
      <c r="P67" s="1328"/>
      <c r="Q67" s="1328"/>
      <c r="R67" s="1328"/>
      <c r="S67" s="1328"/>
      <c r="T67" s="97"/>
      <c r="U67" s="195"/>
      <c r="V67" s="176"/>
      <c r="W67" s="162"/>
      <c r="X67" s="162"/>
      <c r="Y67" s="121"/>
      <c r="Z67" s="121"/>
      <c r="AA67" s="472" t="s">
        <v>611</v>
      </c>
      <c r="AB67" s="162"/>
      <c r="AC67" s="162"/>
      <c r="AD67" s="162"/>
      <c r="AE67" s="162"/>
      <c r="AF67" s="162"/>
      <c r="AG67" s="162"/>
      <c r="AH67" s="162"/>
      <c r="AI67" s="162"/>
      <c r="AJ67" s="162"/>
      <c r="AK67" s="162"/>
      <c r="AL67" s="162"/>
    </row>
    <row r="68" spans="1:48" ht="20.100000000000001" customHeight="1" x14ac:dyDescent="0.3">
      <c r="A68" s="13"/>
      <c r="B68" s="701" t="s">
        <v>17</v>
      </c>
      <c r="C68" s="701"/>
      <c r="D68" s="701"/>
      <c r="E68" s="701"/>
      <c r="F68" s="1332" t="s">
        <v>65</v>
      </c>
      <c r="G68" s="1332"/>
      <c r="H68" s="1332"/>
      <c r="I68" s="1332"/>
      <c r="J68" s="1328"/>
      <c r="K68" s="1328"/>
      <c r="L68" s="1328"/>
      <c r="M68" s="1328"/>
      <c r="N68" s="1328"/>
      <c r="O68" s="1328"/>
      <c r="P68" s="1328"/>
      <c r="Q68" s="1328"/>
      <c r="R68" s="1328"/>
      <c r="S68" s="1328"/>
      <c r="T68" s="97"/>
      <c r="U68" s="195"/>
      <c r="V68" s="176"/>
      <c r="W68" s="162"/>
      <c r="X68" s="162"/>
      <c r="Y68" s="121"/>
      <c r="Z68" s="121"/>
      <c r="AA68" s="473" t="s">
        <v>605</v>
      </c>
    </row>
    <row r="69" spans="1:48" ht="20.100000000000001" customHeight="1" x14ac:dyDescent="0.3">
      <c r="A69" s="13"/>
      <c r="B69" s="701" t="s">
        <v>9</v>
      </c>
      <c r="C69" s="701"/>
      <c r="D69" s="701"/>
      <c r="E69" s="701"/>
      <c r="F69" s="1332" t="s">
        <v>67</v>
      </c>
      <c r="G69" s="1332"/>
      <c r="H69" s="1332"/>
      <c r="I69" s="1332"/>
      <c r="J69" s="1328"/>
      <c r="K69" s="1328"/>
      <c r="L69" s="1328"/>
      <c r="M69" s="1328"/>
      <c r="N69" s="1328"/>
      <c r="O69" s="1328"/>
      <c r="P69" s="1328"/>
      <c r="Q69" s="1328"/>
      <c r="R69" s="1328"/>
      <c r="S69" s="1328"/>
      <c r="T69" s="97"/>
      <c r="U69" s="195"/>
      <c r="V69" s="176"/>
      <c r="W69" s="162"/>
      <c r="X69" s="162"/>
      <c r="Y69" s="121"/>
      <c r="Z69" s="121"/>
      <c r="AA69" s="473" t="s">
        <v>606</v>
      </c>
    </row>
    <row r="70" spans="1:48" ht="20.100000000000001" customHeight="1" x14ac:dyDescent="0.3">
      <c r="A70" s="13"/>
      <c r="B70" s="685" t="s">
        <v>849</v>
      </c>
      <c r="C70" s="685"/>
      <c r="D70" s="685"/>
      <c r="E70" s="685"/>
      <c r="F70" s="1332" t="s">
        <v>327</v>
      </c>
      <c r="G70" s="1332"/>
      <c r="H70" s="1332"/>
      <c r="I70" s="1332"/>
      <c r="J70" s="1328"/>
      <c r="K70" s="1328"/>
      <c r="L70" s="1328"/>
      <c r="M70" s="1328"/>
      <c r="N70" s="1328"/>
      <c r="O70" s="1328"/>
      <c r="P70" s="1328"/>
      <c r="Q70" s="1328"/>
      <c r="R70" s="1328"/>
      <c r="S70" s="1328"/>
      <c r="T70" s="107"/>
      <c r="U70" s="199"/>
      <c r="V70" s="120"/>
      <c r="W70" s="162"/>
      <c r="X70" s="162"/>
      <c r="Y70" s="162"/>
      <c r="AA70" s="473" t="s">
        <v>594</v>
      </c>
    </row>
    <row r="71" spans="1:48" ht="20.100000000000001" customHeight="1" x14ac:dyDescent="0.3">
      <c r="A71" s="13"/>
      <c r="B71" s="685" t="s">
        <v>609</v>
      </c>
      <c r="C71" s="685"/>
      <c r="D71" s="685"/>
      <c r="E71" s="685"/>
      <c r="F71" s="1332" t="s">
        <v>325</v>
      </c>
      <c r="G71" s="1332"/>
      <c r="H71" s="1332"/>
      <c r="I71" s="1332"/>
      <c r="J71" s="1328"/>
      <c r="K71" s="1328"/>
      <c r="L71" s="1328"/>
      <c r="M71" s="1328"/>
      <c r="N71" s="1328"/>
      <c r="O71" s="1328"/>
      <c r="P71" s="1328"/>
      <c r="Q71" s="1328"/>
      <c r="R71" s="1328"/>
      <c r="S71" s="1328"/>
      <c r="T71" s="107"/>
      <c r="U71" s="199"/>
      <c r="V71" s="120"/>
      <c r="W71" s="162"/>
      <c r="X71" s="162"/>
      <c r="Y71" s="162"/>
      <c r="AA71" s="473" t="s">
        <v>607</v>
      </c>
    </row>
    <row r="72" spans="1:48" ht="20.100000000000001" customHeight="1" x14ac:dyDescent="0.25">
      <c r="A72" s="13"/>
      <c r="B72" s="1277" t="s">
        <v>601</v>
      </c>
      <c r="C72" s="1277"/>
      <c r="D72" s="1277"/>
      <c r="E72" s="1277"/>
      <c r="F72" s="1332" t="s">
        <v>326</v>
      </c>
      <c r="G72" s="1332"/>
      <c r="H72" s="1332"/>
      <c r="I72" s="1332"/>
      <c r="J72" s="1328"/>
      <c r="K72" s="1328"/>
      <c r="L72" s="1328"/>
      <c r="M72" s="1328"/>
      <c r="N72" s="1328"/>
      <c r="O72" s="1328"/>
      <c r="P72" s="1328"/>
      <c r="Q72" s="1328"/>
      <c r="R72" s="1328"/>
      <c r="S72" s="1328"/>
      <c r="T72" s="107"/>
      <c r="U72" s="199"/>
      <c r="V72" s="120"/>
      <c r="W72" s="162"/>
      <c r="X72" s="162"/>
      <c r="Y72" s="162"/>
    </row>
    <row r="73" spans="1:48" ht="20.100000000000001" customHeight="1" x14ac:dyDescent="0.25">
      <c r="A73" s="13"/>
      <c r="B73" s="1313" t="s">
        <v>600</v>
      </c>
      <c r="C73" s="1313"/>
      <c r="D73" s="1313"/>
      <c r="E73" s="1313"/>
      <c r="F73" s="1332" t="s">
        <v>66</v>
      </c>
      <c r="G73" s="1332"/>
      <c r="H73" s="1332"/>
      <c r="I73" s="1332"/>
      <c r="J73" s="1328"/>
      <c r="K73" s="1328"/>
      <c r="L73" s="1328"/>
      <c r="M73" s="1328"/>
      <c r="N73" s="1328"/>
      <c r="O73" s="1328"/>
      <c r="P73" s="1328"/>
      <c r="Q73" s="1328"/>
      <c r="R73" s="1328"/>
      <c r="S73" s="1328"/>
      <c r="T73" s="107"/>
      <c r="U73" s="199"/>
      <c r="V73" s="120"/>
      <c r="W73" s="162"/>
      <c r="X73" s="162"/>
      <c r="Y73" s="162"/>
      <c r="AA73" s="474" t="str">
        <f>AA67&amp;School_Year&amp;AA68&amp;SEPDSRD&amp;AA69&amp;TEXT(PTV,"$0.0000")&amp;AA70&amp;TEXT(PTV*TLW,"$#,###.00")&amp;AA71</f>
        <v>USDA WBSCM Item Code 100332 / Tomato Paste For Bulk Processing. The Pass Thru Value (PTV) has been determined based on the quantity of tomato paste in the products being offered under this program. Values quoted for the SY2020/2021 are based on the FNS/NMPA e-mail of 11/01/2019 referencing 100332 value @ $0.4686 per pound or $18,697.14 per truckload of paste. The corresponding Pass Through Value discount for each product has been indicated above (see Pass Through / Rebate Amount column) .</v>
      </c>
      <c r="AB73" s="474"/>
      <c r="AC73" s="474"/>
      <c r="AD73" s="474"/>
      <c r="AE73" s="474"/>
      <c r="AF73" s="474"/>
      <c r="AG73" s="474"/>
      <c r="AH73" s="474"/>
      <c r="AI73" s="474"/>
      <c r="AJ73" s="474"/>
      <c r="AK73" s="474"/>
      <c r="AL73" s="474"/>
      <c r="AM73" s="474"/>
      <c r="AN73" s="474"/>
      <c r="AO73" s="474"/>
      <c r="AP73" s="474"/>
      <c r="AQ73" s="474"/>
      <c r="AR73" s="474"/>
      <c r="AS73" s="474"/>
      <c r="AT73" s="474"/>
      <c r="AU73" s="474"/>
      <c r="AV73" s="474"/>
    </row>
    <row r="74" spans="1:48" ht="20.100000000000001" customHeight="1" x14ac:dyDescent="0.25">
      <c r="A74" s="13"/>
      <c r="B74" s="325"/>
      <c r="C74" s="325"/>
      <c r="D74" s="325"/>
      <c r="E74" s="325"/>
      <c r="F74" s="329"/>
      <c r="G74" s="329"/>
      <c r="H74" s="329"/>
      <c r="I74" s="329"/>
      <c r="J74" s="329"/>
      <c r="K74" s="329"/>
      <c r="L74" s="329"/>
      <c r="M74" s="329"/>
      <c r="N74" s="329"/>
      <c r="O74" s="329"/>
      <c r="P74" s="329"/>
      <c r="Q74" s="329"/>
      <c r="R74" s="702"/>
      <c r="S74" s="329"/>
      <c r="T74" s="107"/>
      <c r="U74" s="199"/>
      <c r="V74" s="120"/>
      <c r="W74" s="162"/>
      <c r="X74" s="162"/>
      <c r="Y74" s="162"/>
      <c r="AA74" s="474"/>
      <c r="AB74" s="474"/>
      <c r="AC74" s="474"/>
      <c r="AD74" s="474"/>
      <c r="AE74" s="474"/>
      <c r="AF74" s="474"/>
      <c r="AG74" s="474"/>
      <c r="AH74" s="474"/>
      <c r="AI74" s="474"/>
      <c r="AJ74" s="474"/>
      <c r="AK74" s="474"/>
      <c r="AL74" s="474"/>
      <c r="AM74" s="474"/>
      <c r="AN74" s="474"/>
      <c r="AO74" s="474"/>
      <c r="AP74" s="474"/>
      <c r="AQ74" s="474"/>
      <c r="AR74" s="474"/>
      <c r="AS74" s="474"/>
      <c r="AT74" s="474"/>
      <c r="AU74" s="474"/>
      <c r="AV74" s="474"/>
    </row>
    <row r="75" spans="1:48" ht="16.5" customHeight="1" x14ac:dyDescent="0.25">
      <c r="A75" s="13"/>
      <c r="B75" s="1331" t="s">
        <v>280</v>
      </c>
      <c r="C75" s="1331"/>
      <c r="D75" s="1331"/>
      <c r="E75" s="329"/>
      <c r="F75" s="329"/>
      <c r="G75" s="329"/>
      <c r="H75" s="329"/>
      <c r="I75" s="329"/>
      <c r="J75" s="329"/>
      <c r="K75" s="329"/>
      <c r="L75" s="329"/>
      <c r="M75" s="329"/>
      <c r="N75" s="329"/>
      <c r="O75" s="329"/>
      <c r="P75" s="329"/>
      <c r="Q75" s="329"/>
      <c r="R75" s="702"/>
      <c r="S75" s="329"/>
      <c r="T75" s="107"/>
      <c r="U75" s="199"/>
      <c r="V75" s="120"/>
      <c r="W75" s="162"/>
      <c r="X75" s="162"/>
      <c r="Y75" s="162"/>
      <c r="AA75" s="474"/>
      <c r="AB75" s="440"/>
      <c r="AC75" s="440"/>
      <c r="AD75" s="440"/>
      <c r="AE75" s="440"/>
      <c r="AF75" s="440"/>
      <c r="AG75" s="440"/>
      <c r="AH75" s="440"/>
      <c r="AI75" s="440"/>
      <c r="AJ75" s="440"/>
      <c r="AK75" s="440"/>
      <c r="AL75" s="440"/>
      <c r="AM75" s="440"/>
      <c r="AN75" s="440"/>
      <c r="AO75" s="440"/>
      <c r="AP75" s="440"/>
      <c r="AQ75" s="440"/>
      <c r="AR75" s="440"/>
      <c r="AS75" s="440"/>
      <c r="AT75" s="440"/>
      <c r="AU75" s="440"/>
      <c r="AV75" s="440"/>
    </row>
    <row r="76" spans="1:48" ht="17.399999999999999" x14ac:dyDescent="0.3">
      <c r="A76" s="13"/>
      <c r="E76" s="182"/>
      <c r="F76" s="182"/>
      <c r="G76" s="182"/>
      <c r="H76" s="182"/>
      <c r="I76" s="182"/>
      <c r="J76" s="184"/>
      <c r="K76" s="182"/>
      <c r="L76" s="182"/>
      <c r="M76" s="182"/>
      <c r="N76" s="182"/>
      <c r="O76" s="182"/>
      <c r="P76" s="182"/>
      <c r="Q76" s="182"/>
      <c r="R76" s="435"/>
      <c r="S76" s="46"/>
      <c r="T76" s="107"/>
      <c r="U76" s="199"/>
      <c r="V76" s="120"/>
      <c r="W76" s="162"/>
      <c r="X76" s="162"/>
      <c r="Y76" s="162"/>
      <c r="AA76" s="474"/>
      <c r="AB76" s="440"/>
      <c r="AC76" s="440"/>
      <c r="AD76" s="440"/>
      <c r="AE76" s="440"/>
      <c r="AF76" s="440"/>
      <c r="AG76" s="440"/>
      <c r="AH76" s="440"/>
      <c r="AI76" s="440"/>
      <c r="AJ76" s="440"/>
      <c r="AK76" s="440"/>
      <c r="AL76" s="440"/>
      <c r="AM76" s="440"/>
      <c r="AN76" s="440"/>
      <c r="AO76" s="440"/>
      <c r="AP76" s="440"/>
      <c r="AQ76" s="440"/>
      <c r="AR76" s="440"/>
      <c r="AS76" s="440"/>
      <c r="AT76" s="440"/>
      <c r="AU76" s="440"/>
      <c r="AV76" s="440"/>
    </row>
    <row r="77" spans="1:48" ht="17.399999999999999" x14ac:dyDescent="0.25">
      <c r="A77" s="13"/>
      <c r="B77" s="1072" t="s">
        <v>622</v>
      </c>
      <c r="C77" s="1072"/>
      <c r="D77" s="1072"/>
      <c r="E77" s="1073" t="s">
        <v>446</v>
      </c>
      <c r="G77" s="1073"/>
      <c r="H77" s="1073"/>
      <c r="I77" s="1073" t="s">
        <v>495</v>
      </c>
      <c r="K77" s="1073"/>
      <c r="M77" s="1073"/>
      <c r="N77" s="1073"/>
      <c r="O77" s="1073"/>
      <c r="P77" s="1073"/>
      <c r="Q77" s="1073"/>
      <c r="R77" s="1073"/>
      <c r="S77" s="1073"/>
      <c r="T77" s="107"/>
      <c r="U77" s="199"/>
      <c r="V77" s="120"/>
      <c r="W77" s="162"/>
      <c r="X77" s="162"/>
      <c r="Y77" s="162"/>
    </row>
    <row r="78" spans="1:48" ht="17.399999999999999" x14ac:dyDescent="0.25">
      <c r="A78" s="13"/>
      <c r="B78" s="404" t="s">
        <v>866</v>
      </c>
      <c r="C78" s="1065"/>
      <c r="D78" s="1065"/>
      <c r="E78" s="1064" t="s">
        <v>867</v>
      </c>
      <c r="G78" s="1064"/>
      <c r="H78" s="1064"/>
      <c r="I78" s="1064" t="s">
        <v>868</v>
      </c>
      <c r="K78" s="1064"/>
      <c r="M78" s="1064"/>
      <c r="N78" s="1064"/>
      <c r="O78" s="1064"/>
      <c r="P78" s="1064"/>
      <c r="Q78" s="1064"/>
      <c r="R78" s="1064"/>
      <c r="S78" s="1064"/>
      <c r="T78" s="107"/>
      <c r="U78" s="199"/>
      <c r="V78" s="120"/>
      <c r="W78" s="162"/>
      <c r="X78" s="162"/>
      <c r="Y78" s="162"/>
    </row>
    <row r="79" spans="1:48" ht="15" customHeight="1" x14ac:dyDescent="0.25">
      <c r="A79" s="13"/>
      <c r="B79" s="404" t="s">
        <v>861</v>
      </c>
      <c r="C79" s="404"/>
      <c r="D79" s="404"/>
      <c r="E79" s="442" t="s">
        <v>859</v>
      </c>
      <c r="G79" s="442"/>
      <c r="H79" s="442"/>
      <c r="I79" s="442" t="s">
        <v>861</v>
      </c>
      <c r="K79" s="442"/>
      <c r="M79" s="442"/>
      <c r="N79" s="442"/>
      <c r="O79" s="442"/>
      <c r="P79" s="442"/>
      <c r="Q79" s="442"/>
      <c r="R79" s="442"/>
      <c r="S79" s="442"/>
      <c r="T79" s="107"/>
      <c r="U79" s="199"/>
      <c r="V79" s="120"/>
      <c r="W79" s="162"/>
      <c r="X79" s="162"/>
      <c r="Y79" s="162"/>
    </row>
    <row r="80" spans="1:48" ht="17.399999999999999" x14ac:dyDescent="0.25">
      <c r="A80" s="13"/>
      <c r="B80" s="404" t="s">
        <v>536</v>
      </c>
      <c r="C80" s="404"/>
      <c r="D80" s="404"/>
      <c r="E80" s="442" t="s">
        <v>860</v>
      </c>
      <c r="G80" s="442"/>
      <c r="H80" s="442"/>
      <c r="I80" s="442" t="s">
        <v>284</v>
      </c>
      <c r="K80" s="442"/>
      <c r="M80" s="442"/>
      <c r="N80" s="442"/>
      <c r="O80" s="442"/>
      <c r="P80" s="442"/>
      <c r="Q80" s="442"/>
      <c r="R80" s="442"/>
      <c r="S80" s="442"/>
      <c r="T80" s="107"/>
      <c r="U80" s="199"/>
      <c r="V80" s="120"/>
      <c r="W80" s="162"/>
      <c r="X80" s="162"/>
      <c r="Y80" s="162"/>
    </row>
    <row r="81" spans="1:25" ht="17.399999999999999" x14ac:dyDescent="0.25">
      <c r="A81" s="13"/>
      <c r="B81" s="1074" t="s">
        <v>537</v>
      </c>
      <c r="C81" s="1074"/>
      <c r="D81" s="1074"/>
      <c r="E81" s="1075" t="s">
        <v>447</v>
      </c>
      <c r="G81" s="1075"/>
      <c r="H81" s="1075"/>
      <c r="I81" s="1076" t="s">
        <v>493</v>
      </c>
      <c r="K81" s="1076"/>
      <c r="M81" s="1076"/>
      <c r="N81" s="1076"/>
      <c r="O81" s="1076"/>
      <c r="P81" s="1076"/>
      <c r="Q81" s="1076"/>
      <c r="R81" s="1076"/>
      <c r="S81" s="1076"/>
      <c r="T81" s="107"/>
      <c r="U81" s="199"/>
      <c r="V81" s="120"/>
      <c r="W81" s="162"/>
      <c r="X81" s="162"/>
      <c r="Y81" s="162"/>
    </row>
    <row r="82" spans="1:25" ht="17.399999999999999" x14ac:dyDescent="0.3">
      <c r="A82" s="13"/>
      <c r="B82" s="186"/>
      <c r="C82" s="182"/>
      <c r="D82" s="182"/>
      <c r="E82" s="187"/>
      <c r="F82" s="188"/>
      <c r="G82" s="182"/>
      <c r="H82" s="182"/>
      <c r="I82" s="182"/>
      <c r="L82" s="182"/>
      <c r="M82" s="182"/>
      <c r="N82" s="182"/>
      <c r="O82" s="182"/>
      <c r="P82" s="181"/>
      <c r="Q82" s="182"/>
      <c r="R82" s="435"/>
      <c r="S82" s="46"/>
      <c r="T82" s="107"/>
      <c r="U82" s="199"/>
      <c r="V82" s="120"/>
      <c r="W82" s="162"/>
      <c r="X82" s="162"/>
      <c r="Y82" s="162"/>
    </row>
    <row r="83" spans="1:25" ht="15.6" thickBot="1" x14ac:dyDescent="0.3">
      <c r="A83" s="13"/>
      <c r="B83" s="292"/>
      <c r="C83" s="292"/>
      <c r="D83" s="217"/>
      <c r="E83" s="292"/>
      <c r="F83" s="217"/>
      <c r="G83" s="304"/>
      <c r="H83" s="217"/>
      <c r="I83" s="217"/>
      <c r="J83" s="217"/>
      <c r="K83" s="304"/>
      <c r="L83" s="217"/>
      <c r="M83" s="217"/>
      <c r="N83" s="217"/>
      <c r="O83" s="217"/>
      <c r="P83" s="689"/>
      <c r="Q83" s="217"/>
      <c r="R83" s="690"/>
      <c r="S83" s="217"/>
      <c r="T83" s="107"/>
      <c r="U83" s="199"/>
      <c r="V83" s="120"/>
      <c r="W83" s="162"/>
      <c r="X83" s="162"/>
      <c r="Y83" s="162"/>
    </row>
    <row r="84" spans="1:25" ht="15" x14ac:dyDescent="0.25">
      <c r="A84" s="563"/>
      <c r="B84" s="691"/>
      <c r="C84" s="692"/>
      <c r="D84" s="692"/>
      <c r="E84" s="692"/>
      <c r="F84" s="692"/>
      <c r="G84" s="692"/>
      <c r="H84" s="692"/>
      <c r="I84" s="692"/>
      <c r="J84" s="691"/>
      <c r="K84" s="691"/>
      <c r="L84" s="691"/>
      <c r="M84" s="691"/>
      <c r="N84" s="691"/>
      <c r="O84" s="691"/>
      <c r="P84" s="691"/>
      <c r="Q84" s="691"/>
      <c r="R84" s="693"/>
      <c r="S84" s="694"/>
      <c r="T84" s="107"/>
      <c r="U84" s="199"/>
      <c r="V84" s="120"/>
      <c r="W84" s="162"/>
      <c r="X84" s="162"/>
      <c r="Y84" s="162"/>
    </row>
    <row r="85" spans="1:25" ht="17.399999999999999" x14ac:dyDescent="0.25">
      <c r="A85" s="563"/>
      <c r="B85" s="695" t="s">
        <v>470</v>
      </c>
      <c r="C85" s="404"/>
      <c r="D85" s="682"/>
      <c r="E85" s="682"/>
      <c r="F85" s="682"/>
      <c r="G85" s="682"/>
      <c r="H85" s="404"/>
      <c r="I85" s="404"/>
      <c r="J85" s="404"/>
      <c r="K85" s="443"/>
      <c r="L85" s="443"/>
      <c r="M85" s="404"/>
      <c r="N85" s="404"/>
      <c r="O85" s="404"/>
      <c r="P85" s="404"/>
      <c r="Q85" s="404"/>
      <c r="R85" s="444"/>
      <c r="S85" s="445"/>
      <c r="T85" s="107"/>
      <c r="U85" s="199"/>
      <c r="V85" s="120"/>
      <c r="W85" s="162"/>
      <c r="X85" s="162"/>
      <c r="Y85" s="162"/>
    </row>
    <row r="86" spans="1:25" ht="17.399999999999999" x14ac:dyDescent="0.25">
      <c r="A86" s="563"/>
      <c r="B86" s="404"/>
      <c r="C86" s="404"/>
      <c r="D86" s="446"/>
      <c r="E86" s="1329" t="s">
        <v>146</v>
      </c>
      <c r="F86" s="1329"/>
      <c r="G86" s="1329"/>
      <c r="H86" s="446"/>
      <c r="I86" s="443"/>
      <c r="J86" s="443"/>
      <c r="K86" s="443"/>
      <c r="L86" s="443"/>
      <c r="M86" s="443"/>
      <c r="N86" s="443"/>
      <c r="O86" s="443"/>
      <c r="P86" s="446"/>
      <c r="Q86" s="404"/>
      <c r="R86" s="444"/>
      <c r="S86" s="445"/>
      <c r="T86" s="107"/>
      <c r="U86" s="199"/>
      <c r="V86" s="120"/>
      <c r="W86" s="162"/>
      <c r="X86" s="162"/>
      <c r="Y86" s="162"/>
    </row>
    <row r="87" spans="1:25" ht="18" customHeight="1" x14ac:dyDescent="0.25">
      <c r="A87" s="563"/>
      <c r="B87" s="451"/>
      <c r="C87" s="447" t="s">
        <v>328</v>
      </c>
      <c r="D87" s="684" t="s">
        <v>538</v>
      </c>
      <c r="E87" s="448" t="s">
        <v>498</v>
      </c>
      <c r="F87" s="447"/>
      <c r="G87" s="449" t="s">
        <v>325</v>
      </c>
      <c r="H87" s="1330" t="s">
        <v>500</v>
      </c>
      <c r="I87" s="1330"/>
      <c r="J87" s="1330"/>
      <c r="K87" s="684"/>
      <c r="L87" s="684"/>
      <c r="M87" s="684"/>
      <c r="N87" s="450"/>
      <c r="O87" s="404"/>
      <c r="P87" s="450"/>
      <c r="Q87" s="451"/>
      <c r="R87" s="452"/>
      <c r="S87" s="453"/>
      <c r="T87" s="107"/>
      <c r="U87" s="199"/>
      <c r="V87" s="120"/>
      <c r="W87" s="162"/>
      <c r="X87" s="162"/>
      <c r="Y87" s="162"/>
    </row>
    <row r="88" spans="1:25" ht="17.399999999999999" x14ac:dyDescent="0.25">
      <c r="A88" s="563"/>
      <c r="B88" s="451"/>
      <c r="C88" s="449" t="s">
        <v>329</v>
      </c>
      <c r="D88" s="684" t="s">
        <v>497</v>
      </c>
      <c r="E88" s="684" t="s">
        <v>499</v>
      </c>
      <c r="F88" s="684"/>
      <c r="G88" s="449" t="s">
        <v>327</v>
      </c>
      <c r="H88" s="454" t="s">
        <v>539</v>
      </c>
      <c r="I88" s="684"/>
      <c r="J88" s="684"/>
      <c r="K88" s="684"/>
      <c r="L88" s="451"/>
      <c r="M88" s="451"/>
      <c r="N88" s="450"/>
      <c r="O88" s="404"/>
      <c r="P88" s="449" t="s">
        <v>146</v>
      </c>
      <c r="Q88" s="455"/>
      <c r="R88" s="456"/>
      <c r="S88" s="457"/>
      <c r="T88" s="107"/>
      <c r="U88" s="199"/>
      <c r="V88" s="120"/>
      <c r="W88" s="162"/>
      <c r="X88" s="162"/>
      <c r="Y88" s="162"/>
    </row>
    <row r="89" spans="1:25" ht="17.399999999999999" x14ac:dyDescent="0.25">
      <c r="A89" s="563"/>
      <c r="B89" s="404"/>
      <c r="C89" s="404"/>
      <c r="D89" s="404"/>
      <c r="E89" s="404"/>
      <c r="F89" s="404"/>
      <c r="G89" s="451"/>
      <c r="H89" s="1327"/>
      <c r="I89" s="1327"/>
      <c r="J89" s="1327"/>
      <c r="K89" s="1327"/>
      <c r="L89" s="1327"/>
      <c r="M89" s="1327"/>
      <c r="N89" s="1327"/>
      <c r="O89" s="404"/>
      <c r="P89" s="449" t="s">
        <v>146</v>
      </c>
      <c r="Q89" s="455"/>
      <c r="R89" s="456"/>
      <c r="S89" s="457"/>
      <c r="T89" s="107"/>
      <c r="U89" s="199"/>
      <c r="V89" s="120"/>
      <c r="W89" s="162"/>
      <c r="X89" s="162"/>
      <c r="Y89" s="162"/>
    </row>
    <row r="90" spans="1:25" ht="18" thickBot="1" x14ac:dyDescent="0.3">
      <c r="A90" s="563"/>
      <c r="B90" s="696"/>
      <c r="C90" s="696"/>
      <c r="D90" s="696"/>
      <c r="E90" s="696"/>
      <c r="F90" s="696"/>
      <c r="G90" s="696"/>
      <c r="H90" s="697"/>
      <c r="I90" s="697"/>
      <c r="J90" s="696"/>
      <c r="K90" s="698"/>
      <c r="L90" s="697"/>
      <c r="M90" s="696"/>
      <c r="N90" s="696"/>
      <c r="O90" s="697"/>
      <c r="P90" s="697"/>
      <c r="Q90" s="697"/>
      <c r="R90" s="699"/>
      <c r="S90" s="700"/>
      <c r="T90" s="107"/>
      <c r="U90" s="199"/>
      <c r="V90" s="120"/>
      <c r="W90" s="162"/>
      <c r="X90" s="162"/>
      <c r="Y90" s="162"/>
    </row>
    <row r="91" spans="1:25" x14ac:dyDescent="0.25">
      <c r="A91" s="12"/>
      <c r="B91" s="203"/>
      <c r="C91" s="4"/>
      <c r="D91" s="4"/>
      <c r="E91" s="4"/>
      <c r="F91" s="107"/>
      <c r="G91" s="107"/>
      <c r="H91" s="107"/>
      <c r="I91" s="107"/>
      <c r="J91" s="107"/>
      <c r="K91" s="107"/>
      <c r="L91" s="107"/>
      <c r="M91" s="107"/>
      <c r="N91" s="107"/>
      <c r="O91" s="107"/>
      <c r="P91" s="107"/>
      <c r="Q91" s="107"/>
      <c r="R91" s="436"/>
      <c r="S91" s="107"/>
      <c r="T91" s="107"/>
      <c r="U91" s="199"/>
      <c r="V91" s="120"/>
      <c r="W91" s="162"/>
      <c r="X91" s="162"/>
      <c r="Y91" s="162"/>
    </row>
    <row r="92" spans="1:25" x14ac:dyDescent="0.25">
      <c r="A92" s="12"/>
      <c r="B92" s="107"/>
      <c r="C92" s="4"/>
      <c r="D92" s="4"/>
      <c r="E92" s="4"/>
      <c r="F92" s="107"/>
      <c r="G92" s="107"/>
      <c r="H92" s="107"/>
      <c r="I92" s="107"/>
      <c r="J92" s="107"/>
      <c r="K92" s="107"/>
      <c r="L92" s="107"/>
      <c r="M92" s="107"/>
      <c r="N92" s="107"/>
      <c r="O92" s="107"/>
      <c r="P92" s="107"/>
      <c r="Q92" s="107"/>
      <c r="R92" s="436"/>
      <c r="S92" s="107"/>
      <c r="T92" s="107"/>
      <c r="U92" s="199"/>
      <c r="V92" s="120"/>
      <c r="W92" s="162"/>
      <c r="X92" s="162"/>
      <c r="Y92" s="162"/>
    </row>
    <row r="93" spans="1:25" x14ac:dyDescent="0.25">
      <c r="A93" s="12"/>
      <c r="B93" s="107"/>
      <c r="C93" s="4"/>
      <c r="D93" s="4"/>
      <c r="E93" s="4"/>
      <c r="F93" s="107"/>
      <c r="G93" s="107"/>
      <c r="H93" s="107"/>
      <c r="I93" s="107"/>
      <c r="J93" s="107"/>
      <c r="K93" s="107"/>
      <c r="L93" s="107"/>
      <c r="M93" s="107"/>
      <c r="N93" s="107"/>
      <c r="O93" s="107"/>
      <c r="P93" s="107"/>
      <c r="Q93" s="107"/>
      <c r="R93" s="436"/>
      <c r="S93" s="107"/>
      <c r="T93" s="107"/>
      <c r="U93" s="199"/>
      <c r="V93" s="120"/>
      <c r="W93" s="162"/>
      <c r="X93" s="162"/>
      <c r="Y93" s="162"/>
    </row>
    <row r="94" spans="1:25" x14ac:dyDescent="0.25">
      <c r="A94" s="12"/>
      <c r="B94" s="107"/>
      <c r="C94" s="4"/>
      <c r="D94" s="4"/>
      <c r="E94" s="4"/>
      <c r="F94" s="107"/>
      <c r="G94" s="107"/>
      <c r="H94" s="107"/>
      <c r="I94" s="107"/>
      <c r="J94" s="107"/>
      <c r="K94" s="107"/>
      <c r="L94" s="107"/>
      <c r="M94" s="107"/>
      <c r="N94" s="107"/>
      <c r="O94" s="107"/>
      <c r="P94" s="107"/>
      <c r="Q94" s="107"/>
      <c r="R94" s="436"/>
      <c r="S94" s="107"/>
      <c r="T94" s="107"/>
      <c r="U94" s="199"/>
      <c r="V94" s="120"/>
      <c r="W94" s="162"/>
      <c r="X94" s="162"/>
      <c r="Y94" s="162"/>
    </row>
    <row r="95" spans="1:25" x14ac:dyDescent="0.25">
      <c r="A95" s="12"/>
      <c r="B95" s="107"/>
      <c r="C95" s="4"/>
      <c r="D95" s="4"/>
      <c r="E95" s="4"/>
      <c r="F95" s="107"/>
      <c r="G95" s="107"/>
      <c r="H95" s="107"/>
      <c r="I95" s="107"/>
      <c r="J95" s="107"/>
      <c r="K95" s="107"/>
      <c r="L95" s="107"/>
      <c r="M95" s="107"/>
      <c r="N95" s="107"/>
      <c r="O95" s="107"/>
      <c r="P95" s="107"/>
      <c r="Q95" s="107"/>
      <c r="R95" s="436"/>
      <c r="S95" s="107"/>
      <c r="T95" s="107"/>
      <c r="U95" s="199"/>
      <c r="V95" s="120"/>
      <c r="W95" s="162"/>
      <c r="X95" s="162"/>
      <c r="Y95" s="162"/>
    </row>
    <row r="96" spans="1:25" x14ac:dyDescent="0.25">
      <c r="A96" s="12"/>
      <c r="B96" s="107"/>
      <c r="C96" s="4"/>
      <c r="D96" s="4"/>
      <c r="E96" s="4"/>
      <c r="F96" s="107"/>
      <c r="G96" s="107"/>
      <c r="H96" s="107"/>
      <c r="I96" s="107"/>
      <c r="J96" s="107"/>
      <c r="K96" s="107"/>
      <c r="L96" s="107"/>
      <c r="M96" s="107"/>
      <c r="N96" s="107"/>
      <c r="O96" s="107"/>
      <c r="P96" s="107"/>
      <c r="Q96" s="107"/>
      <c r="R96" s="436"/>
      <c r="S96" s="107"/>
      <c r="T96" s="107"/>
      <c r="U96" s="199"/>
      <c r="V96" s="120"/>
      <c r="W96" s="162"/>
      <c r="X96" s="162"/>
      <c r="Y96" s="162"/>
    </row>
    <row r="97" spans="1:25" x14ac:dyDescent="0.25">
      <c r="A97" s="12"/>
      <c r="B97" s="107"/>
      <c r="C97" s="4"/>
      <c r="D97" s="4"/>
      <c r="E97" s="4"/>
      <c r="F97" s="107"/>
      <c r="G97" s="107"/>
      <c r="H97" s="107"/>
      <c r="I97" s="107"/>
      <c r="J97" s="107"/>
      <c r="K97" s="107"/>
      <c r="L97" s="107"/>
      <c r="M97" s="107"/>
      <c r="N97" s="107"/>
      <c r="O97" s="107"/>
      <c r="P97" s="107"/>
      <c r="Q97" s="107"/>
      <c r="R97" s="436"/>
      <c r="S97" s="107"/>
      <c r="T97" s="107"/>
      <c r="U97" s="199"/>
      <c r="V97" s="120"/>
      <c r="W97" s="162"/>
      <c r="X97" s="162"/>
      <c r="Y97" s="162"/>
    </row>
    <row r="98" spans="1:25" x14ac:dyDescent="0.25">
      <c r="A98" s="12"/>
      <c r="B98" s="107"/>
      <c r="C98" s="4"/>
      <c r="D98" s="4"/>
      <c r="E98" s="4"/>
      <c r="F98" s="107"/>
      <c r="G98" s="107"/>
      <c r="H98" s="107"/>
      <c r="I98" s="107"/>
      <c r="J98" s="107"/>
      <c r="K98" s="107"/>
      <c r="L98" s="107"/>
      <c r="M98" s="107"/>
      <c r="N98" s="107"/>
      <c r="O98" s="107"/>
      <c r="P98" s="107"/>
      <c r="Q98" s="107"/>
      <c r="R98" s="436"/>
      <c r="S98" s="107"/>
      <c r="T98" s="107"/>
      <c r="U98" s="199"/>
      <c r="V98" s="120"/>
      <c r="W98" s="162"/>
      <c r="X98" s="162"/>
      <c r="Y98" s="162"/>
    </row>
    <row r="99" spans="1:25" x14ac:dyDescent="0.25">
      <c r="A99" s="12"/>
      <c r="B99" s="107"/>
      <c r="C99" s="4"/>
      <c r="D99" s="4"/>
      <c r="E99" s="4"/>
      <c r="F99" s="107"/>
      <c r="G99" s="107"/>
      <c r="H99" s="107"/>
      <c r="I99" s="107"/>
      <c r="J99" s="107"/>
      <c r="K99" s="107"/>
      <c r="L99" s="107"/>
      <c r="M99" s="107"/>
      <c r="N99" s="107"/>
      <c r="O99" s="107"/>
      <c r="P99" s="107"/>
      <c r="Q99" s="107"/>
      <c r="R99" s="436"/>
      <c r="S99" s="107"/>
      <c r="T99" s="107"/>
      <c r="U99" s="199"/>
      <c r="V99" s="120"/>
      <c r="W99" s="162"/>
      <c r="X99" s="162"/>
      <c r="Y99" s="162"/>
    </row>
    <row r="100" spans="1:25" x14ac:dyDescent="0.25">
      <c r="A100" s="12"/>
      <c r="B100" s="107"/>
      <c r="C100" s="4"/>
      <c r="D100" s="4"/>
      <c r="E100" s="4"/>
      <c r="F100" s="107"/>
      <c r="G100" s="107"/>
      <c r="H100" s="107"/>
      <c r="I100" s="107"/>
      <c r="J100" s="107"/>
      <c r="K100" s="107"/>
      <c r="L100" s="107"/>
      <c r="M100" s="107"/>
      <c r="N100" s="107"/>
      <c r="O100" s="107"/>
      <c r="P100" s="107"/>
      <c r="Q100" s="107"/>
      <c r="R100" s="436"/>
      <c r="S100" s="107"/>
      <c r="T100" s="107"/>
      <c r="U100" s="199"/>
      <c r="V100" s="120"/>
      <c r="W100" s="162"/>
      <c r="X100" s="162"/>
      <c r="Y100" s="162"/>
    </row>
    <row r="101" spans="1:25" x14ac:dyDescent="0.25">
      <c r="A101" s="12"/>
      <c r="B101" s="107"/>
      <c r="C101" s="4"/>
      <c r="D101" s="4"/>
      <c r="E101" s="4"/>
      <c r="F101" s="107"/>
      <c r="G101" s="107"/>
      <c r="H101" s="107"/>
      <c r="I101" s="107"/>
      <c r="J101" s="107"/>
      <c r="K101" s="107"/>
      <c r="L101" s="107"/>
      <c r="M101" s="107"/>
      <c r="N101" s="107"/>
      <c r="O101" s="107"/>
      <c r="P101" s="107"/>
      <c r="Q101" s="107"/>
      <c r="R101" s="436"/>
      <c r="S101" s="107"/>
      <c r="T101" s="107"/>
      <c r="U101" s="199"/>
      <c r="V101" s="120"/>
      <c r="W101" s="162"/>
      <c r="X101" s="162"/>
      <c r="Y101" s="162"/>
    </row>
    <row r="102" spans="1:25" x14ac:dyDescent="0.25">
      <c r="A102" s="12"/>
      <c r="B102" s="107"/>
      <c r="C102" s="4"/>
      <c r="D102" s="4"/>
      <c r="E102" s="4"/>
      <c r="F102" s="107"/>
      <c r="G102" s="107"/>
      <c r="H102" s="107"/>
      <c r="I102" s="107"/>
      <c r="J102" s="107"/>
      <c r="K102" s="107"/>
      <c r="L102" s="107"/>
      <c r="M102" s="107"/>
      <c r="N102" s="107"/>
      <c r="O102" s="107"/>
      <c r="P102" s="107"/>
      <c r="Q102" s="107"/>
      <c r="R102" s="436"/>
      <c r="S102" s="107"/>
      <c r="T102" s="107"/>
      <c r="U102" s="199"/>
      <c r="V102" s="120"/>
      <c r="W102" s="162"/>
      <c r="X102" s="162"/>
      <c r="Y102" s="162"/>
    </row>
    <row r="103" spans="1:25" x14ac:dyDescent="0.25">
      <c r="A103" s="12"/>
      <c r="B103" s="107"/>
      <c r="C103" s="4"/>
      <c r="D103" s="4"/>
      <c r="E103" s="4"/>
      <c r="F103" s="107"/>
      <c r="G103" s="107"/>
      <c r="H103" s="107"/>
      <c r="I103" s="107"/>
      <c r="J103" s="107"/>
      <c r="K103" s="107"/>
      <c r="L103" s="107"/>
      <c r="M103" s="107"/>
      <c r="N103" s="107"/>
      <c r="O103" s="107"/>
      <c r="P103" s="107"/>
      <c r="Q103" s="107"/>
      <c r="R103" s="436"/>
      <c r="S103" s="107"/>
      <c r="T103" s="107"/>
      <c r="U103" s="199"/>
      <c r="V103" s="120"/>
      <c r="W103" s="162"/>
      <c r="X103" s="162"/>
      <c r="Y103" s="162"/>
    </row>
    <row r="104" spans="1:25" x14ac:dyDescent="0.25">
      <c r="A104" s="12"/>
      <c r="B104" s="107"/>
      <c r="C104" s="4"/>
      <c r="D104" s="4"/>
      <c r="E104" s="4"/>
      <c r="F104" s="107"/>
      <c r="G104" s="107"/>
      <c r="H104" s="107"/>
      <c r="I104" s="107"/>
      <c r="J104" s="107"/>
      <c r="K104" s="107"/>
      <c r="L104" s="107"/>
      <c r="M104" s="107"/>
      <c r="N104" s="107"/>
      <c r="O104" s="107"/>
      <c r="P104" s="107"/>
      <c r="Q104" s="107"/>
      <c r="R104" s="436"/>
      <c r="S104" s="107"/>
      <c r="T104" s="107"/>
      <c r="U104" s="199"/>
      <c r="V104" s="120"/>
      <c r="W104" s="162"/>
      <c r="X104" s="162"/>
      <c r="Y104" s="162"/>
    </row>
    <row r="105" spans="1:25" x14ac:dyDescent="0.25">
      <c r="A105" s="12"/>
      <c r="B105" s="107"/>
      <c r="C105" s="4"/>
      <c r="D105" s="4"/>
      <c r="F105" s="107"/>
      <c r="G105" s="107"/>
      <c r="H105" s="107"/>
      <c r="I105" s="107"/>
      <c r="J105" s="107"/>
      <c r="K105" s="107"/>
      <c r="L105" s="107"/>
      <c r="M105" s="107"/>
      <c r="N105" s="107"/>
      <c r="O105" s="107"/>
      <c r="P105" s="107"/>
      <c r="Q105" s="107"/>
      <c r="R105" s="436"/>
      <c r="S105" s="107"/>
      <c r="T105" s="107"/>
      <c r="U105" s="199"/>
      <c r="V105" s="120"/>
      <c r="W105" s="162"/>
      <c r="X105" s="162"/>
      <c r="Y105" s="162"/>
    </row>
    <row r="106" spans="1:25" ht="26.25" customHeight="1" x14ac:dyDescent="0.25">
      <c r="A106" s="12"/>
      <c r="B106" s="107"/>
      <c r="C106" s="4"/>
      <c r="D106" s="4"/>
      <c r="E106" s="4"/>
      <c r="F106" s="122"/>
      <c r="G106" s="122"/>
      <c r="H106" s="4"/>
      <c r="I106" s="122"/>
      <c r="J106" s="13"/>
      <c r="K106" s="107"/>
      <c r="L106" s="107"/>
      <c r="M106" s="107"/>
      <c r="N106" s="107"/>
      <c r="O106" s="107"/>
      <c r="P106" s="107"/>
      <c r="Q106" s="107"/>
      <c r="R106" s="436"/>
      <c r="S106" s="107"/>
      <c r="T106" s="107"/>
      <c r="U106" s="199"/>
      <c r="V106" s="120"/>
      <c r="W106" s="162"/>
      <c r="X106" s="162"/>
      <c r="Y106" s="162"/>
    </row>
    <row r="107" spans="1:25" ht="13.8" x14ac:dyDescent="0.25">
      <c r="A107" s="12"/>
      <c r="B107" s="107"/>
      <c r="C107" s="97"/>
      <c r="D107" s="97"/>
      <c r="F107" s="108"/>
      <c r="G107" s="108"/>
      <c r="H107" s="4"/>
      <c r="I107" s="108"/>
      <c r="J107" s="13"/>
      <c r="K107" s="107"/>
      <c r="L107" s="107"/>
      <c r="M107" s="107"/>
      <c r="N107" s="107"/>
      <c r="O107" s="107"/>
      <c r="P107" s="107"/>
      <c r="Q107" s="107"/>
      <c r="R107" s="436"/>
      <c r="S107" s="107"/>
      <c r="T107" s="107"/>
      <c r="U107" s="199"/>
      <c r="V107" s="120"/>
      <c r="W107" s="162"/>
      <c r="X107" s="162"/>
      <c r="Y107" s="162"/>
    </row>
    <row r="108" spans="1:25" ht="17.399999999999999" x14ac:dyDescent="0.3">
      <c r="A108" s="12"/>
      <c r="B108" s="107"/>
      <c r="C108" s="3"/>
      <c r="D108" s="3"/>
      <c r="E108" s="212" t="s">
        <v>265</v>
      </c>
      <c r="F108" s="108"/>
      <c r="G108" s="108"/>
      <c r="H108" s="108"/>
      <c r="I108" s="108"/>
      <c r="J108" s="13"/>
      <c r="K108" s="107"/>
      <c r="L108" s="107"/>
      <c r="M108" s="107"/>
      <c r="N108" s="107"/>
      <c r="O108" s="107"/>
      <c r="P108" s="107"/>
      <c r="Q108" s="107"/>
      <c r="R108" s="436"/>
      <c r="S108" s="107"/>
      <c r="T108" s="107"/>
      <c r="U108" s="199"/>
      <c r="V108" s="120"/>
      <c r="W108" s="162"/>
      <c r="X108" s="162"/>
      <c r="Y108" s="162"/>
    </row>
    <row r="109" spans="1:25" x14ac:dyDescent="0.25">
      <c r="A109" s="12"/>
      <c r="B109" s="107"/>
      <c r="C109" s="4"/>
      <c r="D109" s="4"/>
      <c r="E109" s="13"/>
      <c r="F109" s="13"/>
      <c r="G109" s="13"/>
      <c r="H109" s="13"/>
      <c r="I109" s="13"/>
      <c r="J109" s="13"/>
      <c r="K109" s="97"/>
      <c r="L109" s="97"/>
      <c r="M109" s="97"/>
      <c r="N109" s="97"/>
      <c r="O109" s="97"/>
      <c r="P109" s="97"/>
      <c r="Q109" s="97"/>
      <c r="R109" s="433"/>
      <c r="S109" s="97"/>
      <c r="T109" s="97"/>
      <c r="U109" s="195"/>
      <c r="V109" s="176"/>
      <c r="W109" s="162"/>
      <c r="X109" s="162"/>
      <c r="Y109" s="162"/>
    </row>
    <row r="110" spans="1:25" x14ac:dyDescent="0.25">
      <c r="A110" s="199"/>
      <c r="B110" s="193"/>
      <c r="C110" s="126"/>
      <c r="D110" s="126"/>
      <c r="E110" s="126"/>
      <c r="F110" s="126"/>
      <c r="G110" s="126"/>
      <c r="H110" s="126"/>
      <c r="I110" s="126"/>
      <c r="J110" s="126"/>
      <c r="K110" s="126"/>
      <c r="L110" s="126"/>
      <c r="M110" s="126"/>
      <c r="N110" s="126"/>
      <c r="O110" s="126"/>
      <c r="P110" s="126"/>
      <c r="Q110" s="126"/>
      <c r="R110" s="437"/>
      <c r="S110" s="126"/>
      <c r="T110" s="126"/>
      <c r="U110" s="195"/>
      <c r="V110" s="176"/>
      <c r="W110" s="162"/>
      <c r="X110" s="162"/>
      <c r="Y110" s="162"/>
    </row>
    <row r="111" spans="1:25" x14ac:dyDescent="0.25">
      <c r="A111" s="199"/>
      <c r="B111" s="199"/>
      <c r="C111" s="195"/>
      <c r="D111" s="195"/>
      <c r="E111" s="195"/>
      <c r="F111" s="224"/>
      <c r="G111" s="195"/>
      <c r="H111" s="195"/>
      <c r="I111" s="195"/>
      <c r="J111" s="195"/>
      <c r="K111" s="195"/>
      <c r="L111" s="195"/>
      <c r="M111" s="195"/>
      <c r="N111" s="225"/>
      <c r="O111" s="225"/>
      <c r="P111" s="225"/>
      <c r="Q111" s="195"/>
      <c r="R111" s="438"/>
      <c r="S111" s="195"/>
      <c r="T111" s="195"/>
      <c r="U111" s="195"/>
      <c r="V111" s="162"/>
      <c r="W111" s="162"/>
      <c r="X111" s="162"/>
      <c r="Y111" s="162"/>
    </row>
    <row r="112" spans="1:25" x14ac:dyDescent="0.25">
      <c r="A112" s="199"/>
      <c r="B112" s="199"/>
      <c r="C112" s="195"/>
      <c r="D112" s="195"/>
      <c r="E112" s="195"/>
      <c r="F112" s="224"/>
      <c r="G112" s="195"/>
      <c r="H112" s="195"/>
      <c r="I112" s="195"/>
      <c r="J112" s="195"/>
      <c r="K112" s="195"/>
      <c r="L112" s="195"/>
      <c r="M112" s="195"/>
      <c r="N112" s="225"/>
      <c r="O112" s="225"/>
      <c r="P112" s="225"/>
      <c r="Q112" s="195"/>
      <c r="R112" s="438"/>
      <c r="S112" s="195"/>
      <c r="T112" s="195"/>
      <c r="U112" s="195"/>
      <c r="V112" s="162"/>
      <c r="W112" s="162"/>
      <c r="X112" s="162"/>
      <c r="Y112" s="162"/>
    </row>
    <row r="113" spans="21:25" x14ac:dyDescent="0.25">
      <c r="U113" s="162"/>
      <c r="V113" s="162"/>
      <c r="W113" s="162"/>
      <c r="X113" s="162"/>
      <c r="Y113" s="162"/>
    </row>
    <row r="114" spans="21:25" x14ac:dyDescent="0.25">
      <c r="U114" s="162"/>
      <c r="V114" s="162"/>
      <c r="W114" s="162"/>
      <c r="X114" s="162"/>
      <c r="Y114" s="162"/>
    </row>
    <row r="115" spans="21:25" x14ac:dyDescent="0.25">
      <c r="U115" s="162"/>
      <c r="V115" s="162"/>
      <c r="W115" s="162"/>
      <c r="X115" s="162"/>
      <c r="Y115" s="162"/>
    </row>
    <row r="116" spans="21:25" x14ac:dyDescent="0.25">
      <c r="U116" s="162"/>
      <c r="V116" s="162"/>
      <c r="W116" s="162"/>
      <c r="X116" s="162"/>
      <c r="Y116" s="162"/>
    </row>
    <row r="117" spans="21:25" x14ac:dyDescent="0.25">
      <c r="U117" s="162"/>
      <c r="V117" s="162"/>
      <c r="W117" s="162"/>
      <c r="X117" s="162"/>
      <c r="Y117" s="162"/>
    </row>
    <row r="118" spans="21:25" x14ac:dyDescent="0.25">
      <c r="U118" s="162"/>
      <c r="V118" s="162"/>
      <c r="W118" s="162"/>
      <c r="X118" s="162"/>
      <c r="Y118" s="162"/>
    </row>
    <row r="119" spans="21:25" x14ac:dyDescent="0.25">
      <c r="U119" s="162"/>
      <c r="V119" s="162"/>
      <c r="W119" s="162"/>
      <c r="X119" s="162"/>
      <c r="Y119" s="162"/>
    </row>
    <row r="120" spans="21:25" x14ac:dyDescent="0.25">
      <c r="U120" s="162"/>
      <c r="V120" s="162"/>
      <c r="W120" s="162"/>
      <c r="X120" s="162"/>
      <c r="Y120" s="162"/>
    </row>
    <row r="121" spans="21:25" x14ac:dyDescent="0.25">
      <c r="U121" s="162"/>
      <c r="V121" s="162"/>
      <c r="W121" s="162"/>
      <c r="X121" s="162"/>
      <c r="Y121" s="162"/>
    </row>
    <row r="122" spans="21:25" x14ac:dyDescent="0.25">
      <c r="U122" s="162"/>
      <c r="V122" s="162"/>
      <c r="W122" s="162"/>
      <c r="X122" s="162"/>
      <c r="Y122" s="162"/>
    </row>
    <row r="123" spans="21:25" x14ac:dyDescent="0.25">
      <c r="U123" s="162"/>
      <c r="V123" s="162"/>
      <c r="W123" s="162"/>
      <c r="X123" s="162"/>
      <c r="Y123" s="162"/>
    </row>
    <row r="124" spans="21:25" x14ac:dyDescent="0.25">
      <c r="U124" s="162"/>
      <c r="V124" s="162"/>
      <c r="W124" s="162"/>
      <c r="X124" s="162"/>
      <c r="Y124" s="162"/>
    </row>
    <row r="125" spans="21:25" x14ac:dyDescent="0.25">
      <c r="U125" s="162"/>
      <c r="V125" s="162"/>
      <c r="W125" s="162"/>
      <c r="X125" s="162"/>
      <c r="Y125" s="162"/>
    </row>
  </sheetData>
  <sheetProtection algorithmName="SHA-512" hashValue="Ew9SZdLoQgEKwsnsdhnK/Mmkzp3e6mf1kiDGTzzX+J4Mh00jUyZ4ihUodnn282DfTW65PzvifhZ1U+xUFzvADw==" saltValue="U4UKyhY6ysXmORn20lEZMQ==" spinCount="100000" sheet="1" selectLockedCells="1"/>
  <mergeCells count="31">
    <mergeCell ref="D2:O2"/>
    <mergeCell ref="J72:S72"/>
    <mergeCell ref="F73:I73"/>
    <mergeCell ref="J66:S66"/>
    <mergeCell ref="F66:I66"/>
    <mergeCell ref="F67:I67"/>
    <mergeCell ref="F72:I72"/>
    <mergeCell ref="J69:S69"/>
    <mergeCell ref="J70:S70"/>
    <mergeCell ref="F68:I68"/>
    <mergeCell ref="J67:S67"/>
    <mergeCell ref="J68:S68"/>
    <mergeCell ref="J71:S71"/>
    <mergeCell ref="D7:E7"/>
    <mergeCell ref="B61:E61"/>
    <mergeCell ref="I61:P61"/>
    <mergeCell ref="D40:E40"/>
    <mergeCell ref="B64:R64"/>
    <mergeCell ref="B60:F60"/>
    <mergeCell ref="R62:S62"/>
    <mergeCell ref="H89:N89"/>
    <mergeCell ref="J73:S73"/>
    <mergeCell ref="E86:G86"/>
    <mergeCell ref="H87:J87"/>
    <mergeCell ref="B73:E73"/>
    <mergeCell ref="B75:D75"/>
    <mergeCell ref="F69:I69"/>
    <mergeCell ref="F70:I70"/>
    <mergeCell ref="B72:E72"/>
    <mergeCell ref="F71:I71"/>
    <mergeCell ref="B66:E66"/>
  </mergeCells>
  <phoneticPr fontId="0" type="noConversion"/>
  <hyperlinks>
    <hyperlink ref="H88" r:id="rId1"/>
    <hyperlink ref="B72" r:id="rId2" display="http://www.redgold.com/red-gold-company/foodservice/k-12-school-program"/>
    <hyperlink ref="B73" r:id="rId3"/>
    <hyperlink ref="B81" r:id="rId4"/>
    <hyperlink ref="I81" r:id="rId5"/>
    <hyperlink ref="E81" r:id="rId6"/>
  </hyperlinks>
  <printOptions horizontalCentered="1"/>
  <pageMargins left="0.7" right="0.7" top="0.75" bottom="0.75" header="0.3" footer="0.3"/>
  <pageSetup scale="38" fitToHeight="2" orientation="landscape" r:id="rId7"/>
  <headerFooter alignWithMargins="0">
    <oddHeader>Page &amp;P of &amp;N</oddHeader>
  </headerFooter>
  <rowBreaks count="1" manualBreakCount="1">
    <brk id="62" max="19"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8"/>
  <sheetViews>
    <sheetView zoomScale="69" zoomScaleNormal="69" zoomScaleSheetLayoutView="75" workbookViewId="0">
      <selection activeCell="N8" sqref="N8"/>
    </sheetView>
  </sheetViews>
  <sheetFormatPr defaultColWidth="9.109375" defaultRowHeight="13.2" x14ac:dyDescent="0.25"/>
  <cols>
    <col min="1" max="1" width="1" style="341" customWidth="1"/>
    <col min="2" max="2" width="29.44140625" style="361" hidden="1" customWidth="1"/>
    <col min="3" max="3" width="10.88671875" style="362" customWidth="1"/>
    <col min="4" max="4" width="13.109375" style="362" customWidth="1"/>
    <col min="5" max="5" width="13" style="362" bestFit="1" customWidth="1"/>
    <col min="6" max="6" width="11.5546875" style="341" bestFit="1" customWidth="1"/>
    <col min="7" max="7" width="10.44140625" style="341" customWidth="1"/>
    <col min="8" max="8" width="103.109375" style="341" customWidth="1"/>
    <col min="9" max="9" width="17.88671875" style="341" customWidth="1"/>
    <col min="10" max="10" width="17.44140625" style="375" customWidth="1"/>
    <col min="11" max="11" width="12.6640625" style="341" bestFit="1" customWidth="1"/>
    <col min="12" max="12" width="15.6640625" style="341" customWidth="1"/>
    <col min="13" max="13" width="13" style="341" customWidth="1"/>
    <col min="14" max="14" width="11" style="341" customWidth="1"/>
    <col min="15" max="15" width="14.44140625" style="391" bestFit="1" customWidth="1"/>
    <col min="16" max="16" width="14" style="341" customWidth="1"/>
    <col min="17" max="17" width="14.44140625" style="391" bestFit="1" customWidth="1"/>
    <col min="18" max="18" width="1.109375" style="341" customWidth="1"/>
    <col min="19" max="19" width="11.5546875" style="466" customWidth="1"/>
    <col min="20" max="20" width="13.5546875" style="466" customWidth="1"/>
    <col min="21" max="21" width="9.109375" style="811"/>
    <col min="22" max="22" width="9.109375" style="801"/>
    <col min="23" max="23" width="11.5546875" style="801" bestFit="1" customWidth="1"/>
    <col min="24" max="32" width="9.109375" style="728"/>
    <col min="33" max="33" width="9.109375" style="722"/>
    <col min="34" max="37" width="9.109375" style="375"/>
    <col min="38" max="16384" width="9.109375" style="341"/>
  </cols>
  <sheetData>
    <row r="1" spans="1:37" ht="7.5" customHeight="1" thickBot="1" x14ac:dyDescent="0.3">
      <c r="A1" s="336">
        <v>65</v>
      </c>
      <c r="B1" s="337"/>
      <c r="C1" s="338"/>
      <c r="D1" s="338"/>
      <c r="E1" s="338"/>
      <c r="F1" s="336"/>
      <c r="G1" s="336"/>
      <c r="H1" s="336"/>
      <c r="I1" s="339"/>
      <c r="J1" s="363"/>
      <c r="K1" s="339"/>
      <c r="L1" s="339"/>
      <c r="M1" s="339"/>
      <c r="N1" s="339"/>
      <c r="O1" s="704" t="s">
        <v>146</v>
      </c>
      <c r="P1" s="339"/>
      <c r="Q1" s="705"/>
      <c r="R1" s="339"/>
    </row>
    <row r="2" spans="1:37" ht="27.75" customHeight="1" thickBot="1" x14ac:dyDescent="0.3">
      <c r="A2" s="336"/>
      <c r="B2" s="337"/>
      <c r="C2" s="338"/>
      <c r="D2" s="338"/>
      <c r="E2" s="338"/>
      <c r="F2" s="336"/>
      <c r="G2" s="1090" t="str">
        <f>("SCHOOL YEAR "&amp;School_Year)</f>
        <v>SCHOOL YEAR 2020/2021</v>
      </c>
      <c r="H2" s="1091"/>
      <c r="I2" s="706"/>
      <c r="J2" s="363"/>
      <c r="K2" s="707"/>
      <c r="L2" s="707"/>
      <c r="M2" s="707"/>
      <c r="N2" s="1092" t="s">
        <v>846</v>
      </c>
      <c r="O2" s="1093"/>
      <c r="P2" s="1093"/>
      <c r="Q2" s="1094"/>
      <c r="R2" s="394"/>
      <c r="V2" s="801" t="s">
        <v>578</v>
      </c>
      <c r="W2" s="802">
        <v>0.46860000000000002</v>
      </c>
    </row>
    <row r="3" spans="1:37" ht="21.75" customHeight="1" thickBot="1" x14ac:dyDescent="0.3">
      <c r="A3" s="336"/>
      <c r="B3" s="337"/>
      <c r="C3" s="338"/>
      <c r="D3" s="338"/>
      <c r="E3" s="338"/>
      <c r="F3" s="336"/>
      <c r="G3" s="1095" t="s">
        <v>252</v>
      </c>
      <c r="H3" s="1095"/>
      <c r="I3" s="707"/>
      <c r="J3" s="708"/>
      <c r="K3" s="707"/>
      <c r="L3" s="707"/>
      <c r="M3" s="707"/>
      <c r="N3" s="339"/>
      <c r="O3" s="704"/>
      <c r="P3" s="707"/>
      <c r="Q3" s="709"/>
      <c r="R3" s="394"/>
      <c r="V3" s="801" t="s">
        <v>579</v>
      </c>
      <c r="W3" s="801" t="s">
        <v>844</v>
      </c>
    </row>
    <row r="4" spans="1:37" ht="23.25" customHeight="1" thickBot="1" x14ac:dyDescent="0.3">
      <c r="A4" s="336"/>
      <c r="B4" s="337"/>
      <c r="C4" s="338"/>
      <c r="D4" s="338"/>
      <c r="E4" s="338"/>
      <c r="F4" s="336"/>
      <c r="G4" s="1144" t="s">
        <v>501</v>
      </c>
      <c r="H4" s="1144"/>
      <c r="I4" s="710"/>
      <c r="J4" s="710"/>
      <c r="K4" s="710"/>
      <c r="L4" s="710"/>
      <c r="M4" s="710"/>
      <c r="N4" s="1097" t="s">
        <v>198</v>
      </c>
      <c r="O4" s="1098"/>
      <c r="P4" s="1098"/>
      <c r="Q4" s="1099"/>
      <c r="R4" s="703"/>
      <c r="V4" s="801" t="s">
        <v>592</v>
      </c>
      <c r="W4" s="803">
        <v>39900</v>
      </c>
    </row>
    <row r="5" spans="1:37" s="348" customFormat="1" ht="20.100000000000001" customHeight="1" thickBot="1" x14ac:dyDescent="0.3">
      <c r="A5" s="343"/>
      <c r="B5" s="344"/>
      <c r="C5" s="345"/>
      <c r="D5" s="345"/>
      <c r="E5" s="345"/>
      <c r="F5" s="346"/>
      <c r="G5" s="756"/>
      <c r="H5" s="757" t="s">
        <v>146</v>
      </c>
      <c r="I5" s="711"/>
      <c r="J5" s="712"/>
      <c r="K5" s="711"/>
      <c r="L5" s="711"/>
      <c r="M5" s="711"/>
      <c r="N5" s="1084" t="s">
        <v>196</v>
      </c>
      <c r="O5" s="1085"/>
      <c r="P5" s="1084" t="s">
        <v>197</v>
      </c>
      <c r="Q5" s="1085"/>
      <c r="R5" s="343"/>
      <c r="S5" s="815"/>
      <c r="T5" s="815"/>
      <c r="U5" s="812"/>
      <c r="V5" s="801" t="s">
        <v>595</v>
      </c>
      <c r="W5" s="804" t="s">
        <v>845</v>
      </c>
      <c r="X5" s="729"/>
      <c r="Y5" s="729"/>
      <c r="Z5" s="729"/>
      <c r="AA5" s="729"/>
      <c r="AB5" s="729"/>
      <c r="AC5" s="729"/>
      <c r="AD5" s="729"/>
      <c r="AE5" s="729"/>
      <c r="AF5" s="729"/>
      <c r="AG5" s="723"/>
      <c r="AH5" s="464"/>
      <c r="AI5" s="464"/>
      <c r="AJ5" s="464"/>
      <c r="AK5" s="464"/>
    </row>
    <row r="6" spans="1:37" s="720" customFormat="1" ht="80.099999999999994" customHeight="1" thickBot="1" x14ac:dyDescent="0.35">
      <c r="A6" s="713"/>
      <c r="B6" s="714" t="s">
        <v>95</v>
      </c>
      <c r="C6" s="715" t="s">
        <v>311</v>
      </c>
      <c r="D6" s="716" t="s">
        <v>541</v>
      </c>
      <c r="E6" s="716" t="s">
        <v>542</v>
      </c>
      <c r="F6" s="716" t="s">
        <v>543</v>
      </c>
      <c r="G6" s="1146" t="s">
        <v>176</v>
      </c>
      <c r="H6" s="1146"/>
      <c r="I6" s="716" t="s">
        <v>97</v>
      </c>
      <c r="J6" s="717" t="s">
        <v>544</v>
      </c>
      <c r="K6" s="716" t="s">
        <v>545</v>
      </c>
      <c r="L6" s="716" t="s">
        <v>546</v>
      </c>
      <c r="M6" s="718" t="s">
        <v>723</v>
      </c>
      <c r="N6" s="715" t="s">
        <v>547</v>
      </c>
      <c r="O6" s="719" t="s">
        <v>548</v>
      </c>
      <c r="P6" s="716" t="s">
        <v>549</v>
      </c>
      <c r="Q6" s="719" t="s">
        <v>548</v>
      </c>
      <c r="R6" s="713"/>
      <c r="S6" s="816"/>
      <c r="T6" s="817"/>
      <c r="U6" s="813"/>
      <c r="V6" s="805" t="s">
        <v>599</v>
      </c>
      <c r="W6" s="805"/>
      <c r="X6" s="730"/>
      <c r="Y6" s="730"/>
      <c r="Z6" s="730"/>
      <c r="AA6" s="730"/>
      <c r="AB6" s="730"/>
      <c r="AC6" s="730"/>
      <c r="AD6" s="730"/>
      <c r="AE6" s="730"/>
      <c r="AF6" s="730"/>
      <c r="AG6" s="724"/>
      <c r="AH6" s="721"/>
      <c r="AI6" s="721"/>
      <c r="AJ6" s="721"/>
      <c r="AK6" s="721"/>
    </row>
    <row r="7" spans="1:37" ht="27" customHeight="1" thickBot="1" x14ac:dyDescent="0.4">
      <c r="A7" s="336"/>
      <c r="B7" s="349"/>
      <c r="C7" s="349"/>
      <c r="D7" s="345"/>
      <c r="E7" s="347"/>
      <c r="F7" s="349"/>
      <c r="G7" s="349"/>
      <c r="H7" s="349"/>
      <c r="I7" s="350"/>
      <c r="J7" s="351"/>
      <c r="K7" s="352"/>
      <c r="L7" s="353"/>
      <c r="M7" s="354">
        <f>PTV</f>
        <v>0.46860000000000002</v>
      </c>
      <c r="N7" s="352"/>
      <c r="O7" s="388"/>
      <c r="P7" s="352"/>
      <c r="Q7" s="388"/>
      <c r="R7" s="336"/>
      <c r="V7" s="806" t="s">
        <v>598</v>
      </c>
      <c r="W7" s="806"/>
      <c r="X7" s="462"/>
      <c r="Y7" s="462"/>
      <c r="Z7" s="462"/>
      <c r="AA7" s="462"/>
      <c r="AB7" s="462"/>
      <c r="AC7" s="462"/>
      <c r="AD7" s="462"/>
      <c r="AE7" s="462"/>
      <c r="AF7" s="462"/>
      <c r="AG7" s="725"/>
      <c r="AH7" s="462"/>
      <c r="AI7" s="462"/>
      <c r="AJ7" s="462"/>
    </row>
    <row r="8" spans="1:37" ht="18.899999999999999" customHeight="1" x14ac:dyDescent="0.25">
      <c r="A8" s="336"/>
      <c r="B8" s="355" t="s">
        <v>98</v>
      </c>
      <c r="C8" s="568" t="s">
        <v>657</v>
      </c>
      <c r="D8" s="569" t="s">
        <v>699</v>
      </c>
      <c r="E8" s="484">
        <v>1151</v>
      </c>
      <c r="F8" s="569" t="s">
        <v>658</v>
      </c>
      <c r="G8" s="570" t="s">
        <v>471</v>
      </c>
      <c r="H8" s="365"/>
      <c r="I8" s="571" t="s">
        <v>111</v>
      </c>
      <c r="J8" s="572" t="s">
        <v>211</v>
      </c>
      <c r="K8" s="573">
        <v>9.81</v>
      </c>
      <c r="L8" s="487">
        <f>39900/$K8</f>
        <v>4067.2782874617733</v>
      </c>
      <c r="M8" s="574">
        <f t="shared" ref="M8:M20" si="0">ROUND((PTV*$K8),2)</f>
        <v>4.5999999999999996</v>
      </c>
      <c r="N8" s="575"/>
      <c r="O8" s="576" t="str">
        <f>IF(N8="","    -",K8*N8)</f>
        <v xml:space="preserve">    -</v>
      </c>
      <c r="P8" s="577"/>
      <c r="Q8" s="578" t="str">
        <f>IF(P8="","    -",ROUNDUP($P8/$E8,0)*$K8)</f>
        <v xml:space="preserve">    -</v>
      </c>
      <c r="R8" s="336"/>
      <c r="S8" s="818">
        <f t="shared" ref="S8:S54" si="1">N8*M8</f>
        <v>0</v>
      </c>
      <c r="T8" s="818">
        <f>ROUNDUP((P8/E8),0)*M8</f>
        <v>0</v>
      </c>
      <c r="U8" s="814"/>
      <c r="V8" s="806"/>
      <c r="W8" s="806"/>
      <c r="X8" s="462"/>
      <c r="Y8" s="462"/>
      <c r="Z8" s="462"/>
      <c r="AA8" s="462"/>
      <c r="AB8" s="462"/>
      <c r="AC8" s="462"/>
      <c r="AD8" s="462"/>
      <c r="AE8" s="462"/>
      <c r="AF8" s="462"/>
      <c r="AG8" s="725"/>
      <c r="AH8" s="462"/>
      <c r="AI8" s="462"/>
      <c r="AJ8" s="462"/>
    </row>
    <row r="9" spans="1:37" ht="18.899999999999999" customHeight="1" x14ac:dyDescent="0.25">
      <c r="A9" s="336"/>
      <c r="B9" s="355"/>
      <c r="C9" s="569" t="s">
        <v>659</v>
      </c>
      <c r="D9" s="569" t="s">
        <v>700</v>
      </c>
      <c r="E9" s="542">
        <v>1140</v>
      </c>
      <c r="F9" s="569" t="s">
        <v>658</v>
      </c>
      <c r="G9" s="579" t="s">
        <v>766</v>
      </c>
      <c r="H9" s="580"/>
      <c r="I9" s="571" t="s">
        <v>441</v>
      </c>
      <c r="J9" s="581" t="s">
        <v>72</v>
      </c>
      <c r="K9" s="573">
        <v>10.39</v>
      </c>
      <c r="L9" s="487">
        <f t="shared" ref="L9:L20" si="2">39900/$K9</f>
        <v>3840.2309913378244</v>
      </c>
      <c r="M9" s="574">
        <f t="shared" si="0"/>
        <v>4.87</v>
      </c>
      <c r="N9" s="582"/>
      <c r="O9" s="583" t="str">
        <f>IF(N9="","    -",K9*N9)</f>
        <v xml:space="preserve">    -</v>
      </c>
      <c r="P9" s="584"/>
      <c r="Q9" s="585" t="str">
        <f>IF(P9="","    -",ROUNDUP($P9/$E9,0)*$K9)</f>
        <v xml:space="preserve">    -</v>
      </c>
      <c r="R9" s="336"/>
      <c r="S9" s="818">
        <f t="shared" si="1"/>
        <v>0</v>
      </c>
      <c r="T9" s="818">
        <f t="shared" ref="T9:T20" si="3">ROUNDUP((P9/E9),0)*M9</f>
        <v>0</v>
      </c>
      <c r="U9" s="814"/>
      <c r="V9" s="801" t="s">
        <v>596</v>
      </c>
      <c r="W9" s="807"/>
    </row>
    <row r="10" spans="1:37" ht="18.899999999999999" customHeight="1" x14ac:dyDescent="0.25">
      <c r="A10" s="336"/>
      <c r="B10" s="356" t="s">
        <v>660</v>
      </c>
      <c r="C10" s="569" t="s">
        <v>659</v>
      </c>
      <c r="D10" s="569" t="s">
        <v>700</v>
      </c>
      <c r="E10" s="586">
        <v>1141</v>
      </c>
      <c r="F10" s="569" t="s">
        <v>658</v>
      </c>
      <c r="G10" s="570" t="s">
        <v>724</v>
      </c>
      <c r="H10" s="365"/>
      <c r="I10" s="571" t="s">
        <v>124</v>
      </c>
      <c r="J10" s="572" t="s">
        <v>212</v>
      </c>
      <c r="K10" s="573">
        <v>9.7200000000000006</v>
      </c>
      <c r="L10" s="487">
        <f t="shared" si="2"/>
        <v>4104.9382716049377</v>
      </c>
      <c r="M10" s="574">
        <f t="shared" si="0"/>
        <v>4.55</v>
      </c>
      <c r="N10" s="582"/>
      <c r="O10" s="583" t="str">
        <f t="shared" ref="O10:O57" si="4">IF(N10="","    -",K10*N10)</f>
        <v xml:space="preserve">    -</v>
      </c>
      <c r="P10" s="584"/>
      <c r="Q10" s="585" t="str">
        <f t="shared" ref="Q10:Q57" si="5">IF(P10="","    -",ROUNDUP($P10/$E10,0)*$K10)</f>
        <v xml:space="preserve">    -</v>
      </c>
      <c r="R10" s="336"/>
      <c r="S10" s="818">
        <f t="shared" si="1"/>
        <v>0</v>
      </c>
      <c r="T10" s="818">
        <f t="shared" si="3"/>
        <v>0</v>
      </c>
      <c r="U10" s="814"/>
      <c r="V10" s="801" t="s">
        <v>597</v>
      </c>
      <c r="W10" s="807"/>
    </row>
    <row r="11" spans="1:37" s="348" customFormat="1" ht="18.899999999999999" customHeight="1" x14ac:dyDescent="0.25">
      <c r="A11" s="343"/>
      <c r="B11" s="356" t="s">
        <v>661</v>
      </c>
      <c r="C11" s="569" t="s">
        <v>659</v>
      </c>
      <c r="D11" s="569" t="s">
        <v>700</v>
      </c>
      <c r="E11" s="484">
        <v>1141</v>
      </c>
      <c r="F11" s="569" t="s">
        <v>658</v>
      </c>
      <c r="G11" s="570" t="s">
        <v>770</v>
      </c>
      <c r="H11" s="365"/>
      <c r="I11" s="571" t="s">
        <v>132</v>
      </c>
      <c r="J11" s="572" t="s">
        <v>217</v>
      </c>
      <c r="K11" s="573">
        <v>9.7200000000000006</v>
      </c>
      <c r="L11" s="487">
        <f t="shared" si="2"/>
        <v>4104.9382716049377</v>
      </c>
      <c r="M11" s="574">
        <f t="shared" si="0"/>
        <v>4.55</v>
      </c>
      <c r="N11" s="582"/>
      <c r="O11" s="583" t="str">
        <f t="shared" si="4"/>
        <v xml:space="preserve">    -</v>
      </c>
      <c r="P11" s="584"/>
      <c r="Q11" s="585" t="str">
        <f t="shared" si="5"/>
        <v xml:space="preserve">    -</v>
      </c>
      <c r="R11" s="343"/>
      <c r="S11" s="818">
        <f t="shared" si="1"/>
        <v>0</v>
      </c>
      <c r="T11" s="818">
        <f t="shared" si="3"/>
        <v>0</v>
      </c>
      <c r="U11" s="814"/>
      <c r="V11" s="801" t="s">
        <v>594</v>
      </c>
      <c r="W11" s="807"/>
      <c r="X11" s="729"/>
      <c r="Y11" s="729"/>
      <c r="Z11" s="729"/>
      <c r="AA11" s="729"/>
      <c r="AB11" s="729"/>
      <c r="AC11" s="729"/>
      <c r="AD11" s="729"/>
      <c r="AE11" s="729"/>
      <c r="AF11" s="729"/>
      <c r="AG11" s="723"/>
      <c r="AH11" s="464"/>
      <c r="AI11" s="464"/>
      <c r="AJ11" s="464"/>
      <c r="AK11" s="464"/>
    </row>
    <row r="12" spans="1:37" s="348" customFormat="1" ht="18.899999999999999" customHeight="1" x14ac:dyDescent="0.25">
      <c r="A12" s="343"/>
      <c r="B12" s="356"/>
      <c r="C12" s="569" t="s">
        <v>765</v>
      </c>
      <c r="D12" s="569" t="s">
        <v>758</v>
      </c>
      <c r="E12" s="484">
        <v>1125</v>
      </c>
      <c r="F12" s="569" t="s">
        <v>658</v>
      </c>
      <c r="G12" s="828" t="s">
        <v>769</v>
      </c>
      <c r="H12" s="365"/>
      <c r="I12" s="571" t="s">
        <v>733</v>
      </c>
      <c r="J12" s="572" t="s">
        <v>732</v>
      </c>
      <c r="K12" s="573">
        <v>10.09</v>
      </c>
      <c r="L12" s="487">
        <f t="shared" si="2"/>
        <v>3954.4103072348862</v>
      </c>
      <c r="M12" s="574">
        <f t="shared" si="0"/>
        <v>4.7300000000000004</v>
      </c>
      <c r="N12" s="582"/>
      <c r="O12" s="583" t="str">
        <f t="shared" si="4"/>
        <v xml:space="preserve">    -</v>
      </c>
      <c r="P12" s="584"/>
      <c r="Q12" s="585" t="str">
        <f t="shared" si="5"/>
        <v xml:space="preserve">    -</v>
      </c>
      <c r="R12" s="343"/>
      <c r="S12" s="818">
        <f t="shared" si="1"/>
        <v>0</v>
      </c>
      <c r="T12" s="818">
        <f t="shared" si="3"/>
        <v>0</v>
      </c>
      <c r="U12" s="814"/>
      <c r="V12" s="801"/>
      <c r="W12" s="807"/>
      <c r="X12" s="729"/>
      <c r="Y12" s="729"/>
      <c r="Z12" s="729"/>
      <c r="AA12" s="729"/>
      <c r="AB12" s="729"/>
      <c r="AC12" s="729"/>
      <c r="AD12" s="729"/>
      <c r="AE12" s="729"/>
      <c r="AF12" s="729"/>
      <c r="AG12" s="723"/>
      <c r="AH12" s="464"/>
      <c r="AI12" s="464"/>
      <c r="AJ12" s="464"/>
      <c r="AK12" s="464"/>
    </row>
    <row r="13" spans="1:37" s="348" customFormat="1" ht="18.899999999999999" customHeight="1" x14ac:dyDescent="0.25">
      <c r="A13" s="343"/>
      <c r="B13" s="356" t="s">
        <v>662</v>
      </c>
      <c r="C13" s="569" t="s">
        <v>663</v>
      </c>
      <c r="D13" s="569" t="s">
        <v>701</v>
      </c>
      <c r="E13" s="484">
        <v>961</v>
      </c>
      <c r="F13" s="569" t="s">
        <v>658</v>
      </c>
      <c r="G13" s="570" t="s">
        <v>725</v>
      </c>
      <c r="H13" s="365"/>
      <c r="I13" s="587" t="s">
        <v>207</v>
      </c>
      <c r="J13" s="572" t="s">
        <v>256</v>
      </c>
      <c r="K13" s="573">
        <v>8.23</v>
      </c>
      <c r="L13" s="487">
        <f t="shared" si="2"/>
        <v>4848.1166464155522</v>
      </c>
      <c r="M13" s="574">
        <f>ROUNDUP((PTV*$K13),2)</f>
        <v>3.86</v>
      </c>
      <c r="N13" s="582"/>
      <c r="O13" s="583" t="str">
        <f t="shared" si="4"/>
        <v xml:space="preserve">    -</v>
      </c>
      <c r="P13" s="584"/>
      <c r="Q13" s="585" t="str">
        <f t="shared" si="5"/>
        <v xml:space="preserve">    -</v>
      </c>
      <c r="R13" s="343"/>
      <c r="S13" s="818">
        <f t="shared" si="1"/>
        <v>0</v>
      </c>
      <c r="T13" s="818">
        <f t="shared" si="3"/>
        <v>0</v>
      </c>
      <c r="U13" s="814"/>
      <c r="V13" s="808"/>
      <c r="W13" s="807"/>
      <c r="X13" s="729"/>
      <c r="Y13" s="729"/>
      <c r="Z13" s="729"/>
      <c r="AA13" s="729"/>
      <c r="AB13" s="729"/>
      <c r="AC13" s="729"/>
      <c r="AD13" s="729"/>
      <c r="AE13" s="729"/>
      <c r="AF13" s="729"/>
      <c r="AG13" s="723"/>
      <c r="AH13" s="464"/>
      <c r="AI13" s="464"/>
      <c r="AJ13" s="464"/>
      <c r="AK13" s="464"/>
    </row>
    <row r="14" spans="1:37" ht="18.899999999999999" customHeight="1" x14ac:dyDescent="0.25">
      <c r="A14" s="336"/>
      <c r="B14" s="356" t="s">
        <v>154</v>
      </c>
      <c r="C14" s="569" t="s">
        <v>702</v>
      </c>
      <c r="D14" s="569" t="s">
        <v>703</v>
      </c>
      <c r="E14" s="588">
        <v>760</v>
      </c>
      <c r="F14" s="569" t="s">
        <v>658</v>
      </c>
      <c r="G14" s="570" t="s">
        <v>696</v>
      </c>
      <c r="H14" s="365"/>
      <c r="I14" s="571" t="s">
        <v>113</v>
      </c>
      <c r="J14" s="589" t="s">
        <v>75</v>
      </c>
      <c r="K14" s="573">
        <v>6.48</v>
      </c>
      <c r="L14" s="487">
        <f t="shared" si="2"/>
        <v>6157.4074074074069</v>
      </c>
      <c r="M14" s="574">
        <f t="shared" si="0"/>
        <v>3.04</v>
      </c>
      <c r="N14" s="582"/>
      <c r="O14" s="583" t="str">
        <f t="shared" si="4"/>
        <v xml:space="preserve">    -</v>
      </c>
      <c r="P14" s="584"/>
      <c r="Q14" s="585" t="str">
        <f t="shared" si="5"/>
        <v xml:space="preserve">    -</v>
      </c>
      <c r="R14" s="336"/>
      <c r="S14" s="818">
        <f t="shared" si="1"/>
        <v>0</v>
      </c>
      <c r="T14" s="818">
        <f t="shared" si="3"/>
        <v>0</v>
      </c>
      <c r="U14" s="814"/>
      <c r="V14" s="801" t="s">
        <v>593</v>
      </c>
      <c r="W14" s="807"/>
    </row>
    <row r="15" spans="1:37" s="348" customFormat="1" ht="18.899999999999999" customHeight="1" x14ac:dyDescent="0.25">
      <c r="A15" s="343"/>
      <c r="B15" s="356"/>
      <c r="C15" s="569" t="s">
        <v>702</v>
      </c>
      <c r="D15" s="569" t="s">
        <v>703</v>
      </c>
      <c r="E15" s="588">
        <v>760</v>
      </c>
      <c r="F15" s="569" t="s">
        <v>658</v>
      </c>
      <c r="G15" s="854" t="s">
        <v>784</v>
      </c>
      <c r="H15" s="590"/>
      <c r="I15" s="571" t="s">
        <v>387</v>
      </c>
      <c r="J15" s="581" t="s">
        <v>73</v>
      </c>
      <c r="K15" s="573">
        <v>6.93</v>
      </c>
      <c r="L15" s="487">
        <f t="shared" si="2"/>
        <v>5757.575757575758</v>
      </c>
      <c r="M15" s="574">
        <f t="shared" si="0"/>
        <v>3.25</v>
      </c>
      <c r="N15" s="582"/>
      <c r="O15" s="583" t="str">
        <f t="shared" si="4"/>
        <v xml:space="preserve">    -</v>
      </c>
      <c r="P15" s="584"/>
      <c r="Q15" s="585" t="str">
        <f t="shared" si="5"/>
        <v xml:space="preserve">    -</v>
      </c>
      <c r="R15" s="343"/>
      <c r="S15" s="818">
        <f t="shared" si="1"/>
        <v>0</v>
      </c>
      <c r="T15" s="818">
        <f t="shared" si="3"/>
        <v>0</v>
      </c>
      <c r="U15" s="814"/>
      <c r="V15" s="808"/>
      <c r="W15" s="807"/>
      <c r="X15" s="729"/>
      <c r="Y15" s="729"/>
      <c r="Z15" s="729"/>
      <c r="AA15" s="729"/>
      <c r="AB15" s="729"/>
      <c r="AC15" s="729"/>
      <c r="AD15" s="729"/>
      <c r="AE15" s="729"/>
      <c r="AF15" s="729"/>
      <c r="AG15" s="723"/>
      <c r="AH15" s="464"/>
      <c r="AI15" s="464"/>
      <c r="AJ15" s="464"/>
      <c r="AK15" s="464"/>
    </row>
    <row r="16" spans="1:37" s="348" customFormat="1" ht="18.899999999999999" customHeight="1" x14ac:dyDescent="0.25">
      <c r="A16" s="343"/>
      <c r="B16" s="356"/>
      <c r="C16" s="569" t="s">
        <v>704</v>
      </c>
      <c r="D16" s="569" t="s">
        <v>705</v>
      </c>
      <c r="E16" s="591">
        <v>1161</v>
      </c>
      <c r="F16" s="569" t="s">
        <v>658</v>
      </c>
      <c r="G16" s="570" t="s">
        <v>384</v>
      </c>
      <c r="H16" s="365"/>
      <c r="I16" s="571" t="s">
        <v>385</v>
      </c>
      <c r="J16" s="572" t="s">
        <v>386</v>
      </c>
      <c r="K16" s="573">
        <v>9.89</v>
      </c>
      <c r="L16" s="487">
        <f t="shared" si="2"/>
        <v>4034.3781597573302</v>
      </c>
      <c r="M16" s="574">
        <f t="shared" si="0"/>
        <v>4.63</v>
      </c>
      <c r="N16" s="582"/>
      <c r="O16" s="583" t="str">
        <f t="shared" si="4"/>
        <v xml:space="preserve">    -</v>
      </c>
      <c r="P16" s="584"/>
      <c r="Q16" s="585" t="str">
        <f t="shared" si="5"/>
        <v xml:space="preserve">    -</v>
      </c>
      <c r="R16" s="343"/>
      <c r="S16" s="818">
        <f t="shared" si="1"/>
        <v>0</v>
      </c>
      <c r="T16" s="818">
        <f t="shared" si="3"/>
        <v>0</v>
      </c>
      <c r="U16" s="814"/>
      <c r="V16" s="808"/>
      <c r="W16" s="807"/>
      <c r="X16" s="729"/>
      <c r="Y16" s="729"/>
      <c r="Z16" s="729"/>
      <c r="AA16" s="729"/>
      <c r="AB16" s="729"/>
      <c r="AC16" s="729"/>
      <c r="AD16" s="729"/>
      <c r="AE16" s="729"/>
      <c r="AF16" s="729"/>
      <c r="AG16" s="723"/>
      <c r="AH16" s="464"/>
      <c r="AI16" s="464"/>
      <c r="AJ16" s="464"/>
      <c r="AK16" s="464"/>
    </row>
    <row r="17" spans="1:37" ht="18.899999999999999" customHeight="1" x14ac:dyDescent="0.25">
      <c r="A17" s="336"/>
      <c r="B17" s="356" t="s">
        <v>269</v>
      </c>
      <c r="C17" s="569" t="s">
        <v>704</v>
      </c>
      <c r="D17" s="569" t="s">
        <v>706</v>
      </c>
      <c r="E17" s="484">
        <v>774</v>
      </c>
      <c r="F17" s="569" t="s">
        <v>658</v>
      </c>
      <c r="G17" s="570" t="s">
        <v>395</v>
      </c>
      <c r="H17" s="365"/>
      <c r="I17" s="571" t="s">
        <v>126</v>
      </c>
      <c r="J17" s="572" t="s">
        <v>213</v>
      </c>
      <c r="K17" s="573">
        <v>6.6</v>
      </c>
      <c r="L17" s="487">
        <f t="shared" si="2"/>
        <v>6045.454545454546</v>
      </c>
      <c r="M17" s="574">
        <f t="shared" si="0"/>
        <v>3.09</v>
      </c>
      <c r="N17" s="582"/>
      <c r="O17" s="583" t="str">
        <f t="shared" si="4"/>
        <v xml:space="preserve">    -</v>
      </c>
      <c r="P17" s="584"/>
      <c r="Q17" s="585" t="str">
        <f t="shared" si="5"/>
        <v xml:space="preserve">    -</v>
      </c>
      <c r="R17" s="336"/>
      <c r="S17" s="818">
        <f t="shared" si="1"/>
        <v>0</v>
      </c>
      <c r="T17" s="818">
        <f t="shared" si="3"/>
        <v>0</v>
      </c>
      <c r="U17" s="814"/>
      <c r="V17" s="809" t="str">
        <f>V7&amp;School_Year&amp;V9&amp;SEPDSRD&amp;V10&amp;TEXT(PTV,"$#0.0000")&amp;V11&amp;TEXT(PTV*TLW,"$#,###.00")&amp;V14</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W17" s="809"/>
      <c r="X17" s="463"/>
      <c r="Y17" s="463"/>
      <c r="Z17" s="463"/>
      <c r="AA17" s="463"/>
      <c r="AB17" s="463"/>
      <c r="AC17" s="463"/>
      <c r="AD17" s="463"/>
      <c r="AE17" s="463"/>
      <c r="AF17" s="463"/>
      <c r="AG17" s="726"/>
      <c r="AH17" s="463"/>
      <c r="AI17" s="463"/>
      <c r="AJ17" s="463"/>
      <c r="AK17" s="463"/>
    </row>
    <row r="18" spans="1:37" ht="18.899999999999999" customHeight="1" x14ac:dyDescent="0.25">
      <c r="A18" s="336"/>
      <c r="B18" s="356" t="s">
        <v>269</v>
      </c>
      <c r="C18" s="569" t="s">
        <v>704</v>
      </c>
      <c r="D18" s="569" t="s">
        <v>706</v>
      </c>
      <c r="E18" s="484">
        <v>773</v>
      </c>
      <c r="F18" s="569" t="s">
        <v>658</v>
      </c>
      <c r="G18" s="753" t="s">
        <v>739</v>
      </c>
      <c r="H18" s="365"/>
      <c r="I18" s="571" t="s">
        <v>488</v>
      </c>
      <c r="J18" s="589" t="s">
        <v>489</v>
      </c>
      <c r="K18" s="573">
        <v>6.93</v>
      </c>
      <c r="L18" s="487">
        <f t="shared" si="2"/>
        <v>5757.575757575758</v>
      </c>
      <c r="M18" s="574">
        <f t="shared" si="0"/>
        <v>3.25</v>
      </c>
      <c r="N18" s="582"/>
      <c r="O18" s="583" t="str">
        <f t="shared" si="4"/>
        <v xml:space="preserve">    -</v>
      </c>
      <c r="P18" s="584"/>
      <c r="Q18" s="585" t="str">
        <f t="shared" si="5"/>
        <v xml:space="preserve">    -</v>
      </c>
      <c r="R18" s="336"/>
      <c r="S18" s="818">
        <f t="shared" si="1"/>
        <v>0</v>
      </c>
      <c r="T18" s="818">
        <f t="shared" si="3"/>
        <v>0</v>
      </c>
      <c r="U18" s="814"/>
      <c r="V18" s="809"/>
      <c r="W18" s="809"/>
      <c r="X18" s="463"/>
      <c r="Y18" s="463"/>
      <c r="Z18" s="463"/>
      <c r="AA18" s="463"/>
      <c r="AB18" s="463"/>
      <c r="AC18" s="463"/>
      <c r="AD18" s="463"/>
      <c r="AE18" s="463"/>
      <c r="AF18" s="463"/>
      <c r="AG18" s="726"/>
      <c r="AH18" s="463"/>
      <c r="AI18" s="463"/>
      <c r="AJ18" s="463"/>
      <c r="AK18" s="463"/>
    </row>
    <row r="19" spans="1:37" ht="18.899999999999999" customHeight="1" x14ac:dyDescent="0.25">
      <c r="A19" s="336"/>
      <c r="B19" s="356"/>
      <c r="C19" s="569" t="s">
        <v>659</v>
      </c>
      <c r="D19" s="569" t="s">
        <v>700</v>
      </c>
      <c r="E19" s="484">
        <v>542</v>
      </c>
      <c r="F19" s="569" t="s">
        <v>729</v>
      </c>
      <c r="G19" s="853" t="s">
        <v>783</v>
      </c>
      <c r="H19" s="365"/>
      <c r="I19" s="571" t="s">
        <v>734</v>
      </c>
      <c r="J19" s="589" t="s">
        <v>731</v>
      </c>
      <c r="K19" s="573">
        <v>5.61</v>
      </c>
      <c r="L19" s="487">
        <f t="shared" si="2"/>
        <v>7112.2994652406414</v>
      </c>
      <c r="M19" s="574">
        <f t="shared" si="0"/>
        <v>2.63</v>
      </c>
      <c r="N19" s="745"/>
      <c r="O19" s="746" t="str">
        <f t="shared" si="4"/>
        <v xml:space="preserve">    -</v>
      </c>
      <c r="P19" s="747"/>
      <c r="Q19" s="748" t="str">
        <f t="shared" si="5"/>
        <v xml:space="preserve">    -</v>
      </c>
      <c r="R19" s="336"/>
      <c r="S19" s="818">
        <f t="shared" si="1"/>
        <v>0</v>
      </c>
      <c r="T19" s="818">
        <f t="shared" si="3"/>
        <v>0</v>
      </c>
      <c r="U19" s="814"/>
      <c r="V19" s="809"/>
      <c r="W19" s="809"/>
      <c r="X19" s="463"/>
      <c r="Y19" s="463"/>
      <c r="Z19" s="463"/>
      <c r="AA19" s="463"/>
      <c r="AB19" s="463"/>
      <c r="AC19" s="463"/>
      <c r="AD19" s="463"/>
      <c r="AE19" s="463"/>
      <c r="AF19" s="463"/>
      <c r="AG19" s="726"/>
      <c r="AH19" s="463"/>
      <c r="AI19" s="463"/>
      <c r="AJ19" s="463"/>
      <c r="AK19" s="463"/>
    </row>
    <row r="20" spans="1:37" ht="18.899999999999999" customHeight="1" thickBot="1" x14ac:dyDescent="0.3">
      <c r="A20" s="336"/>
      <c r="B20" s="356"/>
      <c r="C20" s="569" t="s">
        <v>704</v>
      </c>
      <c r="D20" s="569" t="s">
        <v>730</v>
      </c>
      <c r="E20" s="484">
        <v>370</v>
      </c>
      <c r="F20" s="569" t="s">
        <v>729</v>
      </c>
      <c r="G20" s="753" t="s">
        <v>740</v>
      </c>
      <c r="H20" s="365"/>
      <c r="I20" s="571" t="s">
        <v>616</v>
      </c>
      <c r="J20" s="589" t="s">
        <v>615</v>
      </c>
      <c r="K20" s="573">
        <v>3.83</v>
      </c>
      <c r="L20" s="487">
        <f t="shared" si="2"/>
        <v>10417.7545691906</v>
      </c>
      <c r="M20" s="574">
        <f t="shared" si="0"/>
        <v>1.79</v>
      </c>
      <c r="N20" s="592"/>
      <c r="O20" s="593" t="str">
        <f t="shared" ref="O20" si="6">IF(N20="","    -",K20*N20)</f>
        <v xml:space="preserve">    -</v>
      </c>
      <c r="P20" s="594"/>
      <c r="Q20" s="595" t="str">
        <f t="shared" ref="Q20" si="7">IF(P20="","    -",ROUNDUP($P20/$E20,0)*$K20)</f>
        <v xml:space="preserve">    -</v>
      </c>
      <c r="R20" s="336"/>
      <c r="S20" s="818">
        <f t="shared" si="1"/>
        <v>0</v>
      </c>
      <c r="T20" s="818">
        <f t="shared" si="3"/>
        <v>0</v>
      </c>
      <c r="U20" s="814"/>
      <c r="V20" s="809"/>
      <c r="W20" s="809"/>
      <c r="X20" s="463"/>
      <c r="Y20" s="463"/>
      <c r="Z20" s="463"/>
      <c r="AA20" s="463"/>
      <c r="AB20" s="463"/>
      <c r="AC20" s="463"/>
      <c r="AD20" s="463"/>
      <c r="AE20" s="463"/>
      <c r="AF20" s="463"/>
      <c r="AG20" s="726"/>
      <c r="AH20" s="463"/>
      <c r="AI20" s="463"/>
      <c r="AJ20" s="463"/>
      <c r="AK20" s="463"/>
    </row>
    <row r="21" spans="1:37" ht="8.25" customHeight="1" thickBot="1" x14ac:dyDescent="0.3">
      <c r="A21" s="336"/>
      <c r="B21" s="356"/>
      <c r="C21" s="569"/>
      <c r="D21" s="569"/>
      <c r="E21" s="484"/>
      <c r="F21" s="569"/>
      <c r="G21" s="570"/>
      <c r="H21" s="365"/>
      <c r="I21" s="571"/>
      <c r="J21" s="572"/>
      <c r="K21" s="573"/>
      <c r="L21" s="487"/>
      <c r="M21" s="574"/>
      <c r="N21" s="596"/>
      <c r="O21" s="597"/>
      <c r="P21" s="598"/>
      <c r="Q21" s="597"/>
      <c r="R21" s="336"/>
      <c r="S21" s="818"/>
      <c r="T21" s="818"/>
      <c r="U21" s="814"/>
      <c r="W21" s="807"/>
    </row>
    <row r="22" spans="1:37" ht="18.899999999999999" customHeight="1" x14ac:dyDescent="0.25">
      <c r="A22" s="336"/>
      <c r="B22" s="356" t="s">
        <v>264</v>
      </c>
      <c r="C22" s="569" t="s">
        <v>114</v>
      </c>
      <c r="D22" s="569" t="s">
        <v>707</v>
      </c>
      <c r="E22" s="484">
        <v>1000</v>
      </c>
      <c r="F22" s="569" t="s">
        <v>664</v>
      </c>
      <c r="G22" s="570" t="s">
        <v>322</v>
      </c>
      <c r="H22" s="365"/>
      <c r="I22" s="571" t="s">
        <v>116</v>
      </c>
      <c r="J22" s="572" t="s">
        <v>216</v>
      </c>
      <c r="K22" s="573">
        <v>4.21</v>
      </c>
      <c r="L22" s="487">
        <f t="shared" ref="L22:L32" si="8">39900/$K22</f>
        <v>9477.4346793349177</v>
      </c>
      <c r="M22" s="574">
        <f t="shared" ref="M22:M32" si="9">ROUND((PTV*$K22),2)</f>
        <v>1.97</v>
      </c>
      <c r="N22" s="575"/>
      <c r="O22" s="576" t="str">
        <f t="shared" si="4"/>
        <v xml:space="preserve">    -</v>
      </c>
      <c r="P22" s="577"/>
      <c r="Q22" s="578" t="str">
        <f t="shared" si="5"/>
        <v xml:space="preserve">    -</v>
      </c>
      <c r="R22" s="336"/>
      <c r="S22" s="818">
        <f t="shared" si="1"/>
        <v>0</v>
      </c>
      <c r="T22" s="818">
        <f t="shared" ref="T22:T57" si="10">ROUNDUP((P22/E22),0)*M22</f>
        <v>0</v>
      </c>
      <c r="U22" s="814"/>
      <c r="W22" s="807"/>
    </row>
    <row r="23" spans="1:37" ht="18.899999999999999" customHeight="1" x14ac:dyDescent="0.25">
      <c r="A23" s="336"/>
      <c r="B23" s="356"/>
      <c r="C23" s="569" t="s">
        <v>114</v>
      </c>
      <c r="D23" s="569" t="s">
        <v>707</v>
      </c>
      <c r="E23" s="484">
        <v>1000</v>
      </c>
      <c r="F23" s="569" t="s">
        <v>664</v>
      </c>
      <c r="G23" s="754" t="s">
        <v>767</v>
      </c>
      <c r="H23" s="590"/>
      <c r="I23" s="571" t="s">
        <v>442</v>
      </c>
      <c r="J23" s="572" t="s">
        <v>74</v>
      </c>
      <c r="K23" s="573">
        <v>4.8099999999999996</v>
      </c>
      <c r="L23" s="487">
        <f t="shared" si="8"/>
        <v>8295.2182952182957</v>
      </c>
      <c r="M23" s="574">
        <f t="shared" si="9"/>
        <v>2.25</v>
      </c>
      <c r="N23" s="582"/>
      <c r="O23" s="583" t="str">
        <f t="shared" si="4"/>
        <v xml:space="preserve">    -</v>
      </c>
      <c r="P23" s="584"/>
      <c r="Q23" s="585" t="str">
        <f t="shared" si="5"/>
        <v xml:space="preserve">    -</v>
      </c>
      <c r="R23" s="336"/>
      <c r="S23" s="818">
        <f t="shared" si="1"/>
        <v>0</v>
      </c>
      <c r="T23" s="818">
        <f t="shared" si="10"/>
        <v>0</v>
      </c>
      <c r="U23" s="814"/>
      <c r="W23" s="807"/>
    </row>
    <row r="24" spans="1:37" ht="18.899999999999999" customHeight="1" x14ac:dyDescent="0.25">
      <c r="A24" s="336"/>
      <c r="B24" s="356"/>
      <c r="C24" s="569" t="s">
        <v>667</v>
      </c>
      <c r="D24" s="569" t="s">
        <v>709</v>
      </c>
      <c r="E24" s="484">
        <v>250</v>
      </c>
      <c r="F24" s="569" t="s">
        <v>668</v>
      </c>
      <c r="G24" s="755" t="s">
        <v>768</v>
      </c>
      <c r="H24" s="533"/>
      <c r="I24" s="571" t="s">
        <v>424</v>
      </c>
      <c r="J24" s="572" t="s">
        <v>426</v>
      </c>
      <c r="K24" s="573">
        <v>3.56</v>
      </c>
      <c r="L24" s="487">
        <f t="shared" si="8"/>
        <v>11207.865168539325</v>
      </c>
      <c r="M24" s="574">
        <f t="shared" si="9"/>
        <v>1.67</v>
      </c>
      <c r="N24" s="582"/>
      <c r="O24" s="583" t="str">
        <f t="shared" si="4"/>
        <v xml:space="preserve">    -</v>
      </c>
      <c r="P24" s="584"/>
      <c r="Q24" s="585" t="str">
        <f t="shared" si="5"/>
        <v xml:space="preserve">    -</v>
      </c>
      <c r="R24" s="336"/>
      <c r="S24" s="818">
        <f t="shared" si="1"/>
        <v>0</v>
      </c>
      <c r="T24" s="818">
        <f t="shared" si="10"/>
        <v>0</v>
      </c>
      <c r="U24" s="814"/>
      <c r="V24" s="801" t="str">
        <f>V11&amp;TEXT(TLW,"#,###.00")</f>
        <v xml:space="preserve"> per pound or 39,900.00</v>
      </c>
      <c r="W24" s="807"/>
    </row>
    <row r="25" spans="1:37" s="359" customFormat="1" ht="18.899999999999999" customHeight="1" x14ac:dyDescent="0.25">
      <c r="A25" s="357"/>
      <c r="B25" s="358"/>
      <c r="C25" s="609" t="s">
        <v>667</v>
      </c>
      <c r="D25" s="609" t="s">
        <v>709</v>
      </c>
      <c r="E25" s="609">
        <v>250</v>
      </c>
      <c r="F25" s="569" t="s">
        <v>668</v>
      </c>
      <c r="G25" s="753" t="s">
        <v>741</v>
      </c>
      <c r="H25" s="610"/>
      <c r="I25" s="571" t="s">
        <v>444</v>
      </c>
      <c r="J25" s="611" t="s">
        <v>445</v>
      </c>
      <c r="K25" s="612">
        <v>2.0499999999999998</v>
      </c>
      <c r="L25" s="487">
        <f t="shared" si="8"/>
        <v>19463.414634146342</v>
      </c>
      <c r="M25" s="574">
        <f t="shared" si="9"/>
        <v>0.96</v>
      </c>
      <c r="N25" s="582"/>
      <c r="O25" s="583" t="str">
        <f t="shared" ref="O25" si="11">IF(N25="","    -",K25*N25)</f>
        <v xml:space="preserve">    -</v>
      </c>
      <c r="P25" s="584"/>
      <c r="Q25" s="585" t="str">
        <f t="shared" ref="Q25" si="12">IF(P25="","    -",ROUNDUP($P25/$E25,0)*$K25)</f>
        <v xml:space="preserve">    -</v>
      </c>
      <c r="S25" s="818">
        <f t="shared" si="1"/>
        <v>0</v>
      </c>
      <c r="T25" s="818">
        <f t="shared" si="10"/>
        <v>0</v>
      </c>
      <c r="U25" s="813"/>
      <c r="V25" s="805"/>
      <c r="W25" s="805"/>
      <c r="X25" s="731"/>
      <c r="Y25" s="731"/>
      <c r="Z25" s="731"/>
      <c r="AA25" s="731"/>
      <c r="AB25" s="731"/>
      <c r="AC25" s="731"/>
      <c r="AD25" s="731"/>
      <c r="AE25" s="731"/>
      <c r="AF25" s="731"/>
      <c r="AG25" s="727"/>
      <c r="AH25" s="465"/>
      <c r="AI25" s="465"/>
      <c r="AJ25" s="465"/>
      <c r="AK25" s="465"/>
    </row>
    <row r="26" spans="1:37" ht="18.899999999999999" customHeight="1" x14ac:dyDescent="0.25">
      <c r="A26" s="336"/>
      <c r="B26" s="356"/>
      <c r="C26" s="602" t="s">
        <v>667</v>
      </c>
      <c r="D26" s="602" t="s">
        <v>709</v>
      </c>
      <c r="E26" s="542">
        <v>250</v>
      </c>
      <c r="F26" s="569" t="s">
        <v>668</v>
      </c>
      <c r="G26" s="755" t="s">
        <v>745</v>
      </c>
      <c r="H26" s="533"/>
      <c r="I26" s="571" t="s">
        <v>425</v>
      </c>
      <c r="J26" s="589" t="s">
        <v>427</v>
      </c>
      <c r="K26" s="601">
        <v>3.98</v>
      </c>
      <c r="L26" s="513">
        <f t="shared" si="8"/>
        <v>10025.125628140704</v>
      </c>
      <c r="M26" s="574">
        <f t="shared" si="9"/>
        <v>1.87</v>
      </c>
      <c r="N26" s="582"/>
      <c r="O26" s="583" t="str">
        <f t="shared" si="4"/>
        <v xml:space="preserve">    -</v>
      </c>
      <c r="P26" s="584"/>
      <c r="Q26" s="585" t="str">
        <f t="shared" si="5"/>
        <v xml:space="preserve">    -</v>
      </c>
      <c r="R26" s="336"/>
      <c r="S26" s="818">
        <f t="shared" si="1"/>
        <v>0</v>
      </c>
      <c r="T26" s="818">
        <f t="shared" si="10"/>
        <v>0</v>
      </c>
      <c r="U26" s="814"/>
      <c r="W26" s="807"/>
    </row>
    <row r="27" spans="1:37" ht="18.899999999999999" customHeight="1" x14ac:dyDescent="0.25">
      <c r="A27" s="336"/>
      <c r="B27" s="356"/>
      <c r="C27" s="602" t="s">
        <v>669</v>
      </c>
      <c r="D27" s="602" t="s">
        <v>710</v>
      </c>
      <c r="E27" s="542">
        <v>264</v>
      </c>
      <c r="F27" s="569" t="s">
        <v>669</v>
      </c>
      <c r="G27" s="603" t="s">
        <v>742</v>
      </c>
      <c r="H27" s="533"/>
      <c r="I27" s="571" t="s">
        <v>634</v>
      </c>
      <c r="J27" s="589" t="s">
        <v>633</v>
      </c>
      <c r="K27" s="601">
        <v>5.76</v>
      </c>
      <c r="L27" s="513">
        <f t="shared" si="8"/>
        <v>6927.0833333333339</v>
      </c>
      <c r="M27" s="574">
        <f t="shared" si="9"/>
        <v>2.7</v>
      </c>
      <c r="N27" s="582"/>
      <c r="O27" s="583" t="str">
        <f t="shared" si="4"/>
        <v xml:space="preserve">    -</v>
      </c>
      <c r="P27" s="584"/>
      <c r="Q27" s="585" t="str">
        <f t="shared" si="5"/>
        <v xml:space="preserve">    -</v>
      </c>
      <c r="R27" s="336"/>
      <c r="S27" s="818">
        <f t="shared" si="1"/>
        <v>0</v>
      </c>
      <c r="T27" s="818">
        <f t="shared" si="10"/>
        <v>0</v>
      </c>
      <c r="U27" s="814"/>
      <c r="W27" s="807"/>
    </row>
    <row r="28" spans="1:37" ht="18.899999999999999" customHeight="1" x14ac:dyDescent="0.25">
      <c r="A28" s="336"/>
      <c r="B28" s="356"/>
      <c r="C28" s="604" t="s">
        <v>670</v>
      </c>
      <c r="D28" s="604" t="s">
        <v>711</v>
      </c>
      <c r="E28" s="604">
        <v>84</v>
      </c>
      <c r="F28" s="604" t="s">
        <v>671</v>
      </c>
      <c r="G28" s="603" t="s">
        <v>743</v>
      </c>
      <c r="H28" s="605"/>
      <c r="I28" s="606" t="s">
        <v>522</v>
      </c>
      <c r="J28" s="607" t="s">
        <v>508</v>
      </c>
      <c r="K28" s="608">
        <v>3.67</v>
      </c>
      <c r="L28" s="513">
        <f t="shared" si="8"/>
        <v>10871.934604904633</v>
      </c>
      <c r="M28" s="574">
        <f t="shared" si="9"/>
        <v>1.72</v>
      </c>
      <c r="N28" s="582"/>
      <c r="O28" s="583" t="str">
        <f t="shared" si="4"/>
        <v xml:space="preserve">    -</v>
      </c>
      <c r="P28" s="584"/>
      <c r="Q28" s="585" t="str">
        <f t="shared" si="5"/>
        <v xml:space="preserve">    -</v>
      </c>
      <c r="R28" s="336"/>
      <c r="S28" s="818">
        <f t="shared" si="1"/>
        <v>0</v>
      </c>
      <c r="T28" s="818">
        <f t="shared" si="10"/>
        <v>0</v>
      </c>
      <c r="U28" s="814"/>
      <c r="W28" s="807"/>
    </row>
    <row r="29" spans="1:37" ht="18.899999999999999" customHeight="1" x14ac:dyDescent="0.25">
      <c r="A29" s="336"/>
      <c r="B29" s="356"/>
      <c r="C29" s="604" t="s">
        <v>670</v>
      </c>
      <c r="D29" s="604" t="s">
        <v>712</v>
      </c>
      <c r="E29" s="604">
        <v>168</v>
      </c>
      <c r="F29" s="604" t="s">
        <v>671</v>
      </c>
      <c r="G29" s="603" t="s">
        <v>744</v>
      </c>
      <c r="H29" s="605"/>
      <c r="I29" s="606" t="s">
        <v>523</v>
      </c>
      <c r="J29" s="607" t="s">
        <v>515</v>
      </c>
      <c r="K29" s="608">
        <v>7.33</v>
      </c>
      <c r="L29" s="513">
        <f t="shared" si="8"/>
        <v>5443.3833560709409</v>
      </c>
      <c r="M29" s="574">
        <f t="shared" si="9"/>
        <v>3.43</v>
      </c>
      <c r="N29" s="582"/>
      <c r="O29" s="583" t="str">
        <f t="shared" si="4"/>
        <v xml:space="preserve">    -</v>
      </c>
      <c r="P29" s="584"/>
      <c r="Q29" s="585" t="str">
        <f t="shared" si="5"/>
        <v xml:space="preserve">    -</v>
      </c>
      <c r="R29" s="336"/>
      <c r="S29" s="818">
        <f t="shared" si="1"/>
        <v>0</v>
      </c>
      <c r="T29" s="818">
        <f t="shared" si="10"/>
        <v>0</v>
      </c>
      <c r="U29" s="814"/>
      <c r="W29" s="807"/>
    </row>
    <row r="30" spans="1:37" ht="18.899999999999999" customHeight="1" x14ac:dyDescent="0.25">
      <c r="A30" s="336"/>
      <c r="B30" s="356"/>
      <c r="C30" s="604" t="s">
        <v>672</v>
      </c>
      <c r="D30" s="604" t="s">
        <v>713</v>
      </c>
      <c r="E30" s="604">
        <v>264</v>
      </c>
      <c r="F30" s="604" t="s">
        <v>673</v>
      </c>
      <c r="G30" s="603" t="s">
        <v>746</v>
      </c>
      <c r="H30" s="605"/>
      <c r="I30" s="606" t="s">
        <v>637</v>
      </c>
      <c r="J30" s="607" t="s">
        <v>655</v>
      </c>
      <c r="K30" s="608">
        <v>3.71</v>
      </c>
      <c r="L30" s="513">
        <f t="shared" si="8"/>
        <v>10754.716981132076</v>
      </c>
      <c r="M30" s="574">
        <f t="shared" si="9"/>
        <v>1.74</v>
      </c>
      <c r="N30" s="582"/>
      <c r="O30" s="583" t="str">
        <f t="shared" si="4"/>
        <v xml:space="preserve">    -</v>
      </c>
      <c r="P30" s="584"/>
      <c r="Q30" s="585" t="str">
        <f t="shared" si="5"/>
        <v xml:space="preserve">    -</v>
      </c>
      <c r="R30" s="336"/>
      <c r="S30" s="818">
        <f t="shared" si="1"/>
        <v>0</v>
      </c>
      <c r="T30" s="818">
        <f t="shared" si="10"/>
        <v>0</v>
      </c>
      <c r="U30" s="814"/>
      <c r="W30" s="807"/>
    </row>
    <row r="31" spans="1:37" ht="18.899999999999999" customHeight="1" x14ac:dyDescent="0.25">
      <c r="A31" s="336"/>
      <c r="B31" s="356"/>
      <c r="C31" s="604" t="s">
        <v>674</v>
      </c>
      <c r="D31" s="604" t="s">
        <v>714</v>
      </c>
      <c r="E31" s="604">
        <v>84</v>
      </c>
      <c r="F31" s="604" t="s">
        <v>675</v>
      </c>
      <c r="G31" s="603" t="s">
        <v>747</v>
      </c>
      <c r="H31" s="605"/>
      <c r="I31" s="613" t="s">
        <v>517</v>
      </c>
      <c r="J31" s="607" t="s">
        <v>505</v>
      </c>
      <c r="K31" s="608">
        <v>2.36</v>
      </c>
      <c r="L31" s="513">
        <f t="shared" si="8"/>
        <v>16906.77966101695</v>
      </c>
      <c r="M31" s="574">
        <f t="shared" si="9"/>
        <v>1.1100000000000001</v>
      </c>
      <c r="N31" s="582"/>
      <c r="O31" s="583" t="str">
        <f t="shared" ref="O31:O32" si="13">IF(N31="","    -",K31*N31)</f>
        <v xml:space="preserve">    -</v>
      </c>
      <c r="P31" s="584"/>
      <c r="Q31" s="585" t="str">
        <f t="shared" ref="Q31:Q32" si="14">IF(P31="","    -",ROUNDUP($P31/$E31,0)*$K31)</f>
        <v xml:space="preserve">    -</v>
      </c>
      <c r="R31" s="336"/>
      <c r="S31" s="818">
        <f t="shared" si="1"/>
        <v>0</v>
      </c>
      <c r="T31" s="818">
        <f t="shared" si="10"/>
        <v>0</v>
      </c>
      <c r="U31" s="814"/>
      <c r="W31" s="807"/>
    </row>
    <row r="32" spans="1:37" ht="18.899999999999999" customHeight="1" thickBot="1" x14ac:dyDescent="0.3">
      <c r="A32" s="336"/>
      <c r="B32" s="356"/>
      <c r="C32" s="604" t="s">
        <v>674</v>
      </c>
      <c r="D32" s="604" t="s">
        <v>715</v>
      </c>
      <c r="E32" s="604">
        <v>168</v>
      </c>
      <c r="F32" s="604" t="s">
        <v>675</v>
      </c>
      <c r="G32" s="603" t="s">
        <v>748</v>
      </c>
      <c r="H32" s="605"/>
      <c r="I32" s="606" t="s">
        <v>518</v>
      </c>
      <c r="J32" s="607" t="s">
        <v>507</v>
      </c>
      <c r="K32" s="608">
        <v>4.72</v>
      </c>
      <c r="L32" s="513">
        <f t="shared" si="8"/>
        <v>8453.3898305084749</v>
      </c>
      <c r="M32" s="574">
        <f t="shared" si="9"/>
        <v>2.21</v>
      </c>
      <c r="N32" s="592"/>
      <c r="O32" s="593" t="str">
        <f t="shared" si="13"/>
        <v xml:space="preserve">    -</v>
      </c>
      <c r="P32" s="594"/>
      <c r="Q32" s="595" t="str">
        <f t="shared" si="14"/>
        <v xml:space="preserve">    -</v>
      </c>
      <c r="R32" s="336"/>
      <c r="S32" s="818">
        <f t="shared" si="1"/>
        <v>0</v>
      </c>
      <c r="T32" s="818">
        <f t="shared" si="10"/>
        <v>0</v>
      </c>
      <c r="U32" s="814"/>
      <c r="W32" s="807"/>
    </row>
    <row r="33" spans="1:23" ht="18.899999999999999" customHeight="1" x14ac:dyDescent="0.25">
      <c r="A33" s="336"/>
      <c r="B33" s="356"/>
      <c r="C33" s="569" t="s">
        <v>625</v>
      </c>
      <c r="D33" s="569" t="s">
        <v>708</v>
      </c>
      <c r="E33" s="484">
        <v>1000</v>
      </c>
      <c r="F33" s="569" t="s">
        <v>665</v>
      </c>
      <c r="G33" s="589" t="s">
        <v>694</v>
      </c>
      <c r="H33" s="599"/>
      <c r="I33" s="600" t="s">
        <v>628</v>
      </c>
      <c r="J33" s="589" t="s">
        <v>629</v>
      </c>
      <c r="K33" s="601">
        <v>3.89</v>
      </c>
      <c r="L33" s="513">
        <f>39900/$K33</f>
        <v>10257.069408740359</v>
      </c>
      <c r="M33" s="574">
        <f>ROUND((PTV*$K33),2)</f>
        <v>1.82</v>
      </c>
      <c r="N33" s="582"/>
      <c r="O33" s="583" t="str">
        <f t="shared" ref="O33:O36" si="15">IF(N33="","    -",K33*N33)</f>
        <v xml:space="preserve">    -</v>
      </c>
      <c r="P33" s="584"/>
      <c r="Q33" s="585" t="str">
        <f>IF(P33="","    -",ROUNDUP($P33/$E33,0)*$K33)</f>
        <v xml:space="preserve">    -</v>
      </c>
      <c r="R33" s="336"/>
      <c r="S33" s="818">
        <f t="shared" si="1"/>
        <v>0</v>
      </c>
      <c r="T33" s="818">
        <f t="shared" si="10"/>
        <v>0</v>
      </c>
      <c r="U33" s="814"/>
      <c r="W33" s="807"/>
    </row>
    <row r="34" spans="1:23" ht="18.899999999999999" customHeight="1" x14ac:dyDescent="0.25">
      <c r="A34" s="336"/>
      <c r="B34" s="356"/>
      <c r="C34" s="602" t="s">
        <v>666</v>
      </c>
      <c r="D34" s="602" t="s">
        <v>617</v>
      </c>
      <c r="E34" s="542">
        <v>400</v>
      </c>
      <c r="F34" s="602" t="s">
        <v>658</v>
      </c>
      <c r="G34" s="589" t="s">
        <v>749</v>
      </c>
      <c r="H34" s="599"/>
      <c r="I34" s="600" t="s">
        <v>614</v>
      </c>
      <c r="J34" s="589" t="s">
        <v>612</v>
      </c>
      <c r="K34" s="601">
        <v>3.34</v>
      </c>
      <c r="L34" s="513">
        <f>39900/$K34</f>
        <v>11946.107784431138</v>
      </c>
      <c r="M34" s="574">
        <f>ROUND((PTV*$K34),2)</f>
        <v>1.57</v>
      </c>
      <c r="N34" s="582"/>
      <c r="O34" s="583" t="str">
        <f t="shared" si="15"/>
        <v xml:space="preserve">    -</v>
      </c>
      <c r="P34" s="584"/>
      <c r="Q34" s="585" t="str">
        <f>IF(P34="","    -",ROUNDUP($P34/$E34,0)*$K34)</f>
        <v xml:space="preserve">    -</v>
      </c>
      <c r="R34" s="336"/>
      <c r="S34" s="818">
        <f t="shared" si="1"/>
        <v>0</v>
      </c>
      <c r="T34" s="818">
        <f t="shared" si="10"/>
        <v>0</v>
      </c>
      <c r="U34" s="814"/>
      <c r="W34" s="807"/>
    </row>
    <row r="35" spans="1:23" ht="18.899999999999999" customHeight="1" x14ac:dyDescent="0.25">
      <c r="A35" s="336"/>
      <c r="B35" s="356"/>
      <c r="C35" s="569" t="s">
        <v>704</v>
      </c>
      <c r="D35" s="569" t="s">
        <v>706</v>
      </c>
      <c r="E35" s="542">
        <v>773</v>
      </c>
      <c r="F35" s="602" t="s">
        <v>658</v>
      </c>
      <c r="G35" s="589" t="s">
        <v>697</v>
      </c>
      <c r="H35" s="599"/>
      <c r="I35" s="600" t="s">
        <v>640</v>
      </c>
      <c r="J35" s="589" t="s">
        <v>641</v>
      </c>
      <c r="K35" s="601">
        <v>6.45</v>
      </c>
      <c r="L35" s="513">
        <f>39900/$K35</f>
        <v>6186.0465116279065</v>
      </c>
      <c r="M35" s="574">
        <f>ROUND((PTV*$K35),2)</f>
        <v>3.02</v>
      </c>
      <c r="N35" s="582"/>
      <c r="O35" s="583" t="str">
        <f t="shared" si="15"/>
        <v xml:space="preserve">    -</v>
      </c>
      <c r="P35" s="584"/>
      <c r="Q35" s="585" t="str">
        <f>IF(P35="","    -",ROUNDUP($P35/$E35,0)*$K35)</f>
        <v xml:space="preserve">    -</v>
      </c>
      <c r="R35" s="336"/>
      <c r="S35" s="818">
        <f t="shared" si="1"/>
        <v>0</v>
      </c>
      <c r="T35" s="818">
        <f t="shared" si="10"/>
        <v>0</v>
      </c>
      <c r="U35" s="814"/>
      <c r="W35" s="807"/>
    </row>
    <row r="36" spans="1:23" ht="18.899999999999999" customHeight="1" x14ac:dyDescent="0.25">
      <c r="A36" s="336"/>
      <c r="B36" s="356"/>
      <c r="C36" s="569" t="s">
        <v>756</v>
      </c>
      <c r="D36" s="569" t="s">
        <v>757</v>
      </c>
      <c r="E36" s="484">
        <v>1130</v>
      </c>
      <c r="F36" s="569" t="s">
        <v>658</v>
      </c>
      <c r="G36" s="589" t="s">
        <v>755</v>
      </c>
      <c r="H36" s="599"/>
      <c r="I36" s="600" t="s">
        <v>735</v>
      </c>
      <c r="J36" s="589" t="s">
        <v>736</v>
      </c>
      <c r="K36" s="601">
        <v>9.43</v>
      </c>
      <c r="L36" s="513">
        <f>39900/$K36</f>
        <v>4231.1770943796391</v>
      </c>
      <c r="M36" s="574">
        <f>ROUND((PTV*$K36),2)</f>
        <v>4.42</v>
      </c>
      <c r="N36" s="582"/>
      <c r="O36" s="583" t="str">
        <f t="shared" si="15"/>
        <v xml:space="preserve">    -</v>
      </c>
      <c r="P36" s="584"/>
      <c r="Q36" s="585" t="str">
        <f>IF(P36="","    -",ROUNDUP($P36/$E36,0)*$K36)</f>
        <v xml:space="preserve">    -</v>
      </c>
      <c r="R36" s="336"/>
      <c r="S36" s="818">
        <f t="shared" si="1"/>
        <v>0</v>
      </c>
      <c r="T36" s="818">
        <f t="shared" si="10"/>
        <v>0</v>
      </c>
      <c r="U36" s="814"/>
      <c r="W36" s="807"/>
    </row>
    <row r="37" spans="1:23" ht="9" customHeight="1" thickBot="1" x14ac:dyDescent="0.3">
      <c r="A37" s="336"/>
      <c r="B37" s="356"/>
      <c r="C37" s="569"/>
      <c r="D37" s="569"/>
      <c r="E37" s="484"/>
      <c r="F37" s="569"/>
      <c r="G37" s="570"/>
      <c r="H37" s="365"/>
      <c r="I37" s="571"/>
      <c r="J37" s="572"/>
      <c r="K37" s="573"/>
      <c r="L37" s="487"/>
      <c r="M37" s="574"/>
      <c r="N37" s="596"/>
      <c r="O37" s="597"/>
      <c r="P37" s="596"/>
      <c r="Q37" s="597"/>
      <c r="R37" s="336"/>
      <c r="S37" s="818"/>
      <c r="T37" s="818"/>
      <c r="U37" s="814"/>
      <c r="W37" s="807"/>
    </row>
    <row r="38" spans="1:23" ht="18.899999999999999" customHeight="1" x14ac:dyDescent="0.25">
      <c r="A38" s="336"/>
      <c r="B38" s="355" t="s">
        <v>98</v>
      </c>
      <c r="C38" s="568" t="s">
        <v>676</v>
      </c>
      <c r="D38" s="569" t="s">
        <v>716</v>
      </c>
      <c r="E38" s="614">
        <v>412</v>
      </c>
      <c r="F38" s="602" t="s">
        <v>673</v>
      </c>
      <c r="G38" s="615" t="s">
        <v>315</v>
      </c>
      <c r="H38" s="365"/>
      <c r="I38" s="571" t="s">
        <v>107</v>
      </c>
      <c r="J38" s="616" t="s">
        <v>218</v>
      </c>
      <c r="K38" s="573">
        <v>5.9</v>
      </c>
      <c r="L38" s="487">
        <f>39900/$K38</f>
        <v>6762.7118644067796</v>
      </c>
      <c r="M38" s="574">
        <f t="shared" ref="M38:M53" si="16">ROUND((PTV*$K38),2)</f>
        <v>2.76</v>
      </c>
      <c r="N38" s="575"/>
      <c r="O38" s="576" t="str">
        <f t="shared" si="4"/>
        <v xml:space="preserve">    -</v>
      </c>
      <c r="P38" s="577"/>
      <c r="Q38" s="578" t="str">
        <f t="shared" si="5"/>
        <v xml:space="preserve">    -</v>
      </c>
      <c r="R38" s="336"/>
      <c r="S38" s="818">
        <f t="shared" si="1"/>
        <v>0</v>
      </c>
      <c r="T38" s="818">
        <f t="shared" si="10"/>
        <v>0</v>
      </c>
      <c r="U38" s="814"/>
      <c r="W38" s="807"/>
    </row>
    <row r="39" spans="1:23" ht="18.899999999999999" customHeight="1" x14ac:dyDescent="0.25">
      <c r="A39" s="336"/>
      <c r="B39" s="355" t="s">
        <v>98</v>
      </c>
      <c r="C39" s="568" t="s">
        <v>677</v>
      </c>
      <c r="D39" s="569" t="s">
        <v>717</v>
      </c>
      <c r="E39" s="617">
        <v>530</v>
      </c>
      <c r="F39" s="602" t="s">
        <v>678</v>
      </c>
      <c r="G39" s="615" t="s">
        <v>473</v>
      </c>
      <c r="H39" s="365"/>
      <c r="I39" s="571" t="s">
        <v>204</v>
      </c>
      <c r="J39" s="618" t="s">
        <v>220</v>
      </c>
      <c r="K39" s="573">
        <v>10.32</v>
      </c>
      <c r="L39" s="487">
        <f t="shared" ref="L39:L54" si="17">39900/$K39</f>
        <v>3866.2790697674418</v>
      </c>
      <c r="M39" s="574">
        <f t="shared" si="16"/>
        <v>4.84</v>
      </c>
      <c r="N39" s="582"/>
      <c r="O39" s="583" t="str">
        <f t="shared" si="4"/>
        <v xml:space="preserve">    -</v>
      </c>
      <c r="P39" s="584"/>
      <c r="Q39" s="585" t="str">
        <f t="shared" si="5"/>
        <v xml:space="preserve">    -</v>
      </c>
      <c r="R39" s="336"/>
      <c r="S39" s="818">
        <f t="shared" si="1"/>
        <v>0</v>
      </c>
      <c r="T39" s="818">
        <f t="shared" si="10"/>
        <v>0</v>
      </c>
      <c r="U39" s="814"/>
      <c r="W39" s="807"/>
    </row>
    <row r="40" spans="1:23" ht="18.899999999999999" customHeight="1" x14ac:dyDescent="0.25">
      <c r="A40" s="336"/>
      <c r="B40" s="355" t="s">
        <v>98</v>
      </c>
      <c r="C40" s="568" t="s">
        <v>677</v>
      </c>
      <c r="D40" s="569" t="s">
        <v>717</v>
      </c>
      <c r="E40" s="617">
        <v>530</v>
      </c>
      <c r="F40" s="602" t="s">
        <v>678</v>
      </c>
      <c r="G40" s="619" t="s">
        <v>474</v>
      </c>
      <c r="H40" s="365"/>
      <c r="I40" s="571" t="s">
        <v>103</v>
      </c>
      <c r="J40" s="618" t="s">
        <v>219</v>
      </c>
      <c r="K40" s="601">
        <v>10.67</v>
      </c>
      <c r="L40" s="487">
        <f t="shared" si="17"/>
        <v>3739.4564198687908</v>
      </c>
      <c r="M40" s="574">
        <f t="shared" si="16"/>
        <v>5</v>
      </c>
      <c r="N40" s="582"/>
      <c r="O40" s="583" t="str">
        <f t="shared" si="4"/>
        <v xml:space="preserve">    -</v>
      </c>
      <c r="P40" s="584"/>
      <c r="Q40" s="585" t="str">
        <f t="shared" si="5"/>
        <v xml:space="preserve">    -</v>
      </c>
      <c r="R40" s="336"/>
      <c r="S40" s="818">
        <f t="shared" si="1"/>
        <v>0</v>
      </c>
      <c r="T40" s="818">
        <f t="shared" si="10"/>
        <v>0</v>
      </c>
      <c r="U40" s="814"/>
      <c r="W40" s="807"/>
    </row>
    <row r="41" spans="1:23" ht="18.899999999999999" customHeight="1" x14ac:dyDescent="0.25">
      <c r="A41" s="336"/>
      <c r="B41" s="356" t="s">
        <v>98</v>
      </c>
      <c r="C41" s="620" t="s">
        <v>679</v>
      </c>
      <c r="D41" s="569" t="s">
        <v>718</v>
      </c>
      <c r="E41" s="602">
        <v>420</v>
      </c>
      <c r="F41" s="602" t="s">
        <v>673</v>
      </c>
      <c r="G41" s="619" t="s">
        <v>319</v>
      </c>
      <c r="H41" s="365"/>
      <c r="I41" s="571" t="s">
        <v>320</v>
      </c>
      <c r="J41" s="618" t="s">
        <v>321</v>
      </c>
      <c r="K41" s="573">
        <v>7.33</v>
      </c>
      <c r="L41" s="487">
        <f t="shared" si="17"/>
        <v>5443.3833560709409</v>
      </c>
      <c r="M41" s="574">
        <f t="shared" si="16"/>
        <v>3.43</v>
      </c>
      <c r="N41" s="582"/>
      <c r="O41" s="583" t="str">
        <f t="shared" si="4"/>
        <v xml:space="preserve">    -</v>
      </c>
      <c r="P41" s="584"/>
      <c r="Q41" s="585" t="str">
        <f t="shared" si="5"/>
        <v xml:space="preserve">    -</v>
      </c>
      <c r="R41" s="336"/>
      <c r="S41" s="818">
        <f t="shared" si="1"/>
        <v>0</v>
      </c>
      <c r="T41" s="818">
        <f t="shared" si="10"/>
        <v>0</v>
      </c>
      <c r="U41" s="814"/>
      <c r="W41" s="807"/>
    </row>
    <row r="42" spans="1:23" ht="18.899999999999999" customHeight="1" x14ac:dyDescent="0.25">
      <c r="A42" s="336"/>
      <c r="B42" s="356" t="s">
        <v>98</v>
      </c>
      <c r="C42" s="568" t="s">
        <v>679</v>
      </c>
      <c r="D42" s="569" t="s">
        <v>718</v>
      </c>
      <c r="E42" s="602">
        <v>450</v>
      </c>
      <c r="F42" s="602" t="s">
        <v>680</v>
      </c>
      <c r="G42" s="619" t="s">
        <v>475</v>
      </c>
      <c r="H42" s="365"/>
      <c r="I42" s="571" t="s">
        <v>101</v>
      </c>
      <c r="J42" s="618" t="s">
        <v>221</v>
      </c>
      <c r="K42" s="601">
        <v>7.52</v>
      </c>
      <c r="L42" s="487">
        <f t="shared" si="17"/>
        <v>5305.8510638297876</v>
      </c>
      <c r="M42" s="574">
        <f t="shared" si="16"/>
        <v>3.52</v>
      </c>
      <c r="N42" s="582"/>
      <c r="O42" s="583" t="str">
        <f t="shared" si="4"/>
        <v xml:space="preserve">    -</v>
      </c>
      <c r="P42" s="584"/>
      <c r="Q42" s="585" t="str">
        <f t="shared" si="5"/>
        <v xml:space="preserve">    -</v>
      </c>
      <c r="R42" s="336"/>
      <c r="S42" s="818">
        <f t="shared" si="1"/>
        <v>0</v>
      </c>
      <c r="T42" s="818">
        <f t="shared" si="10"/>
        <v>0</v>
      </c>
      <c r="U42" s="814"/>
      <c r="W42" s="807"/>
    </row>
    <row r="43" spans="1:23" ht="18.899999999999999" customHeight="1" x14ac:dyDescent="0.25">
      <c r="A43" s="336"/>
      <c r="B43" s="356"/>
      <c r="C43" s="568" t="s">
        <v>679</v>
      </c>
      <c r="D43" s="569" t="s">
        <v>718</v>
      </c>
      <c r="E43" s="602">
        <v>450</v>
      </c>
      <c r="F43" s="602" t="s">
        <v>680</v>
      </c>
      <c r="G43" s="619" t="s">
        <v>751</v>
      </c>
      <c r="H43" s="365"/>
      <c r="I43" s="571" t="s">
        <v>752</v>
      </c>
      <c r="J43" s="618" t="s">
        <v>753</v>
      </c>
      <c r="K43" s="601">
        <v>7.52</v>
      </c>
      <c r="L43" s="487">
        <f t="shared" si="17"/>
        <v>5305.8510638297876</v>
      </c>
      <c r="M43" s="574">
        <f t="shared" si="16"/>
        <v>3.52</v>
      </c>
      <c r="N43" s="582"/>
      <c r="O43" s="583" t="str">
        <f t="shared" si="4"/>
        <v xml:space="preserve">    -</v>
      </c>
      <c r="P43" s="584"/>
      <c r="Q43" s="585" t="str">
        <f t="shared" si="5"/>
        <v xml:space="preserve">    -</v>
      </c>
      <c r="R43" s="336"/>
      <c r="S43" s="818">
        <f t="shared" ref="S43" si="18">N43*M43</f>
        <v>0</v>
      </c>
      <c r="T43" s="818">
        <f t="shared" ref="T43" si="19">ROUNDUP((P43/E43),0)*M43</f>
        <v>0</v>
      </c>
      <c r="U43" s="814"/>
      <c r="W43" s="807"/>
    </row>
    <row r="44" spans="1:23" ht="18.899999999999999" customHeight="1" x14ac:dyDescent="0.25">
      <c r="A44" s="336"/>
      <c r="B44" s="356"/>
      <c r="C44" s="569" t="s">
        <v>677</v>
      </c>
      <c r="D44" s="569" t="s">
        <v>717</v>
      </c>
      <c r="E44" s="617">
        <v>530</v>
      </c>
      <c r="F44" s="602" t="s">
        <v>678</v>
      </c>
      <c r="G44" s="619" t="s">
        <v>316</v>
      </c>
      <c r="H44" s="365"/>
      <c r="I44" s="571" t="s">
        <v>317</v>
      </c>
      <c r="J44" s="618" t="s">
        <v>318</v>
      </c>
      <c r="K44" s="573">
        <v>12.26</v>
      </c>
      <c r="L44" s="487">
        <f t="shared" si="17"/>
        <v>3254.4861337683524</v>
      </c>
      <c r="M44" s="574">
        <f t="shared" si="16"/>
        <v>5.75</v>
      </c>
      <c r="N44" s="582"/>
      <c r="O44" s="583" t="str">
        <f t="shared" si="4"/>
        <v xml:space="preserve">    -</v>
      </c>
      <c r="P44" s="584"/>
      <c r="Q44" s="585" t="str">
        <f t="shared" si="5"/>
        <v xml:space="preserve">    -</v>
      </c>
      <c r="R44" s="336"/>
      <c r="S44" s="818">
        <f t="shared" si="1"/>
        <v>0</v>
      </c>
      <c r="T44" s="818">
        <f t="shared" si="10"/>
        <v>0</v>
      </c>
      <c r="U44" s="814"/>
      <c r="W44" s="807"/>
    </row>
    <row r="45" spans="1:23" ht="18.899999999999999" customHeight="1" x14ac:dyDescent="0.25">
      <c r="A45" s="336"/>
      <c r="B45" s="355" t="s">
        <v>98</v>
      </c>
      <c r="C45" s="620" t="s">
        <v>677</v>
      </c>
      <c r="D45" s="569" t="s">
        <v>717</v>
      </c>
      <c r="E45" s="617">
        <v>530</v>
      </c>
      <c r="F45" s="602" t="s">
        <v>678</v>
      </c>
      <c r="G45" s="619" t="s">
        <v>476</v>
      </c>
      <c r="H45" s="365"/>
      <c r="I45" s="621" t="s">
        <v>127</v>
      </c>
      <c r="J45" s="618" t="s">
        <v>222</v>
      </c>
      <c r="K45" s="622">
        <v>12.26</v>
      </c>
      <c r="L45" s="487">
        <f t="shared" si="17"/>
        <v>3254.4861337683524</v>
      </c>
      <c r="M45" s="574">
        <f t="shared" si="16"/>
        <v>5.75</v>
      </c>
      <c r="N45" s="582"/>
      <c r="O45" s="583" t="str">
        <f t="shared" si="4"/>
        <v xml:space="preserve">    -</v>
      </c>
      <c r="P45" s="584"/>
      <c r="Q45" s="585" t="str">
        <f t="shared" si="5"/>
        <v xml:space="preserve">    -</v>
      </c>
      <c r="R45" s="336"/>
      <c r="S45" s="818">
        <f t="shared" si="1"/>
        <v>0</v>
      </c>
      <c r="T45" s="818">
        <f t="shared" si="10"/>
        <v>0</v>
      </c>
      <c r="U45" s="814"/>
      <c r="W45" s="807"/>
    </row>
    <row r="46" spans="1:23" ht="18.899999999999999" customHeight="1" x14ac:dyDescent="0.25">
      <c r="A46" s="339"/>
      <c r="B46" s="360" t="s">
        <v>98</v>
      </c>
      <c r="C46" s="602" t="s">
        <v>679</v>
      </c>
      <c r="D46" s="602" t="s">
        <v>718</v>
      </c>
      <c r="E46" s="617">
        <v>573</v>
      </c>
      <c r="F46" s="602" t="s">
        <v>681</v>
      </c>
      <c r="G46" s="532" t="s">
        <v>534</v>
      </c>
      <c r="H46" s="533"/>
      <c r="I46" s="600" t="s">
        <v>138</v>
      </c>
      <c r="J46" s="618" t="s">
        <v>223</v>
      </c>
      <c r="K46" s="601">
        <v>15.35</v>
      </c>
      <c r="L46" s="487">
        <f t="shared" si="17"/>
        <v>2599.3485342019544</v>
      </c>
      <c r="M46" s="574">
        <f t="shared" si="16"/>
        <v>7.19</v>
      </c>
      <c r="N46" s="582"/>
      <c r="O46" s="583" t="str">
        <f t="shared" si="4"/>
        <v xml:space="preserve">    -</v>
      </c>
      <c r="P46" s="584"/>
      <c r="Q46" s="585" t="str">
        <f t="shared" si="5"/>
        <v xml:space="preserve">    -</v>
      </c>
      <c r="R46" s="336"/>
      <c r="S46" s="818">
        <f t="shared" si="1"/>
        <v>0</v>
      </c>
      <c r="T46" s="818">
        <f t="shared" si="10"/>
        <v>0</v>
      </c>
      <c r="U46" s="814"/>
      <c r="W46" s="807"/>
    </row>
    <row r="47" spans="1:23" ht="18.899999999999999" customHeight="1" x14ac:dyDescent="0.25">
      <c r="A47" s="339"/>
      <c r="B47" s="360" t="s">
        <v>98</v>
      </c>
      <c r="C47" s="602" t="s">
        <v>682</v>
      </c>
      <c r="D47" s="602" t="s">
        <v>717</v>
      </c>
      <c r="E47" s="617">
        <v>289</v>
      </c>
      <c r="F47" s="602" t="s">
        <v>683</v>
      </c>
      <c r="G47" s="532" t="s">
        <v>750</v>
      </c>
      <c r="H47" s="533"/>
      <c r="I47" s="600" t="s">
        <v>532</v>
      </c>
      <c r="J47" s="618" t="s">
        <v>533</v>
      </c>
      <c r="K47" s="601">
        <v>5.22</v>
      </c>
      <c r="L47" s="513">
        <f t="shared" si="17"/>
        <v>7643.6781609195405</v>
      </c>
      <c r="M47" s="574">
        <f t="shared" si="16"/>
        <v>2.4500000000000002</v>
      </c>
      <c r="N47" s="582"/>
      <c r="O47" s="583" t="str">
        <f t="shared" si="4"/>
        <v xml:space="preserve">    -</v>
      </c>
      <c r="P47" s="584"/>
      <c r="Q47" s="585" t="str">
        <f t="shared" si="5"/>
        <v xml:space="preserve">    -</v>
      </c>
      <c r="R47" s="336"/>
      <c r="S47" s="818">
        <f t="shared" si="1"/>
        <v>0</v>
      </c>
      <c r="T47" s="818">
        <f t="shared" si="10"/>
        <v>0</v>
      </c>
      <c r="U47" s="814"/>
      <c r="W47" s="807"/>
    </row>
    <row r="48" spans="1:23" ht="18.899999999999999" customHeight="1" x14ac:dyDescent="0.25">
      <c r="A48" s="336"/>
      <c r="B48" s="355" t="s">
        <v>98</v>
      </c>
      <c r="C48" s="569" t="s">
        <v>684</v>
      </c>
      <c r="D48" s="569" t="s">
        <v>719</v>
      </c>
      <c r="E48" s="617">
        <v>498</v>
      </c>
      <c r="F48" s="602" t="s">
        <v>685</v>
      </c>
      <c r="G48" s="619" t="s">
        <v>478</v>
      </c>
      <c r="H48" s="365"/>
      <c r="I48" s="571" t="s">
        <v>137</v>
      </c>
      <c r="J48" s="618" t="s">
        <v>224</v>
      </c>
      <c r="K48" s="601">
        <v>10.52</v>
      </c>
      <c r="L48" s="487">
        <f t="shared" si="17"/>
        <v>3792.7756653992396</v>
      </c>
      <c r="M48" s="574">
        <f t="shared" si="16"/>
        <v>4.93</v>
      </c>
      <c r="N48" s="582"/>
      <c r="O48" s="583" t="str">
        <f t="shared" si="4"/>
        <v xml:space="preserve">    -</v>
      </c>
      <c r="P48" s="584"/>
      <c r="Q48" s="585" t="str">
        <f t="shared" si="5"/>
        <v xml:space="preserve">    -</v>
      </c>
      <c r="R48" s="336"/>
      <c r="S48" s="818">
        <f t="shared" si="1"/>
        <v>0</v>
      </c>
      <c r="T48" s="818">
        <f t="shared" si="10"/>
        <v>0</v>
      </c>
      <c r="U48" s="814"/>
      <c r="W48" s="807"/>
    </row>
    <row r="49" spans="1:23" ht="18.899999999999999" customHeight="1" x14ac:dyDescent="0.25">
      <c r="A49" s="336"/>
      <c r="B49" s="355" t="s">
        <v>98</v>
      </c>
      <c r="C49" s="569" t="s">
        <v>679</v>
      </c>
      <c r="D49" s="569" t="s">
        <v>718</v>
      </c>
      <c r="E49" s="617">
        <v>573</v>
      </c>
      <c r="F49" s="602" t="s">
        <v>681</v>
      </c>
      <c r="G49" s="619" t="s">
        <v>695</v>
      </c>
      <c r="H49" s="365"/>
      <c r="I49" s="571" t="s">
        <v>134</v>
      </c>
      <c r="J49" s="618" t="s">
        <v>225</v>
      </c>
      <c r="K49" s="601">
        <v>17.41</v>
      </c>
      <c r="L49" s="487">
        <f t="shared" si="17"/>
        <v>2291.786329695577</v>
      </c>
      <c r="M49" s="574">
        <f t="shared" si="16"/>
        <v>8.16</v>
      </c>
      <c r="N49" s="582"/>
      <c r="O49" s="583" t="str">
        <f t="shared" si="4"/>
        <v xml:space="preserve">    -</v>
      </c>
      <c r="P49" s="584"/>
      <c r="Q49" s="585" t="str">
        <f t="shared" si="5"/>
        <v xml:space="preserve">    -</v>
      </c>
      <c r="R49" s="336"/>
      <c r="S49" s="818">
        <f t="shared" si="1"/>
        <v>0</v>
      </c>
      <c r="T49" s="818">
        <f t="shared" si="10"/>
        <v>0</v>
      </c>
      <c r="U49" s="814"/>
      <c r="W49" s="807"/>
    </row>
    <row r="50" spans="1:23" ht="18.899999999999999" customHeight="1" x14ac:dyDescent="0.25">
      <c r="A50" s="336"/>
      <c r="B50" s="355"/>
      <c r="C50" s="569" t="s">
        <v>686</v>
      </c>
      <c r="D50" s="569" t="s">
        <v>720</v>
      </c>
      <c r="E50" s="591">
        <v>1332</v>
      </c>
      <c r="F50" s="602" t="s">
        <v>687</v>
      </c>
      <c r="G50" s="619" t="s">
        <v>480</v>
      </c>
      <c r="H50" s="365"/>
      <c r="I50" s="571" t="s">
        <v>192</v>
      </c>
      <c r="J50" s="618" t="s">
        <v>226</v>
      </c>
      <c r="K50" s="601">
        <v>30.97</v>
      </c>
      <c r="L50" s="487">
        <f t="shared" si="17"/>
        <v>1288.3435582822087</v>
      </c>
      <c r="M50" s="574">
        <f t="shared" si="16"/>
        <v>14.51</v>
      </c>
      <c r="N50" s="582"/>
      <c r="O50" s="583" t="str">
        <f t="shared" si="4"/>
        <v xml:space="preserve">    -</v>
      </c>
      <c r="P50" s="584"/>
      <c r="Q50" s="585" t="str">
        <f t="shared" si="5"/>
        <v xml:space="preserve">    -</v>
      </c>
      <c r="R50" s="336"/>
      <c r="S50" s="818">
        <f t="shared" si="1"/>
        <v>0</v>
      </c>
      <c r="T50" s="818">
        <f t="shared" si="10"/>
        <v>0</v>
      </c>
      <c r="U50" s="814"/>
      <c r="W50" s="807"/>
    </row>
    <row r="51" spans="1:23" ht="18.899999999999999" customHeight="1" x14ac:dyDescent="0.25">
      <c r="A51" s="336"/>
      <c r="B51" s="355" t="s">
        <v>98</v>
      </c>
      <c r="C51" s="569" t="s">
        <v>677</v>
      </c>
      <c r="D51" s="569" t="s">
        <v>717</v>
      </c>
      <c r="E51" s="617">
        <v>530</v>
      </c>
      <c r="F51" s="602" t="s">
        <v>678</v>
      </c>
      <c r="G51" s="619" t="s">
        <v>481</v>
      </c>
      <c r="H51" s="365"/>
      <c r="I51" s="571" t="s">
        <v>150</v>
      </c>
      <c r="J51" s="618" t="s">
        <v>227</v>
      </c>
      <c r="K51" s="601">
        <v>9.7200000000000006</v>
      </c>
      <c r="L51" s="487">
        <f t="shared" si="17"/>
        <v>4104.9382716049377</v>
      </c>
      <c r="M51" s="574">
        <f t="shared" si="16"/>
        <v>4.55</v>
      </c>
      <c r="N51" s="582"/>
      <c r="O51" s="583" t="str">
        <f t="shared" si="4"/>
        <v xml:space="preserve">    -</v>
      </c>
      <c r="P51" s="584"/>
      <c r="Q51" s="585" t="str">
        <f t="shared" si="5"/>
        <v xml:space="preserve">    -</v>
      </c>
      <c r="R51" s="336"/>
      <c r="S51" s="818">
        <f t="shared" si="1"/>
        <v>0</v>
      </c>
      <c r="T51" s="818">
        <f t="shared" si="10"/>
        <v>0</v>
      </c>
      <c r="U51" s="814"/>
    </row>
    <row r="52" spans="1:23" ht="18.899999999999999" customHeight="1" x14ac:dyDescent="0.25">
      <c r="A52" s="336"/>
      <c r="B52" s="355" t="s">
        <v>98</v>
      </c>
      <c r="C52" s="569" t="s">
        <v>677</v>
      </c>
      <c r="D52" s="569" t="s">
        <v>717</v>
      </c>
      <c r="E52" s="617">
        <v>572</v>
      </c>
      <c r="F52" s="602" t="s">
        <v>688</v>
      </c>
      <c r="G52" s="619" t="s">
        <v>482</v>
      </c>
      <c r="H52" s="623"/>
      <c r="I52" s="571" t="s">
        <v>151</v>
      </c>
      <c r="J52" s="618" t="s">
        <v>228</v>
      </c>
      <c r="K52" s="601">
        <v>16.260000000000002</v>
      </c>
      <c r="L52" s="487">
        <f t="shared" si="17"/>
        <v>2453.8745387453873</v>
      </c>
      <c r="M52" s="574">
        <f t="shared" si="16"/>
        <v>7.62</v>
      </c>
      <c r="N52" s="582"/>
      <c r="O52" s="583" t="str">
        <f t="shared" ref="O52" si="20">IF(N52="","    -",K52*N52)</f>
        <v xml:space="preserve">    -</v>
      </c>
      <c r="P52" s="584"/>
      <c r="Q52" s="585" t="str">
        <f t="shared" ref="Q52" si="21">IF(P52="","    -",ROUNDUP($P52/$E52,0)*$K52)</f>
        <v xml:space="preserve">    -</v>
      </c>
      <c r="R52" s="336"/>
      <c r="S52" s="818">
        <f t="shared" si="1"/>
        <v>0</v>
      </c>
      <c r="T52" s="818">
        <f t="shared" si="10"/>
        <v>0</v>
      </c>
      <c r="U52" s="814"/>
    </row>
    <row r="53" spans="1:23" ht="18.899999999999999" customHeight="1" x14ac:dyDescent="0.25">
      <c r="A53" s="336"/>
      <c r="B53" s="355"/>
      <c r="C53" s="569" t="s">
        <v>677</v>
      </c>
      <c r="D53" s="569" t="s">
        <v>717</v>
      </c>
      <c r="E53" s="617">
        <v>318</v>
      </c>
      <c r="F53" s="602" t="s">
        <v>689</v>
      </c>
      <c r="G53" s="619" t="s">
        <v>644</v>
      </c>
      <c r="H53" s="623"/>
      <c r="I53" s="571" t="s">
        <v>646</v>
      </c>
      <c r="J53" s="618" t="s">
        <v>642</v>
      </c>
      <c r="K53" s="601">
        <v>8.9600000000000009</v>
      </c>
      <c r="L53" s="487">
        <f t="shared" si="17"/>
        <v>4453.125</v>
      </c>
      <c r="M53" s="574">
        <f t="shared" si="16"/>
        <v>4.2</v>
      </c>
      <c r="N53" s="582"/>
      <c r="O53" s="583" t="str">
        <f t="shared" ref="O53:O54" si="22">IF(N53="","    -",K53*N53)</f>
        <v xml:space="preserve">    -</v>
      </c>
      <c r="P53" s="584"/>
      <c r="Q53" s="585" t="str">
        <f t="shared" ref="Q53:Q54" si="23">IF(P53="","    -",ROUNDUP($P53/$E53,0)*$K53)</f>
        <v xml:space="preserve">    -</v>
      </c>
      <c r="R53" s="336"/>
      <c r="S53" s="818">
        <f t="shared" si="1"/>
        <v>0</v>
      </c>
      <c r="T53" s="818">
        <f t="shared" si="10"/>
        <v>0</v>
      </c>
      <c r="U53" s="814"/>
    </row>
    <row r="54" spans="1:23" ht="18.899999999999999" customHeight="1" thickBot="1" x14ac:dyDescent="0.3">
      <c r="A54" s="336"/>
      <c r="B54" s="355"/>
      <c r="C54" s="569" t="s">
        <v>677</v>
      </c>
      <c r="D54" s="569" t="s">
        <v>717</v>
      </c>
      <c r="E54" s="617">
        <v>318</v>
      </c>
      <c r="F54" s="602" t="s">
        <v>689</v>
      </c>
      <c r="G54" s="619" t="s">
        <v>645</v>
      </c>
      <c r="H54" s="623"/>
      <c r="I54" s="571" t="s">
        <v>647</v>
      </c>
      <c r="J54" s="618" t="s">
        <v>643</v>
      </c>
      <c r="K54" s="601">
        <v>9.0299999999999994</v>
      </c>
      <c r="L54" s="487">
        <f t="shared" si="17"/>
        <v>4418.604651162791</v>
      </c>
      <c r="M54" s="574">
        <f>ROUNDUP((PTV*$K54),2)</f>
        <v>4.24</v>
      </c>
      <c r="N54" s="592"/>
      <c r="O54" s="593" t="str">
        <f t="shared" si="22"/>
        <v xml:space="preserve">    -</v>
      </c>
      <c r="P54" s="594"/>
      <c r="Q54" s="595" t="str">
        <f t="shared" si="23"/>
        <v xml:space="preserve">    -</v>
      </c>
      <c r="R54" s="336"/>
      <c r="S54" s="818">
        <f t="shared" si="1"/>
        <v>0</v>
      </c>
      <c r="T54" s="818">
        <f t="shared" si="10"/>
        <v>0</v>
      </c>
      <c r="U54" s="814"/>
    </row>
    <row r="55" spans="1:23" ht="9" customHeight="1" thickBot="1" x14ac:dyDescent="0.3">
      <c r="A55" s="336"/>
      <c r="B55" s="355"/>
      <c r="C55" s="569"/>
      <c r="D55" s="569"/>
      <c r="E55" s="568"/>
      <c r="F55" s="569"/>
      <c r="G55" s="619"/>
      <c r="H55" s="623"/>
      <c r="I55" s="571"/>
      <c r="J55" s="624"/>
      <c r="K55" s="573"/>
      <c r="L55" s="487"/>
      <c r="M55" s="574"/>
      <c r="N55" s="596"/>
      <c r="O55" s="597"/>
      <c r="P55" s="596"/>
      <c r="Q55" s="597"/>
      <c r="R55" s="336"/>
      <c r="S55" s="819"/>
      <c r="T55" s="818"/>
      <c r="U55" s="814"/>
      <c r="W55" s="807"/>
    </row>
    <row r="56" spans="1:23" ht="20.100000000000001" hidden="1" customHeight="1" x14ac:dyDescent="0.25">
      <c r="A56" s="336"/>
      <c r="B56" s="355" t="s">
        <v>690</v>
      </c>
      <c r="C56" s="568" t="s">
        <v>691</v>
      </c>
      <c r="D56" s="569" t="s">
        <v>721</v>
      </c>
      <c r="E56" s="568">
        <v>69</v>
      </c>
      <c r="F56" s="569" t="s">
        <v>692</v>
      </c>
      <c r="G56" s="615" t="s">
        <v>693</v>
      </c>
      <c r="H56" s="623"/>
      <c r="I56" s="571" t="s">
        <v>189</v>
      </c>
      <c r="J56" s="624" t="s">
        <v>229</v>
      </c>
      <c r="K56" s="573">
        <v>6.45</v>
      </c>
      <c r="L56" s="487">
        <f>39900/$K56</f>
        <v>6186.0465116279065</v>
      </c>
      <c r="M56" s="574">
        <f>ROUND((PTV*$K56),2)</f>
        <v>3.02</v>
      </c>
      <c r="N56" s="627"/>
      <c r="O56" s="628" t="str">
        <f t="shared" si="4"/>
        <v xml:space="preserve">    -</v>
      </c>
      <c r="P56" s="626"/>
      <c r="Q56" s="628" t="str">
        <f t="shared" si="5"/>
        <v xml:space="preserve">    -</v>
      </c>
      <c r="R56" s="336"/>
      <c r="S56" s="818">
        <f>N56*M56</f>
        <v>0</v>
      </c>
      <c r="T56" s="818">
        <f t="shared" si="10"/>
        <v>0</v>
      </c>
      <c r="U56" s="814"/>
    </row>
    <row r="57" spans="1:23" ht="18.899999999999999" customHeight="1" thickBot="1" x14ac:dyDescent="0.3">
      <c r="A57" s="336"/>
      <c r="B57" s="355"/>
      <c r="C57" s="617" t="s">
        <v>691</v>
      </c>
      <c r="D57" s="602" t="s">
        <v>722</v>
      </c>
      <c r="E57" s="591">
        <v>278</v>
      </c>
      <c r="F57" s="602" t="s">
        <v>689</v>
      </c>
      <c r="G57" s="625" t="s">
        <v>726</v>
      </c>
      <c r="H57" s="533"/>
      <c r="I57" s="606" t="s">
        <v>524</v>
      </c>
      <c r="J57" s="618" t="s">
        <v>511</v>
      </c>
      <c r="K57" s="601">
        <v>5.7</v>
      </c>
      <c r="L57" s="513">
        <f>39900/$K57</f>
        <v>7000</v>
      </c>
      <c r="M57" s="574">
        <f>ROUND((PTV*$K57),2)</f>
        <v>2.67</v>
      </c>
      <c r="N57" s="629"/>
      <c r="O57" s="630" t="str">
        <f t="shared" si="4"/>
        <v xml:space="preserve">    -</v>
      </c>
      <c r="P57" s="631"/>
      <c r="Q57" s="632" t="str">
        <f t="shared" si="5"/>
        <v xml:space="preserve">    -</v>
      </c>
      <c r="R57" s="336"/>
      <c r="S57" s="818">
        <f>N57*M57</f>
        <v>0</v>
      </c>
      <c r="T57" s="818">
        <f t="shared" si="10"/>
        <v>0</v>
      </c>
      <c r="U57" s="814"/>
      <c r="W57" s="807"/>
    </row>
    <row r="58" spans="1:23" ht="9" customHeight="1" thickBot="1" x14ac:dyDescent="0.3">
      <c r="I58" s="339"/>
      <c r="J58" s="363"/>
      <c r="K58" s="339"/>
      <c r="L58" s="339"/>
      <c r="M58" s="339"/>
      <c r="N58" s="383"/>
      <c r="O58" s="386"/>
      <c r="P58" s="383"/>
      <c r="Q58" s="386"/>
    </row>
    <row r="59" spans="1:23" ht="29.25" customHeight="1" thickBot="1" x14ac:dyDescent="0.35">
      <c r="A59" s="336"/>
      <c r="B59" s="341"/>
      <c r="C59" s="338"/>
      <c r="D59" s="364"/>
      <c r="E59" s="365"/>
      <c r="F59" s="365"/>
      <c r="G59" s="365"/>
      <c r="H59" s="365"/>
      <c r="I59" s="366"/>
      <c r="J59" s="366"/>
      <c r="K59" s="1147" t="s">
        <v>551</v>
      </c>
      <c r="L59" s="1147"/>
      <c r="M59" s="1110"/>
      <c r="N59" s="367">
        <f>SUM(N8:N20, N22:N36, N38:N54, N57:N57)</f>
        <v>0</v>
      </c>
      <c r="O59" s="387">
        <f>SUM(O8:O20, O22:O36, O38:O54, O57:O57)</f>
        <v>0</v>
      </c>
      <c r="P59" s="367">
        <f>SUM(P8:P20, P22:P36, P38:P54, P57:P57)</f>
        <v>0</v>
      </c>
      <c r="Q59" s="392">
        <f>SUM(Q8:Q20, Q22:Q36, Q38:Q54, Q57:Q57)</f>
        <v>0</v>
      </c>
      <c r="R59" s="368"/>
      <c r="S59" s="820">
        <f>SUM(S8:S20, S22:S36, S38:S54, S57:S57)</f>
        <v>0</v>
      </c>
      <c r="T59" s="821">
        <f>SUM(T8:T20, T22:T36, T38:T54, T57:T57)</f>
        <v>0</v>
      </c>
      <c r="V59" s="810"/>
    </row>
    <row r="60" spans="1:23" ht="30.75" customHeight="1" thickBot="1" x14ac:dyDescent="0.35">
      <c r="A60" s="342"/>
      <c r="B60" s="369"/>
      <c r="C60" s="1149" t="str">
        <f>("*100332 = Totes of Tomato Paste / 1 Tote = 2,850 lbs of Paste / 1 truckload of 100332 = 14 Totes or "&amp;TLW&amp;" lbs of Paste")</f>
        <v>*100332 = Totes of Tomato Paste / 1 Tote = 2,850 lbs of Paste / 1 truckload of 100332 = 14 Totes or 39900 lbs of Paste</v>
      </c>
      <c r="D60" s="1149"/>
      <c r="E60" s="1149"/>
      <c r="F60" s="1149"/>
      <c r="G60" s="1149"/>
      <c r="H60" s="1149"/>
      <c r="I60" s="1149"/>
      <c r="J60" s="1149"/>
      <c r="K60" s="1109" t="s">
        <v>394</v>
      </c>
      <c r="L60" s="1109"/>
      <c r="M60" s="1110"/>
      <c r="N60" s="1111">
        <f>S59</f>
        <v>0</v>
      </c>
      <c r="O60" s="1112"/>
      <c r="P60" s="1116">
        <f>T59</f>
        <v>0</v>
      </c>
      <c r="Q60" s="1117"/>
      <c r="R60" s="336"/>
    </row>
    <row r="61" spans="1:23" ht="20.100000000000001" customHeight="1" x14ac:dyDescent="0.3">
      <c r="A61" s="336"/>
      <c r="B61" s="336"/>
      <c r="C61" s="1150" t="s">
        <v>698</v>
      </c>
      <c r="D61" s="1150"/>
      <c r="E61" s="1150"/>
      <c r="F61" s="1150"/>
      <c r="G61" s="1150"/>
      <c r="H61" s="1150"/>
      <c r="I61" s="1150"/>
      <c r="J61" s="1150"/>
      <c r="K61" s="371"/>
      <c r="L61" s="371"/>
      <c r="M61" s="371"/>
      <c r="N61" s="262"/>
      <c r="O61" s="389"/>
      <c r="P61" s="263"/>
      <c r="Q61" s="393"/>
      <c r="R61" s="336"/>
      <c r="S61" s="822"/>
    </row>
    <row r="62" spans="1:23" ht="20.100000000000001" customHeight="1" x14ac:dyDescent="0.3">
      <c r="A62" s="336"/>
      <c r="B62" s="336"/>
      <c r="C62" s="1148" t="s">
        <v>599</v>
      </c>
      <c r="D62" s="1148"/>
      <c r="E62" s="1148"/>
      <c r="F62" s="1148"/>
      <c r="G62" s="1148"/>
      <c r="H62" s="1148"/>
      <c r="I62" s="1148"/>
      <c r="J62" s="1148"/>
      <c r="K62" s="1148"/>
      <c r="L62" s="1148"/>
      <c r="M62" s="1148"/>
      <c r="N62" s="395"/>
      <c r="O62" s="395"/>
      <c r="P62" s="395"/>
      <c r="Q62" s="395"/>
      <c r="R62" s="370"/>
      <c r="S62" s="823"/>
    </row>
    <row r="63" spans="1:23" ht="39.9" customHeight="1" x14ac:dyDescent="0.25">
      <c r="A63" s="336"/>
      <c r="B63" s="336"/>
      <c r="C63" s="1113" t="str">
        <f>V17</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D63" s="1113"/>
      <c r="E63" s="1113"/>
      <c r="F63" s="1113"/>
      <c r="G63" s="1113"/>
      <c r="H63" s="1113"/>
      <c r="I63" s="1113"/>
      <c r="J63" s="1113"/>
      <c r="K63" s="1113"/>
      <c r="L63" s="1113"/>
      <c r="M63" s="1113"/>
      <c r="N63" s="1113"/>
      <c r="O63" s="1113"/>
      <c r="P63" s="1113"/>
      <c r="Q63" s="1113"/>
      <c r="R63" s="336"/>
    </row>
    <row r="64" spans="1:23" ht="20.100000000000001" customHeight="1" x14ac:dyDescent="0.25">
      <c r="A64" s="336"/>
      <c r="B64" s="341"/>
      <c r="C64" s="1145" t="s">
        <v>653</v>
      </c>
      <c r="D64" s="1145"/>
      <c r="E64" s="1145"/>
      <c r="F64" s="1145"/>
      <c r="G64" s="1145"/>
      <c r="H64" s="1145"/>
      <c r="I64" s="1145"/>
      <c r="J64" s="1145"/>
      <c r="K64" s="1145"/>
      <c r="L64" s="1145"/>
      <c r="M64" s="1145"/>
      <c r="N64" s="1145"/>
      <c r="O64" s="1145"/>
      <c r="P64" s="1145"/>
      <c r="Q64" s="1145"/>
      <c r="R64" s="349"/>
      <c r="S64" s="824"/>
    </row>
    <row r="65" spans="1:18" ht="17.399999999999999" x14ac:dyDescent="0.3">
      <c r="A65" s="340"/>
      <c r="C65" s="372"/>
      <c r="D65" s="372"/>
      <c r="E65" s="372"/>
      <c r="F65" s="340"/>
      <c r="G65" s="340"/>
      <c r="H65" s="340"/>
      <c r="I65" s="340"/>
      <c r="J65" s="373"/>
      <c r="K65" s="340"/>
      <c r="L65" s="340"/>
      <c r="M65" s="374"/>
      <c r="N65" s="340"/>
      <c r="O65" s="390"/>
      <c r="P65" s="340"/>
      <c r="Q65" s="390"/>
      <c r="R65" s="340"/>
    </row>
    <row r="66" spans="1:18" x14ac:dyDescent="0.25">
      <c r="A66" s="340"/>
      <c r="C66" s="372"/>
      <c r="D66" s="372"/>
      <c r="E66" s="372"/>
      <c r="F66" s="340"/>
      <c r="G66" s="340"/>
      <c r="H66" s="340"/>
      <c r="I66" s="340"/>
      <c r="J66" s="373"/>
      <c r="K66" s="340"/>
      <c r="L66" s="340"/>
      <c r="M66" s="340"/>
      <c r="N66" s="340"/>
      <c r="O66" s="390"/>
      <c r="P66" s="340"/>
      <c r="Q66" s="390"/>
      <c r="R66" s="340"/>
    </row>
    <row r="67" spans="1:18" x14ac:dyDescent="0.25">
      <c r="A67" s="340"/>
      <c r="C67" s="372"/>
      <c r="D67" s="372"/>
      <c r="E67" s="372"/>
      <c r="F67" s="340"/>
      <c r="G67" s="340"/>
      <c r="H67" s="340"/>
      <c r="I67" s="340"/>
      <c r="J67" s="373"/>
      <c r="K67" s="340"/>
      <c r="L67" s="340"/>
      <c r="M67" s="340"/>
      <c r="N67" s="340"/>
      <c r="O67" s="390"/>
      <c r="P67" s="340"/>
      <c r="Q67" s="390"/>
      <c r="R67" s="340"/>
    </row>
    <row r="68" spans="1:18" x14ac:dyDescent="0.25">
      <c r="A68" s="340"/>
      <c r="C68" s="372"/>
      <c r="D68" s="372"/>
      <c r="E68" s="372"/>
      <c r="F68" s="340"/>
      <c r="G68" s="340"/>
      <c r="H68" s="340"/>
      <c r="I68" s="340"/>
      <c r="J68" s="373"/>
      <c r="K68" s="340"/>
      <c r="L68" s="340"/>
      <c r="M68" s="340"/>
      <c r="N68" s="340"/>
      <c r="O68" s="390"/>
      <c r="P68" s="340"/>
      <c r="Q68" s="390"/>
      <c r="R68" s="340"/>
    </row>
  </sheetData>
  <sheetProtection algorithmName="SHA-512" hashValue="Q99NL30IcEzltPZ2Fqxdx2Ee6Nf7adMelhGGMmHzKe9BCjvIQJjTEd8eu0Uu8+Z/mrPSqZcEs2j2zKSECEioog==" saltValue="aP6+7PnWaiDOzl+605lGkQ==" spinCount="100000" sheet="1" selectLockedCells="1"/>
  <mergeCells count="17">
    <mergeCell ref="C64:Q64"/>
    <mergeCell ref="G6:H6"/>
    <mergeCell ref="K59:M59"/>
    <mergeCell ref="K60:M60"/>
    <mergeCell ref="N60:O60"/>
    <mergeCell ref="P60:Q60"/>
    <mergeCell ref="C62:M62"/>
    <mergeCell ref="C63:Q63"/>
    <mergeCell ref="C60:J60"/>
    <mergeCell ref="C61:J61"/>
    <mergeCell ref="N5:O5"/>
    <mergeCell ref="P5:Q5"/>
    <mergeCell ref="G2:H2"/>
    <mergeCell ref="G3:H3"/>
    <mergeCell ref="N4:Q4"/>
    <mergeCell ref="N2:Q2"/>
    <mergeCell ref="G4:H4"/>
  </mergeCells>
  <printOptions horizontalCentered="1"/>
  <pageMargins left="0.25" right="0.25" top="0.25" bottom="0.25" header="0" footer="0"/>
  <pageSetup scale="4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1"/>
  <sheetViews>
    <sheetView topLeftCell="A10" zoomScale="70" zoomScaleNormal="70" zoomScaleSheetLayoutView="50" workbookViewId="0">
      <selection activeCell="K34" sqref="K34:O34"/>
    </sheetView>
  </sheetViews>
  <sheetFormatPr defaultRowHeight="13.2" x14ac:dyDescent="0.25"/>
  <cols>
    <col min="1" max="1" width="3.6640625" customWidth="1"/>
    <col min="6" max="6" width="27.6640625" customWidth="1"/>
    <col min="7" max="7" width="15.33203125" customWidth="1"/>
    <col min="8" max="8" width="11.44140625" customWidth="1"/>
    <col min="10" max="10" width="32.44140625" customWidth="1"/>
    <col min="13" max="13" width="15.5546875" customWidth="1"/>
    <col min="14" max="14" width="15.6640625" customWidth="1"/>
    <col min="15" max="15" width="22.5546875" customWidth="1"/>
    <col min="17" max="17" width="12.6640625" customWidth="1"/>
    <col min="18" max="18" width="18.5546875" customWidth="1"/>
    <col min="19" max="19" width="16.88671875" customWidth="1"/>
    <col min="20" max="20" width="3.88671875" customWidth="1"/>
  </cols>
  <sheetData>
    <row r="1" spans="1:39" x14ac:dyDescent="0.25">
      <c r="A1" s="97"/>
      <c r="B1" s="307"/>
      <c r="C1" s="307"/>
      <c r="D1" s="307"/>
      <c r="E1" s="307"/>
      <c r="F1" s="307"/>
      <c r="G1" s="307"/>
      <c r="H1" s="307"/>
      <c r="I1" s="307"/>
      <c r="J1" s="307"/>
      <c r="K1" s="307"/>
      <c r="L1" s="307"/>
      <c r="M1" s="307"/>
      <c r="N1" s="307"/>
      <c r="O1" s="307"/>
      <c r="P1" s="307"/>
      <c r="Q1" s="307"/>
      <c r="R1" s="307"/>
      <c r="S1" s="308">
        <v>44516</v>
      </c>
      <c r="T1" s="307"/>
      <c r="U1" s="126"/>
    </row>
    <row r="2" spans="1:39" ht="30" x14ac:dyDescent="0.7">
      <c r="A2" s="97"/>
      <c r="B2" s="307"/>
      <c r="C2" s="307"/>
      <c r="D2" s="261"/>
      <c r="E2" s="261"/>
      <c r="F2" s="1180" t="s">
        <v>932</v>
      </c>
      <c r="G2" s="1180"/>
      <c r="H2" s="1180"/>
      <c r="I2" s="1180"/>
      <c r="J2" s="1180"/>
      <c r="K2" s="1180"/>
      <c r="L2" s="1180"/>
      <c r="M2" s="1180"/>
      <c r="N2" s="1180"/>
      <c r="O2" s="1180"/>
      <c r="P2" s="1180"/>
      <c r="Q2" s="1180"/>
      <c r="R2" s="1180"/>
      <c r="S2" s="307"/>
      <c r="T2" s="307"/>
      <c r="U2" s="126"/>
    </row>
    <row r="3" spans="1:39" ht="25.2" x14ac:dyDescent="0.6">
      <c r="A3" s="97"/>
      <c r="B3" s="307"/>
      <c r="C3" s="307"/>
      <c r="D3" s="261"/>
      <c r="E3" s="261"/>
      <c r="F3" s="1181" t="s">
        <v>815</v>
      </c>
      <c r="G3" s="1181"/>
      <c r="H3" s="1181"/>
      <c r="I3" s="1181"/>
      <c r="J3" s="1181"/>
      <c r="K3" s="1181"/>
      <c r="L3" s="1181"/>
      <c r="M3" s="1181"/>
      <c r="N3" s="1181"/>
      <c r="O3" s="1181"/>
      <c r="P3" s="1181"/>
      <c r="Q3" s="1181"/>
      <c r="R3" s="1181"/>
      <c r="S3" s="307"/>
      <c r="T3" s="307"/>
      <c r="U3" s="126"/>
    </row>
    <row r="4" spans="1:39" ht="25.2" x14ac:dyDescent="0.6">
      <c r="A4" s="97"/>
      <c r="B4" s="307"/>
      <c r="C4" s="307"/>
      <c r="D4" s="261"/>
      <c r="E4" s="309"/>
      <c r="F4" s="1181" t="s">
        <v>816</v>
      </c>
      <c r="G4" s="1181"/>
      <c r="H4" s="1181"/>
      <c r="I4" s="1181"/>
      <c r="J4" s="1181"/>
      <c r="K4" s="1181"/>
      <c r="L4" s="1181"/>
      <c r="M4" s="1181"/>
      <c r="N4" s="1181"/>
      <c r="O4" s="1181"/>
      <c r="P4" s="1181"/>
      <c r="Q4" s="1181"/>
      <c r="R4" s="1181"/>
      <c r="S4" s="826"/>
      <c r="T4" s="307"/>
      <c r="U4" s="126"/>
    </row>
    <row r="5" spans="1:39" s="328" customFormat="1" x14ac:dyDescent="0.25">
      <c r="B5" s="889"/>
      <c r="C5" s="889"/>
      <c r="D5" s="889"/>
      <c r="E5" s="889"/>
      <c r="S5" s="889"/>
      <c r="T5" s="889"/>
      <c r="U5" s="126"/>
    </row>
    <row r="6" spans="1:39" ht="17.399999999999999" x14ac:dyDescent="0.3">
      <c r="A6" s="97"/>
      <c r="B6" s="307"/>
      <c r="C6" s="307"/>
      <c r="D6" s="261"/>
      <c r="E6" s="307"/>
      <c r="F6" s="1177" t="s">
        <v>847</v>
      </c>
      <c r="G6" s="1177"/>
      <c r="H6" s="1177"/>
      <c r="I6" s="1177"/>
      <c r="J6" s="1177"/>
      <c r="K6" s="1177"/>
      <c r="L6" s="1177"/>
      <c r="M6" s="1177"/>
      <c r="N6" s="1177"/>
      <c r="O6" s="1177"/>
      <c r="P6" s="1177"/>
      <c r="Q6" s="1177"/>
      <c r="R6" s="1177"/>
      <c r="S6" s="307"/>
      <c r="T6" s="307"/>
      <c r="U6" s="126"/>
    </row>
    <row r="7" spans="1:39" ht="17.399999999999999" x14ac:dyDescent="0.3">
      <c r="A7" s="97"/>
      <c r="B7" s="307"/>
      <c r="C7" s="307"/>
      <c r="D7" s="261"/>
      <c r="E7" s="307"/>
      <c r="F7" s="1177" t="s">
        <v>810</v>
      </c>
      <c r="G7" s="1177"/>
      <c r="H7" s="1177"/>
      <c r="I7" s="1177"/>
      <c r="J7" s="1177"/>
      <c r="K7" s="1177"/>
      <c r="L7" s="1177"/>
      <c r="M7" s="1177"/>
      <c r="N7" s="1177"/>
      <c r="O7" s="1177"/>
      <c r="P7" s="1177"/>
      <c r="Q7" s="1177"/>
      <c r="R7" s="1177"/>
      <c r="S7" s="307"/>
      <c r="T7" s="307"/>
      <c r="U7" s="126"/>
    </row>
    <row r="8" spans="1:39" ht="18" customHeight="1" x14ac:dyDescent="0.25">
      <c r="A8" s="97"/>
      <c r="B8" s="1178" t="s">
        <v>814</v>
      </c>
      <c r="C8" s="1178"/>
      <c r="D8" s="1178"/>
      <c r="E8" s="1178"/>
      <c r="F8" s="1178"/>
      <c r="G8" s="1178"/>
      <c r="H8" s="1178"/>
      <c r="I8" s="1178"/>
      <c r="J8" s="1178"/>
      <c r="K8" s="1178"/>
      <c r="L8" s="1178"/>
      <c r="M8" s="1178"/>
      <c r="N8" s="1178"/>
      <c r="O8" s="1178"/>
      <c r="P8" s="1178"/>
      <c r="Q8" s="1178"/>
      <c r="R8" s="1178"/>
      <c r="S8" s="1178"/>
      <c r="T8" s="307"/>
      <c r="U8" s="126"/>
    </row>
    <row r="9" spans="1:39" ht="66" customHeight="1" x14ac:dyDescent="0.25">
      <c r="A9" s="97"/>
      <c r="B9" s="1178"/>
      <c r="C9" s="1178"/>
      <c r="D9" s="1178"/>
      <c r="E9" s="1178"/>
      <c r="F9" s="1178"/>
      <c r="G9" s="1178"/>
      <c r="H9" s="1178"/>
      <c r="I9" s="1178"/>
      <c r="J9" s="1178"/>
      <c r="K9" s="1178"/>
      <c r="L9" s="1178"/>
      <c r="M9" s="1178"/>
      <c r="N9" s="1178"/>
      <c r="O9" s="1178"/>
      <c r="P9" s="1178"/>
      <c r="Q9" s="1178"/>
      <c r="R9" s="1178"/>
      <c r="S9" s="1178"/>
      <c r="T9" s="307"/>
      <c r="U9" s="126"/>
    </row>
    <row r="10" spans="1:39" ht="61.95" customHeight="1" x14ac:dyDescent="0.25">
      <c r="A10" s="97"/>
      <c r="B10" s="1179" t="s">
        <v>812</v>
      </c>
      <c r="C10" s="1179"/>
      <c r="D10" s="1179"/>
      <c r="E10" s="1179"/>
      <c r="F10" s="1179"/>
      <c r="G10" s="1179"/>
      <c r="H10" s="1179"/>
      <c r="I10" s="1179"/>
      <c r="J10" s="1179"/>
      <c r="K10" s="1179"/>
      <c r="L10" s="1179"/>
      <c r="M10" s="1179"/>
      <c r="N10" s="1179"/>
      <c r="O10" s="1179"/>
      <c r="P10" s="1179"/>
      <c r="Q10" s="1179"/>
      <c r="R10" s="1179"/>
      <c r="S10" s="1179"/>
      <c r="T10" s="307"/>
      <c r="U10" s="126"/>
    </row>
    <row r="11" spans="1:39" ht="80.400000000000006" customHeight="1" x14ac:dyDescent="0.25">
      <c r="A11" s="97"/>
      <c r="B11" s="1179" t="s">
        <v>811</v>
      </c>
      <c r="C11" s="1179"/>
      <c r="D11" s="1179"/>
      <c r="E11" s="1179"/>
      <c r="F11" s="1179"/>
      <c r="G11" s="1179"/>
      <c r="H11" s="1179"/>
      <c r="I11" s="1179"/>
      <c r="J11" s="1179"/>
      <c r="K11" s="1179"/>
      <c r="L11" s="1179"/>
      <c r="M11" s="1179"/>
      <c r="N11" s="1179"/>
      <c r="O11" s="1179"/>
      <c r="P11" s="1179"/>
      <c r="Q11" s="1179"/>
      <c r="R11" s="1179"/>
      <c r="S11" s="1179"/>
      <c r="T11" s="307"/>
      <c r="U11" s="126"/>
    </row>
    <row r="12" spans="1:39" ht="59.4" customHeight="1" x14ac:dyDescent="0.3">
      <c r="A12" s="97"/>
      <c r="B12" s="1184" t="s">
        <v>813</v>
      </c>
      <c r="C12" s="1184"/>
      <c r="D12" s="1184"/>
      <c r="E12" s="1184"/>
      <c r="F12" s="1184"/>
      <c r="G12" s="1184"/>
      <c r="H12" s="1184"/>
      <c r="I12" s="1184"/>
      <c r="J12" s="1184"/>
      <c r="K12" s="1184"/>
      <c r="L12" s="1184"/>
      <c r="M12" s="1184"/>
      <c r="N12" s="1184"/>
      <c r="O12" s="1184"/>
      <c r="P12" s="1184"/>
      <c r="Q12" s="1184"/>
      <c r="R12" s="1184"/>
      <c r="S12" s="1184"/>
      <c r="T12" s="307"/>
      <c r="U12" s="126"/>
    </row>
    <row r="13" spans="1:39" ht="75.599999999999994" customHeight="1" x14ac:dyDescent="0.25">
      <c r="A13" s="97"/>
      <c r="B13" s="1188" t="s">
        <v>933</v>
      </c>
      <c r="C13" s="1188"/>
      <c r="D13" s="1188"/>
      <c r="E13" s="1188"/>
      <c r="F13" s="1188"/>
      <c r="G13" s="1188"/>
      <c r="H13" s="1188"/>
      <c r="I13" s="1188"/>
      <c r="J13" s="1188"/>
      <c r="K13" s="1188"/>
      <c r="L13" s="1188"/>
      <c r="M13" s="1188"/>
      <c r="N13" s="1188"/>
      <c r="O13" s="1188"/>
      <c r="P13" s="1188"/>
      <c r="Q13" s="1188"/>
      <c r="R13" s="1188"/>
      <c r="S13" s="1188"/>
      <c r="T13" s="97"/>
      <c r="U13" s="126"/>
    </row>
    <row r="14" spans="1:39" s="888" customFormat="1" ht="40.200000000000003" customHeight="1" thickBot="1" x14ac:dyDescent="0.3">
      <c r="A14" s="884"/>
      <c r="B14" s="1182" t="s">
        <v>851</v>
      </c>
      <c r="C14" s="1182"/>
      <c r="D14" s="1182"/>
      <c r="E14" s="1182"/>
      <c r="F14" s="1182"/>
      <c r="G14" s="1182"/>
      <c r="H14" s="1182"/>
      <c r="I14" s="1182"/>
      <c r="J14" s="1182"/>
      <c r="K14" s="1182"/>
      <c r="L14" s="1182"/>
      <c r="M14" s="1182"/>
      <c r="N14" s="1182"/>
      <c r="O14" s="1182"/>
      <c r="P14" s="1182"/>
      <c r="Q14" s="1182"/>
      <c r="R14" s="1182"/>
      <c r="S14" s="1182"/>
      <c r="T14" s="885"/>
      <c r="U14" s="886"/>
      <c r="V14" s="887"/>
    </row>
    <row r="15" spans="1:39" ht="17.399999999999999" x14ac:dyDescent="0.3">
      <c r="A15" s="97"/>
      <c r="B15" s="766"/>
      <c r="C15" s="767"/>
      <c r="D15" s="767"/>
      <c r="E15" s="767"/>
      <c r="F15" s="767"/>
      <c r="G15" s="767"/>
      <c r="H15" s="767"/>
      <c r="I15" s="767"/>
      <c r="J15" s="767"/>
      <c r="K15" s="767"/>
      <c r="L15" s="767"/>
      <c r="M15" s="767"/>
      <c r="N15" s="767"/>
      <c r="O15" s="1189"/>
      <c r="P15" s="1189"/>
      <c r="Q15" s="1189"/>
      <c r="R15" s="1189"/>
      <c r="S15" s="1190"/>
      <c r="T15" s="97"/>
      <c r="U15" s="126"/>
      <c r="W15" s="750"/>
      <c r="X15" s="750"/>
      <c r="Y15" s="750"/>
      <c r="Z15" s="750"/>
      <c r="AA15" s="750"/>
      <c r="AB15" s="750"/>
      <c r="AC15" s="750"/>
      <c r="AD15" s="750"/>
      <c r="AE15" s="750"/>
      <c r="AF15" s="750"/>
      <c r="AG15" s="750"/>
      <c r="AH15" s="750"/>
      <c r="AI15" s="750"/>
      <c r="AJ15" s="750"/>
      <c r="AK15" s="750"/>
      <c r="AL15" s="750"/>
      <c r="AM15" s="750"/>
    </row>
    <row r="16" spans="1:39" ht="18" customHeight="1" x14ac:dyDescent="0.3">
      <c r="A16" s="97"/>
      <c r="B16" s="1191" t="s">
        <v>302</v>
      </c>
      <c r="C16" s="1192"/>
      <c r="D16" s="1192"/>
      <c r="E16" s="1192"/>
      <c r="F16" s="1192"/>
      <c r="G16" s="1082"/>
      <c r="H16" s="768"/>
      <c r="I16" s="768"/>
      <c r="J16" s="768"/>
      <c r="K16" s="768"/>
      <c r="L16" s="768"/>
      <c r="M16" s="768"/>
      <c r="N16" s="768"/>
      <c r="O16" s="1083"/>
      <c r="P16" s="1153"/>
      <c r="Q16" s="1153"/>
      <c r="R16" s="1153"/>
      <c r="S16" s="1154"/>
      <c r="T16" s="97"/>
      <c r="U16" s="126"/>
      <c r="W16" s="733"/>
      <c r="X16" s="733"/>
      <c r="Y16" s="733"/>
      <c r="Z16" s="733"/>
      <c r="AA16" s="733"/>
      <c r="AB16" s="733"/>
      <c r="AC16" s="733"/>
      <c r="AD16" s="733"/>
      <c r="AE16" s="733"/>
      <c r="AF16" s="733"/>
      <c r="AG16" s="733"/>
      <c r="AH16" s="733"/>
      <c r="AI16" s="733"/>
      <c r="AJ16" s="733"/>
      <c r="AK16" s="733"/>
      <c r="AL16" s="733"/>
      <c r="AM16" s="733"/>
    </row>
    <row r="17" spans="1:39" ht="18" customHeight="1" x14ac:dyDescent="0.3">
      <c r="A17" s="97"/>
      <c r="B17" s="1191"/>
      <c r="C17" s="1192"/>
      <c r="D17" s="1192"/>
      <c r="E17" s="1192"/>
      <c r="F17" s="1192"/>
      <c r="G17" s="1082"/>
      <c r="H17" s="768"/>
      <c r="I17" s="768"/>
      <c r="J17" s="1083"/>
      <c r="K17" s="1183"/>
      <c r="L17" s="1183"/>
      <c r="M17" s="1183"/>
      <c r="N17" s="1183"/>
      <c r="O17" s="1183"/>
      <c r="P17" s="1153"/>
      <c r="Q17" s="1153"/>
      <c r="R17" s="1153"/>
      <c r="S17" s="1154"/>
      <c r="T17" s="97"/>
      <c r="U17" s="126"/>
      <c r="W17" s="400"/>
    </row>
    <row r="18" spans="1:39" ht="17.399999999999999" x14ac:dyDescent="0.3">
      <c r="A18" s="97"/>
      <c r="B18" s="1185" t="s">
        <v>91</v>
      </c>
      <c r="C18" s="1155"/>
      <c r="D18" s="1155"/>
      <c r="E18" s="1155"/>
      <c r="F18" s="1155"/>
      <c r="G18" s="1155"/>
      <c r="H18" s="1155"/>
      <c r="I18" s="1155"/>
      <c r="J18" s="1155" t="s">
        <v>622</v>
      </c>
      <c r="K18" s="1155"/>
      <c r="L18" s="1155"/>
      <c r="M18" s="1155"/>
      <c r="N18" s="1047"/>
      <c r="O18" s="1047"/>
      <c r="P18" s="1155" t="s">
        <v>972</v>
      </c>
      <c r="Q18" s="1155"/>
      <c r="R18" s="1155"/>
      <c r="S18" s="1156"/>
      <c r="T18" s="97"/>
      <c r="U18" s="126"/>
      <c r="W18" s="749"/>
      <c r="X18" s="749"/>
      <c r="Y18" s="749"/>
      <c r="Z18" s="749"/>
      <c r="AA18" s="749"/>
    </row>
    <row r="19" spans="1:39" ht="17.399999999999999" x14ac:dyDescent="0.3">
      <c r="A19" s="97"/>
      <c r="B19" s="1186" t="s">
        <v>17</v>
      </c>
      <c r="C19" s="1187"/>
      <c r="D19" s="1187"/>
      <c r="E19" s="1187"/>
      <c r="F19" s="1187"/>
      <c r="G19" s="1187"/>
      <c r="H19" s="1187"/>
      <c r="I19" s="1187"/>
      <c r="J19" s="1153" t="s">
        <v>862</v>
      </c>
      <c r="K19" s="1153"/>
      <c r="L19" s="1153"/>
      <c r="M19" s="1153"/>
      <c r="N19" s="1047"/>
      <c r="O19" s="1047"/>
      <c r="P19" s="1153" t="s">
        <v>973</v>
      </c>
      <c r="Q19" s="1153"/>
      <c r="R19" s="1153"/>
      <c r="S19" s="1154"/>
      <c r="T19" s="97"/>
      <c r="U19" s="126"/>
      <c r="W19" s="399"/>
    </row>
    <row r="20" spans="1:39" ht="17.399999999999999" x14ac:dyDescent="0.3">
      <c r="A20" s="97"/>
      <c r="B20" s="1186" t="s">
        <v>9</v>
      </c>
      <c r="C20" s="1187"/>
      <c r="D20" s="1187"/>
      <c r="E20" s="1187"/>
      <c r="F20" s="1187"/>
      <c r="G20" s="1187"/>
      <c r="H20" s="1187"/>
      <c r="I20" s="1187"/>
      <c r="J20" s="1153" t="s">
        <v>861</v>
      </c>
      <c r="K20" s="1153"/>
      <c r="L20" s="1153"/>
      <c r="M20" s="1153"/>
      <c r="N20" s="1047"/>
      <c r="O20" s="1047"/>
      <c r="P20" s="1153" t="s">
        <v>861</v>
      </c>
      <c r="Q20" s="1153"/>
      <c r="R20" s="1153"/>
      <c r="S20" s="1154"/>
      <c r="T20" s="97"/>
      <c r="U20" s="126"/>
    </row>
    <row r="21" spans="1:39" ht="17.399999999999999" x14ac:dyDescent="0.3">
      <c r="A21" s="97"/>
      <c r="B21" s="1161" t="s">
        <v>850</v>
      </c>
      <c r="C21" s="1162"/>
      <c r="D21" s="1162"/>
      <c r="E21" s="1162"/>
      <c r="F21" s="1162"/>
      <c r="G21" s="1162"/>
      <c r="H21" s="1162"/>
      <c r="I21" s="1162"/>
      <c r="J21" s="1153" t="s">
        <v>536</v>
      </c>
      <c r="K21" s="1153"/>
      <c r="L21" s="1153"/>
      <c r="M21" s="1153"/>
      <c r="N21" s="1048"/>
      <c r="O21" s="1048"/>
      <c r="P21" s="1153" t="s">
        <v>974</v>
      </c>
      <c r="Q21" s="1153"/>
      <c r="R21" s="1153"/>
      <c r="S21" s="1154"/>
      <c r="T21" s="97"/>
      <c r="U21" s="126"/>
      <c r="W21" s="401"/>
      <c r="X21" s="401"/>
      <c r="Y21" s="401"/>
      <c r="Z21" s="401"/>
      <c r="AA21" s="401"/>
      <c r="AB21" s="401"/>
      <c r="AC21" s="401"/>
      <c r="AD21" s="401"/>
      <c r="AE21" s="401"/>
      <c r="AF21" s="401"/>
      <c r="AG21" s="401"/>
      <c r="AH21" s="401"/>
      <c r="AI21" s="401"/>
      <c r="AJ21" s="401"/>
      <c r="AK21" s="401"/>
      <c r="AL21" s="401"/>
      <c r="AM21" s="401"/>
    </row>
    <row r="22" spans="1:39" ht="18" customHeight="1" x14ac:dyDescent="0.3">
      <c r="A22" s="97"/>
      <c r="B22" s="1163" t="s">
        <v>600</v>
      </c>
      <c r="C22" s="1164"/>
      <c r="D22" s="1164"/>
      <c r="E22" s="1164"/>
      <c r="F22" s="1164"/>
      <c r="G22" s="1164"/>
      <c r="H22" s="1164"/>
      <c r="I22" s="1164"/>
      <c r="J22" s="1151" t="s">
        <v>537</v>
      </c>
      <c r="K22" s="1151"/>
      <c r="L22" s="1151"/>
      <c r="M22" s="1151"/>
      <c r="N22" s="768"/>
      <c r="O22" s="1083"/>
      <c r="P22" s="1151" t="s">
        <v>975</v>
      </c>
      <c r="Q22" s="1151"/>
      <c r="R22" s="1151"/>
      <c r="S22" s="1152"/>
      <c r="T22" s="97"/>
      <c r="U22" s="126"/>
      <c r="W22" s="401"/>
      <c r="X22" s="401"/>
      <c r="Y22" s="401"/>
      <c r="Z22" s="401"/>
      <c r="AA22" s="401"/>
      <c r="AB22" s="401"/>
      <c r="AC22" s="401"/>
      <c r="AD22" s="401"/>
      <c r="AE22" s="401"/>
      <c r="AF22" s="401"/>
      <c r="AG22" s="401"/>
      <c r="AH22" s="401"/>
      <c r="AI22" s="401"/>
      <c r="AJ22" s="401"/>
      <c r="AK22" s="401"/>
      <c r="AL22" s="401"/>
      <c r="AM22" s="401"/>
    </row>
    <row r="23" spans="1:39" ht="17.399999999999999" customHeight="1" x14ac:dyDescent="0.3">
      <c r="A23" s="97"/>
      <c r="B23" s="1165" t="s">
        <v>601</v>
      </c>
      <c r="C23" s="1166"/>
      <c r="D23" s="1166"/>
      <c r="E23" s="1166"/>
      <c r="F23" s="1166"/>
      <c r="G23" s="1166"/>
      <c r="H23" s="1166"/>
      <c r="I23" s="1166"/>
      <c r="J23" s="1083"/>
      <c r="K23" s="768"/>
      <c r="L23" s="768"/>
      <c r="M23" s="768"/>
      <c r="N23" s="768"/>
      <c r="O23" s="1083"/>
      <c r="P23" s="1157"/>
      <c r="Q23" s="1157"/>
      <c r="R23" s="1157"/>
      <c r="S23" s="1158"/>
      <c r="T23" s="97"/>
      <c r="U23" s="126"/>
      <c r="W23" s="401"/>
      <c r="X23" s="401"/>
      <c r="Y23" s="401"/>
      <c r="Z23" s="401"/>
      <c r="AA23" s="401"/>
      <c r="AB23" s="401"/>
      <c r="AC23" s="401"/>
      <c r="AD23" s="401"/>
      <c r="AE23" s="401"/>
      <c r="AF23" s="401"/>
      <c r="AG23" s="401"/>
      <c r="AH23" s="401"/>
      <c r="AI23" s="401"/>
      <c r="AJ23" s="401"/>
      <c r="AK23" s="401"/>
      <c r="AL23" s="401"/>
      <c r="AM23" s="401"/>
    </row>
    <row r="24" spans="1:39" ht="17.399999999999999" x14ac:dyDescent="0.3">
      <c r="A24" s="97"/>
      <c r="B24" s="993"/>
      <c r="C24" s="768"/>
      <c r="D24" s="768"/>
      <c r="E24" s="768"/>
      <c r="F24" s="768"/>
      <c r="G24" s="768"/>
      <c r="H24" s="768"/>
      <c r="I24" s="768"/>
      <c r="J24" s="1083"/>
      <c r="K24" s="772"/>
      <c r="L24" s="772"/>
      <c r="M24" s="768"/>
      <c r="N24" s="773"/>
      <c r="O24" s="1083"/>
      <c r="P24" s="1159"/>
      <c r="Q24" s="1159"/>
      <c r="R24" s="1159"/>
      <c r="S24" s="1160"/>
      <c r="T24" s="97"/>
      <c r="U24" s="126"/>
      <c r="W24" s="401"/>
      <c r="X24" s="401"/>
      <c r="Y24" s="401"/>
      <c r="Z24" s="401"/>
      <c r="AA24" s="401"/>
      <c r="AB24" s="401"/>
      <c r="AC24" s="401"/>
      <c r="AD24" s="401"/>
      <c r="AE24" s="401"/>
      <c r="AF24" s="401"/>
      <c r="AG24" s="401"/>
      <c r="AH24" s="401"/>
      <c r="AI24" s="401"/>
      <c r="AJ24" s="401"/>
      <c r="AK24" s="401"/>
      <c r="AL24" s="401"/>
      <c r="AM24" s="401"/>
    </row>
    <row r="25" spans="1:39" ht="17.399999999999999" x14ac:dyDescent="0.3">
      <c r="A25" s="97"/>
      <c r="B25" s="1069" t="s">
        <v>446</v>
      </c>
      <c r="C25" s="773"/>
      <c r="D25" s="773"/>
      <c r="E25" s="773"/>
      <c r="F25" s="773"/>
      <c r="G25" s="1083"/>
      <c r="H25" s="773"/>
      <c r="I25" s="773"/>
      <c r="J25" s="1155" t="s">
        <v>968</v>
      </c>
      <c r="K25" s="1155"/>
      <c r="L25" s="1155"/>
      <c r="M25" s="1155"/>
      <c r="N25" s="773"/>
      <c r="O25" s="773"/>
      <c r="P25" s="1155" t="s">
        <v>495</v>
      </c>
      <c r="Q25" s="1155"/>
      <c r="R25" s="1155"/>
      <c r="S25" s="1156"/>
      <c r="T25" s="1047"/>
      <c r="U25" s="126"/>
      <c r="W25" s="401"/>
      <c r="X25" s="401"/>
      <c r="Y25" s="401"/>
      <c r="Z25" s="401"/>
      <c r="AA25" s="401"/>
      <c r="AB25" s="401"/>
      <c r="AC25" s="401"/>
      <c r="AD25" s="401"/>
      <c r="AE25" s="401"/>
      <c r="AF25" s="401"/>
      <c r="AG25" s="401"/>
      <c r="AH25" s="401"/>
      <c r="AI25" s="401"/>
      <c r="AJ25" s="401"/>
      <c r="AK25" s="401"/>
      <c r="AL25" s="401"/>
      <c r="AM25" s="401"/>
    </row>
    <row r="26" spans="1:39" ht="17.399999999999999" x14ac:dyDescent="0.3">
      <c r="A26" s="97"/>
      <c r="B26" s="1070" t="s">
        <v>858</v>
      </c>
      <c r="C26" s="1047"/>
      <c r="D26" s="1047"/>
      <c r="E26" s="1047"/>
      <c r="F26" s="1047"/>
      <c r="G26" s="1083"/>
      <c r="H26" s="1047"/>
      <c r="I26" s="1047"/>
      <c r="J26" s="1153" t="s">
        <v>969</v>
      </c>
      <c r="K26" s="1153"/>
      <c r="L26" s="1153"/>
      <c r="M26" s="1153"/>
      <c r="N26" s="1047"/>
      <c r="O26" s="1047"/>
      <c r="P26" s="1153" t="s">
        <v>863</v>
      </c>
      <c r="Q26" s="1153"/>
      <c r="R26" s="1153"/>
      <c r="S26" s="1154"/>
      <c r="T26" s="1047"/>
      <c r="U26" s="126"/>
    </row>
    <row r="27" spans="1:39" ht="17.399999999999999" x14ac:dyDescent="0.3">
      <c r="A27" s="97"/>
      <c r="B27" s="1063" t="s">
        <v>859</v>
      </c>
      <c r="C27" s="1081"/>
      <c r="D27" s="1081"/>
      <c r="E27" s="1081"/>
      <c r="F27" s="1081"/>
      <c r="G27" s="1083"/>
      <c r="H27" s="1081"/>
      <c r="I27" s="1081"/>
      <c r="J27" s="1153" t="s">
        <v>971</v>
      </c>
      <c r="K27" s="1153"/>
      <c r="L27" s="1153"/>
      <c r="M27" s="1153"/>
      <c r="N27" s="1081"/>
      <c r="O27" s="1081"/>
      <c r="P27" s="1153" t="s">
        <v>861</v>
      </c>
      <c r="Q27" s="1153"/>
      <c r="R27" s="1153"/>
      <c r="S27" s="1154"/>
      <c r="T27" s="1047"/>
      <c r="U27" s="126"/>
    </row>
    <row r="28" spans="1:39" ht="17.399999999999999" x14ac:dyDescent="0.3">
      <c r="A28" s="97"/>
      <c r="B28" s="1070" t="s">
        <v>860</v>
      </c>
      <c r="C28" s="1047"/>
      <c r="D28" s="1047"/>
      <c r="E28" s="1047"/>
      <c r="F28" s="1047"/>
      <c r="G28" s="1083"/>
      <c r="H28" s="1047"/>
      <c r="I28" s="1047"/>
      <c r="J28" s="1151" t="s">
        <v>970</v>
      </c>
      <c r="K28" s="1151"/>
      <c r="L28" s="1151"/>
      <c r="M28" s="1151"/>
      <c r="N28" s="1047"/>
      <c r="O28" s="1047"/>
      <c r="P28" s="1153" t="s">
        <v>284</v>
      </c>
      <c r="Q28" s="1153"/>
      <c r="R28" s="1153"/>
      <c r="S28" s="1154"/>
      <c r="T28" s="1047"/>
      <c r="U28" s="126"/>
    </row>
    <row r="29" spans="1:39" ht="17.399999999999999" x14ac:dyDescent="0.3">
      <c r="A29" s="97"/>
      <c r="B29" s="1041" t="s">
        <v>447</v>
      </c>
      <c r="C29" s="1081"/>
      <c r="D29" s="1081"/>
      <c r="E29" s="1081"/>
      <c r="F29" s="1081"/>
      <c r="G29" s="1083"/>
      <c r="H29" s="1048"/>
      <c r="I29" s="1048"/>
      <c r="J29" s="1083"/>
      <c r="K29" s="1083"/>
      <c r="L29" s="1048"/>
      <c r="M29" s="1048"/>
      <c r="N29" s="1048"/>
      <c r="O29" s="1048"/>
      <c r="P29" s="1151" t="s">
        <v>493</v>
      </c>
      <c r="Q29" s="1151"/>
      <c r="R29" s="1151"/>
      <c r="S29" s="1152"/>
      <c r="T29" s="1048"/>
      <c r="U29" s="126"/>
    </row>
    <row r="30" spans="1:39" ht="15" customHeight="1" thickBot="1" x14ac:dyDescent="0.35">
      <c r="A30" s="97"/>
      <c r="B30" s="396"/>
      <c r="C30" s="774"/>
      <c r="D30" s="774"/>
      <c r="E30" s="774"/>
      <c r="F30" s="774"/>
      <c r="G30" s="774"/>
      <c r="H30" s="774"/>
      <c r="I30" s="774"/>
      <c r="J30" s="774"/>
      <c r="K30" s="774"/>
      <c r="L30" s="774"/>
      <c r="M30" s="774"/>
      <c r="N30" s="774"/>
      <c r="O30" s="774"/>
      <c r="P30" s="774"/>
      <c r="Q30" s="774"/>
      <c r="R30" s="774"/>
      <c r="S30" s="775"/>
      <c r="T30" s="97"/>
      <c r="U30" s="126"/>
    </row>
    <row r="31" spans="1:39" ht="9" customHeight="1" thickBot="1" x14ac:dyDescent="0.35">
      <c r="A31" s="97"/>
      <c r="B31" s="310"/>
      <c r="C31" s="312"/>
      <c r="D31" s="310"/>
      <c r="E31" s="310"/>
      <c r="F31" s="310"/>
      <c r="G31" s="310"/>
      <c r="H31" s="310"/>
      <c r="I31" s="310"/>
      <c r="J31" s="310"/>
      <c r="K31" s="310"/>
      <c r="L31" s="310"/>
      <c r="M31" s="310"/>
      <c r="N31" s="310"/>
      <c r="O31" s="310"/>
      <c r="P31" s="310"/>
      <c r="Q31" s="310"/>
      <c r="R31" s="310"/>
      <c r="S31" s="310"/>
      <c r="T31" s="311"/>
      <c r="U31" s="210"/>
      <c r="V31" s="118"/>
    </row>
    <row r="32" spans="1:39" ht="12" customHeight="1" x14ac:dyDescent="0.25">
      <c r="A32" s="307"/>
      <c r="B32" s="202"/>
      <c r="C32" s="62"/>
      <c r="D32" s="62"/>
      <c r="E32" s="62"/>
      <c r="F32" s="62"/>
      <c r="G32" s="62"/>
      <c r="H32" s="62"/>
      <c r="I32" s="62"/>
      <c r="J32" s="62"/>
      <c r="K32" s="203"/>
      <c r="L32" s="203"/>
      <c r="M32" s="203"/>
      <c r="N32" s="203"/>
      <c r="O32" s="203"/>
      <c r="P32" s="203"/>
      <c r="Q32" s="203"/>
      <c r="R32" s="203"/>
      <c r="S32" s="204"/>
      <c r="T32" s="310"/>
      <c r="U32" s="193"/>
      <c r="V32" s="118"/>
    </row>
    <row r="33" spans="1:22" ht="20.100000000000001" customHeight="1" x14ac:dyDescent="0.3">
      <c r="A33" s="307"/>
      <c r="B33" s="211" t="s">
        <v>469</v>
      </c>
      <c r="C33" s="201"/>
      <c r="D33" s="799"/>
      <c r="E33" s="799"/>
      <c r="F33" s="799"/>
      <c r="G33" s="1035"/>
      <c r="H33" s="799"/>
      <c r="I33" s="201"/>
      <c r="J33" s="182"/>
      <c r="K33" s="182"/>
      <c r="L33" s="800"/>
      <c r="M33" s="800"/>
      <c r="N33" s="182"/>
      <c r="O33" s="182"/>
      <c r="P33" s="182"/>
      <c r="Q33" s="182"/>
      <c r="R33" s="182"/>
      <c r="S33" s="206"/>
      <c r="T33" s="310"/>
      <c r="U33" s="193"/>
      <c r="V33" s="118"/>
    </row>
    <row r="34" spans="1:22" ht="20.100000000000001" customHeight="1" x14ac:dyDescent="0.3">
      <c r="A34" s="307"/>
      <c r="B34" s="207"/>
      <c r="C34" s="182"/>
      <c r="D34" s="118"/>
      <c r="E34" s="1175" t="s">
        <v>146</v>
      </c>
      <c r="F34" s="1175"/>
      <c r="G34" s="1175"/>
      <c r="H34" s="1175"/>
      <c r="I34" s="1168" t="s">
        <v>468</v>
      </c>
      <c r="J34" s="1168"/>
      <c r="K34" s="1169"/>
      <c r="L34" s="1169"/>
      <c r="M34" s="1169"/>
      <c r="N34" s="1169"/>
      <c r="O34" s="1169"/>
      <c r="P34" s="800"/>
      <c r="Q34" s="185" t="s">
        <v>325</v>
      </c>
      <c r="R34" s="1171"/>
      <c r="S34" s="1174"/>
      <c r="T34" s="314"/>
      <c r="U34" s="193"/>
    </row>
    <row r="35" spans="1:22" ht="20.399999999999999" customHeight="1" x14ac:dyDescent="0.3">
      <c r="A35" s="307"/>
      <c r="B35" s="207"/>
      <c r="C35" s="1168" t="s">
        <v>374</v>
      </c>
      <c r="D35" s="1168"/>
      <c r="E35" s="1169"/>
      <c r="F35" s="1169"/>
      <c r="G35" s="1169"/>
      <c r="H35" s="1169"/>
      <c r="I35" s="1170" t="s">
        <v>376</v>
      </c>
      <c r="J35" s="1170"/>
      <c r="K35" s="1176"/>
      <c r="L35" s="1176"/>
      <c r="M35" s="1176"/>
      <c r="N35" s="1176"/>
      <c r="O35" s="1176"/>
      <c r="P35" s="182"/>
      <c r="Q35" s="185" t="s">
        <v>375</v>
      </c>
      <c r="R35" s="1171"/>
      <c r="S35" s="1174"/>
      <c r="T35" s="314"/>
      <c r="U35" s="193"/>
    </row>
    <row r="36" spans="1:22" ht="17.399999999999999" x14ac:dyDescent="0.3">
      <c r="A36" s="307"/>
      <c r="B36" s="207"/>
      <c r="C36" s="182"/>
      <c r="D36" s="185" t="s">
        <v>329</v>
      </c>
      <c r="E36" s="1169"/>
      <c r="F36" s="1169"/>
      <c r="G36" s="1169"/>
      <c r="H36" s="1169"/>
      <c r="I36" s="182"/>
      <c r="J36" s="185" t="s">
        <v>327</v>
      </c>
      <c r="K36" s="1171"/>
      <c r="L36" s="1171"/>
      <c r="M36" s="1171"/>
      <c r="N36" s="1171"/>
      <c r="O36" s="1171"/>
      <c r="P36" s="182"/>
      <c r="Q36" s="185" t="s">
        <v>326</v>
      </c>
      <c r="R36" s="1172"/>
      <c r="S36" s="1173"/>
      <c r="T36" s="307"/>
      <c r="U36" s="126"/>
    </row>
    <row r="37" spans="1:22" ht="18" thickBot="1" x14ac:dyDescent="0.35">
      <c r="A37" s="313"/>
      <c r="B37" s="213"/>
      <c r="C37" s="214"/>
      <c r="D37" s="214"/>
      <c r="E37" s="214"/>
      <c r="F37" s="214"/>
      <c r="G37" s="214"/>
      <c r="H37" s="214"/>
      <c r="I37" s="208"/>
      <c r="J37" s="208"/>
      <c r="K37" s="215"/>
      <c r="L37" s="216"/>
      <c r="M37" s="208"/>
      <c r="N37" s="215"/>
      <c r="O37" s="215"/>
      <c r="P37" s="208"/>
      <c r="Q37" s="208"/>
      <c r="R37" s="208"/>
      <c r="S37" s="209"/>
      <c r="T37" s="307"/>
      <c r="U37" s="126"/>
    </row>
    <row r="38" spans="1:22" ht="15.6" x14ac:dyDescent="0.3">
      <c r="A38" s="313"/>
      <c r="B38" s="1167" t="s">
        <v>821</v>
      </c>
      <c r="C38" s="1167"/>
      <c r="D38" s="1167"/>
      <c r="E38" s="1167"/>
      <c r="F38" s="1167"/>
      <c r="G38" s="1167"/>
      <c r="H38" s="1167"/>
      <c r="I38" s="1167"/>
      <c r="J38" s="1167"/>
      <c r="K38" s="1167"/>
      <c r="L38" s="1167"/>
      <c r="M38" s="1167"/>
      <c r="N38" s="1167"/>
      <c r="O38" s="1167"/>
      <c r="P38" s="1167"/>
      <c r="Q38" s="1167"/>
      <c r="R38" s="1167"/>
      <c r="S38" s="1167"/>
      <c r="T38" s="307"/>
      <c r="U38" s="126"/>
    </row>
    <row r="39" spans="1:22" x14ac:dyDescent="0.25">
      <c r="A39" s="126"/>
      <c r="B39" s="126"/>
      <c r="C39" s="126"/>
      <c r="D39" s="126"/>
      <c r="E39" s="126"/>
      <c r="F39" s="126"/>
      <c r="G39" s="126"/>
      <c r="H39" s="126"/>
      <c r="I39" s="126"/>
      <c r="J39" s="126"/>
      <c r="K39" s="126"/>
      <c r="L39" s="126"/>
      <c r="M39" s="126"/>
      <c r="N39" s="126"/>
      <c r="O39" s="126"/>
      <c r="P39" s="126"/>
      <c r="Q39" s="126"/>
      <c r="R39" s="126"/>
      <c r="S39" s="126"/>
      <c r="T39" s="126"/>
      <c r="U39" s="126"/>
    </row>
    <row r="40" spans="1:22" x14ac:dyDescent="0.25">
      <c r="A40" s="126"/>
      <c r="B40" s="126"/>
      <c r="C40" s="126"/>
      <c r="D40" s="126"/>
      <c r="E40" s="126"/>
      <c r="F40" s="126"/>
      <c r="G40" s="126"/>
      <c r="H40" s="126"/>
      <c r="I40" s="126"/>
      <c r="J40" s="126"/>
      <c r="K40" s="126"/>
      <c r="L40" s="126"/>
      <c r="M40" s="126"/>
      <c r="N40" s="126"/>
      <c r="O40" s="126"/>
      <c r="P40" s="126"/>
      <c r="Q40" s="126"/>
      <c r="R40" s="126"/>
      <c r="S40" s="126"/>
      <c r="T40" s="126"/>
      <c r="U40" s="126"/>
    </row>
    <row r="41" spans="1:22" x14ac:dyDescent="0.25">
      <c r="A41" s="126"/>
      <c r="B41" s="126"/>
      <c r="C41" s="126"/>
      <c r="D41" s="126"/>
      <c r="E41" s="126"/>
      <c r="F41" s="126"/>
      <c r="G41" s="126"/>
      <c r="H41" s="126"/>
      <c r="I41" s="126"/>
      <c r="J41" s="126"/>
      <c r="K41" s="126"/>
      <c r="L41" s="126"/>
      <c r="M41" s="126"/>
      <c r="N41" s="126"/>
      <c r="O41" s="126"/>
      <c r="P41" s="126"/>
      <c r="Q41" s="126"/>
      <c r="R41" s="126"/>
      <c r="S41" s="126"/>
      <c r="T41" s="126"/>
      <c r="U41" s="126"/>
    </row>
  </sheetData>
  <sheetProtection algorithmName="SHA-512" hashValue="NDCSVJtvJHXJEXw7PxDr37YcYEJtWqBljCO/fgIybvLQnQCUCG8jfHQ3GM6le2v8ReVlqXmYdIS33eqgU1DTdQ==" saltValue="wIDVbejcGRbaOAiJqJo8BQ==" spinCount="100000" sheet="1" selectLockedCells="1"/>
  <mergeCells count="56">
    <mergeCell ref="F2:R2"/>
    <mergeCell ref="F3:R3"/>
    <mergeCell ref="F4:R4"/>
    <mergeCell ref="P18:S18"/>
    <mergeCell ref="P20:S20"/>
    <mergeCell ref="B14:S14"/>
    <mergeCell ref="K17:O17"/>
    <mergeCell ref="P16:S16"/>
    <mergeCell ref="P17:S17"/>
    <mergeCell ref="B12:S12"/>
    <mergeCell ref="B18:I18"/>
    <mergeCell ref="B19:I19"/>
    <mergeCell ref="B20:I20"/>
    <mergeCell ref="B13:S13"/>
    <mergeCell ref="O15:S15"/>
    <mergeCell ref="B16:F17"/>
    <mergeCell ref="F6:R6"/>
    <mergeCell ref="F7:R7"/>
    <mergeCell ref="B8:S9"/>
    <mergeCell ref="B10:S10"/>
    <mergeCell ref="B11:S11"/>
    <mergeCell ref="B38:S38"/>
    <mergeCell ref="I34:J34"/>
    <mergeCell ref="K34:O34"/>
    <mergeCell ref="I35:J35"/>
    <mergeCell ref="C35:D35"/>
    <mergeCell ref="E35:H35"/>
    <mergeCell ref="E36:H36"/>
    <mergeCell ref="K36:O36"/>
    <mergeCell ref="R36:S36"/>
    <mergeCell ref="R35:S35"/>
    <mergeCell ref="E34:H34"/>
    <mergeCell ref="K35:O35"/>
    <mergeCell ref="R34:S34"/>
    <mergeCell ref="B21:I21"/>
    <mergeCell ref="B22:I22"/>
    <mergeCell ref="B23:I23"/>
    <mergeCell ref="J18:M18"/>
    <mergeCell ref="J19:M19"/>
    <mergeCell ref="J20:M20"/>
    <mergeCell ref="J21:M21"/>
    <mergeCell ref="J22:M22"/>
    <mergeCell ref="P29:S29"/>
    <mergeCell ref="P19:S19"/>
    <mergeCell ref="J25:M25"/>
    <mergeCell ref="J26:M26"/>
    <mergeCell ref="J27:M27"/>
    <mergeCell ref="J28:M28"/>
    <mergeCell ref="P25:S25"/>
    <mergeCell ref="P26:S26"/>
    <mergeCell ref="P27:S27"/>
    <mergeCell ref="P28:S28"/>
    <mergeCell ref="P21:S21"/>
    <mergeCell ref="P22:S22"/>
    <mergeCell ref="P23:S23"/>
    <mergeCell ref="P24:S24"/>
  </mergeCells>
  <phoneticPr fontId="25" type="noConversion"/>
  <hyperlinks>
    <hyperlink ref="B23" r:id="rId1" display="http://www.redgold.com/red-gold-company/foodservice/k-12-school-program"/>
    <hyperlink ref="B22" r:id="rId2"/>
    <hyperlink ref="B29" r:id="rId3"/>
    <hyperlink ref="B23:F23" r:id="rId4" display="www.redgold.com/red-gold-company/foodservice/k-12-school-program"/>
    <hyperlink ref="P29" r:id="rId5"/>
    <hyperlink ref="J22" r:id="rId6"/>
    <hyperlink ref="J28" r:id="rId7"/>
    <hyperlink ref="P22" r:id="rId8"/>
  </hyperlinks>
  <printOptions horizontalCentered="1"/>
  <pageMargins left="0.45" right="0.53" top="0.49" bottom="0.64" header="0.33" footer="0.5"/>
  <pageSetup scale="48" orientation="landscape" r:id="rId9"/>
  <headerFooter alignWithMargins="0"/>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zoomScale="60" zoomScaleNormal="60" zoomScaleSheetLayoutView="50" workbookViewId="0">
      <selection activeCell="K31" sqref="K31:O31"/>
    </sheetView>
  </sheetViews>
  <sheetFormatPr defaultColWidth="8.6640625" defaultRowHeight="13.2" x14ac:dyDescent="0.25"/>
  <cols>
    <col min="1" max="1" width="3.88671875" style="761" customWidth="1"/>
    <col min="2" max="4" width="8.6640625" style="761"/>
    <col min="5" max="5" width="12.6640625" style="761" customWidth="1"/>
    <col min="6" max="6" width="11" style="761" customWidth="1"/>
    <col min="7" max="8" width="8.6640625" style="761"/>
    <col min="9" max="9" width="19.33203125" style="761" customWidth="1"/>
    <col min="10" max="10" width="16.33203125" style="761" customWidth="1"/>
    <col min="11" max="13" width="8.6640625" style="761"/>
    <col min="14" max="14" width="25.109375" style="761" customWidth="1"/>
    <col min="15" max="16" width="8.6640625" style="761"/>
    <col min="17" max="17" width="11.44140625" style="761" customWidth="1"/>
    <col min="18" max="18" width="18.109375" style="761" customWidth="1"/>
    <col min="19" max="19" width="16.88671875" style="761" customWidth="1"/>
    <col min="20" max="20" width="4.109375" style="761" customWidth="1"/>
    <col min="21" max="16384" width="8.6640625" style="761"/>
  </cols>
  <sheetData>
    <row r="1" spans="1:39" x14ac:dyDescent="0.25">
      <c r="A1" s="758"/>
      <c r="B1" s="758"/>
      <c r="C1" s="758"/>
      <c r="D1" s="758"/>
      <c r="E1" s="758"/>
      <c r="F1" s="758"/>
      <c r="G1" s="758"/>
      <c r="H1" s="758"/>
      <c r="I1" s="758"/>
      <c r="J1" s="758"/>
      <c r="K1" s="758"/>
      <c r="L1" s="758"/>
      <c r="M1" s="758"/>
      <c r="N1" s="758"/>
      <c r="O1" s="758"/>
      <c r="P1" s="758"/>
      <c r="Q1" s="758"/>
      <c r="R1" s="758"/>
      <c r="S1" s="759">
        <v>44516</v>
      </c>
      <c r="T1" s="758"/>
      <c r="U1" s="760"/>
    </row>
    <row r="2" spans="1:39" ht="30" x14ac:dyDescent="0.7">
      <c r="A2" s="758"/>
      <c r="B2" s="758"/>
      <c r="C2" s="758"/>
      <c r="D2" s="758"/>
      <c r="E2" s="758"/>
      <c r="F2" s="758"/>
      <c r="G2" s="1193" t="s">
        <v>932</v>
      </c>
      <c r="H2" s="1193"/>
      <c r="I2" s="1193"/>
      <c r="J2" s="1193"/>
      <c r="K2" s="1193"/>
      <c r="L2" s="1193"/>
      <c r="M2" s="1193"/>
      <c r="N2" s="1193"/>
      <c r="O2" s="1193"/>
      <c r="P2" s="1193"/>
      <c r="Q2" s="1193"/>
      <c r="R2" s="1193"/>
      <c r="S2" s="758"/>
      <c r="T2" s="758"/>
      <c r="U2" s="760"/>
    </row>
    <row r="3" spans="1:39" ht="27.6" x14ac:dyDescent="0.65">
      <c r="A3" s="758"/>
      <c r="B3" s="758"/>
      <c r="C3" s="758"/>
      <c r="D3" s="758"/>
      <c r="E3" s="758"/>
      <c r="F3" s="758"/>
      <c r="G3" s="1194" t="s">
        <v>252</v>
      </c>
      <c r="H3" s="1194"/>
      <c r="I3" s="1194"/>
      <c r="J3" s="1194"/>
      <c r="K3" s="1194"/>
      <c r="L3" s="1194"/>
      <c r="M3" s="1194"/>
      <c r="N3" s="1194"/>
      <c r="O3" s="1194"/>
      <c r="P3" s="1194"/>
      <c r="Q3" s="1194"/>
      <c r="R3" s="1194"/>
      <c r="S3" s="758"/>
      <c r="T3" s="758"/>
      <c r="U3" s="760"/>
    </row>
    <row r="4" spans="1:39" ht="27" customHeight="1" x14ac:dyDescent="0.6">
      <c r="A4" s="758"/>
      <c r="B4" s="758"/>
      <c r="C4" s="758"/>
      <c r="D4" s="758"/>
      <c r="E4" s="758"/>
      <c r="F4" s="758"/>
      <c r="G4" s="1195" t="s">
        <v>501</v>
      </c>
      <c r="H4" s="1195"/>
      <c r="I4" s="1195"/>
      <c r="J4" s="1195"/>
      <c r="K4" s="1195"/>
      <c r="L4" s="1195"/>
      <c r="M4" s="1195"/>
      <c r="N4" s="1195"/>
      <c r="O4" s="1195"/>
      <c r="P4" s="1195"/>
      <c r="Q4" s="1195"/>
      <c r="R4" s="1195"/>
      <c r="S4" s="758"/>
      <c r="T4" s="758"/>
      <c r="U4" s="760"/>
    </row>
    <row r="5" spans="1:39" ht="24" customHeight="1" x14ac:dyDescent="0.4">
      <c r="A5" s="758"/>
      <c r="B5" s="758"/>
      <c r="C5" s="758"/>
      <c r="D5" s="758"/>
      <c r="E5" s="758"/>
      <c r="F5" s="758"/>
      <c r="G5" s="1196" t="s">
        <v>808</v>
      </c>
      <c r="H5" s="1196"/>
      <c r="I5" s="1196"/>
      <c r="J5" s="1196"/>
      <c r="K5" s="1196"/>
      <c r="L5" s="1196"/>
      <c r="M5" s="1196"/>
      <c r="N5" s="1196"/>
      <c r="O5" s="1196"/>
      <c r="P5" s="1196"/>
      <c r="Q5" s="1196"/>
      <c r="R5" s="1196"/>
      <c r="S5" s="758"/>
      <c r="T5" s="758"/>
      <c r="U5" s="760"/>
    </row>
    <row r="6" spans="1:39" ht="10.5" customHeight="1" x14ac:dyDescent="0.25">
      <c r="A6" s="758"/>
      <c r="B6" s="758"/>
      <c r="C6" s="758"/>
      <c r="D6" s="758"/>
      <c r="E6" s="758"/>
      <c r="F6" s="758"/>
      <c r="G6" s="758"/>
      <c r="H6" s="758"/>
      <c r="I6" s="758"/>
      <c r="J6" s="758"/>
      <c r="K6" s="758"/>
      <c r="L6" s="758"/>
      <c r="M6" s="758"/>
      <c r="N6" s="758"/>
      <c r="O6" s="758"/>
      <c r="P6" s="758"/>
      <c r="Q6" s="758"/>
      <c r="R6" s="758"/>
      <c r="S6" s="758"/>
      <c r="T6" s="758"/>
      <c r="U6" s="760"/>
    </row>
    <row r="7" spans="1:39" ht="15.75" customHeight="1" x14ac:dyDescent="0.3">
      <c r="A7" s="758"/>
      <c r="B7" s="1197" t="str">
        <f>'SY20-21 CALCULATOR RGBRAND OLD'!C62</f>
        <v>NOTE 1:  USDA WBSCM Item Code 100332 / Tomato Paste For Bulk Processing.</v>
      </c>
      <c r="C7" s="1197"/>
      <c r="D7" s="1197"/>
      <c r="E7" s="1197"/>
      <c r="F7" s="1197"/>
      <c r="G7" s="1197"/>
      <c r="H7" s="1197"/>
      <c r="I7" s="1197"/>
      <c r="J7" s="1197"/>
      <c r="K7" s="1197"/>
      <c r="L7" s="1197"/>
      <c r="M7" s="1197"/>
      <c r="N7" s="1197"/>
      <c r="O7" s="1197"/>
      <c r="P7" s="1197"/>
      <c r="Q7" s="1197"/>
      <c r="R7" s="1197"/>
      <c r="S7" s="1197"/>
      <c r="T7" s="758"/>
      <c r="U7" s="760"/>
    </row>
    <row r="8" spans="1:39" ht="65.099999999999994" customHeight="1" x14ac:dyDescent="0.25">
      <c r="A8" s="758"/>
      <c r="B8" s="1198" t="s">
        <v>934</v>
      </c>
      <c r="C8" s="1198"/>
      <c r="D8" s="1198"/>
      <c r="E8" s="1198"/>
      <c r="F8" s="1198"/>
      <c r="G8" s="1198"/>
      <c r="H8" s="1198"/>
      <c r="I8" s="1198"/>
      <c r="J8" s="1198"/>
      <c r="K8" s="1198"/>
      <c r="L8" s="1198"/>
      <c r="M8" s="1198"/>
      <c r="N8" s="1198"/>
      <c r="O8" s="1198"/>
      <c r="P8" s="1198"/>
      <c r="Q8" s="1198"/>
      <c r="R8" s="1198"/>
      <c r="S8" s="1198"/>
      <c r="T8" s="758"/>
      <c r="U8" s="760"/>
      <c r="AI8" s="762"/>
      <c r="AJ8" s="762"/>
      <c r="AK8" s="762"/>
      <c r="AL8" s="762"/>
      <c r="AM8" s="762"/>
    </row>
    <row r="9" spans="1:39" s="765" customFormat="1" ht="69.900000000000006" customHeight="1" x14ac:dyDescent="0.25">
      <c r="A9" s="763"/>
      <c r="B9" s="1199" t="s">
        <v>935</v>
      </c>
      <c r="C9" s="1199"/>
      <c r="D9" s="1199"/>
      <c r="E9" s="1199"/>
      <c r="F9" s="1199"/>
      <c r="G9" s="1199"/>
      <c r="H9" s="1199"/>
      <c r="I9" s="1199"/>
      <c r="J9" s="1199"/>
      <c r="K9" s="1199"/>
      <c r="L9" s="1199"/>
      <c r="M9" s="1199"/>
      <c r="N9" s="1199"/>
      <c r="O9" s="1199"/>
      <c r="P9" s="1199"/>
      <c r="Q9" s="1199"/>
      <c r="R9" s="1199"/>
      <c r="S9" s="1199"/>
      <c r="T9" s="763"/>
      <c r="U9" s="764"/>
      <c r="W9" s="406"/>
      <c r="AI9" s="762"/>
      <c r="AJ9" s="762"/>
      <c r="AK9" s="762"/>
      <c r="AL9" s="762"/>
      <c r="AM9" s="762"/>
    </row>
    <row r="10" spans="1:39" ht="48" customHeight="1" x14ac:dyDescent="0.25">
      <c r="A10" s="758"/>
      <c r="B10" s="1200" t="s">
        <v>777</v>
      </c>
      <c r="C10" s="1200"/>
      <c r="D10" s="1200"/>
      <c r="E10" s="1200"/>
      <c r="F10" s="1200"/>
      <c r="G10" s="1200"/>
      <c r="H10" s="1200"/>
      <c r="I10" s="1200"/>
      <c r="J10" s="1200"/>
      <c r="K10" s="1200"/>
      <c r="L10" s="1200"/>
      <c r="M10" s="1200"/>
      <c r="N10" s="1200"/>
      <c r="O10" s="1200"/>
      <c r="P10" s="1200"/>
      <c r="Q10" s="1200"/>
      <c r="R10" s="1200"/>
      <c r="S10" s="1201"/>
      <c r="T10" s="758"/>
      <c r="U10" s="760"/>
    </row>
    <row r="11" spans="1:39" ht="18" thickBot="1" x14ac:dyDescent="0.3">
      <c r="A11" s="758"/>
      <c r="B11" s="758"/>
      <c r="C11" s="758"/>
      <c r="D11" s="758"/>
      <c r="E11" s="758"/>
      <c r="F11" s="758"/>
      <c r="G11" s="758"/>
      <c r="H11" s="758"/>
      <c r="I11" s="758"/>
      <c r="J11" s="758"/>
      <c r="K11" s="758"/>
      <c r="L11" s="758"/>
      <c r="M11" s="758"/>
      <c r="N11" s="758"/>
      <c r="O11" s="758"/>
      <c r="P11" s="758"/>
      <c r="Q11" s="758"/>
      <c r="R11" s="758"/>
      <c r="S11" s="758"/>
      <c r="T11" s="758"/>
      <c r="U11" s="760"/>
      <c r="W11" s="1199"/>
      <c r="X11" s="1199"/>
      <c r="Y11" s="1199"/>
      <c r="Z11" s="1199"/>
      <c r="AA11" s="1199"/>
      <c r="AB11" s="1199"/>
      <c r="AC11" s="1199"/>
      <c r="AD11" s="1199"/>
      <c r="AE11" s="1199"/>
      <c r="AF11" s="1199"/>
      <c r="AG11" s="1199"/>
      <c r="AH11" s="1199"/>
    </row>
    <row r="12" spans="1:39" ht="17.399999999999999" x14ac:dyDescent="0.3">
      <c r="A12" s="758"/>
      <c r="B12" s="766"/>
      <c r="C12" s="767"/>
      <c r="D12" s="767"/>
      <c r="E12" s="767"/>
      <c r="F12" s="767"/>
      <c r="G12" s="767"/>
      <c r="H12" s="767"/>
      <c r="I12" s="767"/>
      <c r="J12" s="767"/>
      <c r="K12" s="767"/>
      <c r="L12" s="767"/>
      <c r="M12" s="767"/>
      <c r="N12" s="767"/>
      <c r="O12" s="1189"/>
      <c r="P12" s="1189"/>
      <c r="Q12" s="1189"/>
      <c r="R12" s="1189"/>
      <c r="S12" s="1190"/>
      <c r="T12" s="758"/>
      <c r="U12" s="760"/>
      <c r="W12" s="1202"/>
      <c r="X12" s="1202"/>
      <c r="Y12" s="1202"/>
      <c r="Z12" s="1202"/>
      <c r="AA12" s="1202"/>
      <c r="AB12" s="1202"/>
      <c r="AC12" s="1202"/>
      <c r="AD12" s="1202"/>
      <c r="AE12" s="1202"/>
      <c r="AF12" s="1202"/>
      <c r="AG12" s="1202"/>
      <c r="AH12" s="1202"/>
      <c r="AI12" s="1202"/>
      <c r="AJ12" s="1202"/>
      <c r="AK12" s="1202"/>
      <c r="AL12" s="1202"/>
      <c r="AM12" s="1202"/>
    </row>
    <row r="13" spans="1:39" ht="17.399999999999999" customHeight="1" x14ac:dyDescent="0.3">
      <c r="A13" s="758"/>
      <c r="B13" s="1191" t="s">
        <v>302</v>
      </c>
      <c r="C13" s="1192"/>
      <c r="D13" s="1192"/>
      <c r="E13" s="1192"/>
      <c r="F13" s="1192"/>
      <c r="G13" s="1082"/>
      <c r="H13" s="768"/>
      <c r="I13" s="768"/>
      <c r="J13" s="768"/>
      <c r="K13" s="768"/>
      <c r="L13" s="768"/>
      <c r="M13" s="768"/>
      <c r="N13" s="768"/>
      <c r="O13" s="1083"/>
      <c r="P13" s="1153"/>
      <c r="Q13" s="1153"/>
      <c r="R13" s="1153"/>
      <c r="S13" s="1154"/>
      <c r="T13" s="758"/>
      <c r="U13" s="760"/>
      <c r="W13" s="769"/>
      <c r="X13" s="769"/>
      <c r="Y13" s="769"/>
      <c r="Z13" s="769"/>
      <c r="AA13" s="769"/>
      <c r="AB13" s="769"/>
      <c r="AC13" s="769"/>
      <c r="AD13" s="769"/>
      <c r="AE13" s="769"/>
      <c r="AF13" s="769"/>
      <c r="AG13" s="769"/>
      <c r="AH13" s="769"/>
      <c r="AI13" s="769"/>
      <c r="AJ13" s="769"/>
      <c r="AK13" s="769"/>
      <c r="AL13" s="769"/>
      <c r="AM13" s="769"/>
    </row>
    <row r="14" spans="1:39" ht="18" customHeight="1" x14ac:dyDescent="0.3">
      <c r="A14" s="758"/>
      <c r="B14" s="1191"/>
      <c r="C14" s="1192"/>
      <c r="D14" s="1192"/>
      <c r="E14" s="1192"/>
      <c r="F14" s="1192"/>
      <c r="G14" s="1082"/>
      <c r="H14" s="768"/>
      <c r="I14" s="768"/>
      <c r="J14" s="1083"/>
      <c r="K14" s="1183"/>
      <c r="L14" s="1183"/>
      <c r="M14" s="1183"/>
      <c r="N14" s="1183"/>
      <c r="O14" s="1183"/>
      <c r="P14" s="1153"/>
      <c r="Q14" s="1153"/>
      <c r="R14" s="1153"/>
      <c r="S14" s="1154"/>
      <c r="T14" s="758"/>
      <c r="U14" s="760"/>
      <c r="W14" s="770"/>
    </row>
    <row r="15" spans="1:39" ht="18" customHeight="1" x14ac:dyDescent="0.3">
      <c r="A15" s="758"/>
      <c r="B15" s="1185" t="s">
        <v>91</v>
      </c>
      <c r="C15" s="1155"/>
      <c r="D15" s="1155"/>
      <c r="E15" s="1155"/>
      <c r="F15" s="1155"/>
      <c r="G15" s="1155"/>
      <c r="H15" s="1155"/>
      <c r="I15" s="1155"/>
      <c r="J15" s="1155" t="s">
        <v>622</v>
      </c>
      <c r="K15" s="1155"/>
      <c r="L15" s="1155"/>
      <c r="M15" s="1155"/>
      <c r="N15" s="1047"/>
      <c r="O15" s="1047"/>
      <c r="P15" s="1155" t="s">
        <v>972</v>
      </c>
      <c r="Q15" s="1155"/>
      <c r="R15" s="1155"/>
      <c r="S15" s="1156"/>
      <c r="T15" s="758"/>
      <c r="U15" s="760"/>
      <c r="W15" s="1153"/>
      <c r="X15" s="1153"/>
      <c r="Y15" s="1153"/>
      <c r="Z15" s="1153"/>
      <c r="AA15" s="1153"/>
      <c r="AB15" s="789"/>
    </row>
    <row r="16" spans="1:39" ht="17.399999999999999" x14ac:dyDescent="0.3">
      <c r="A16" s="758"/>
      <c r="B16" s="1186" t="s">
        <v>17</v>
      </c>
      <c r="C16" s="1187"/>
      <c r="D16" s="1187"/>
      <c r="E16" s="1187"/>
      <c r="F16" s="1187"/>
      <c r="G16" s="1187"/>
      <c r="H16" s="1187"/>
      <c r="I16" s="1187"/>
      <c r="J16" s="1153" t="s">
        <v>862</v>
      </c>
      <c r="K16" s="1153"/>
      <c r="L16" s="1153"/>
      <c r="M16" s="1153"/>
      <c r="N16" s="1047"/>
      <c r="O16" s="1047"/>
      <c r="P16" s="1153" t="s">
        <v>973</v>
      </c>
      <c r="Q16" s="1153"/>
      <c r="R16" s="1153"/>
      <c r="S16" s="1154"/>
      <c r="T16" s="758"/>
      <c r="U16" s="760"/>
      <c r="W16" s="1153"/>
      <c r="X16" s="1153"/>
      <c r="Y16" s="1153"/>
      <c r="Z16" s="1153"/>
      <c r="AA16" s="1153"/>
      <c r="AB16" s="789"/>
    </row>
    <row r="17" spans="1:39" ht="17.399999999999999" x14ac:dyDescent="0.3">
      <c r="A17" s="758"/>
      <c r="B17" s="1186" t="s">
        <v>9</v>
      </c>
      <c r="C17" s="1187"/>
      <c r="D17" s="1187"/>
      <c r="E17" s="1187"/>
      <c r="F17" s="1187"/>
      <c r="G17" s="1187"/>
      <c r="H17" s="1187"/>
      <c r="I17" s="1187"/>
      <c r="J17" s="1153" t="s">
        <v>861</v>
      </c>
      <c r="K17" s="1153"/>
      <c r="L17" s="1153"/>
      <c r="M17" s="1153"/>
      <c r="N17" s="1047"/>
      <c r="O17" s="1047"/>
      <c r="P17" s="1153" t="s">
        <v>861</v>
      </c>
      <c r="Q17" s="1153"/>
      <c r="R17" s="1153"/>
      <c r="S17" s="1154"/>
      <c r="T17" s="758"/>
      <c r="U17" s="760"/>
      <c r="W17" s="399"/>
    </row>
    <row r="18" spans="1:39" ht="17.399999999999999" x14ac:dyDescent="0.3">
      <c r="A18" s="758"/>
      <c r="B18" s="1161" t="s">
        <v>850</v>
      </c>
      <c r="C18" s="1162"/>
      <c r="D18" s="1162"/>
      <c r="E18" s="1162"/>
      <c r="F18" s="1162"/>
      <c r="G18" s="1162"/>
      <c r="H18" s="1162"/>
      <c r="I18" s="1162"/>
      <c r="J18" s="1153" t="s">
        <v>536</v>
      </c>
      <c r="K18" s="1153"/>
      <c r="L18" s="1153"/>
      <c r="M18" s="1153"/>
      <c r="N18" s="1048"/>
      <c r="O18" s="1048"/>
      <c r="P18" s="1153" t="s">
        <v>974</v>
      </c>
      <c r="Q18" s="1153"/>
      <c r="R18" s="1153"/>
      <c r="S18" s="1154"/>
      <c r="T18" s="758"/>
      <c r="U18" s="760"/>
    </row>
    <row r="19" spans="1:39" ht="17.399999999999999" x14ac:dyDescent="0.3">
      <c r="A19" s="758"/>
      <c r="B19" s="1163" t="s">
        <v>600</v>
      </c>
      <c r="C19" s="1164"/>
      <c r="D19" s="1164"/>
      <c r="E19" s="1164"/>
      <c r="F19" s="1164"/>
      <c r="G19" s="1164"/>
      <c r="H19" s="1164"/>
      <c r="I19" s="1164"/>
      <c r="J19" s="1151" t="s">
        <v>537</v>
      </c>
      <c r="K19" s="1151"/>
      <c r="L19" s="1151"/>
      <c r="M19" s="1151"/>
      <c r="N19" s="768"/>
      <c r="O19" s="1083"/>
      <c r="P19" s="1151" t="s">
        <v>975</v>
      </c>
      <c r="Q19" s="1151"/>
      <c r="R19" s="1151"/>
      <c r="S19" s="1152"/>
      <c r="T19" s="758"/>
      <c r="U19" s="760"/>
      <c r="AA19" s="771"/>
      <c r="AB19" s="771"/>
      <c r="AC19" s="771"/>
      <c r="AD19" s="771"/>
      <c r="AE19" s="771"/>
      <c r="AF19" s="771"/>
      <c r="AG19" s="771"/>
      <c r="AH19" s="771"/>
      <c r="AI19" s="771"/>
      <c r="AJ19" s="771"/>
      <c r="AK19" s="771"/>
      <c r="AL19" s="771"/>
      <c r="AM19" s="771"/>
    </row>
    <row r="20" spans="1:39" ht="18" customHeight="1" x14ac:dyDescent="0.3">
      <c r="A20" s="758"/>
      <c r="B20" s="1165" t="s">
        <v>601</v>
      </c>
      <c r="C20" s="1166"/>
      <c r="D20" s="1166"/>
      <c r="E20" s="1166"/>
      <c r="F20" s="1166"/>
      <c r="G20" s="1166"/>
      <c r="H20" s="1166"/>
      <c r="I20" s="1166"/>
      <c r="J20" s="1083"/>
      <c r="K20" s="768"/>
      <c r="L20" s="768"/>
      <c r="M20" s="768"/>
      <c r="N20" s="768"/>
      <c r="O20" s="1083"/>
      <c r="P20" s="1157"/>
      <c r="Q20" s="1157"/>
      <c r="R20" s="1157"/>
      <c r="S20" s="1158"/>
      <c r="T20" s="758"/>
      <c r="U20" s="760"/>
      <c r="AA20" s="771"/>
      <c r="AB20" s="771"/>
      <c r="AC20" s="771"/>
      <c r="AD20" s="771"/>
      <c r="AE20" s="771"/>
      <c r="AF20" s="771"/>
      <c r="AG20" s="771"/>
      <c r="AH20" s="771"/>
      <c r="AI20" s="771"/>
      <c r="AJ20" s="771"/>
      <c r="AK20" s="771"/>
      <c r="AL20" s="771"/>
      <c r="AM20" s="771"/>
    </row>
    <row r="21" spans="1:39" ht="17.399999999999999" customHeight="1" x14ac:dyDescent="0.3">
      <c r="A21" s="758"/>
      <c r="B21" s="993"/>
      <c r="C21" s="768"/>
      <c r="D21" s="768"/>
      <c r="E21" s="768"/>
      <c r="F21" s="768"/>
      <c r="G21" s="768"/>
      <c r="H21" s="768"/>
      <c r="I21" s="768"/>
      <c r="J21" s="1083"/>
      <c r="K21" s="772"/>
      <c r="L21" s="772"/>
      <c r="M21" s="768"/>
      <c r="N21" s="773"/>
      <c r="O21" s="1083"/>
      <c r="P21" s="1159"/>
      <c r="Q21" s="1159"/>
      <c r="R21" s="1159"/>
      <c r="S21" s="1160"/>
      <c r="T21" s="758"/>
      <c r="U21" s="760"/>
      <c r="AA21" s="771"/>
      <c r="AB21" s="771"/>
      <c r="AC21" s="771"/>
      <c r="AD21" s="771"/>
      <c r="AE21" s="771"/>
      <c r="AF21" s="771"/>
      <c r="AG21" s="771"/>
      <c r="AH21" s="771"/>
      <c r="AI21" s="771"/>
      <c r="AJ21" s="771"/>
      <c r="AK21" s="771"/>
      <c r="AL21" s="771"/>
      <c r="AM21" s="771"/>
    </row>
    <row r="22" spans="1:39" ht="17.399999999999999" x14ac:dyDescent="0.3">
      <c r="A22" s="758"/>
      <c r="B22" s="1069" t="s">
        <v>446</v>
      </c>
      <c r="C22" s="773"/>
      <c r="D22" s="773"/>
      <c r="E22" s="773"/>
      <c r="F22" s="773"/>
      <c r="G22" s="1083"/>
      <c r="H22" s="773"/>
      <c r="I22" s="773"/>
      <c r="J22" s="1155" t="s">
        <v>968</v>
      </c>
      <c r="K22" s="1155"/>
      <c r="L22" s="1155"/>
      <c r="M22" s="1155"/>
      <c r="N22" s="773"/>
      <c r="O22" s="773"/>
      <c r="P22" s="1155" t="s">
        <v>495</v>
      </c>
      <c r="Q22" s="1155"/>
      <c r="R22" s="1155"/>
      <c r="S22" s="1156"/>
      <c r="T22" s="758"/>
      <c r="U22" s="760"/>
      <c r="AB22" s="771"/>
      <c r="AC22" s="771"/>
      <c r="AD22" s="771"/>
      <c r="AE22" s="771"/>
      <c r="AF22" s="771"/>
      <c r="AG22" s="771"/>
      <c r="AH22" s="771"/>
      <c r="AI22" s="771"/>
      <c r="AJ22" s="771"/>
      <c r="AK22" s="771"/>
      <c r="AL22" s="771"/>
      <c r="AM22" s="771"/>
    </row>
    <row r="23" spans="1:39" ht="17.399999999999999" x14ac:dyDescent="0.3">
      <c r="A23" s="758"/>
      <c r="B23" s="1070" t="s">
        <v>858</v>
      </c>
      <c r="C23" s="1047"/>
      <c r="D23" s="1047"/>
      <c r="E23" s="1047"/>
      <c r="F23" s="1047"/>
      <c r="G23" s="1083"/>
      <c r="H23" s="1047"/>
      <c r="I23" s="1047"/>
      <c r="J23" s="1153" t="s">
        <v>969</v>
      </c>
      <c r="K23" s="1153"/>
      <c r="L23" s="1153"/>
      <c r="M23" s="1153"/>
      <c r="N23" s="1047"/>
      <c r="O23" s="1047"/>
      <c r="P23" s="1153" t="s">
        <v>863</v>
      </c>
      <c r="Q23" s="1153"/>
      <c r="R23" s="1153"/>
      <c r="S23" s="1154"/>
      <c r="T23" s="758"/>
      <c r="U23" s="760"/>
      <c r="AB23" s="771"/>
      <c r="AC23" s="771"/>
      <c r="AD23" s="771"/>
      <c r="AE23" s="771"/>
      <c r="AF23" s="771"/>
      <c r="AG23" s="771"/>
      <c r="AH23" s="771"/>
      <c r="AI23" s="771"/>
      <c r="AJ23" s="771"/>
      <c r="AK23" s="771"/>
      <c r="AL23" s="771"/>
      <c r="AM23" s="771"/>
    </row>
    <row r="24" spans="1:39" ht="17.399999999999999" x14ac:dyDescent="0.3">
      <c r="A24" s="758"/>
      <c r="B24" s="1063" t="s">
        <v>859</v>
      </c>
      <c r="C24" s="1081"/>
      <c r="D24" s="1081"/>
      <c r="E24" s="1081"/>
      <c r="F24" s="1081"/>
      <c r="G24" s="1083"/>
      <c r="H24" s="1081"/>
      <c r="I24" s="1081"/>
      <c r="J24" s="1153" t="s">
        <v>971</v>
      </c>
      <c r="K24" s="1153"/>
      <c r="L24" s="1153"/>
      <c r="M24" s="1153"/>
      <c r="N24" s="1081"/>
      <c r="O24" s="1081"/>
      <c r="P24" s="1153" t="s">
        <v>861</v>
      </c>
      <c r="Q24" s="1153"/>
      <c r="R24" s="1153"/>
      <c r="S24" s="1154"/>
      <c r="T24" s="758"/>
      <c r="U24" s="760"/>
    </row>
    <row r="25" spans="1:39" ht="17.399999999999999" x14ac:dyDescent="0.3">
      <c r="A25" s="758"/>
      <c r="B25" s="1070" t="s">
        <v>860</v>
      </c>
      <c r="C25" s="1047"/>
      <c r="D25" s="1047"/>
      <c r="E25" s="1047"/>
      <c r="F25" s="1047"/>
      <c r="G25" s="1083"/>
      <c r="H25" s="1047"/>
      <c r="I25" s="1047"/>
      <c r="J25" s="1151" t="s">
        <v>970</v>
      </c>
      <c r="K25" s="1151"/>
      <c r="L25" s="1151"/>
      <c r="M25" s="1151"/>
      <c r="N25" s="1047"/>
      <c r="O25" s="1047"/>
      <c r="P25" s="1153" t="s">
        <v>284</v>
      </c>
      <c r="Q25" s="1153"/>
      <c r="R25" s="1153"/>
      <c r="S25" s="1154"/>
      <c r="T25" s="758"/>
      <c r="U25" s="760"/>
    </row>
    <row r="26" spans="1:39" ht="17.399999999999999" x14ac:dyDescent="0.3">
      <c r="A26" s="758"/>
      <c r="B26" s="1041" t="s">
        <v>447</v>
      </c>
      <c r="C26" s="1081"/>
      <c r="D26" s="1081"/>
      <c r="E26" s="1081"/>
      <c r="F26" s="1081"/>
      <c r="G26" s="1083"/>
      <c r="H26" s="1048"/>
      <c r="I26" s="1048"/>
      <c r="J26" s="1083"/>
      <c r="K26" s="1083"/>
      <c r="L26" s="1048"/>
      <c r="M26" s="1048"/>
      <c r="N26" s="1048"/>
      <c r="O26" s="1048"/>
      <c r="P26" s="1151" t="s">
        <v>493</v>
      </c>
      <c r="Q26" s="1151"/>
      <c r="R26" s="1151"/>
      <c r="S26" s="1152"/>
      <c r="T26" s="758"/>
      <c r="U26" s="760"/>
    </row>
    <row r="27" spans="1:39" ht="18" thickBot="1" x14ac:dyDescent="0.35">
      <c r="A27" s="758"/>
      <c r="B27" s="396"/>
      <c r="C27" s="774"/>
      <c r="D27" s="774"/>
      <c r="E27" s="774"/>
      <c r="F27" s="774"/>
      <c r="G27" s="774"/>
      <c r="H27" s="774"/>
      <c r="I27" s="774"/>
      <c r="J27" s="774"/>
      <c r="K27" s="774"/>
      <c r="L27" s="774"/>
      <c r="M27" s="774"/>
      <c r="N27" s="774"/>
      <c r="O27" s="774"/>
      <c r="P27" s="774"/>
      <c r="Q27" s="774"/>
      <c r="R27" s="774"/>
      <c r="S27" s="775"/>
      <c r="T27" s="758"/>
      <c r="U27" s="760"/>
    </row>
    <row r="28" spans="1:39" ht="16.5" customHeight="1" thickBot="1" x14ac:dyDescent="0.3">
      <c r="A28" s="758"/>
      <c r="B28" s="776"/>
      <c r="C28" s="777"/>
      <c r="D28" s="776"/>
      <c r="E28" s="776"/>
      <c r="F28" s="776"/>
      <c r="G28" s="776"/>
      <c r="H28" s="776"/>
      <c r="I28" s="776"/>
      <c r="J28" s="776"/>
      <c r="K28" s="776"/>
      <c r="L28" s="776"/>
      <c r="M28" s="776"/>
      <c r="N28" s="776"/>
      <c r="O28" s="776"/>
      <c r="P28" s="776"/>
      <c r="Q28" s="776"/>
      <c r="R28" s="776"/>
      <c r="S28" s="776"/>
      <c r="T28" s="758"/>
      <c r="U28" s="760"/>
    </row>
    <row r="29" spans="1:39" x14ac:dyDescent="0.25">
      <c r="A29" s="758"/>
      <c r="B29" s="778"/>
      <c r="C29" s="779"/>
      <c r="D29" s="779"/>
      <c r="E29" s="779"/>
      <c r="F29" s="779"/>
      <c r="G29" s="779"/>
      <c r="H29" s="779"/>
      <c r="I29" s="779"/>
      <c r="J29" s="779"/>
      <c r="K29" s="780"/>
      <c r="L29" s="780"/>
      <c r="M29" s="780"/>
      <c r="N29" s="780"/>
      <c r="O29" s="780"/>
      <c r="P29" s="780"/>
      <c r="Q29" s="780"/>
      <c r="R29" s="780"/>
      <c r="S29" s="781"/>
      <c r="T29" s="758"/>
      <c r="U29" s="760"/>
    </row>
    <row r="30" spans="1:39" ht="17.25" customHeight="1" x14ac:dyDescent="0.3">
      <c r="A30" s="758"/>
      <c r="B30" s="782" t="s">
        <v>469</v>
      </c>
      <c r="C30" s="783"/>
      <c r="D30" s="784"/>
      <c r="E30" s="784"/>
      <c r="F30" s="1036"/>
      <c r="G30" s="784"/>
      <c r="H30" s="784"/>
      <c r="I30" s="783"/>
      <c r="J30" s="785"/>
      <c r="K30" s="785"/>
      <c r="L30" s="786"/>
      <c r="M30" s="786"/>
      <c r="N30" s="785"/>
      <c r="O30" s="785"/>
      <c r="P30" s="785"/>
      <c r="Q30" s="785"/>
      <c r="R30" s="785"/>
      <c r="S30" s="787"/>
      <c r="T30" s="336"/>
      <c r="U30" s="760"/>
    </row>
    <row r="31" spans="1:39" ht="15" customHeight="1" x14ac:dyDescent="0.3">
      <c r="A31" s="758"/>
      <c r="B31" s="788"/>
      <c r="C31" s="785"/>
      <c r="D31" s="789"/>
      <c r="E31" s="1208" t="s">
        <v>146</v>
      </c>
      <c r="F31" s="1208"/>
      <c r="G31" s="1208"/>
      <c r="H31" s="1208"/>
      <c r="I31" s="1205" t="s">
        <v>468</v>
      </c>
      <c r="J31" s="1205"/>
      <c r="K31" s="1206"/>
      <c r="L31" s="1206"/>
      <c r="M31" s="1206"/>
      <c r="N31" s="1206"/>
      <c r="O31" s="1206"/>
      <c r="P31" s="786"/>
      <c r="Q31" s="790" t="s">
        <v>325</v>
      </c>
      <c r="R31" s="1203"/>
      <c r="S31" s="1204"/>
      <c r="T31" s="336"/>
      <c r="U31" s="760"/>
    </row>
    <row r="32" spans="1:39" ht="15.75" customHeight="1" x14ac:dyDescent="0.3">
      <c r="A32" s="758"/>
      <c r="B32" s="788"/>
      <c r="C32" s="1205" t="s">
        <v>374</v>
      </c>
      <c r="D32" s="1205"/>
      <c r="E32" s="1206"/>
      <c r="F32" s="1206"/>
      <c r="G32" s="1206"/>
      <c r="H32" s="1206"/>
      <c r="I32" s="1205" t="s">
        <v>376</v>
      </c>
      <c r="J32" s="1205"/>
      <c r="K32" s="1207"/>
      <c r="L32" s="1207"/>
      <c r="M32" s="1207"/>
      <c r="N32" s="1207"/>
      <c r="O32" s="1207"/>
      <c r="P32" s="785"/>
      <c r="Q32" s="790" t="s">
        <v>375</v>
      </c>
      <c r="R32" s="1203"/>
      <c r="S32" s="1204"/>
      <c r="T32" s="336"/>
      <c r="U32" s="760"/>
    </row>
    <row r="33" spans="1:21" ht="17.399999999999999" x14ac:dyDescent="0.3">
      <c r="A33" s="758"/>
      <c r="B33" s="788"/>
      <c r="C33" s="785"/>
      <c r="D33" s="790" t="s">
        <v>329</v>
      </c>
      <c r="E33" s="1206"/>
      <c r="F33" s="1206"/>
      <c r="G33" s="1206"/>
      <c r="H33" s="1206"/>
      <c r="I33" s="785"/>
      <c r="J33" s="790" t="s">
        <v>327</v>
      </c>
      <c r="K33" s="1203"/>
      <c r="L33" s="1203"/>
      <c r="M33" s="1203"/>
      <c r="N33" s="1203"/>
      <c r="O33" s="1203"/>
      <c r="P33" s="785"/>
      <c r="Q33" s="790" t="s">
        <v>326</v>
      </c>
      <c r="R33" s="1209"/>
      <c r="S33" s="1210"/>
      <c r="T33" s="336"/>
      <c r="U33" s="760"/>
    </row>
    <row r="34" spans="1:21" ht="18" thickBot="1" x14ac:dyDescent="0.35">
      <c r="A34" s="758"/>
      <c r="B34" s="791"/>
      <c r="C34" s="792"/>
      <c r="D34" s="792"/>
      <c r="E34" s="792"/>
      <c r="F34" s="792"/>
      <c r="G34" s="792"/>
      <c r="H34" s="792"/>
      <c r="I34" s="793"/>
      <c r="J34" s="793"/>
      <c r="K34" s="794"/>
      <c r="L34" s="216"/>
      <c r="M34" s="793"/>
      <c r="N34" s="794"/>
      <c r="O34" s="794"/>
      <c r="P34" s="793"/>
      <c r="Q34" s="793"/>
      <c r="R34" s="793"/>
      <c r="S34" s="795"/>
      <c r="T34" s="336"/>
      <c r="U34" s="760"/>
    </row>
    <row r="35" spans="1:21" ht="6" customHeight="1" x14ac:dyDescent="0.25">
      <c r="A35" s="758"/>
      <c r="B35" s="776"/>
      <c r="C35" s="777"/>
      <c r="D35" s="776"/>
      <c r="E35" s="776"/>
      <c r="F35" s="776"/>
      <c r="G35" s="776"/>
      <c r="H35" s="776"/>
      <c r="I35" s="776"/>
      <c r="J35" s="776"/>
      <c r="K35" s="776"/>
      <c r="L35" s="776"/>
      <c r="M35" s="776"/>
      <c r="N35" s="776"/>
      <c r="O35" s="776"/>
      <c r="P35" s="776"/>
      <c r="Q35" s="776"/>
      <c r="R35" s="776"/>
      <c r="S35" s="776"/>
      <c r="T35" s="758"/>
      <c r="U35" s="760"/>
    </row>
    <row r="36" spans="1:21" ht="25.5" customHeight="1" x14ac:dyDescent="0.25">
      <c r="A36" s="758"/>
      <c r="B36" s="758"/>
      <c r="C36" s="758"/>
      <c r="D36" s="758"/>
      <c r="E36" s="758"/>
      <c r="F36" s="758"/>
      <c r="G36" s="758"/>
      <c r="H36" s="758"/>
      <c r="I36" s="758"/>
      <c r="J36" s="758"/>
      <c r="K36" s="758"/>
      <c r="L36" s="758"/>
      <c r="M36" s="758"/>
      <c r="N36" s="758"/>
      <c r="O36" s="758"/>
      <c r="P36" s="758"/>
      <c r="Q36" s="758"/>
      <c r="R36" s="758"/>
      <c r="S36" s="758"/>
      <c r="T36" s="758"/>
      <c r="U36" s="760"/>
    </row>
    <row r="37" spans="1:21" ht="15" customHeight="1" x14ac:dyDescent="0.25">
      <c r="A37" s="758"/>
      <c r="B37" s="1211"/>
      <c r="C37" s="1211"/>
      <c r="D37" s="1211"/>
      <c r="E37" s="1211"/>
      <c r="F37" s="1211"/>
      <c r="G37" s="1211"/>
      <c r="H37" s="1211"/>
      <c r="I37" s="1211"/>
      <c r="J37" s="1211"/>
      <c r="K37" s="1211"/>
      <c r="L37" s="1211"/>
      <c r="M37" s="1211"/>
      <c r="N37" s="1211"/>
      <c r="O37" s="1211"/>
      <c r="P37" s="1211"/>
      <c r="Q37" s="1211"/>
      <c r="R37" s="1211"/>
      <c r="S37" s="1211"/>
      <c r="T37" s="776"/>
      <c r="U37" s="796"/>
    </row>
    <row r="38" spans="1:21" ht="22.5" customHeight="1" x14ac:dyDescent="0.3">
      <c r="A38" s="758"/>
      <c r="B38" s="1212" t="s">
        <v>821</v>
      </c>
      <c r="C38" s="1212"/>
      <c r="D38" s="1212"/>
      <c r="E38" s="1212"/>
      <c r="F38" s="1212"/>
      <c r="G38" s="1212"/>
      <c r="H38" s="1212"/>
      <c r="I38" s="1212"/>
      <c r="J38" s="1212"/>
      <c r="K38" s="1212"/>
      <c r="L38" s="1212"/>
      <c r="M38" s="1212"/>
      <c r="N38" s="1212"/>
      <c r="O38" s="1212"/>
      <c r="P38" s="1212"/>
      <c r="Q38" s="1212"/>
      <c r="R38" s="1212"/>
      <c r="S38" s="1212"/>
      <c r="T38" s="758"/>
      <c r="U38" s="760"/>
    </row>
    <row r="39" spans="1:21" x14ac:dyDescent="0.25">
      <c r="A39" s="760"/>
      <c r="B39" s="760"/>
      <c r="C39" s="760"/>
      <c r="D39" s="760"/>
      <c r="E39" s="760"/>
      <c r="F39" s="760"/>
      <c r="G39" s="760"/>
      <c r="H39" s="760"/>
      <c r="I39" s="760"/>
      <c r="J39" s="760"/>
      <c r="K39" s="760"/>
      <c r="L39" s="760"/>
      <c r="M39" s="760"/>
      <c r="N39" s="760"/>
      <c r="O39" s="760"/>
      <c r="P39" s="760"/>
      <c r="Q39" s="760"/>
      <c r="R39" s="760"/>
      <c r="S39" s="760"/>
      <c r="T39" s="760"/>
      <c r="U39" s="760"/>
    </row>
    <row r="40" spans="1:21" x14ac:dyDescent="0.25">
      <c r="A40" s="760"/>
      <c r="B40" s="760"/>
      <c r="C40" s="760"/>
      <c r="D40" s="760"/>
      <c r="E40" s="760"/>
      <c r="F40" s="760"/>
      <c r="G40" s="760"/>
      <c r="H40" s="760"/>
      <c r="I40" s="760"/>
      <c r="J40" s="760"/>
      <c r="K40" s="760"/>
      <c r="L40" s="760"/>
      <c r="M40" s="760"/>
      <c r="N40" s="760"/>
      <c r="O40" s="760"/>
      <c r="P40" s="760"/>
      <c r="Q40" s="760"/>
      <c r="R40" s="760"/>
      <c r="S40" s="760"/>
      <c r="T40" s="760"/>
      <c r="U40" s="760"/>
    </row>
    <row r="41" spans="1:21" x14ac:dyDescent="0.25">
      <c r="A41" s="760"/>
      <c r="B41" s="760"/>
      <c r="C41" s="760"/>
      <c r="D41" s="760"/>
      <c r="E41" s="760"/>
      <c r="F41" s="760"/>
      <c r="G41" s="760"/>
      <c r="H41" s="760"/>
      <c r="I41" s="760"/>
      <c r="J41" s="760"/>
      <c r="K41" s="760"/>
      <c r="L41" s="760"/>
      <c r="M41" s="760"/>
      <c r="N41" s="760"/>
      <c r="O41" s="760"/>
      <c r="P41" s="760"/>
      <c r="Q41" s="760"/>
      <c r="R41" s="760"/>
      <c r="S41" s="760"/>
      <c r="T41" s="760"/>
      <c r="U41" s="760"/>
    </row>
  </sheetData>
  <sheetProtection algorithmName="SHA-512" hashValue="iDxu0Ta/0ozJ7Kt0T1hpmYkJ/cyK0yOPXAulnbE5p9QdxSZ+V3UD/qqi3dRfsJb4pEuBRQIoV9T06C2hd07okg==" saltValue="ycSoIfN+UZOBngJ6etr2Aw==" spinCount="100000" sheet="1" selectLockedCells="1"/>
  <mergeCells count="58">
    <mergeCell ref="E33:H33"/>
    <mergeCell ref="K33:O33"/>
    <mergeCell ref="R33:S33"/>
    <mergeCell ref="B37:S37"/>
    <mergeCell ref="B38:S38"/>
    <mergeCell ref="R31:S31"/>
    <mergeCell ref="C32:D32"/>
    <mergeCell ref="E32:H32"/>
    <mergeCell ref="I32:J32"/>
    <mergeCell ref="K32:O32"/>
    <mergeCell ref="R32:S32"/>
    <mergeCell ref="E31:H31"/>
    <mergeCell ref="I31:J31"/>
    <mergeCell ref="K31:O31"/>
    <mergeCell ref="W15:AA15"/>
    <mergeCell ref="B16:I16"/>
    <mergeCell ref="B8:S8"/>
    <mergeCell ref="B9:S9"/>
    <mergeCell ref="B10:S10"/>
    <mergeCell ref="W11:AH11"/>
    <mergeCell ref="O12:S12"/>
    <mergeCell ref="W12:AM12"/>
    <mergeCell ref="W16:AA16"/>
    <mergeCell ref="B13:F14"/>
    <mergeCell ref="P13:S13"/>
    <mergeCell ref="K14:O14"/>
    <mergeCell ref="P14:S14"/>
    <mergeCell ref="P15:S15"/>
    <mergeCell ref="B15:I15"/>
    <mergeCell ref="J15:M15"/>
    <mergeCell ref="J16:M16"/>
    <mergeCell ref="P16:S16"/>
    <mergeCell ref="J17:M17"/>
    <mergeCell ref="G2:R2"/>
    <mergeCell ref="G3:R3"/>
    <mergeCell ref="G4:R4"/>
    <mergeCell ref="G5:R5"/>
    <mergeCell ref="B7:S7"/>
    <mergeCell ref="P17:S17"/>
    <mergeCell ref="P18:S18"/>
    <mergeCell ref="P21:S21"/>
    <mergeCell ref="B17:I17"/>
    <mergeCell ref="B18:I18"/>
    <mergeCell ref="B20:I20"/>
    <mergeCell ref="B19:I19"/>
    <mergeCell ref="P19:S19"/>
    <mergeCell ref="P20:S20"/>
    <mergeCell ref="J18:M18"/>
    <mergeCell ref="J19:M19"/>
    <mergeCell ref="J25:M25"/>
    <mergeCell ref="P25:S25"/>
    <mergeCell ref="P26:S26"/>
    <mergeCell ref="J22:M22"/>
    <mergeCell ref="P22:S22"/>
    <mergeCell ref="J23:M23"/>
    <mergeCell ref="P23:S23"/>
    <mergeCell ref="J24:M24"/>
    <mergeCell ref="P24:S24"/>
  </mergeCells>
  <hyperlinks>
    <hyperlink ref="B20" r:id="rId1" display="http://www.redgold.com/red-gold-company/foodservice/k-12-school-program"/>
    <hyperlink ref="B19" r:id="rId2"/>
    <hyperlink ref="B26" r:id="rId3"/>
    <hyperlink ref="B20:F20" r:id="rId4" display="www.redgold.com/red-gold-company/foodservice/k-12-school-program"/>
    <hyperlink ref="P26" r:id="rId5"/>
    <hyperlink ref="J19" r:id="rId6"/>
    <hyperlink ref="J25" r:id="rId7"/>
    <hyperlink ref="P19" r:id="rId8"/>
  </hyperlinks>
  <printOptions horizontalCentered="1"/>
  <pageMargins left="0.75" right="0.75" top="0.6" bottom="0.65" header="0.36" footer="0.5"/>
  <pageSetup scale="54" fitToHeight="2" orientation="landscape" r:id="rId9"/>
  <headerFooter alignWithMargins="0"/>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9"/>
  <sheetViews>
    <sheetView zoomScale="60" zoomScaleNormal="60" workbookViewId="0">
      <selection activeCell="C24" sqref="C24:G24"/>
    </sheetView>
  </sheetViews>
  <sheetFormatPr defaultRowHeight="13.2" x14ac:dyDescent="0.25"/>
  <cols>
    <col min="1" max="1" width="3.88671875" customWidth="1"/>
    <col min="5" max="5" width="20" customWidth="1"/>
    <col min="6" max="6" width="6" customWidth="1"/>
    <col min="8" max="8" width="18.6640625" customWidth="1"/>
    <col min="10" max="10" width="17.44140625" customWidth="1"/>
    <col min="13" max="13" width="25.44140625" customWidth="1"/>
    <col min="16" max="16" width="11.44140625" customWidth="1"/>
    <col min="17" max="17" width="18.109375" customWidth="1"/>
    <col min="18" max="18" width="20.109375" customWidth="1"/>
    <col min="19" max="19" width="7.6640625" customWidth="1"/>
  </cols>
  <sheetData>
    <row r="1" spans="1:38" x14ac:dyDescent="0.25">
      <c r="A1" s="97"/>
      <c r="B1" s="97"/>
      <c r="C1" s="97"/>
      <c r="D1" s="97"/>
      <c r="E1" s="97"/>
      <c r="F1" s="97"/>
      <c r="G1" s="97"/>
      <c r="H1" s="97"/>
      <c r="I1" s="97"/>
      <c r="J1" s="97"/>
      <c r="K1" s="97"/>
      <c r="L1" s="97"/>
      <c r="M1" s="97"/>
      <c r="N1" s="97"/>
      <c r="O1" s="97"/>
      <c r="P1" s="97"/>
      <c r="Q1" s="97"/>
      <c r="R1" s="327">
        <v>44516</v>
      </c>
      <c r="S1" s="97"/>
      <c r="T1" s="126"/>
    </row>
    <row r="2" spans="1:38" ht="30" x14ac:dyDescent="0.7">
      <c r="A2" s="97"/>
      <c r="B2" s="97"/>
      <c r="C2" s="97"/>
      <c r="D2" s="97"/>
      <c r="E2" s="97"/>
      <c r="F2" s="1214" t="s">
        <v>932</v>
      </c>
      <c r="G2" s="1214"/>
      <c r="H2" s="1214"/>
      <c r="I2" s="1214"/>
      <c r="J2" s="1214"/>
      <c r="K2" s="1214"/>
      <c r="L2" s="1214"/>
      <c r="M2" s="1214"/>
      <c r="N2" s="1214"/>
      <c r="O2" s="1214"/>
      <c r="P2" s="1214"/>
      <c r="Q2" s="1214"/>
      <c r="R2" s="97"/>
      <c r="S2" s="97"/>
      <c r="T2" s="126"/>
    </row>
    <row r="3" spans="1:38" ht="27.6" x14ac:dyDescent="0.65">
      <c r="A3" s="97"/>
      <c r="B3" s="97"/>
      <c r="C3" s="97"/>
      <c r="D3" s="97"/>
      <c r="E3" s="97"/>
      <c r="F3" s="1215" t="s">
        <v>252</v>
      </c>
      <c r="G3" s="1215"/>
      <c r="H3" s="1215"/>
      <c r="I3" s="1215"/>
      <c r="J3" s="1215"/>
      <c r="K3" s="1215"/>
      <c r="L3" s="1215"/>
      <c r="M3" s="1215"/>
      <c r="N3" s="1215"/>
      <c r="O3" s="1215"/>
      <c r="P3" s="1215"/>
      <c r="Q3" s="1215"/>
      <c r="R3" s="97"/>
      <c r="S3" s="97"/>
      <c r="T3" s="126"/>
    </row>
    <row r="4" spans="1:38" ht="27" customHeight="1" x14ac:dyDescent="0.6">
      <c r="A4" s="97"/>
      <c r="B4" s="97"/>
      <c r="C4" s="97"/>
      <c r="D4" s="97"/>
      <c r="E4" s="97"/>
      <c r="F4" s="1216" t="s">
        <v>501</v>
      </c>
      <c r="G4" s="1216"/>
      <c r="H4" s="1216"/>
      <c r="I4" s="1216"/>
      <c r="J4" s="1216"/>
      <c r="K4" s="1216"/>
      <c r="L4" s="1216"/>
      <c r="M4" s="1216"/>
      <c r="N4" s="1216"/>
      <c r="O4" s="1216"/>
      <c r="P4" s="1216"/>
      <c r="Q4" s="1216"/>
      <c r="R4" s="97"/>
      <c r="S4" s="97"/>
      <c r="T4" s="126"/>
    </row>
    <row r="5" spans="1:38" ht="24" customHeight="1" x14ac:dyDescent="0.4">
      <c r="A5" s="97"/>
      <c r="B5" s="97"/>
      <c r="C5" s="97"/>
      <c r="D5" s="97"/>
      <c r="E5" s="97"/>
      <c r="F5" s="1219" t="s">
        <v>809</v>
      </c>
      <c r="G5" s="1219"/>
      <c r="H5" s="1219"/>
      <c r="I5" s="1219"/>
      <c r="J5" s="1219"/>
      <c r="K5" s="1219"/>
      <c r="L5" s="1219"/>
      <c r="M5" s="1219"/>
      <c r="N5" s="1219"/>
      <c r="O5" s="1219"/>
      <c r="P5" s="1219"/>
      <c r="Q5" s="1219"/>
      <c r="R5" s="97"/>
      <c r="S5" s="97"/>
      <c r="T5" s="126"/>
    </row>
    <row r="6" spans="1:38" ht="10.5" customHeight="1" x14ac:dyDescent="0.25">
      <c r="A6" s="97"/>
      <c r="B6" s="97"/>
      <c r="C6" s="97"/>
      <c r="D6" s="97"/>
      <c r="E6" s="97"/>
      <c r="F6" s="97"/>
      <c r="G6" s="97"/>
      <c r="H6" s="97"/>
      <c r="I6" s="97"/>
      <c r="J6" s="97"/>
      <c r="K6" s="97"/>
      <c r="L6" s="97"/>
      <c r="M6" s="97"/>
      <c r="N6" s="97"/>
      <c r="O6" s="97"/>
      <c r="P6" s="97"/>
      <c r="Q6" s="97"/>
      <c r="R6" s="97"/>
      <c r="S6" s="97"/>
      <c r="T6" s="126"/>
    </row>
    <row r="7" spans="1:38" ht="15.75" customHeight="1" x14ac:dyDescent="0.3">
      <c r="A7" s="97"/>
      <c r="B7" s="1217" t="str">
        <f>'SY20-21 CALCULATOR RGBRAND OLD'!C62</f>
        <v>NOTE 1:  USDA WBSCM Item Code 100332 / Tomato Paste For Bulk Processing.</v>
      </c>
      <c r="C7" s="1217"/>
      <c r="D7" s="1217"/>
      <c r="E7" s="1217"/>
      <c r="F7" s="1217"/>
      <c r="G7" s="1217"/>
      <c r="H7" s="1217"/>
      <c r="I7" s="1217"/>
      <c r="J7" s="1217"/>
      <c r="K7" s="1217"/>
      <c r="L7" s="1217"/>
      <c r="M7" s="1217"/>
      <c r="N7" s="1217"/>
      <c r="O7" s="1217"/>
      <c r="P7" s="1217"/>
      <c r="Q7" s="1217"/>
      <c r="R7" s="1217"/>
      <c r="S7" s="97"/>
      <c r="T7" s="126"/>
    </row>
    <row r="8" spans="1:38" ht="65.099999999999994" customHeight="1" x14ac:dyDescent="0.25">
      <c r="A8" s="97"/>
      <c r="B8" s="1218" t="s">
        <v>934</v>
      </c>
      <c r="C8" s="1218"/>
      <c r="D8" s="1218"/>
      <c r="E8" s="1218"/>
      <c r="F8" s="1218"/>
      <c r="G8" s="1218"/>
      <c r="H8" s="1218"/>
      <c r="I8" s="1218"/>
      <c r="J8" s="1218"/>
      <c r="K8" s="1218"/>
      <c r="L8" s="1218"/>
      <c r="M8" s="1218"/>
      <c r="N8" s="1218"/>
      <c r="O8" s="1218"/>
      <c r="P8" s="1218"/>
      <c r="Q8" s="1218"/>
      <c r="R8" s="1218"/>
      <c r="S8" s="97"/>
      <c r="T8" s="126"/>
      <c r="AH8" s="398"/>
      <c r="AI8" s="398"/>
      <c r="AJ8" s="398"/>
      <c r="AK8" s="398"/>
      <c r="AL8" s="398"/>
    </row>
    <row r="9" spans="1:38" s="410" customFormat="1" ht="69.900000000000006" customHeight="1" x14ac:dyDescent="0.25">
      <c r="A9" s="408"/>
      <c r="B9" s="1220" t="s">
        <v>936</v>
      </c>
      <c r="C9" s="1220"/>
      <c r="D9" s="1220"/>
      <c r="E9" s="1220"/>
      <c r="F9" s="1220"/>
      <c r="G9" s="1220"/>
      <c r="H9" s="1220"/>
      <c r="I9" s="1220"/>
      <c r="J9" s="1220"/>
      <c r="K9" s="1220"/>
      <c r="L9" s="1220"/>
      <c r="M9" s="1220"/>
      <c r="N9" s="1220"/>
      <c r="O9" s="1220"/>
      <c r="P9" s="1220"/>
      <c r="Q9" s="1220"/>
      <c r="R9" s="1220"/>
      <c r="S9" s="408"/>
      <c r="T9" s="409"/>
      <c r="V9" s="411"/>
      <c r="AH9" s="397"/>
      <c r="AI9" s="397"/>
      <c r="AJ9" s="397"/>
      <c r="AK9" s="397"/>
      <c r="AL9" s="397"/>
    </row>
    <row r="10" spans="1:38" ht="48" customHeight="1" x14ac:dyDescent="0.25">
      <c r="A10" s="97"/>
      <c r="B10" s="1221" t="s">
        <v>323</v>
      </c>
      <c r="C10" s="1221"/>
      <c r="D10" s="1221"/>
      <c r="E10" s="1221"/>
      <c r="F10" s="1221"/>
      <c r="G10" s="1221"/>
      <c r="H10" s="1221"/>
      <c r="I10" s="1221"/>
      <c r="J10" s="1221"/>
      <c r="K10" s="1221"/>
      <c r="L10" s="1221"/>
      <c r="M10" s="1221"/>
      <c r="N10" s="1221"/>
      <c r="O10" s="1221"/>
      <c r="P10" s="1221"/>
      <c r="Q10" s="1221"/>
      <c r="R10" s="1222"/>
      <c r="S10" s="97"/>
      <c r="T10" s="126"/>
    </row>
    <row r="11" spans="1:38" ht="18" thickBot="1" x14ac:dyDescent="0.3">
      <c r="A11" s="97"/>
      <c r="B11" s="97"/>
      <c r="C11" s="97"/>
      <c r="D11" s="97"/>
      <c r="E11" s="97"/>
      <c r="F11" s="97"/>
      <c r="G11" s="97"/>
      <c r="H11" s="97"/>
      <c r="I11" s="97"/>
      <c r="J11" s="97"/>
      <c r="K11" s="97"/>
      <c r="L11" s="97"/>
      <c r="M11" s="97"/>
      <c r="N11" s="97"/>
      <c r="O11" s="97"/>
      <c r="P11" s="97"/>
      <c r="Q11" s="97"/>
      <c r="R11" s="97"/>
      <c r="S11" s="97"/>
      <c r="T11" s="126"/>
      <c r="V11" s="398"/>
      <c r="W11" s="398"/>
      <c r="X11" s="398"/>
      <c r="Y11" s="398"/>
      <c r="Z11" s="398"/>
      <c r="AA11" s="398"/>
      <c r="AB11" s="398"/>
      <c r="AC11" s="398"/>
      <c r="AD11" s="398"/>
      <c r="AE11" s="398"/>
      <c r="AF11" s="398"/>
      <c r="AG11" s="398"/>
    </row>
    <row r="12" spans="1:38" ht="17.399999999999999" x14ac:dyDescent="0.3">
      <c r="A12" s="97"/>
      <c r="B12" s="766"/>
      <c r="C12" s="767"/>
      <c r="D12" s="767"/>
      <c r="E12" s="767"/>
      <c r="F12" s="767"/>
      <c r="G12" s="767"/>
      <c r="H12" s="767"/>
      <c r="I12" s="767"/>
      <c r="J12" s="767"/>
      <c r="K12" s="767"/>
      <c r="L12" s="767"/>
      <c r="M12" s="767"/>
      <c r="N12" s="767"/>
      <c r="O12" s="1189"/>
      <c r="P12" s="1189"/>
      <c r="Q12" s="1189"/>
      <c r="R12" s="1189"/>
      <c r="S12" s="1190"/>
      <c r="T12" s="126"/>
      <c r="V12" s="750"/>
      <c r="W12" s="750"/>
      <c r="X12" s="750"/>
      <c r="Y12" s="750"/>
      <c r="Z12" s="750"/>
      <c r="AA12" s="750"/>
      <c r="AB12" s="750"/>
      <c r="AC12" s="750"/>
      <c r="AD12" s="750"/>
      <c r="AE12" s="750"/>
      <c r="AF12" s="750"/>
      <c r="AG12" s="750"/>
      <c r="AH12" s="750"/>
      <c r="AI12" s="750"/>
      <c r="AJ12" s="750"/>
      <c r="AK12" s="750"/>
      <c r="AL12" s="750"/>
    </row>
    <row r="13" spans="1:38" ht="18" customHeight="1" x14ac:dyDescent="0.3">
      <c r="A13" s="97"/>
      <c r="B13" s="1191" t="s">
        <v>302</v>
      </c>
      <c r="C13" s="1192"/>
      <c r="D13" s="1192"/>
      <c r="E13" s="1192"/>
      <c r="F13" s="1192"/>
      <c r="G13" s="1082"/>
      <c r="H13" s="768"/>
      <c r="I13" s="768"/>
      <c r="J13" s="768"/>
      <c r="K13" s="768"/>
      <c r="L13" s="768"/>
      <c r="M13" s="768"/>
      <c r="N13" s="768"/>
      <c r="O13" s="1083"/>
      <c r="P13" s="1153"/>
      <c r="Q13" s="1153"/>
      <c r="R13" s="1153"/>
      <c r="S13" s="1154"/>
      <c r="T13" s="126"/>
      <c r="V13" s="733"/>
      <c r="W13" s="733"/>
      <c r="X13" s="733"/>
      <c r="Y13" s="733"/>
      <c r="Z13" s="733"/>
      <c r="AA13" s="733"/>
      <c r="AB13" s="733"/>
      <c r="AC13" s="733"/>
      <c r="AD13" s="733"/>
      <c r="AE13" s="733"/>
      <c r="AF13" s="733"/>
      <c r="AG13" s="733"/>
      <c r="AH13" s="733"/>
      <c r="AI13" s="733"/>
      <c r="AJ13" s="733"/>
      <c r="AK13" s="733"/>
      <c r="AL13" s="733"/>
    </row>
    <row r="14" spans="1:38" ht="18" customHeight="1" x14ac:dyDescent="0.3">
      <c r="A14" s="97"/>
      <c r="B14" s="1191"/>
      <c r="C14" s="1192"/>
      <c r="D14" s="1192"/>
      <c r="E14" s="1192"/>
      <c r="F14" s="1192"/>
      <c r="G14" s="1082"/>
      <c r="H14" s="768"/>
      <c r="I14" s="768"/>
      <c r="J14" s="1083"/>
      <c r="K14" s="1183"/>
      <c r="L14" s="1183"/>
      <c r="M14" s="1183"/>
      <c r="N14" s="1183"/>
      <c r="O14" s="1183"/>
      <c r="P14" s="1153"/>
      <c r="Q14" s="1153"/>
      <c r="R14" s="1153"/>
      <c r="S14" s="1154"/>
      <c r="T14" s="126"/>
      <c r="V14" s="400"/>
    </row>
    <row r="15" spans="1:38" ht="18" customHeight="1" x14ac:dyDescent="0.3">
      <c r="A15" s="97"/>
      <c r="B15" s="1185" t="s">
        <v>91</v>
      </c>
      <c r="C15" s="1155"/>
      <c r="D15" s="1155"/>
      <c r="E15" s="1155"/>
      <c r="F15" s="1155"/>
      <c r="G15" s="1155"/>
      <c r="H15" s="1155"/>
      <c r="I15" s="1155"/>
      <c r="J15" s="1155" t="s">
        <v>622</v>
      </c>
      <c r="K15" s="1155"/>
      <c r="L15" s="1155"/>
      <c r="M15" s="1155"/>
      <c r="N15" s="1047"/>
      <c r="O15" s="1047"/>
      <c r="P15" s="1155" t="s">
        <v>972</v>
      </c>
      <c r="Q15" s="1155"/>
      <c r="R15" s="1155"/>
      <c r="S15" s="1156"/>
      <c r="T15" s="126"/>
      <c r="V15" s="749"/>
      <c r="W15" s="749"/>
      <c r="X15" s="749"/>
      <c r="Y15" s="749"/>
      <c r="Z15" s="749"/>
    </row>
    <row r="16" spans="1:38" ht="17.399999999999999" x14ac:dyDescent="0.3">
      <c r="A16" s="97"/>
      <c r="B16" s="1186" t="s">
        <v>17</v>
      </c>
      <c r="C16" s="1187"/>
      <c r="D16" s="1187"/>
      <c r="E16" s="1187"/>
      <c r="F16" s="1187"/>
      <c r="G16" s="1187"/>
      <c r="H16" s="1187"/>
      <c r="I16" s="1187"/>
      <c r="J16" s="1153" t="s">
        <v>862</v>
      </c>
      <c r="K16" s="1153"/>
      <c r="L16" s="1153"/>
      <c r="M16" s="1153"/>
      <c r="N16" s="1047"/>
      <c r="O16" s="1047"/>
      <c r="P16" s="1153" t="s">
        <v>973</v>
      </c>
      <c r="Q16" s="1153"/>
      <c r="R16" s="1153"/>
      <c r="S16" s="1154"/>
      <c r="T16" s="126"/>
      <c r="V16" s="749"/>
      <c r="W16" s="749"/>
      <c r="X16" s="749"/>
      <c r="Y16" s="749"/>
      <c r="Z16" s="749"/>
    </row>
    <row r="17" spans="1:38" ht="17.399999999999999" x14ac:dyDescent="0.3">
      <c r="A17" s="97"/>
      <c r="B17" s="1186" t="s">
        <v>9</v>
      </c>
      <c r="C17" s="1187"/>
      <c r="D17" s="1187"/>
      <c r="E17" s="1187"/>
      <c r="F17" s="1187"/>
      <c r="G17" s="1187"/>
      <c r="H17" s="1187"/>
      <c r="I17" s="1187"/>
      <c r="J17" s="1153" t="s">
        <v>861</v>
      </c>
      <c r="K17" s="1153"/>
      <c r="L17" s="1153"/>
      <c r="M17" s="1153"/>
      <c r="N17" s="1047"/>
      <c r="O17" s="1047"/>
      <c r="P17" s="1153" t="s">
        <v>861</v>
      </c>
      <c r="Q17" s="1153"/>
      <c r="R17" s="1153"/>
      <c r="S17" s="1154"/>
      <c r="T17" s="126"/>
      <c r="V17" s="399"/>
    </row>
    <row r="18" spans="1:38" ht="17.399999999999999" x14ac:dyDescent="0.3">
      <c r="A18" s="97"/>
      <c r="B18" s="1161" t="s">
        <v>850</v>
      </c>
      <c r="C18" s="1162"/>
      <c r="D18" s="1162"/>
      <c r="E18" s="1162"/>
      <c r="F18" s="1162"/>
      <c r="G18" s="1162"/>
      <c r="H18" s="1162"/>
      <c r="I18" s="1162"/>
      <c r="J18" s="1153" t="s">
        <v>536</v>
      </c>
      <c r="K18" s="1153"/>
      <c r="L18" s="1153"/>
      <c r="M18" s="1153"/>
      <c r="N18" s="1048"/>
      <c r="O18" s="1048"/>
      <c r="P18" s="1153" t="s">
        <v>974</v>
      </c>
      <c r="Q18" s="1153"/>
      <c r="R18" s="1153"/>
      <c r="S18" s="1154"/>
      <c r="T18" s="126"/>
    </row>
    <row r="19" spans="1:38" ht="17.399999999999999" x14ac:dyDescent="0.3">
      <c r="A19" s="97"/>
      <c r="B19" s="1163" t="s">
        <v>600</v>
      </c>
      <c r="C19" s="1164"/>
      <c r="D19" s="1164"/>
      <c r="E19" s="1164"/>
      <c r="F19" s="1164"/>
      <c r="G19" s="1164"/>
      <c r="H19" s="1164"/>
      <c r="I19" s="1164"/>
      <c r="J19" s="1151" t="s">
        <v>537</v>
      </c>
      <c r="K19" s="1151"/>
      <c r="L19" s="1151"/>
      <c r="M19" s="1151"/>
      <c r="N19" s="768"/>
      <c r="O19" s="1083"/>
      <c r="P19" s="1151" t="s">
        <v>975</v>
      </c>
      <c r="Q19" s="1151"/>
      <c r="R19" s="1151"/>
      <c r="S19" s="1152"/>
      <c r="T19" s="126"/>
      <c r="V19" s="401"/>
      <c r="W19" s="401"/>
      <c r="X19" s="401"/>
      <c r="Y19" s="401"/>
      <c r="Z19" s="401"/>
      <c r="AA19" s="401"/>
      <c r="AB19" s="401"/>
      <c r="AC19" s="401"/>
      <c r="AD19" s="401"/>
      <c r="AE19" s="401"/>
      <c r="AF19" s="401"/>
      <c r="AG19" s="401"/>
      <c r="AH19" s="401"/>
      <c r="AI19" s="401"/>
      <c r="AJ19" s="401"/>
      <c r="AK19" s="401"/>
      <c r="AL19" s="401"/>
    </row>
    <row r="20" spans="1:38" ht="18" customHeight="1" x14ac:dyDescent="0.3">
      <c r="A20" s="97"/>
      <c r="B20" s="1165" t="s">
        <v>601</v>
      </c>
      <c r="C20" s="1166"/>
      <c r="D20" s="1166"/>
      <c r="E20" s="1166"/>
      <c r="F20" s="1166"/>
      <c r="G20" s="1166"/>
      <c r="H20" s="1166"/>
      <c r="I20" s="1166"/>
      <c r="J20" s="1083"/>
      <c r="K20" s="768"/>
      <c r="L20" s="768"/>
      <c r="M20" s="768"/>
      <c r="N20" s="768"/>
      <c r="O20" s="1083"/>
      <c r="P20" s="1157"/>
      <c r="Q20" s="1157"/>
      <c r="R20" s="1157"/>
      <c r="S20" s="1158"/>
      <c r="T20" s="126"/>
      <c r="V20" s="401"/>
      <c r="W20" s="401"/>
      <c r="X20" s="401"/>
      <c r="Y20" s="401"/>
      <c r="Z20" s="401"/>
      <c r="AA20" s="401"/>
      <c r="AB20" s="401"/>
      <c r="AC20" s="401"/>
      <c r="AD20" s="401"/>
      <c r="AE20" s="401"/>
      <c r="AF20" s="401"/>
      <c r="AG20" s="401"/>
      <c r="AH20" s="401"/>
      <c r="AI20" s="401"/>
      <c r="AJ20" s="401"/>
      <c r="AK20" s="401"/>
      <c r="AL20" s="401"/>
    </row>
    <row r="21" spans="1:38" ht="17.399999999999999" customHeight="1" x14ac:dyDescent="0.3">
      <c r="A21" s="97"/>
      <c r="B21" s="993"/>
      <c r="C21" s="768"/>
      <c r="D21" s="768"/>
      <c r="E21" s="768"/>
      <c r="F21" s="768"/>
      <c r="G21" s="768"/>
      <c r="H21" s="768"/>
      <c r="I21" s="768"/>
      <c r="J21" s="1083"/>
      <c r="K21" s="772"/>
      <c r="L21" s="772"/>
      <c r="M21" s="768"/>
      <c r="N21" s="773"/>
      <c r="O21" s="1083"/>
      <c r="P21" s="1159"/>
      <c r="Q21" s="1159"/>
      <c r="R21" s="1159"/>
      <c r="S21" s="1160"/>
      <c r="T21" s="126"/>
      <c r="V21" s="401"/>
      <c r="W21" s="401"/>
      <c r="X21" s="401"/>
      <c r="Y21" s="401"/>
      <c r="Z21" s="401"/>
      <c r="AA21" s="401"/>
      <c r="AB21" s="401"/>
      <c r="AC21" s="401"/>
      <c r="AD21" s="401"/>
      <c r="AE21" s="401"/>
      <c r="AF21" s="401"/>
      <c r="AG21" s="401"/>
      <c r="AH21" s="401"/>
      <c r="AI21" s="401"/>
      <c r="AJ21" s="401"/>
      <c r="AK21" s="401"/>
      <c r="AL21" s="401"/>
    </row>
    <row r="22" spans="1:38" ht="17.399999999999999" x14ac:dyDescent="0.3">
      <c r="A22" s="97"/>
      <c r="B22" s="1069" t="s">
        <v>446</v>
      </c>
      <c r="C22" s="773"/>
      <c r="D22" s="773"/>
      <c r="E22" s="773"/>
      <c r="F22" s="773"/>
      <c r="G22" s="1083"/>
      <c r="H22" s="773"/>
      <c r="I22" s="773"/>
      <c r="J22" s="1155" t="s">
        <v>968</v>
      </c>
      <c r="K22" s="1155"/>
      <c r="L22" s="1155"/>
      <c r="M22" s="1155"/>
      <c r="N22" s="773"/>
      <c r="O22" s="773"/>
      <c r="P22" s="1155" t="s">
        <v>495</v>
      </c>
      <c r="Q22" s="1155"/>
      <c r="R22" s="1155"/>
      <c r="S22" s="1156"/>
      <c r="T22" s="126"/>
      <c r="V22" s="401"/>
      <c r="W22" s="401"/>
      <c r="X22" s="401"/>
      <c r="Y22" s="401"/>
      <c r="Z22" s="401"/>
      <c r="AA22" s="401"/>
      <c r="AB22" s="401"/>
      <c r="AC22" s="401"/>
      <c r="AD22" s="401"/>
      <c r="AE22" s="401"/>
      <c r="AF22" s="401"/>
      <c r="AG22" s="401"/>
      <c r="AH22" s="401"/>
      <c r="AI22" s="401"/>
      <c r="AJ22" s="401"/>
      <c r="AK22" s="401"/>
      <c r="AL22" s="401"/>
    </row>
    <row r="23" spans="1:38" ht="17.399999999999999" x14ac:dyDescent="0.3">
      <c r="A23" s="97"/>
      <c r="B23" s="1070" t="s">
        <v>858</v>
      </c>
      <c r="C23" s="1047"/>
      <c r="D23" s="1047"/>
      <c r="E23" s="1047"/>
      <c r="F23" s="1047"/>
      <c r="G23" s="1083"/>
      <c r="H23" s="1047"/>
      <c r="I23" s="1047"/>
      <c r="J23" s="1153" t="s">
        <v>969</v>
      </c>
      <c r="K23" s="1153"/>
      <c r="L23" s="1153"/>
      <c r="M23" s="1153"/>
      <c r="N23" s="1047"/>
      <c r="O23" s="1047"/>
      <c r="P23" s="1153" t="s">
        <v>863</v>
      </c>
      <c r="Q23" s="1153"/>
      <c r="R23" s="1153"/>
      <c r="S23" s="1154"/>
      <c r="T23" s="126"/>
      <c r="V23" s="401"/>
      <c r="W23" s="401"/>
      <c r="X23" s="401"/>
      <c r="Y23" s="401"/>
      <c r="Z23" s="401"/>
      <c r="AA23" s="401"/>
      <c r="AB23" s="401"/>
      <c r="AC23" s="401"/>
      <c r="AD23" s="401"/>
      <c r="AE23" s="401"/>
      <c r="AF23" s="401"/>
      <c r="AG23" s="401"/>
      <c r="AH23" s="401"/>
      <c r="AI23" s="401"/>
      <c r="AJ23" s="401"/>
      <c r="AK23" s="401"/>
      <c r="AL23" s="401"/>
    </row>
    <row r="24" spans="1:38" ht="17.399999999999999" x14ac:dyDescent="0.3">
      <c r="A24" s="97"/>
      <c r="B24" s="1063" t="s">
        <v>859</v>
      </c>
      <c r="C24" s="1081"/>
      <c r="D24" s="1081"/>
      <c r="E24" s="1081"/>
      <c r="F24" s="1081"/>
      <c r="G24" s="1083"/>
      <c r="H24" s="1081"/>
      <c r="I24" s="1081"/>
      <c r="J24" s="1153" t="s">
        <v>971</v>
      </c>
      <c r="K24" s="1153"/>
      <c r="L24" s="1153"/>
      <c r="M24" s="1153"/>
      <c r="N24" s="1081"/>
      <c r="O24" s="1081"/>
      <c r="P24" s="1153" t="s">
        <v>861</v>
      </c>
      <c r="Q24" s="1153"/>
      <c r="R24" s="1153"/>
      <c r="S24" s="1154"/>
      <c r="T24" s="126"/>
      <c r="V24" s="401"/>
      <c r="W24" s="401"/>
      <c r="X24" s="401"/>
      <c r="Y24" s="401"/>
      <c r="Z24" s="401"/>
      <c r="AA24" s="401"/>
      <c r="AB24" s="401"/>
      <c r="AC24" s="401"/>
      <c r="AD24" s="401"/>
      <c r="AE24" s="401"/>
      <c r="AF24" s="401"/>
      <c r="AG24" s="401"/>
      <c r="AH24" s="401"/>
      <c r="AI24" s="401"/>
      <c r="AJ24" s="401"/>
      <c r="AK24" s="401"/>
      <c r="AL24" s="401"/>
    </row>
    <row r="25" spans="1:38" ht="17.399999999999999" x14ac:dyDescent="0.3">
      <c r="A25" s="97"/>
      <c r="B25" s="1070" t="s">
        <v>860</v>
      </c>
      <c r="C25" s="1047"/>
      <c r="D25" s="1047"/>
      <c r="E25" s="1047"/>
      <c r="F25" s="1047"/>
      <c r="G25" s="1083"/>
      <c r="H25" s="1047"/>
      <c r="I25" s="1047"/>
      <c r="J25" s="1151" t="s">
        <v>970</v>
      </c>
      <c r="K25" s="1151"/>
      <c r="L25" s="1151"/>
      <c r="M25" s="1151"/>
      <c r="N25" s="1047"/>
      <c r="O25" s="1047"/>
      <c r="P25" s="1153" t="s">
        <v>284</v>
      </c>
      <c r="Q25" s="1153"/>
      <c r="R25" s="1153"/>
      <c r="S25" s="1154"/>
      <c r="T25" s="126"/>
    </row>
    <row r="26" spans="1:38" ht="17.399999999999999" x14ac:dyDescent="0.3">
      <c r="A26" s="97"/>
      <c r="B26" s="1041" t="s">
        <v>447</v>
      </c>
      <c r="C26" s="1081"/>
      <c r="D26" s="1081"/>
      <c r="E26" s="1081"/>
      <c r="F26" s="1081"/>
      <c r="G26" s="1083"/>
      <c r="H26" s="1048"/>
      <c r="I26" s="1048"/>
      <c r="J26" s="1083"/>
      <c r="K26" s="1083"/>
      <c r="L26" s="1048"/>
      <c r="M26" s="1048"/>
      <c r="N26" s="1048"/>
      <c r="O26" s="1048"/>
      <c r="P26" s="1151" t="s">
        <v>493</v>
      </c>
      <c r="Q26" s="1151"/>
      <c r="R26" s="1151"/>
      <c r="S26" s="1152"/>
      <c r="T26" s="126"/>
    </row>
    <row r="27" spans="1:38" ht="18" thickBot="1" x14ac:dyDescent="0.35">
      <c r="A27" s="97"/>
      <c r="B27" s="396"/>
      <c r="C27" s="774"/>
      <c r="D27" s="774"/>
      <c r="E27" s="774"/>
      <c r="F27" s="774"/>
      <c r="G27" s="774"/>
      <c r="H27" s="774"/>
      <c r="I27" s="774"/>
      <c r="J27" s="774"/>
      <c r="K27" s="774"/>
      <c r="L27" s="774"/>
      <c r="M27" s="774"/>
      <c r="N27" s="774"/>
      <c r="O27" s="774"/>
      <c r="P27" s="774"/>
      <c r="Q27" s="774"/>
      <c r="R27" s="774"/>
      <c r="S27" s="775"/>
      <c r="T27" s="126"/>
    </row>
    <row r="28" spans="1:38" ht="16.5" customHeight="1" thickBot="1" x14ac:dyDescent="0.3">
      <c r="A28" s="97"/>
      <c r="B28" s="107"/>
      <c r="C28" s="46"/>
      <c r="D28" s="107"/>
      <c r="E28" s="107"/>
      <c r="F28" s="107"/>
      <c r="G28" s="107"/>
      <c r="H28" s="107"/>
      <c r="I28" s="107"/>
      <c r="J28" s="107"/>
      <c r="K28" s="107"/>
      <c r="L28" s="107"/>
      <c r="M28" s="107"/>
      <c r="N28" s="107"/>
      <c r="O28" s="107"/>
      <c r="P28" s="107"/>
      <c r="Q28" s="107"/>
      <c r="R28" s="107"/>
      <c r="S28" s="97"/>
      <c r="T28" s="126"/>
    </row>
    <row r="29" spans="1:38" x14ac:dyDescent="0.25">
      <c r="A29" s="97"/>
      <c r="B29" s="202"/>
      <c r="C29" s="62"/>
      <c r="D29" s="62"/>
      <c r="E29" s="62"/>
      <c r="F29" s="62"/>
      <c r="G29" s="62"/>
      <c r="H29" s="62"/>
      <c r="I29" s="62"/>
      <c r="J29" s="203"/>
      <c r="K29" s="203"/>
      <c r="L29" s="203"/>
      <c r="M29" s="203"/>
      <c r="N29" s="203"/>
      <c r="O29" s="203"/>
      <c r="P29" s="203"/>
      <c r="Q29" s="203"/>
      <c r="R29" s="203"/>
      <c r="S29" s="204"/>
      <c r="T29" s="126"/>
    </row>
    <row r="30" spans="1:38" ht="17.25" customHeight="1" x14ac:dyDescent="0.3">
      <c r="A30" s="97"/>
      <c r="B30" s="211" t="s">
        <v>469</v>
      </c>
      <c r="C30" s="201"/>
      <c r="D30" s="384"/>
      <c r="E30" s="384"/>
      <c r="F30" s="384"/>
      <c r="G30" s="384"/>
      <c r="H30" s="201"/>
      <c r="I30" s="182"/>
      <c r="J30" s="182"/>
      <c r="K30" s="385"/>
      <c r="L30" s="385"/>
      <c r="M30" s="182"/>
      <c r="N30" s="182"/>
      <c r="O30" s="182"/>
      <c r="P30" s="182"/>
      <c r="Q30" s="182"/>
      <c r="R30" s="182"/>
      <c r="S30" s="280"/>
      <c r="T30" s="126"/>
    </row>
    <row r="31" spans="1:38" ht="15" customHeight="1" x14ac:dyDescent="0.3">
      <c r="A31" s="97"/>
      <c r="B31" s="207"/>
      <c r="C31" s="182"/>
      <c r="D31" s="118"/>
      <c r="E31" s="1175" t="s">
        <v>146</v>
      </c>
      <c r="F31" s="1175"/>
      <c r="G31" s="1175"/>
      <c r="H31" s="1168" t="s">
        <v>468</v>
      </c>
      <c r="I31" s="1168"/>
      <c r="J31" s="1169"/>
      <c r="K31" s="1169"/>
      <c r="L31" s="1169"/>
      <c r="M31" s="1169"/>
      <c r="N31" s="1169"/>
      <c r="O31" s="385"/>
      <c r="P31" s="185" t="s">
        <v>325</v>
      </c>
      <c r="Q31" s="1171"/>
      <c r="R31" s="1171"/>
      <c r="S31" s="280"/>
      <c r="T31" s="126"/>
    </row>
    <row r="32" spans="1:38" ht="15.75" customHeight="1" x14ac:dyDescent="0.3">
      <c r="A32" s="97"/>
      <c r="B32" s="207"/>
      <c r="C32" s="1168" t="s">
        <v>374</v>
      </c>
      <c r="D32" s="1168"/>
      <c r="E32" s="1169"/>
      <c r="F32" s="1169"/>
      <c r="G32" s="1169"/>
      <c r="H32" s="1168" t="s">
        <v>376</v>
      </c>
      <c r="I32" s="1168"/>
      <c r="J32" s="1176"/>
      <c r="K32" s="1176"/>
      <c r="L32" s="1176"/>
      <c r="M32" s="1176"/>
      <c r="N32" s="1176"/>
      <c r="O32" s="182"/>
      <c r="P32" s="185" t="s">
        <v>375</v>
      </c>
      <c r="Q32" s="1171"/>
      <c r="R32" s="1171"/>
      <c r="S32" s="280"/>
      <c r="T32" s="126"/>
    </row>
    <row r="33" spans="1:20" ht="17.399999999999999" x14ac:dyDescent="0.3">
      <c r="A33" s="97"/>
      <c r="B33" s="207"/>
      <c r="C33" s="182"/>
      <c r="D33" s="185" t="s">
        <v>329</v>
      </c>
      <c r="E33" s="1169"/>
      <c r="F33" s="1169"/>
      <c r="G33" s="1169"/>
      <c r="H33" s="182"/>
      <c r="I33" s="185" t="s">
        <v>327</v>
      </c>
      <c r="J33" s="1171"/>
      <c r="K33" s="1171"/>
      <c r="L33" s="1171"/>
      <c r="M33" s="1171"/>
      <c r="N33" s="1171"/>
      <c r="O33" s="182"/>
      <c r="P33" s="185" t="s">
        <v>326</v>
      </c>
      <c r="Q33" s="1172"/>
      <c r="R33" s="1172"/>
      <c r="S33" s="280"/>
      <c r="T33" s="126"/>
    </row>
    <row r="34" spans="1:20" ht="18" thickBot="1" x14ac:dyDescent="0.35">
      <c r="A34" s="97"/>
      <c r="B34" s="213"/>
      <c r="C34" s="214"/>
      <c r="D34" s="214"/>
      <c r="E34" s="214"/>
      <c r="F34" s="214"/>
      <c r="G34" s="214"/>
      <c r="H34" s="208"/>
      <c r="I34" s="208"/>
      <c r="J34" s="215"/>
      <c r="K34" s="216"/>
      <c r="L34" s="208"/>
      <c r="M34" s="215"/>
      <c r="N34" s="215"/>
      <c r="O34" s="208"/>
      <c r="P34" s="1049"/>
      <c r="Q34" s="1049"/>
      <c r="R34" s="1049"/>
      <c r="S34" s="1050"/>
      <c r="T34" s="126"/>
    </row>
    <row r="35" spans="1:20" ht="6" customHeight="1" x14ac:dyDescent="0.25">
      <c r="A35" s="97"/>
      <c r="B35" s="107"/>
      <c r="C35" s="46"/>
      <c r="D35" s="107"/>
      <c r="E35" s="107"/>
      <c r="F35" s="107"/>
      <c r="G35" s="107"/>
      <c r="H35" s="107"/>
      <c r="I35" s="107"/>
      <c r="J35" s="107"/>
      <c r="K35" s="107"/>
      <c r="L35" s="107"/>
      <c r="M35" s="107"/>
      <c r="N35" s="107"/>
      <c r="O35" s="107"/>
      <c r="P35" s="107"/>
      <c r="Q35" s="107"/>
      <c r="R35" s="107"/>
      <c r="S35" s="97"/>
      <c r="T35" s="126"/>
    </row>
    <row r="36" spans="1:20" ht="22.5" customHeight="1" x14ac:dyDescent="0.3">
      <c r="A36" s="97"/>
      <c r="B36" s="1213" t="s">
        <v>864</v>
      </c>
      <c r="C36" s="1213"/>
      <c r="D36" s="1213"/>
      <c r="E36" s="1213"/>
      <c r="F36" s="1213"/>
      <c r="G36" s="1213"/>
      <c r="H36" s="1213"/>
      <c r="I36" s="1213"/>
      <c r="J36" s="1213"/>
      <c r="K36" s="1213"/>
      <c r="L36" s="1213"/>
      <c r="M36" s="1213"/>
      <c r="N36" s="1213"/>
      <c r="O36" s="1213"/>
      <c r="P36" s="1213"/>
      <c r="Q36" s="1213"/>
      <c r="R36" s="1213"/>
      <c r="S36" s="97"/>
      <c r="T36" s="126"/>
    </row>
    <row r="37" spans="1:20" x14ac:dyDescent="0.25">
      <c r="A37" s="126"/>
      <c r="B37" s="126"/>
      <c r="C37" s="126"/>
      <c r="D37" s="126"/>
      <c r="E37" s="126"/>
      <c r="F37" s="126"/>
      <c r="G37" s="126"/>
      <c r="H37" s="126"/>
      <c r="I37" s="126"/>
      <c r="J37" s="126"/>
      <c r="K37" s="126"/>
      <c r="L37" s="126"/>
      <c r="M37" s="126"/>
      <c r="N37" s="126"/>
      <c r="O37" s="126"/>
      <c r="P37" s="126"/>
      <c r="Q37" s="126"/>
      <c r="R37" s="126"/>
      <c r="S37" s="126"/>
      <c r="T37" s="126"/>
    </row>
    <row r="38" spans="1:20" x14ac:dyDescent="0.25">
      <c r="A38" s="126"/>
      <c r="B38" s="126"/>
      <c r="C38" s="126"/>
      <c r="D38" s="126"/>
      <c r="E38" s="126"/>
      <c r="F38" s="126"/>
      <c r="G38" s="126"/>
      <c r="H38" s="126"/>
      <c r="I38" s="126"/>
      <c r="J38" s="126"/>
      <c r="K38" s="126"/>
      <c r="L38" s="126"/>
      <c r="M38" s="126"/>
      <c r="N38" s="126"/>
      <c r="O38" s="126"/>
      <c r="P38" s="126"/>
      <c r="Q38" s="126"/>
      <c r="R38" s="126"/>
      <c r="S38" s="126"/>
      <c r="T38" s="126"/>
    </row>
    <row r="39" spans="1:20" x14ac:dyDescent="0.25">
      <c r="A39" s="126"/>
      <c r="B39" s="126"/>
      <c r="C39" s="126"/>
      <c r="D39" s="126"/>
      <c r="E39" s="126"/>
      <c r="F39" s="126"/>
      <c r="G39" s="126"/>
      <c r="H39" s="126"/>
      <c r="I39" s="126"/>
      <c r="J39" s="126"/>
      <c r="K39" s="126"/>
      <c r="L39" s="126"/>
      <c r="M39" s="126"/>
      <c r="N39" s="126"/>
      <c r="O39" s="126"/>
      <c r="P39" s="126"/>
      <c r="Q39" s="126"/>
      <c r="R39" s="126"/>
      <c r="S39" s="126"/>
      <c r="T39" s="126"/>
    </row>
  </sheetData>
  <sheetProtection algorithmName="SHA-512" hashValue="E/OTBLgWwbmBzy1SPwMPiTIHx/ZGHO13z3QIOoQ6ndjygBuFZxaDzAS79aOv4jDq9cwVPFvnPJRV693srsgwLQ==" saltValue="6oSwmmpY/vXlx7hmOmj/zA==" spinCount="100000" sheet="1" selectLockedCells="1"/>
  <mergeCells count="53">
    <mergeCell ref="P14:S14"/>
    <mergeCell ref="B15:I15"/>
    <mergeCell ref="P21:S21"/>
    <mergeCell ref="B17:I17"/>
    <mergeCell ref="F2:Q2"/>
    <mergeCell ref="F3:Q3"/>
    <mergeCell ref="F4:Q4"/>
    <mergeCell ref="B7:R7"/>
    <mergeCell ref="B8:R8"/>
    <mergeCell ref="F5:Q5"/>
    <mergeCell ref="P15:S15"/>
    <mergeCell ref="B16:I16"/>
    <mergeCell ref="B9:R9"/>
    <mergeCell ref="B10:R10"/>
    <mergeCell ref="B13:F14"/>
    <mergeCell ref="O12:S12"/>
    <mergeCell ref="P13:S13"/>
    <mergeCell ref="K14:O14"/>
    <mergeCell ref="B36:R36"/>
    <mergeCell ref="E33:G33"/>
    <mergeCell ref="J33:N33"/>
    <mergeCell ref="Q33:R33"/>
    <mergeCell ref="J31:N31"/>
    <mergeCell ref="Q31:R31"/>
    <mergeCell ref="C32:D32"/>
    <mergeCell ref="E32:G32"/>
    <mergeCell ref="H32:I32"/>
    <mergeCell ref="J32:N32"/>
    <mergeCell ref="Q32:R32"/>
    <mergeCell ref="E31:G31"/>
    <mergeCell ref="H31:I31"/>
    <mergeCell ref="B20:I20"/>
    <mergeCell ref="P20:S20"/>
    <mergeCell ref="J15:M15"/>
    <mergeCell ref="J16:M16"/>
    <mergeCell ref="P16:S16"/>
    <mergeCell ref="J17:M17"/>
    <mergeCell ref="J18:M18"/>
    <mergeCell ref="J19:M19"/>
    <mergeCell ref="B18:I18"/>
    <mergeCell ref="P18:S18"/>
    <mergeCell ref="B19:I19"/>
    <mergeCell ref="P19:S19"/>
    <mergeCell ref="P17:S17"/>
    <mergeCell ref="J25:M25"/>
    <mergeCell ref="P25:S25"/>
    <mergeCell ref="P26:S26"/>
    <mergeCell ref="J22:M22"/>
    <mergeCell ref="P22:S22"/>
    <mergeCell ref="J23:M23"/>
    <mergeCell ref="P23:S23"/>
    <mergeCell ref="J24:M24"/>
    <mergeCell ref="P24:S24"/>
  </mergeCells>
  <hyperlinks>
    <hyperlink ref="B20" r:id="rId1" display="http://www.redgold.com/red-gold-company/foodservice/k-12-school-program"/>
    <hyperlink ref="B19" r:id="rId2"/>
    <hyperlink ref="B26" r:id="rId3"/>
    <hyperlink ref="B20:F20" r:id="rId4" display="www.redgold.com/red-gold-company/foodservice/k-12-school-program"/>
    <hyperlink ref="P26" r:id="rId5"/>
    <hyperlink ref="J19" r:id="rId6"/>
    <hyperlink ref="J25" r:id="rId7"/>
    <hyperlink ref="P19" r:id="rId8"/>
  </hyperlinks>
  <printOptions horizontalCentered="1"/>
  <pageMargins left="0.75" right="0.75" top="0.6" bottom="0.65" header="0.36" footer="0.5"/>
  <pageSetup scale="54" fitToHeight="2" orientation="landscape" r:id="rId9"/>
  <headerFooter alignWithMargins="0"/>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zoomScale="75" zoomScaleNormal="75" workbookViewId="0">
      <selection activeCell="C24" sqref="C24:G24"/>
    </sheetView>
  </sheetViews>
  <sheetFormatPr defaultColWidth="9.109375" defaultRowHeight="13.2" x14ac:dyDescent="0.25"/>
  <cols>
    <col min="1" max="1" width="5.6640625" style="6" customWidth="1"/>
    <col min="2" max="2" width="11" style="6" customWidth="1"/>
    <col min="3" max="3" width="10.33203125" style="6" customWidth="1"/>
    <col min="4" max="4" width="76.88671875" style="6" customWidth="1"/>
    <col min="5" max="5" width="22.88671875" style="6" customWidth="1"/>
    <col min="6" max="6" width="17" style="130" customWidth="1"/>
    <col min="7" max="7" width="18.44140625" style="6" customWidth="1"/>
    <col min="8" max="8" width="18.33203125" style="6" customWidth="1"/>
    <col min="9" max="9" width="15.5546875" style="743" bestFit="1" customWidth="1"/>
    <col min="10" max="10" width="4.6640625" style="6" customWidth="1"/>
    <col min="11" max="16384" width="9.109375" style="6"/>
  </cols>
  <sheetData>
    <row r="1" spans="1:14" ht="11.25" customHeight="1" x14ac:dyDescent="0.25">
      <c r="A1" s="4"/>
      <c r="B1" s="4"/>
      <c r="C1" s="4"/>
      <c r="D1" s="4"/>
      <c r="E1" s="4"/>
      <c r="F1" s="226"/>
      <c r="H1" s="744"/>
      <c r="I1" s="260">
        <v>44516</v>
      </c>
      <c r="J1" s="195"/>
    </row>
    <row r="2" spans="1:14" ht="27.75" customHeight="1" x14ac:dyDescent="0.7">
      <c r="A2" s="4"/>
      <c r="B2" s="58" t="s">
        <v>932</v>
      </c>
      <c r="C2" s="4"/>
      <c r="D2" s="4"/>
      <c r="E2" s="4"/>
      <c r="F2" s="226"/>
      <c r="G2" s="4"/>
      <c r="H2" s="4"/>
      <c r="I2" s="738"/>
      <c r="J2" s="195"/>
    </row>
    <row r="3" spans="1:14" ht="21.75" customHeight="1" x14ac:dyDescent="0.65">
      <c r="A3" s="4"/>
      <c r="B3" s="59" t="s">
        <v>396</v>
      </c>
      <c r="C3" s="4"/>
      <c r="D3" s="4"/>
      <c r="E3" s="4"/>
      <c r="F3" s="226"/>
      <c r="G3" s="4"/>
      <c r="H3" s="4"/>
      <c r="I3" s="738"/>
      <c r="J3" s="195"/>
    </row>
    <row r="4" spans="1:14" ht="19.5" customHeight="1" x14ac:dyDescent="0.6">
      <c r="A4" s="4"/>
      <c r="B4" s="826" t="s">
        <v>501</v>
      </c>
      <c r="C4" s="326"/>
      <c r="D4" s="326"/>
      <c r="E4" s="326"/>
      <c r="F4" s="326"/>
      <c r="G4" s="326"/>
      <c r="H4" s="732"/>
      <c r="I4" s="739"/>
      <c r="J4" s="195"/>
      <c r="K4" s="326"/>
      <c r="L4" s="326"/>
      <c r="M4" s="326"/>
      <c r="N4" s="326"/>
    </row>
    <row r="5" spans="1:14" ht="20.25" customHeight="1" x14ac:dyDescent="0.5">
      <c r="A5" s="4"/>
      <c r="B5" s="948" t="s">
        <v>823</v>
      </c>
      <c r="D5" s="4"/>
      <c r="E5" s="4"/>
      <c r="F5" s="226"/>
      <c r="G5" s="97"/>
      <c r="H5" s="97"/>
      <c r="I5" s="1077">
        <v>0.59209999999999996</v>
      </c>
      <c r="J5" s="195"/>
    </row>
    <row r="6" spans="1:14" s="8" customFormat="1" ht="13.5" customHeight="1" thickBot="1" x14ac:dyDescent="0.3">
      <c r="A6" s="7"/>
      <c r="B6" s="2"/>
      <c r="C6" s="3"/>
      <c r="D6" s="24" t="s">
        <v>146</v>
      </c>
      <c r="E6" s="7"/>
      <c r="F6" s="227"/>
      <c r="G6" s="97"/>
      <c r="H6" s="97"/>
      <c r="I6" s="740"/>
      <c r="J6" s="196"/>
    </row>
    <row r="7" spans="1:14" s="947" customFormat="1" ht="27.75" customHeight="1" thickBot="1" x14ac:dyDescent="0.3">
      <c r="A7" s="943"/>
      <c r="B7" s="944" t="s">
        <v>311</v>
      </c>
      <c r="C7" s="1223" t="s">
        <v>825</v>
      </c>
      <c r="D7" s="1223"/>
      <c r="E7" s="412" t="s">
        <v>97</v>
      </c>
      <c r="F7" s="412" t="s">
        <v>0</v>
      </c>
      <c r="G7" s="412" t="s">
        <v>602</v>
      </c>
      <c r="H7" s="412" t="s">
        <v>727</v>
      </c>
      <c r="I7" s="945" t="s">
        <v>728</v>
      </c>
      <c r="J7" s="946"/>
    </row>
    <row r="8" spans="1:14" ht="14.25" customHeight="1" x14ac:dyDescent="0.25">
      <c r="A8" s="4"/>
      <c r="B8" s="13"/>
      <c r="C8" s="13"/>
      <c r="D8" s="13"/>
      <c r="E8" s="413"/>
      <c r="F8" s="413"/>
      <c r="G8" s="416"/>
      <c r="H8" s="416"/>
      <c r="I8" s="738"/>
      <c r="J8" s="195"/>
    </row>
    <row r="9" spans="1:14" ht="20.100000000000001" hidden="1" customHeight="1" x14ac:dyDescent="0.3">
      <c r="A9" s="4"/>
      <c r="B9" s="414" t="s">
        <v>108</v>
      </c>
      <c r="C9" s="424" t="s">
        <v>433</v>
      </c>
      <c r="D9" s="425"/>
      <c r="E9" s="414" t="s">
        <v>119</v>
      </c>
      <c r="F9" s="414" t="s">
        <v>233</v>
      </c>
      <c r="G9" s="417" t="s">
        <v>211</v>
      </c>
      <c r="H9" s="736">
        <v>9.81</v>
      </c>
      <c r="I9" s="741">
        <f>H9*PTV</f>
        <v>4.5969660000000001</v>
      </c>
      <c r="J9" s="195"/>
    </row>
    <row r="10" spans="1:14" ht="20.100000000000001" hidden="1" customHeight="1" x14ac:dyDescent="0.3">
      <c r="A10" s="4"/>
      <c r="B10" s="414" t="s">
        <v>122</v>
      </c>
      <c r="C10" s="424" t="s">
        <v>373</v>
      </c>
      <c r="D10" s="425"/>
      <c r="E10" s="415" t="s">
        <v>281</v>
      </c>
      <c r="F10" s="418" t="s">
        <v>282</v>
      </c>
      <c r="G10" s="417" t="s">
        <v>212</v>
      </c>
      <c r="H10" s="736"/>
      <c r="I10" s="741"/>
      <c r="J10" s="195"/>
    </row>
    <row r="11" spans="1:14" ht="19.5" hidden="1" customHeight="1" x14ac:dyDescent="0.3">
      <c r="A11" s="4"/>
      <c r="B11" s="414" t="s">
        <v>128</v>
      </c>
      <c r="C11" s="424" t="s">
        <v>461</v>
      </c>
      <c r="D11" s="425"/>
      <c r="E11" s="414" t="s">
        <v>130</v>
      </c>
      <c r="F11" s="414" t="s">
        <v>239</v>
      </c>
      <c r="G11" s="419" t="s">
        <v>75</v>
      </c>
      <c r="H11" s="736">
        <v>6.48</v>
      </c>
      <c r="I11" s="741">
        <f>H11*PTV</f>
        <v>3.0365280000000001</v>
      </c>
      <c r="J11" s="195"/>
    </row>
    <row r="12" spans="1:14" ht="9" hidden="1" customHeight="1" x14ac:dyDescent="0.3">
      <c r="A12" s="4"/>
      <c r="B12" s="414"/>
      <c r="C12" s="424"/>
      <c r="D12" s="425"/>
      <c r="E12" s="414"/>
      <c r="F12" s="414"/>
      <c r="G12" s="420"/>
      <c r="H12" s="737"/>
      <c r="I12" s="741"/>
      <c r="J12" s="195"/>
    </row>
    <row r="13" spans="1:14" ht="20.100000000000001" customHeight="1" x14ac:dyDescent="0.3">
      <c r="A13" s="4"/>
      <c r="B13" s="414" t="s">
        <v>122</v>
      </c>
      <c r="C13" s="424" t="s">
        <v>559</v>
      </c>
      <c r="D13" s="425"/>
      <c r="E13" s="414" t="s">
        <v>557</v>
      </c>
      <c r="F13" s="414" t="s">
        <v>558</v>
      </c>
      <c r="G13" s="420" t="s">
        <v>212</v>
      </c>
      <c r="H13" s="1042">
        <v>9.7200000000000006</v>
      </c>
      <c r="I13" s="741">
        <f>H13*$I$5</f>
        <v>5.7552120000000002</v>
      </c>
      <c r="J13" s="195"/>
    </row>
    <row r="14" spans="1:14" ht="20.100000000000001" customHeight="1" x14ac:dyDescent="0.3">
      <c r="A14" s="4"/>
      <c r="B14" s="414" t="s">
        <v>390</v>
      </c>
      <c r="C14" s="424" t="s">
        <v>562</v>
      </c>
      <c r="D14" s="425"/>
      <c r="E14" s="414" t="s">
        <v>561</v>
      </c>
      <c r="F14" s="414" t="s">
        <v>560</v>
      </c>
      <c r="G14" s="420" t="s">
        <v>213</v>
      </c>
      <c r="H14" s="1042">
        <v>6.6</v>
      </c>
      <c r="I14" s="741">
        <f t="shared" ref="I14:I18" si="0">H14*$I$5</f>
        <v>3.9078599999999994</v>
      </c>
      <c r="J14" s="195"/>
    </row>
    <row r="15" spans="1:14" ht="20.100000000000001" customHeight="1" x14ac:dyDescent="0.3">
      <c r="A15" s="4"/>
      <c r="B15" s="414" t="s">
        <v>108</v>
      </c>
      <c r="C15" s="424" t="s">
        <v>564</v>
      </c>
      <c r="D15" s="425"/>
      <c r="E15" s="414" t="s">
        <v>119</v>
      </c>
      <c r="F15" s="414" t="s">
        <v>563</v>
      </c>
      <c r="G15" s="420" t="s">
        <v>211</v>
      </c>
      <c r="H15" s="1042">
        <v>9.81</v>
      </c>
      <c r="I15" s="741">
        <f t="shared" si="0"/>
        <v>5.8085009999999997</v>
      </c>
      <c r="J15" s="195"/>
    </row>
    <row r="16" spans="1:14" ht="20.100000000000001" customHeight="1" x14ac:dyDescent="0.3">
      <c r="A16" s="4"/>
      <c r="B16" s="414" t="s">
        <v>114</v>
      </c>
      <c r="C16" s="424" t="s">
        <v>943</v>
      </c>
      <c r="D16" s="425"/>
      <c r="E16" s="414" t="s">
        <v>566</v>
      </c>
      <c r="F16" s="414" t="s">
        <v>565</v>
      </c>
      <c r="G16" s="420" t="s">
        <v>216</v>
      </c>
      <c r="H16" s="1042">
        <v>4.21</v>
      </c>
      <c r="I16" s="741">
        <f t="shared" si="0"/>
        <v>2.4927409999999997</v>
      </c>
      <c r="J16" s="195"/>
    </row>
    <row r="17" spans="1:10" ht="20.100000000000001" customHeight="1" x14ac:dyDescent="0.3">
      <c r="A17" s="4"/>
      <c r="B17" s="414" t="s">
        <v>122</v>
      </c>
      <c r="C17" s="424" t="s">
        <v>570</v>
      </c>
      <c r="D17" s="425"/>
      <c r="E17" s="414" t="s">
        <v>569</v>
      </c>
      <c r="F17" s="414" t="s">
        <v>568</v>
      </c>
      <c r="G17" s="420" t="s">
        <v>217</v>
      </c>
      <c r="H17" s="1042">
        <v>9.7200000000000006</v>
      </c>
      <c r="I17" s="741">
        <f t="shared" si="0"/>
        <v>5.7552120000000002</v>
      </c>
      <c r="J17" s="195"/>
    </row>
    <row r="18" spans="1:10" ht="20.100000000000001" customHeight="1" x14ac:dyDescent="0.3">
      <c r="A18" s="4"/>
      <c r="B18" s="414" t="s">
        <v>128</v>
      </c>
      <c r="C18" s="424" t="s">
        <v>572</v>
      </c>
      <c r="D18" s="425"/>
      <c r="E18" s="414" t="s">
        <v>130</v>
      </c>
      <c r="F18" s="414" t="s">
        <v>571</v>
      </c>
      <c r="G18" s="420" t="s">
        <v>75</v>
      </c>
      <c r="H18" s="1042">
        <v>6.48</v>
      </c>
      <c r="I18" s="741">
        <f t="shared" si="0"/>
        <v>3.836808</v>
      </c>
      <c r="J18" s="195"/>
    </row>
    <row r="19" spans="1:10" ht="9" customHeight="1" x14ac:dyDescent="0.3">
      <c r="A19" s="4"/>
      <c r="B19" s="414"/>
      <c r="C19" s="424"/>
      <c r="D19" s="425"/>
      <c r="E19" s="414"/>
      <c r="F19" s="414"/>
      <c r="G19" s="420"/>
      <c r="H19" s="1042"/>
      <c r="I19" s="741"/>
      <c r="J19" s="195"/>
    </row>
    <row r="20" spans="1:10" ht="20.100000000000001" customHeight="1" x14ac:dyDescent="0.3">
      <c r="A20" s="4"/>
      <c r="B20" s="414" t="s">
        <v>114</v>
      </c>
      <c r="C20" s="424" t="s">
        <v>942</v>
      </c>
      <c r="D20" s="180"/>
      <c r="E20" s="414" t="s">
        <v>959</v>
      </c>
      <c r="F20" s="418" t="s">
        <v>950</v>
      </c>
      <c r="G20" s="417" t="s">
        <v>216</v>
      </c>
      <c r="H20" s="1043">
        <v>4.21</v>
      </c>
      <c r="I20" s="741">
        <f t="shared" ref="I20:I24" si="1">H20*$I$5</f>
        <v>2.4927409999999997</v>
      </c>
      <c r="J20" s="195"/>
    </row>
    <row r="21" spans="1:10" s="9" customFormat="1" ht="20.100000000000001" customHeight="1" x14ac:dyDescent="0.3">
      <c r="A21" s="51"/>
      <c r="B21" s="414" t="s">
        <v>108</v>
      </c>
      <c r="C21" s="424" t="s">
        <v>938</v>
      </c>
      <c r="D21" s="425"/>
      <c r="E21" s="414" t="s">
        <v>958</v>
      </c>
      <c r="F21" s="414" t="s">
        <v>951</v>
      </c>
      <c r="G21" s="417" t="s">
        <v>211</v>
      </c>
      <c r="H21" s="1043">
        <v>9.81</v>
      </c>
      <c r="I21" s="741">
        <f t="shared" si="1"/>
        <v>5.8085009999999997</v>
      </c>
      <c r="J21" s="198"/>
    </row>
    <row r="22" spans="1:10" ht="20.100000000000001" customHeight="1" x14ac:dyDescent="0.3">
      <c r="A22" s="4"/>
      <c r="B22" s="414" t="s">
        <v>128</v>
      </c>
      <c r="C22" s="424" t="s">
        <v>939</v>
      </c>
      <c r="D22" s="425"/>
      <c r="E22" s="414" t="s">
        <v>957</v>
      </c>
      <c r="F22" s="414" t="s">
        <v>952</v>
      </c>
      <c r="G22" s="419" t="s">
        <v>75</v>
      </c>
      <c r="H22" s="1043">
        <v>6.48</v>
      </c>
      <c r="I22" s="741">
        <f t="shared" si="1"/>
        <v>3.836808</v>
      </c>
      <c r="J22" s="195"/>
    </row>
    <row r="23" spans="1:10" ht="20.100000000000001" customHeight="1" x14ac:dyDescent="0.3">
      <c r="A23" s="4"/>
      <c r="B23" s="414" t="s">
        <v>122</v>
      </c>
      <c r="C23" s="424" t="s">
        <v>940</v>
      </c>
      <c r="D23" s="425"/>
      <c r="E23" s="414" t="s">
        <v>956</v>
      </c>
      <c r="F23" s="414" t="s">
        <v>953</v>
      </c>
      <c r="G23" s="419" t="s">
        <v>217</v>
      </c>
      <c r="H23" s="1043">
        <v>9.7200000000000006</v>
      </c>
      <c r="I23" s="741">
        <f t="shared" si="1"/>
        <v>5.7552120000000002</v>
      </c>
      <c r="J23" s="195"/>
    </row>
    <row r="24" spans="1:10" ht="20.100000000000001" customHeight="1" x14ac:dyDescent="0.3">
      <c r="A24" s="4"/>
      <c r="B24" s="414" t="s">
        <v>390</v>
      </c>
      <c r="C24" s="424" t="s">
        <v>941</v>
      </c>
      <c r="D24" s="425"/>
      <c r="E24" s="414" t="s">
        <v>955</v>
      </c>
      <c r="F24" s="414" t="s">
        <v>954</v>
      </c>
      <c r="G24" s="417" t="s">
        <v>213</v>
      </c>
      <c r="H24" s="1043">
        <v>6.6</v>
      </c>
      <c r="I24" s="741">
        <f t="shared" si="1"/>
        <v>3.9078599999999994</v>
      </c>
      <c r="J24" s="195"/>
    </row>
    <row r="25" spans="1:10" ht="9" customHeight="1" x14ac:dyDescent="0.3">
      <c r="A25" s="4"/>
      <c r="B25" s="414"/>
      <c r="C25" s="424"/>
      <c r="D25" s="425"/>
      <c r="E25" s="414"/>
      <c r="F25" s="414"/>
      <c r="G25" s="420"/>
      <c r="H25" s="1042"/>
      <c r="I25" s="741"/>
      <c r="J25" s="195"/>
    </row>
    <row r="26" spans="1:10" ht="19.5" customHeight="1" x14ac:dyDescent="0.3">
      <c r="A26" s="4"/>
      <c r="B26" s="414" t="s">
        <v>114</v>
      </c>
      <c r="C26" s="424" t="s">
        <v>409</v>
      </c>
      <c r="D26" s="425"/>
      <c r="E26" s="414" t="s">
        <v>410</v>
      </c>
      <c r="F26" s="414" t="s">
        <v>411</v>
      </c>
      <c r="G26" s="417" t="s">
        <v>216</v>
      </c>
      <c r="H26" s="1043">
        <v>4.21</v>
      </c>
      <c r="I26" s="741">
        <f t="shared" ref="I26:I28" si="2">H26*$I$5</f>
        <v>2.4927409999999997</v>
      </c>
      <c r="J26" s="195"/>
    </row>
    <row r="27" spans="1:10" ht="20.100000000000001" customHeight="1" x14ac:dyDescent="0.3">
      <c r="A27" s="4"/>
      <c r="B27" s="414" t="s">
        <v>108</v>
      </c>
      <c r="C27" s="424" t="s">
        <v>434</v>
      </c>
      <c r="D27" s="425"/>
      <c r="E27" s="414" t="s">
        <v>121</v>
      </c>
      <c r="F27" s="414" t="s">
        <v>235</v>
      </c>
      <c r="G27" s="417" t="s">
        <v>211</v>
      </c>
      <c r="H27" s="1043">
        <v>9.81</v>
      </c>
      <c r="I27" s="741">
        <f t="shared" si="2"/>
        <v>5.8085009999999997</v>
      </c>
      <c r="J27" s="195"/>
    </row>
    <row r="28" spans="1:10" ht="20.100000000000001" customHeight="1" x14ac:dyDescent="0.3">
      <c r="A28" s="4"/>
      <c r="B28" s="414" t="s">
        <v>128</v>
      </c>
      <c r="C28" s="424" t="s">
        <v>412</v>
      </c>
      <c r="D28" s="425"/>
      <c r="E28" s="414" t="s">
        <v>413</v>
      </c>
      <c r="F28" s="414" t="s">
        <v>414</v>
      </c>
      <c r="G28" s="419" t="s">
        <v>75</v>
      </c>
      <c r="H28" s="1043">
        <v>6.48</v>
      </c>
      <c r="I28" s="741">
        <f t="shared" si="2"/>
        <v>3.836808</v>
      </c>
      <c r="J28" s="195"/>
    </row>
    <row r="29" spans="1:10" ht="9" customHeight="1" x14ac:dyDescent="0.3">
      <c r="A29" s="4"/>
      <c r="B29" s="414"/>
      <c r="C29" s="424"/>
      <c r="D29" s="425"/>
      <c r="E29" s="414"/>
      <c r="F29" s="414"/>
      <c r="G29" s="420"/>
      <c r="H29" s="1042"/>
      <c r="I29" s="741"/>
      <c r="J29" s="195"/>
    </row>
    <row r="30" spans="1:10" ht="20.100000000000001" customHeight="1" x14ac:dyDescent="0.3">
      <c r="A30" s="4"/>
      <c r="B30" s="414" t="s">
        <v>114</v>
      </c>
      <c r="C30" s="424" t="s">
        <v>381</v>
      </c>
      <c r="D30" s="180"/>
      <c r="E30" s="414" t="s">
        <v>382</v>
      </c>
      <c r="F30" s="418" t="s">
        <v>383</v>
      </c>
      <c r="G30" s="417" t="s">
        <v>216</v>
      </c>
      <c r="H30" s="1043">
        <v>4.21</v>
      </c>
      <c r="I30" s="741">
        <f t="shared" ref="I30:I35" si="3">H30*$I$5</f>
        <v>2.4927409999999997</v>
      </c>
      <c r="J30" s="195"/>
    </row>
    <row r="31" spans="1:10" ht="20.100000000000001" customHeight="1" x14ac:dyDescent="0.3">
      <c r="A31" s="4"/>
      <c r="B31" s="414" t="s">
        <v>206</v>
      </c>
      <c r="C31" s="424" t="s">
        <v>483</v>
      </c>
      <c r="D31" s="180"/>
      <c r="E31" s="414" t="s">
        <v>484</v>
      </c>
      <c r="F31" s="418" t="s">
        <v>485</v>
      </c>
      <c r="G31" s="417" t="s">
        <v>486</v>
      </c>
      <c r="H31" s="1043">
        <v>8.23</v>
      </c>
      <c r="I31" s="741">
        <f t="shared" si="3"/>
        <v>4.8729829999999996</v>
      </c>
      <c r="J31" s="195"/>
    </row>
    <row r="32" spans="1:10" ht="20.100000000000001" customHeight="1" x14ac:dyDescent="0.3">
      <c r="A32" s="4"/>
      <c r="B32" s="414" t="s">
        <v>108</v>
      </c>
      <c r="C32" s="424" t="s">
        <v>435</v>
      </c>
      <c r="D32" s="425"/>
      <c r="E32" s="414" t="s">
        <v>118</v>
      </c>
      <c r="F32" s="414" t="s">
        <v>234</v>
      </c>
      <c r="G32" s="417" t="s">
        <v>211</v>
      </c>
      <c r="H32" s="1043">
        <v>9.81</v>
      </c>
      <c r="I32" s="741">
        <f t="shared" si="3"/>
        <v>5.8085009999999997</v>
      </c>
      <c r="J32" s="195"/>
    </row>
    <row r="33" spans="1:10" ht="20.100000000000001" customHeight="1" x14ac:dyDescent="0.3">
      <c r="A33" s="4"/>
      <c r="B33" s="414" t="s">
        <v>122</v>
      </c>
      <c r="C33" s="424" t="s">
        <v>463</v>
      </c>
      <c r="D33" s="180"/>
      <c r="E33" s="414" t="s">
        <v>200</v>
      </c>
      <c r="F33" s="414" t="s">
        <v>237</v>
      </c>
      <c r="G33" s="417" t="s">
        <v>217</v>
      </c>
      <c r="H33" s="1043">
        <v>9.7200000000000006</v>
      </c>
      <c r="I33" s="741">
        <f t="shared" si="3"/>
        <v>5.7552120000000002</v>
      </c>
      <c r="J33" s="195"/>
    </row>
    <row r="34" spans="1:10" ht="20.100000000000001" customHeight="1" x14ac:dyDescent="0.3">
      <c r="A34" s="4"/>
      <c r="B34" s="414" t="s">
        <v>122</v>
      </c>
      <c r="C34" s="424" t="s">
        <v>377</v>
      </c>
      <c r="D34" s="180"/>
      <c r="E34" s="414" t="s">
        <v>379</v>
      </c>
      <c r="F34" s="414" t="s">
        <v>378</v>
      </c>
      <c r="G34" s="417" t="s">
        <v>212</v>
      </c>
      <c r="H34" s="1043">
        <v>9.7200000000000006</v>
      </c>
      <c r="I34" s="741">
        <f t="shared" si="3"/>
        <v>5.7552120000000002</v>
      </c>
      <c r="J34" s="195"/>
    </row>
    <row r="35" spans="1:10" ht="20.100000000000001" customHeight="1" x14ac:dyDescent="0.3">
      <c r="A35" s="4"/>
      <c r="B35" s="414" t="s">
        <v>206</v>
      </c>
      <c r="C35" s="424" t="s">
        <v>460</v>
      </c>
      <c r="D35" s="425"/>
      <c r="E35" s="414" t="s">
        <v>129</v>
      </c>
      <c r="F35" s="414" t="s">
        <v>238</v>
      </c>
      <c r="G35" s="419" t="s">
        <v>75</v>
      </c>
      <c r="H35" s="1043">
        <v>6.48</v>
      </c>
      <c r="I35" s="741">
        <f t="shared" si="3"/>
        <v>3.836808</v>
      </c>
      <c r="J35" s="195"/>
    </row>
    <row r="36" spans="1:10" ht="9" customHeight="1" x14ac:dyDescent="0.3">
      <c r="A36" s="4"/>
      <c r="B36" s="414"/>
      <c r="C36" s="424"/>
      <c r="D36" s="425"/>
      <c r="E36" s="414"/>
      <c r="F36" s="414"/>
      <c r="G36" s="420"/>
      <c r="H36" s="1042"/>
      <c r="I36" s="741"/>
      <c r="J36" s="195"/>
    </row>
    <row r="37" spans="1:10" ht="20.100000000000001" customHeight="1" x14ac:dyDescent="0.3">
      <c r="A37" s="4"/>
      <c r="B37" s="414" t="s">
        <v>108</v>
      </c>
      <c r="C37" s="424" t="s">
        <v>573</v>
      </c>
      <c r="D37" s="426"/>
      <c r="E37" s="414" t="s">
        <v>120</v>
      </c>
      <c r="F37" s="516" t="s">
        <v>308</v>
      </c>
      <c r="G37" s="417" t="s">
        <v>211</v>
      </c>
      <c r="H37" s="1043">
        <v>9.81</v>
      </c>
      <c r="I37" s="741">
        <f t="shared" ref="I37:I42" si="4">H37*$I$5</f>
        <v>5.8085009999999997</v>
      </c>
      <c r="J37" s="195"/>
    </row>
    <row r="38" spans="1:10" ht="20.100000000000001" customHeight="1" x14ac:dyDescent="0.3">
      <c r="A38" s="4"/>
      <c r="B38" s="414" t="s">
        <v>122</v>
      </c>
      <c r="C38" s="424" t="s">
        <v>574</v>
      </c>
      <c r="D38" s="425"/>
      <c r="E38" s="414" t="s">
        <v>961</v>
      </c>
      <c r="F38" s="516" t="s">
        <v>241</v>
      </c>
      <c r="G38" s="417" t="s">
        <v>217</v>
      </c>
      <c r="H38" s="1043">
        <v>9.7200000000000006</v>
      </c>
      <c r="I38" s="741">
        <f t="shared" si="4"/>
        <v>5.7552120000000002</v>
      </c>
      <c r="J38" s="195"/>
    </row>
    <row r="39" spans="1:10" ht="20.100000000000001" customHeight="1" x14ac:dyDescent="0.3">
      <c r="A39" s="4"/>
      <c r="B39" s="414" t="s">
        <v>122</v>
      </c>
      <c r="C39" s="424" t="s">
        <v>824</v>
      </c>
      <c r="D39" s="425"/>
      <c r="E39" s="414" t="s">
        <v>458</v>
      </c>
      <c r="F39" s="516" t="s">
        <v>457</v>
      </c>
      <c r="G39" s="417" t="s">
        <v>212</v>
      </c>
      <c r="H39" s="1043">
        <v>9.7200000000000006</v>
      </c>
      <c r="I39" s="741">
        <f t="shared" si="4"/>
        <v>5.7552120000000002</v>
      </c>
      <c r="J39" s="195"/>
    </row>
    <row r="40" spans="1:10" ht="20.100000000000001" customHeight="1" x14ac:dyDescent="0.3">
      <c r="A40" s="4"/>
      <c r="B40" s="414" t="s">
        <v>128</v>
      </c>
      <c r="C40" s="424" t="s">
        <v>575</v>
      </c>
      <c r="D40" s="425"/>
      <c r="E40" s="414" t="s">
        <v>131</v>
      </c>
      <c r="F40" s="516" t="s">
        <v>240</v>
      </c>
      <c r="G40" s="419" t="s">
        <v>75</v>
      </c>
      <c r="H40" s="1043">
        <v>6.48</v>
      </c>
      <c r="I40" s="741">
        <f t="shared" si="4"/>
        <v>3.836808</v>
      </c>
      <c r="J40" s="195"/>
    </row>
    <row r="41" spans="1:10" ht="20.100000000000001" customHeight="1" x14ac:dyDescent="0.3">
      <c r="A41" s="4"/>
      <c r="B41" s="414" t="s">
        <v>390</v>
      </c>
      <c r="C41" s="424" t="s">
        <v>576</v>
      </c>
      <c r="D41" s="425"/>
      <c r="E41" s="414" t="s">
        <v>854</v>
      </c>
      <c r="F41" s="516" t="s">
        <v>393</v>
      </c>
      <c r="G41" s="417" t="s">
        <v>213</v>
      </c>
      <c r="H41" s="1044">
        <v>6.6</v>
      </c>
      <c r="I41" s="741">
        <f t="shared" si="4"/>
        <v>3.9078599999999994</v>
      </c>
      <c r="J41" s="195"/>
    </row>
    <row r="42" spans="1:10" ht="20.100000000000001" customHeight="1" x14ac:dyDescent="0.3">
      <c r="A42" s="4"/>
      <c r="B42" s="414" t="s">
        <v>114</v>
      </c>
      <c r="C42" s="424" t="s">
        <v>577</v>
      </c>
      <c r="D42" s="425"/>
      <c r="E42" s="414" t="s">
        <v>440</v>
      </c>
      <c r="F42" s="516" t="s">
        <v>439</v>
      </c>
      <c r="G42" s="417" t="s">
        <v>216</v>
      </c>
      <c r="H42" s="1044">
        <v>4.21</v>
      </c>
      <c r="I42" s="741">
        <f t="shared" si="4"/>
        <v>2.4927409999999997</v>
      </c>
      <c r="J42" s="195"/>
    </row>
    <row r="43" spans="1:10" ht="20.100000000000001" hidden="1" customHeight="1" x14ac:dyDescent="0.3">
      <c r="A43" s="4"/>
      <c r="B43" s="414" t="s">
        <v>422</v>
      </c>
      <c r="C43" s="424" t="s">
        <v>437</v>
      </c>
      <c r="D43" s="425"/>
      <c r="E43" s="414" t="s">
        <v>432</v>
      </c>
      <c r="F43" s="414" t="s">
        <v>431</v>
      </c>
      <c r="G43" s="417" t="s">
        <v>426</v>
      </c>
      <c r="H43" s="1044"/>
      <c r="I43" s="741"/>
      <c r="J43" s="195"/>
    </row>
    <row r="44" spans="1:10" ht="20.100000000000001" hidden="1" customHeight="1" x14ac:dyDescent="0.3">
      <c r="A44" s="4"/>
      <c r="B44" s="414" t="s">
        <v>128</v>
      </c>
      <c r="C44" s="424" t="s">
        <v>406</v>
      </c>
      <c r="D44" s="425"/>
      <c r="E44" s="414" t="s">
        <v>429</v>
      </c>
      <c r="F44" s="414" t="s">
        <v>402</v>
      </c>
      <c r="G44" s="422" t="s">
        <v>75</v>
      </c>
      <c r="H44" s="1045"/>
      <c r="I44" s="741"/>
      <c r="J44" s="195"/>
    </row>
    <row r="45" spans="1:10" ht="9" customHeight="1" x14ac:dyDescent="0.3">
      <c r="A45" s="4"/>
      <c r="B45" s="414"/>
      <c r="C45" s="424"/>
      <c r="D45" s="425"/>
      <c r="E45" s="414"/>
      <c r="F45" s="414"/>
      <c r="G45" s="420"/>
      <c r="H45" s="1046"/>
      <c r="I45" s="741"/>
      <c r="J45" s="195"/>
    </row>
    <row r="46" spans="1:10" ht="20.100000000000001" customHeight="1" x14ac:dyDescent="0.3">
      <c r="A46" s="4"/>
      <c r="B46" s="414" t="s">
        <v>114</v>
      </c>
      <c r="C46" s="424" t="s">
        <v>944</v>
      </c>
      <c r="D46" s="425"/>
      <c r="E46" s="414" t="s">
        <v>407</v>
      </c>
      <c r="F46" s="414" t="s">
        <v>399</v>
      </c>
      <c r="G46" s="417" t="s">
        <v>216</v>
      </c>
      <c r="H46" s="1044">
        <v>4.21</v>
      </c>
      <c r="I46" s="741">
        <f t="shared" ref="I46:I47" si="5">H46*$I$5</f>
        <v>2.4927409999999997</v>
      </c>
      <c r="J46" s="195"/>
    </row>
    <row r="47" spans="1:10" ht="20.100000000000001" customHeight="1" x14ac:dyDescent="0.3">
      <c r="A47" s="4"/>
      <c r="B47" s="414" t="s">
        <v>108</v>
      </c>
      <c r="C47" s="424" t="s">
        <v>436</v>
      </c>
      <c r="D47" s="425"/>
      <c r="E47" s="414" t="s">
        <v>408</v>
      </c>
      <c r="F47" s="414" t="s">
        <v>398</v>
      </c>
      <c r="G47" s="417" t="s">
        <v>211</v>
      </c>
      <c r="H47" s="1044">
        <v>9.81</v>
      </c>
      <c r="I47" s="741">
        <f t="shared" si="5"/>
        <v>5.8085009999999997</v>
      </c>
      <c r="J47" s="195"/>
    </row>
    <row r="48" spans="1:10" ht="9" customHeight="1" x14ac:dyDescent="0.3">
      <c r="A48" s="4"/>
      <c r="B48" s="414"/>
      <c r="C48" s="424"/>
      <c r="D48" s="425"/>
      <c r="E48" s="414"/>
      <c r="F48" s="414"/>
      <c r="G48" s="420"/>
      <c r="H48" s="1046"/>
      <c r="I48" s="741"/>
      <c r="J48" s="195"/>
    </row>
    <row r="49" spans="1:10" ht="20.100000000000001" customHeight="1" x14ac:dyDescent="0.3">
      <c r="A49" s="4"/>
      <c r="B49" s="414" t="s">
        <v>108</v>
      </c>
      <c r="C49" s="424" t="s">
        <v>494</v>
      </c>
      <c r="D49" s="425"/>
      <c r="E49" s="414" t="s">
        <v>415</v>
      </c>
      <c r="F49" s="414" t="s">
        <v>400</v>
      </c>
      <c r="G49" s="417" t="s">
        <v>211</v>
      </c>
      <c r="H49" s="1044">
        <v>9.81</v>
      </c>
      <c r="I49" s="741">
        <f t="shared" ref="I49:I51" si="6">H49*$I$5</f>
        <v>5.8085009999999997</v>
      </c>
      <c r="J49" s="195"/>
    </row>
    <row r="50" spans="1:10" ht="20.100000000000001" customHeight="1" x14ac:dyDescent="0.3">
      <c r="A50" s="4"/>
      <c r="B50" s="414" t="s">
        <v>122</v>
      </c>
      <c r="C50" s="424" t="s">
        <v>852</v>
      </c>
      <c r="D50" s="425"/>
      <c r="E50" s="414" t="s">
        <v>418</v>
      </c>
      <c r="F50" s="414" t="s">
        <v>401</v>
      </c>
      <c r="G50" s="417" t="s">
        <v>212</v>
      </c>
      <c r="H50" s="1044">
        <v>9.7200000000000006</v>
      </c>
      <c r="I50" s="741">
        <f t="shared" si="6"/>
        <v>5.7552120000000002</v>
      </c>
      <c r="J50" s="195"/>
    </row>
    <row r="51" spans="1:10" ht="20.100000000000001" customHeight="1" x14ac:dyDescent="0.3">
      <c r="A51" s="4"/>
      <c r="B51" s="414" t="s">
        <v>128</v>
      </c>
      <c r="C51" s="424" t="s">
        <v>420</v>
      </c>
      <c r="D51" s="425"/>
      <c r="E51" s="414" t="s">
        <v>419</v>
      </c>
      <c r="F51" s="414" t="s">
        <v>10</v>
      </c>
      <c r="G51" s="417" t="s">
        <v>75</v>
      </c>
      <c r="H51" s="1044">
        <v>6.48</v>
      </c>
      <c r="I51" s="741">
        <f t="shared" si="6"/>
        <v>3.836808</v>
      </c>
      <c r="J51" s="195"/>
    </row>
    <row r="52" spans="1:10" ht="20.100000000000001" customHeight="1" x14ac:dyDescent="0.3">
      <c r="A52" s="4"/>
      <c r="B52" s="414"/>
      <c r="C52" s="424"/>
      <c r="D52" s="425"/>
      <c r="E52" s="414"/>
      <c r="F52" s="414"/>
      <c r="G52" s="417"/>
      <c r="H52" s="1044"/>
      <c r="I52" s="741"/>
      <c r="J52" s="195"/>
    </row>
    <row r="53" spans="1:10" ht="20.100000000000001" customHeight="1" x14ac:dyDescent="0.3">
      <c r="A53" s="4"/>
      <c r="B53" s="414" t="s">
        <v>114</v>
      </c>
      <c r="C53" s="424" t="s">
        <v>855</v>
      </c>
      <c r="D53" s="425"/>
      <c r="E53" s="414" t="s">
        <v>856</v>
      </c>
      <c r="F53" s="414" t="s">
        <v>853</v>
      </c>
      <c r="G53" s="417" t="s">
        <v>216</v>
      </c>
      <c r="H53" s="1044">
        <v>4.21</v>
      </c>
      <c r="I53" s="741">
        <f t="shared" ref="I53:I54" si="7">H53*$I$5</f>
        <v>2.4927409999999997</v>
      </c>
      <c r="J53" s="195"/>
    </row>
    <row r="54" spans="1:10" ht="20.100000000000001" customHeight="1" x14ac:dyDescent="0.3">
      <c r="A54" s="4"/>
      <c r="B54" s="10" t="s">
        <v>108</v>
      </c>
      <c r="C54" s="22" t="s">
        <v>911</v>
      </c>
      <c r="D54" s="112"/>
      <c r="E54" s="414" t="s">
        <v>913</v>
      </c>
      <c r="F54" s="414" t="s">
        <v>912</v>
      </c>
      <c r="G54" s="417" t="s">
        <v>211</v>
      </c>
      <c r="H54" s="417">
        <v>9.81</v>
      </c>
      <c r="I54" s="741">
        <f t="shared" si="7"/>
        <v>5.8085009999999997</v>
      </c>
      <c r="J54" s="195"/>
    </row>
    <row r="55" spans="1:10" ht="32.25" customHeight="1" x14ac:dyDescent="0.3">
      <c r="A55" s="1213" t="s">
        <v>865</v>
      </c>
      <c r="B55" s="1213"/>
      <c r="C55" s="1213"/>
      <c r="D55" s="1213"/>
      <c r="E55" s="1213"/>
      <c r="F55" s="1213"/>
      <c r="G55" s="1213"/>
      <c r="H55" s="1213"/>
      <c r="I55" s="1213"/>
      <c r="J55" s="195"/>
    </row>
    <row r="56" spans="1:10" x14ac:dyDescent="0.25">
      <c r="A56" s="195"/>
      <c r="B56" s="195"/>
      <c r="C56" s="195"/>
      <c r="D56" s="195"/>
      <c r="E56" s="195"/>
      <c r="F56" s="229"/>
      <c r="G56" s="195"/>
      <c r="H56" s="195"/>
      <c r="I56" s="742"/>
      <c r="J56" s="195"/>
    </row>
    <row r="57" spans="1:10" x14ac:dyDescent="0.25">
      <c r="A57" s="195"/>
      <c r="B57" s="195"/>
      <c r="C57" s="195"/>
      <c r="D57" s="195"/>
      <c r="E57" s="195"/>
      <c r="F57" s="229"/>
      <c r="G57" s="195"/>
      <c r="H57" s="195"/>
      <c r="I57" s="742"/>
      <c r="J57" s="195"/>
    </row>
  </sheetData>
  <sheetProtection algorithmName="SHA-512" hashValue="T4Zt/S22MjhzHgdzekgzXbkbB3m688y7TYGyzkvIYi6OrDRmBxnMqKI8Y1Tf6dbwo2t4KYoQDMaqPMxEEeZ9eA==" saltValue="wf4qO+N1+Vw/FplATeuUdA==" spinCount="100000" sheet="1" selectLockedCells="1"/>
  <mergeCells count="2">
    <mergeCell ref="C7:D7"/>
    <mergeCell ref="A55:I55"/>
  </mergeCells>
  <phoneticPr fontId="0" type="noConversion"/>
  <printOptions horizontalCentered="1"/>
  <pageMargins left="0.25" right="0.45" top="0.33" bottom="0.32" header="0" footer="0"/>
  <pageSetup scale="5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zoomScaleNormal="100" zoomScaleSheetLayoutView="100" workbookViewId="0">
      <selection activeCell="L1" sqref="L1"/>
    </sheetView>
  </sheetViews>
  <sheetFormatPr defaultColWidth="9.109375" defaultRowHeight="13.2" x14ac:dyDescent="0.25"/>
  <cols>
    <col min="1" max="1" width="1" style="6" customWidth="1"/>
    <col min="2" max="2" width="29.44140625" style="50" customWidth="1"/>
    <col min="3" max="3" width="10" style="57" customWidth="1"/>
    <col min="4" max="4" width="11.5546875" style="6" customWidth="1"/>
    <col min="5" max="5" width="7.5546875" style="57" customWidth="1"/>
    <col min="6" max="6" width="7.6640625" style="6" customWidth="1"/>
    <col min="7" max="7" width="10.44140625" style="6" customWidth="1"/>
    <col min="8" max="8" width="40.44140625" style="6" customWidth="1"/>
    <col min="9" max="9" width="14.109375" style="6" customWidth="1"/>
    <col min="10" max="10" width="13.109375" style="6" customWidth="1"/>
    <col min="11" max="11" width="8.6640625" style="6" customWidth="1"/>
    <col min="12" max="12" width="9.88671875" style="6" customWidth="1"/>
    <col min="13" max="13" width="8.88671875" style="6" customWidth="1"/>
    <col min="14" max="14" width="11" style="6" customWidth="1"/>
    <col min="15" max="15" width="11.6640625" style="6" customWidth="1"/>
    <col min="16" max="16" width="14" style="6" customWidth="1"/>
    <col min="17" max="17" width="11.6640625" style="6" customWidth="1"/>
    <col min="18" max="18" width="2.33203125" style="6" customWidth="1"/>
    <col min="19" max="16384" width="9.109375" style="6"/>
  </cols>
  <sheetData>
    <row r="1" spans="1:19" ht="30" x14ac:dyDescent="0.7">
      <c r="A1" s="4"/>
      <c r="B1" s="48"/>
      <c r="C1" s="52"/>
      <c r="D1" s="4"/>
      <c r="E1" s="52"/>
      <c r="F1" s="4"/>
      <c r="G1" s="58" t="s">
        <v>283</v>
      </c>
      <c r="H1" s="4"/>
      <c r="I1" s="4"/>
      <c r="J1" s="4"/>
      <c r="K1" s="4"/>
      <c r="L1" s="4"/>
      <c r="M1" s="4"/>
      <c r="N1" s="4"/>
      <c r="O1" s="4" t="s">
        <v>146</v>
      </c>
      <c r="P1" s="4"/>
      <c r="Q1" s="31">
        <v>39767</v>
      </c>
      <c r="R1" s="4"/>
      <c r="S1" s="195"/>
    </row>
    <row r="2" spans="1:19" ht="27.6" x14ac:dyDescent="0.65">
      <c r="A2" s="4"/>
      <c r="B2" s="48"/>
      <c r="C2" s="52"/>
      <c r="D2" s="4"/>
      <c r="E2" s="52"/>
      <c r="F2" s="4"/>
      <c r="G2" s="59" t="s">
        <v>252</v>
      </c>
      <c r="H2" s="4"/>
      <c r="I2" s="4"/>
      <c r="J2" s="4"/>
      <c r="K2" s="4"/>
      <c r="L2" s="4"/>
      <c r="M2" s="4"/>
      <c r="N2" s="4"/>
      <c r="O2" s="4"/>
      <c r="P2" s="4"/>
      <c r="Q2" s="4"/>
      <c r="R2" s="4"/>
      <c r="S2" s="195"/>
    </row>
    <row r="3" spans="1:19" ht="21" x14ac:dyDescent="0.5">
      <c r="A3" s="4"/>
      <c r="B3" s="48"/>
      <c r="C3" s="52"/>
      <c r="D3" s="4"/>
      <c r="E3" s="25" t="s">
        <v>253</v>
      </c>
      <c r="F3" s="4"/>
      <c r="G3" s="4"/>
      <c r="H3" s="4"/>
      <c r="I3" s="4"/>
      <c r="J3" s="4"/>
      <c r="K3" s="4"/>
      <c r="L3" s="4"/>
      <c r="M3" s="4"/>
      <c r="N3" s="4"/>
      <c r="O3" s="4"/>
      <c r="P3" s="4"/>
      <c r="Q3" s="4"/>
      <c r="R3" s="4"/>
      <c r="S3" s="195"/>
    </row>
    <row r="4" spans="1:19" ht="19.5" customHeight="1" thickBot="1" x14ac:dyDescent="0.35">
      <c r="A4" s="4"/>
      <c r="B4" s="48"/>
      <c r="C4" s="52"/>
      <c r="D4" s="4"/>
      <c r="F4" s="26" t="s">
        <v>161</v>
      </c>
      <c r="G4" s="4"/>
      <c r="H4" s="4"/>
      <c r="I4" s="4"/>
      <c r="J4" s="4"/>
      <c r="K4" s="4"/>
      <c r="L4" s="4"/>
      <c r="M4" s="4"/>
      <c r="N4" s="4"/>
      <c r="O4" s="84"/>
      <c r="P4" s="4"/>
      <c r="Q4" s="4"/>
      <c r="R4" s="4"/>
      <c r="S4" s="195"/>
    </row>
    <row r="5" spans="1:19" ht="17.25" customHeight="1" thickBot="1" x14ac:dyDescent="0.3">
      <c r="A5" s="4"/>
      <c r="B5" s="48"/>
      <c r="C5" s="52"/>
      <c r="D5" s="4"/>
      <c r="E5" s="52"/>
      <c r="F5" s="4"/>
      <c r="H5" s="64" t="s">
        <v>160</v>
      </c>
      <c r="I5" s="4"/>
      <c r="J5" s="4"/>
      <c r="K5" s="4"/>
      <c r="L5" s="4"/>
      <c r="M5" s="4"/>
      <c r="N5" s="1227" t="s">
        <v>198</v>
      </c>
      <c r="O5" s="1228"/>
      <c r="P5" s="1228"/>
      <c r="Q5" s="1229"/>
      <c r="R5" s="4"/>
      <c r="S5" s="195"/>
    </row>
    <row r="6" spans="1:19" s="8" customFormat="1" ht="13.5" customHeight="1" thickBot="1" x14ac:dyDescent="0.3">
      <c r="A6" s="7"/>
      <c r="B6" s="1"/>
      <c r="C6" s="53"/>
      <c r="D6" s="2"/>
      <c r="E6" s="53"/>
      <c r="F6" s="2"/>
      <c r="G6" s="3"/>
      <c r="H6" s="24" t="s">
        <v>146</v>
      </c>
      <c r="I6" s="7"/>
      <c r="J6" s="7"/>
      <c r="K6" s="7"/>
      <c r="L6" s="7"/>
      <c r="M6" s="7"/>
      <c r="N6" s="1236" t="s">
        <v>196</v>
      </c>
      <c r="O6" s="1237"/>
      <c r="P6" s="1236" t="s">
        <v>197</v>
      </c>
      <c r="Q6" s="1237"/>
      <c r="R6" s="7"/>
      <c r="S6" s="196"/>
    </row>
    <row r="7" spans="1:19" s="14" customFormat="1" ht="51.6" thickBot="1" x14ac:dyDescent="0.25">
      <c r="A7" s="20"/>
      <c r="B7" s="96" t="s">
        <v>95</v>
      </c>
      <c r="C7" s="30" t="s">
        <v>311</v>
      </c>
      <c r="D7" s="30" t="s">
        <v>159</v>
      </c>
      <c r="E7" s="30" t="s">
        <v>210</v>
      </c>
      <c r="F7" s="30" t="s">
        <v>96</v>
      </c>
      <c r="G7" s="1230" t="s">
        <v>176</v>
      </c>
      <c r="H7" s="1230"/>
      <c r="I7" s="30" t="s">
        <v>97</v>
      </c>
      <c r="J7" s="30" t="s">
        <v>209</v>
      </c>
      <c r="K7" s="30" t="s">
        <v>310</v>
      </c>
      <c r="L7" s="30" t="s">
        <v>165</v>
      </c>
      <c r="M7" s="123" t="s">
        <v>166</v>
      </c>
      <c r="N7" s="29" t="s">
        <v>163</v>
      </c>
      <c r="O7" s="28" t="s">
        <v>164</v>
      </c>
      <c r="P7" s="30" t="s">
        <v>182</v>
      </c>
      <c r="Q7" s="28" t="s">
        <v>164</v>
      </c>
      <c r="R7" s="20"/>
      <c r="S7" s="197"/>
    </row>
    <row r="8" spans="1:19" ht="27.75" customHeight="1" x14ac:dyDescent="0.35">
      <c r="A8" s="4"/>
      <c r="B8" s="13"/>
      <c r="C8" s="13"/>
      <c r="D8" s="13"/>
      <c r="E8" s="24" t="s">
        <v>313</v>
      </c>
      <c r="F8" s="13"/>
      <c r="G8" s="13"/>
      <c r="H8" s="13"/>
      <c r="I8" s="39"/>
      <c r="J8" s="39"/>
      <c r="K8" s="40" t="s">
        <v>162</v>
      </c>
      <c r="L8" s="41"/>
      <c r="M8" s="101">
        <v>0.44550000000000001</v>
      </c>
      <c r="N8" s="40" t="s">
        <v>183</v>
      </c>
      <c r="O8" s="42" t="s">
        <v>184</v>
      </c>
      <c r="P8" s="40" t="s">
        <v>185</v>
      </c>
      <c r="Q8" s="42" t="s">
        <v>186</v>
      </c>
      <c r="R8" s="4"/>
      <c r="S8" s="195"/>
    </row>
    <row r="9" spans="1:19" ht="32.25" customHeight="1" thickBot="1" x14ac:dyDescent="0.4">
      <c r="A9" s="4"/>
      <c r="B9" s="1233" t="s">
        <v>307</v>
      </c>
      <c r="C9" s="1234"/>
      <c r="D9" s="1234"/>
      <c r="E9" s="1234"/>
      <c r="F9" s="1234"/>
      <c r="G9" s="1234"/>
      <c r="H9" s="1234"/>
      <c r="I9" s="39"/>
      <c r="J9" s="39"/>
      <c r="K9" s="40"/>
      <c r="L9" s="41"/>
      <c r="M9" s="95"/>
      <c r="N9" s="40"/>
      <c r="O9" s="42"/>
      <c r="P9" s="40"/>
      <c r="Q9" s="42"/>
      <c r="R9" s="4"/>
      <c r="S9" s="195"/>
    </row>
    <row r="10" spans="1:19" ht="21.9" customHeight="1" x14ac:dyDescent="0.25">
      <c r="A10" s="4"/>
      <c r="B10" s="32" t="s">
        <v>98</v>
      </c>
      <c r="C10" s="43" t="s">
        <v>108</v>
      </c>
      <c r="D10" s="11" t="s">
        <v>248</v>
      </c>
      <c r="E10" s="60" t="s">
        <v>109</v>
      </c>
      <c r="F10" s="53" t="s">
        <v>110</v>
      </c>
      <c r="G10" s="56" t="s">
        <v>106</v>
      </c>
      <c r="H10" s="33" t="s">
        <v>168</v>
      </c>
      <c r="I10" s="11" t="s">
        <v>111</v>
      </c>
      <c r="J10" s="99" t="s">
        <v>211</v>
      </c>
      <c r="K10" s="47">
        <v>9.81</v>
      </c>
      <c r="L10" s="34">
        <f>40950/$K10</f>
        <v>4174.3119266055046</v>
      </c>
      <c r="M10" s="35">
        <f>+$M$8*$K10</f>
        <v>4.370355</v>
      </c>
      <c r="N10" s="79"/>
      <c r="O10" s="67">
        <f t="shared" ref="O10:O19" si="0">+$K10*$N10</f>
        <v>0</v>
      </c>
      <c r="P10" s="79"/>
      <c r="Q10" s="67">
        <f>($P10/$E10)*$K10</f>
        <v>0</v>
      </c>
      <c r="R10" s="4"/>
      <c r="S10" s="195"/>
    </row>
    <row r="11" spans="1:19" ht="21.9" customHeight="1" x14ac:dyDescent="0.25">
      <c r="A11" s="4"/>
      <c r="B11" s="37" t="s">
        <v>174</v>
      </c>
      <c r="C11" s="53" t="s">
        <v>122</v>
      </c>
      <c r="D11" s="11" t="s">
        <v>246</v>
      </c>
      <c r="E11" s="60">
        <v>1141</v>
      </c>
      <c r="F11" s="53" t="s">
        <v>110</v>
      </c>
      <c r="G11" s="56" t="s">
        <v>106</v>
      </c>
      <c r="H11" s="33" t="s">
        <v>169</v>
      </c>
      <c r="I11" s="11" t="s">
        <v>124</v>
      </c>
      <c r="J11" s="99" t="s">
        <v>212</v>
      </c>
      <c r="K11" s="47">
        <v>9.81</v>
      </c>
      <c r="L11" s="34">
        <f t="shared" ref="L11:L19" si="1">40950/$K11</f>
        <v>4174.3119266055046</v>
      </c>
      <c r="M11" s="35">
        <f t="shared" ref="M11:M19" si="2">+$M$8*$K11</f>
        <v>4.370355</v>
      </c>
      <c r="N11" s="80"/>
      <c r="O11" s="68">
        <f t="shared" si="0"/>
        <v>0</v>
      </c>
      <c r="P11" s="80"/>
      <c r="Q11" s="68">
        <f t="shared" ref="Q11:Q34" si="3">($P11/$E11)*$K11</f>
        <v>0</v>
      </c>
      <c r="R11" s="4"/>
      <c r="S11" s="195"/>
    </row>
    <row r="12" spans="1:19" s="8" customFormat="1" ht="21.9" customHeight="1" x14ac:dyDescent="0.25">
      <c r="A12" s="7"/>
      <c r="B12" s="37" t="s">
        <v>175</v>
      </c>
      <c r="C12" s="53" t="s">
        <v>122</v>
      </c>
      <c r="D12" s="11" t="s">
        <v>246</v>
      </c>
      <c r="E12" s="60">
        <v>1140</v>
      </c>
      <c r="F12" s="53" t="s">
        <v>110</v>
      </c>
      <c r="G12" s="56" t="s">
        <v>106</v>
      </c>
      <c r="H12" s="33" t="s">
        <v>170</v>
      </c>
      <c r="I12" s="11" t="s">
        <v>132</v>
      </c>
      <c r="J12" s="99" t="s">
        <v>217</v>
      </c>
      <c r="K12" s="47">
        <v>9.7200000000000006</v>
      </c>
      <c r="L12" s="34">
        <f t="shared" si="1"/>
        <v>4212.9629629629626</v>
      </c>
      <c r="M12" s="35">
        <f t="shared" si="2"/>
        <v>4.33026</v>
      </c>
      <c r="N12" s="80"/>
      <c r="O12" s="68">
        <f t="shared" si="0"/>
        <v>0</v>
      </c>
      <c r="P12" s="80"/>
      <c r="Q12" s="68">
        <f t="shared" si="3"/>
        <v>0</v>
      </c>
      <c r="R12" s="7"/>
      <c r="S12" s="196"/>
    </row>
    <row r="13" spans="1:19" s="8" customFormat="1" ht="21.9" customHeight="1" x14ac:dyDescent="0.25">
      <c r="A13" s="7"/>
      <c r="B13" s="37" t="s">
        <v>208</v>
      </c>
      <c r="C13" s="53" t="s">
        <v>206</v>
      </c>
      <c r="D13" s="11" t="s">
        <v>250</v>
      </c>
      <c r="E13" s="60">
        <v>961</v>
      </c>
      <c r="F13" s="53" t="s">
        <v>110</v>
      </c>
      <c r="G13" s="56" t="s">
        <v>106</v>
      </c>
      <c r="H13" s="33" t="s">
        <v>255</v>
      </c>
      <c r="I13" s="102" t="s">
        <v>207</v>
      </c>
      <c r="J13" s="99" t="s">
        <v>256</v>
      </c>
      <c r="K13" s="47">
        <v>8.23</v>
      </c>
      <c r="L13" s="34">
        <f t="shared" si="1"/>
        <v>4975.6986634264886</v>
      </c>
      <c r="M13" s="35">
        <f t="shared" si="2"/>
        <v>3.6664650000000001</v>
      </c>
      <c r="N13" s="80"/>
      <c r="O13" s="68">
        <f t="shared" si="0"/>
        <v>0</v>
      </c>
      <c r="P13" s="80"/>
      <c r="Q13" s="68">
        <f t="shared" si="3"/>
        <v>0</v>
      </c>
      <c r="R13" s="7"/>
      <c r="S13" s="196"/>
    </row>
    <row r="14" spans="1:19" ht="21.9" customHeight="1" x14ac:dyDescent="0.25">
      <c r="A14" s="4"/>
      <c r="B14" s="37" t="s">
        <v>154</v>
      </c>
      <c r="C14" s="53" t="s">
        <v>112</v>
      </c>
      <c r="D14" s="11" t="s">
        <v>245</v>
      </c>
      <c r="E14" s="61">
        <v>760</v>
      </c>
      <c r="F14" s="53" t="s">
        <v>110</v>
      </c>
      <c r="G14" s="56" t="s">
        <v>106</v>
      </c>
      <c r="H14" s="33" t="s">
        <v>260</v>
      </c>
      <c r="I14" s="11" t="s">
        <v>113</v>
      </c>
      <c r="J14" s="99" t="s">
        <v>214</v>
      </c>
      <c r="K14" s="47">
        <v>6.48</v>
      </c>
      <c r="L14" s="34">
        <f t="shared" si="1"/>
        <v>6319.4444444444443</v>
      </c>
      <c r="M14" s="35">
        <f t="shared" si="2"/>
        <v>2.8868400000000003</v>
      </c>
      <c r="N14" s="80"/>
      <c r="O14" s="68">
        <f t="shared" si="0"/>
        <v>0</v>
      </c>
      <c r="P14" s="80"/>
      <c r="Q14" s="68">
        <f t="shared" si="3"/>
        <v>0</v>
      </c>
      <c r="R14" s="4"/>
      <c r="S14" s="195"/>
    </row>
    <row r="15" spans="1:19" s="8" customFormat="1" ht="21.9" customHeight="1" x14ac:dyDescent="0.25">
      <c r="A15" s="7"/>
      <c r="B15" s="37" t="s">
        <v>155</v>
      </c>
      <c r="C15" s="53" t="s">
        <v>112</v>
      </c>
      <c r="D15" s="11" t="s">
        <v>245</v>
      </c>
      <c r="E15" s="61">
        <v>760</v>
      </c>
      <c r="F15" s="53" t="s">
        <v>110</v>
      </c>
      <c r="G15" s="56" t="s">
        <v>106</v>
      </c>
      <c r="H15" s="33" t="s">
        <v>262</v>
      </c>
      <c r="I15" s="11" t="s">
        <v>144</v>
      </c>
      <c r="J15" s="99" t="s">
        <v>259</v>
      </c>
      <c r="K15" s="47">
        <v>6.48</v>
      </c>
      <c r="L15" s="34">
        <f t="shared" si="1"/>
        <v>6319.4444444444443</v>
      </c>
      <c r="M15" s="35">
        <f t="shared" si="2"/>
        <v>2.8868400000000003</v>
      </c>
      <c r="N15" s="80"/>
      <c r="O15" s="68">
        <f>+$K14*$N14</f>
        <v>0</v>
      </c>
      <c r="P15" s="80"/>
      <c r="Q15" s="68">
        <f t="shared" si="3"/>
        <v>0</v>
      </c>
      <c r="R15" s="7"/>
      <c r="S15" s="196"/>
    </row>
    <row r="16" spans="1:19" s="8" customFormat="1" ht="21.9" customHeight="1" x14ac:dyDescent="0.25">
      <c r="A16" s="7"/>
      <c r="B16" s="37" t="s">
        <v>257</v>
      </c>
      <c r="C16" s="53" t="s">
        <v>112</v>
      </c>
      <c r="D16" s="11" t="s">
        <v>245</v>
      </c>
      <c r="E16" s="61">
        <v>760</v>
      </c>
      <c r="F16" s="53" t="s">
        <v>110</v>
      </c>
      <c r="G16" s="56" t="s">
        <v>106</v>
      </c>
      <c r="H16" s="33" t="s">
        <v>261</v>
      </c>
      <c r="I16" s="11" t="s">
        <v>258</v>
      </c>
      <c r="J16" s="99" t="s">
        <v>215</v>
      </c>
      <c r="K16" s="47">
        <v>6.48</v>
      </c>
      <c r="L16" s="34">
        <f t="shared" si="1"/>
        <v>6319.4444444444443</v>
      </c>
      <c r="M16" s="35">
        <f t="shared" si="2"/>
        <v>2.8868400000000003</v>
      </c>
      <c r="N16" s="80"/>
      <c r="O16" s="68">
        <f>+$K15*$N15</f>
        <v>0</v>
      </c>
      <c r="P16" s="80"/>
      <c r="Q16" s="68">
        <f t="shared" si="3"/>
        <v>0</v>
      </c>
      <c r="R16" s="7"/>
      <c r="S16" s="196"/>
    </row>
    <row r="17" spans="1:19" ht="21.9" customHeight="1" x14ac:dyDescent="0.25">
      <c r="A17" s="4"/>
      <c r="B17" s="37" t="s">
        <v>269</v>
      </c>
      <c r="C17" s="53" t="s">
        <v>125</v>
      </c>
      <c r="D17" s="11" t="s">
        <v>245</v>
      </c>
      <c r="E17" s="60">
        <v>760</v>
      </c>
      <c r="F17" s="53" t="s">
        <v>110</v>
      </c>
      <c r="G17" s="56" t="s">
        <v>106</v>
      </c>
      <c r="H17" s="33" t="s">
        <v>171</v>
      </c>
      <c r="I17" s="11" t="s">
        <v>126</v>
      </c>
      <c r="J17" s="99" t="s">
        <v>213</v>
      </c>
      <c r="K17" s="47">
        <v>6.48</v>
      </c>
      <c r="L17" s="34">
        <f t="shared" si="1"/>
        <v>6319.4444444444443</v>
      </c>
      <c r="M17" s="35">
        <f t="shared" si="2"/>
        <v>2.8868400000000003</v>
      </c>
      <c r="N17" s="80"/>
      <c r="O17" s="68">
        <f t="shared" si="0"/>
        <v>0</v>
      </c>
      <c r="P17" s="80"/>
      <c r="Q17" s="68">
        <f t="shared" si="3"/>
        <v>0</v>
      </c>
      <c r="R17" s="4"/>
      <c r="S17" s="195"/>
    </row>
    <row r="18" spans="1:19" ht="21.9" customHeight="1" x14ac:dyDescent="0.25">
      <c r="A18" s="4"/>
      <c r="B18" s="37" t="s">
        <v>264</v>
      </c>
      <c r="C18" s="53" t="s">
        <v>114</v>
      </c>
      <c r="D18" s="11" t="s">
        <v>247</v>
      </c>
      <c r="E18" s="60">
        <v>1000</v>
      </c>
      <c r="F18" s="53" t="s">
        <v>115</v>
      </c>
      <c r="G18" s="56" t="s">
        <v>106</v>
      </c>
      <c r="H18" s="33" t="s">
        <v>172</v>
      </c>
      <c r="I18" s="11" t="s">
        <v>116</v>
      </c>
      <c r="J18" s="99" t="s">
        <v>216</v>
      </c>
      <c r="K18" s="47">
        <v>4.21</v>
      </c>
      <c r="L18" s="34">
        <f t="shared" si="1"/>
        <v>9726.8408551068878</v>
      </c>
      <c r="M18" s="35">
        <f t="shared" si="2"/>
        <v>1.8755550000000001</v>
      </c>
      <c r="N18" s="80"/>
      <c r="O18" s="68">
        <f t="shared" si="0"/>
        <v>0</v>
      </c>
      <c r="P18" s="80"/>
      <c r="Q18" s="68">
        <f t="shared" si="3"/>
        <v>0</v>
      </c>
      <c r="R18" s="4"/>
      <c r="S18" s="195"/>
    </row>
    <row r="19" spans="1:19" ht="21.9" customHeight="1" thickBot="1" x14ac:dyDescent="0.3">
      <c r="A19" s="4"/>
      <c r="B19" s="32" t="s">
        <v>98</v>
      </c>
      <c r="C19" s="43" t="s">
        <v>104</v>
      </c>
      <c r="D19" s="11" t="s">
        <v>249</v>
      </c>
      <c r="E19" s="61">
        <v>618</v>
      </c>
      <c r="F19" s="53" t="s">
        <v>105</v>
      </c>
      <c r="G19" s="56" t="s">
        <v>106</v>
      </c>
      <c r="H19" s="33" t="s">
        <v>152</v>
      </c>
      <c r="I19" s="11" t="s">
        <v>107</v>
      </c>
      <c r="J19" s="103" t="s">
        <v>218</v>
      </c>
      <c r="K19" s="47">
        <v>5.49</v>
      </c>
      <c r="L19" s="34">
        <f t="shared" si="1"/>
        <v>7459.0163934426228</v>
      </c>
      <c r="M19" s="35">
        <f t="shared" si="2"/>
        <v>2.4457949999999999</v>
      </c>
      <c r="N19" s="81"/>
      <c r="O19" s="69">
        <f t="shared" si="0"/>
        <v>0</v>
      </c>
      <c r="P19" s="81"/>
      <c r="Q19" s="69">
        <f t="shared" si="3"/>
        <v>0</v>
      </c>
      <c r="R19" s="4"/>
      <c r="S19" s="195"/>
    </row>
    <row r="20" spans="1:19" ht="11.25" customHeight="1" x14ac:dyDescent="0.4">
      <c r="A20" s="4"/>
      <c r="B20" s="4"/>
      <c r="C20" s="4"/>
      <c r="D20" s="4"/>
      <c r="E20" s="4"/>
      <c r="F20" s="4"/>
      <c r="G20" s="4"/>
      <c r="I20" s="45"/>
      <c r="J20" s="45"/>
      <c r="K20" s="72"/>
      <c r="L20" s="46"/>
      <c r="M20" s="46"/>
      <c r="N20" s="46"/>
      <c r="O20" s="36" t="s">
        <v>146</v>
      </c>
      <c r="P20" s="46"/>
      <c r="Q20" s="36" t="s">
        <v>146</v>
      </c>
      <c r="R20" s="4"/>
      <c r="S20" s="195"/>
    </row>
    <row r="21" spans="1:19" ht="36.75" customHeight="1" thickBot="1" x14ac:dyDescent="0.45">
      <c r="A21" s="4"/>
      <c r="B21" s="1235" t="s">
        <v>306</v>
      </c>
      <c r="C21" s="1234"/>
      <c r="D21" s="1234"/>
      <c r="E21" s="1234"/>
      <c r="F21" s="1234"/>
      <c r="G21" s="1234"/>
      <c r="H21" s="1234"/>
      <c r="I21" s="45"/>
      <c r="J21" s="45"/>
      <c r="K21" s="72"/>
      <c r="L21" s="46"/>
      <c r="M21" s="46"/>
      <c r="N21" s="46"/>
      <c r="O21" s="36"/>
      <c r="P21" s="46"/>
      <c r="Q21" s="36"/>
      <c r="R21" s="4"/>
      <c r="S21" s="195"/>
    </row>
    <row r="22" spans="1:19" ht="21.9" customHeight="1" x14ac:dyDescent="0.25">
      <c r="A22" s="4"/>
      <c r="B22" s="32" t="s">
        <v>98</v>
      </c>
      <c r="C22" s="43" t="s">
        <v>99</v>
      </c>
      <c r="D22" s="11" t="s">
        <v>148</v>
      </c>
      <c r="E22" s="43">
        <v>144</v>
      </c>
      <c r="F22" s="11" t="s">
        <v>147</v>
      </c>
      <c r="G22" s="56" t="s">
        <v>244</v>
      </c>
      <c r="H22" s="33" t="s">
        <v>205</v>
      </c>
      <c r="I22" s="11" t="s">
        <v>204</v>
      </c>
      <c r="J22" s="103" t="s">
        <v>220</v>
      </c>
      <c r="K22" s="47">
        <v>10.32</v>
      </c>
      <c r="L22" s="34">
        <f>40950/$K22</f>
        <v>3968.0232558139533</v>
      </c>
      <c r="M22" s="35">
        <f>+$M$8*$K22</f>
        <v>4.5975600000000005</v>
      </c>
      <c r="N22" s="79"/>
      <c r="O22" s="67">
        <f t="shared" ref="O22:O34" si="4">+$K22*$N22</f>
        <v>0</v>
      </c>
      <c r="P22" s="79"/>
      <c r="Q22" s="67">
        <f t="shared" si="3"/>
        <v>0</v>
      </c>
      <c r="R22" s="4"/>
      <c r="S22" s="195"/>
    </row>
    <row r="23" spans="1:19" ht="21.9" customHeight="1" x14ac:dyDescent="0.25">
      <c r="A23" s="4"/>
      <c r="B23" s="32" t="s">
        <v>98</v>
      </c>
      <c r="C23" s="43" t="s">
        <v>99</v>
      </c>
      <c r="D23" s="11" t="s">
        <v>148</v>
      </c>
      <c r="E23" s="43">
        <v>144</v>
      </c>
      <c r="F23" s="11" t="s">
        <v>147</v>
      </c>
      <c r="G23" s="56" t="s">
        <v>244</v>
      </c>
      <c r="H23" s="33" t="s">
        <v>156</v>
      </c>
      <c r="I23" s="11" t="s">
        <v>103</v>
      </c>
      <c r="J23" s="103" t="s">
        <v>219</v>
      </c>
      <c r="K23" s="47">
        <v>10.69</v>
      </c>
      <c r="L23" s="34">
        <f>40950/$K23</f>
        <v>3830.682881197381</v>
      </c>
      <c r="M23" s="35">
        <f>+$M$8*$K23</f>
        <v>4.7623949999999997</v>
      </c>
      <c r="N23" s="90"/>
      <c r="O23" s="91">
        <f t="shared" si="4"/>
        <v>0</v>
      </c>
      <c r="P23" s="90"/>
      <c r="Q23" s="92">
        <f t="shared" si="3"/>
        <v>0</v>
      </c>
      <c r="R23" s="4"/>
      <c r="S23" s="195"/>
    </row>
    <row r="24" spans="1:19" ht="21.9" customHeight="1" x14ac:dyDescent="0.25">
      <c r="A24" s="4"/>
      <c r="B24" s="37" t="s">
        <v>98</v>
      </c>
      <c r="C24" s="43" t="s">
        <v>99</v>
      </c>
      <c r="D24" s="11" t="s">
        <v>251</v>
      </c>
      <c r="E24" s="53">
        <v>145</v>
      </c>
      <c r="F24" s="11" t="s">
        <v>100</v>
      </c>
      <c r="G24" s="56" t="s">
        <v>244</v>
      </c>
      <c r="H24" s="33" t="s">
        <v>157</v>
      </c>
      <c r="I24" s="11" t="s">
        <v>101</v>
      </c>
      <c r="J24" s="103" t="s">
        <v>221</v>
      </c>
      <c r="K24" s="47">
        <v>7.81</v>
      </c>
      <c r="L24" s="34">
        <f t="shared" ref="L24:L34" si="5">40950/$K24</f>
        <v>5243.2778489116517</v>
      </c>
      <c r="M24" s="35">
        <f t="shared" ref="M24:M34" si="6">+$M$8*$K24</f>
        <v>3.479355</v>
      </c>
      <c r="N24" s="80"/>
      <c r="O24" s="70">
        <f t="shared" si="4"/>
        <v>0</v>
      </c>
      <c r="P24" s="80"/>
      <c r="Q24" s="68">
        <f t="shared" si="3"/>
        <v>0</v>
      </c>
      <c r="R24" s="4"/>
      <c r="S24" s="195"/>
    </row>
    <row r="25" spans="1:19" ht="21.9" customHeight="1" x14ac:dyDescent="0.25">
      <c r="A25" s="4"/>
      <c r="B25" s="37" t="s">
        <v>273</v>
      </c>
      <c r="C25" s="100" t="s">
        <v>275</v>
      </c>
      <c r="D25" s="11" t="s">
        <v>274</v>
      </c>
      <c r="E25" s="53">
        <v>60</v>
      </c>
      <c r="F25" s="11" t="s">
        <v>270</v>
      </c>
      <c r="G25" s="56" t="s">
        <v>244</v>
      </c>
      <c r="H25" s="33" t="s">
        <v>157</v>
      </c>
      <c r="I25" s="11" t="s">
        <v>272</v>
      </c>
      <c r="J25" s="103" t="s">
        <v>271</v>
      </c>
      <c r="K25" s="47">
        <v>1.91</v>
      </c>
      <c r="L25" s="34">
        <f t="shared" si="5"/>
        <v>21439.790575916231</v>
      </c>
      <c r="M25" s="35">
        <f t="shared" si="6"/>
        <v>0.85090500000000002</v>
      </c>
      <c r="N25" s="80"/>
      <c r="O25" s="70">
        <f t="shared" si="4"/>
        <v>0</v>
      </c>
      <c r="P25" s="80"/>
      <c r="Q25" s="68">
        <f t="shared" si="3"/>
        <v>0</v>
      </c>
      <c r="R25" s="4"/>
      <c r="S25" s="195"/>
    </row>
    <row r="26" spans="1:19" ht="21.9" customHeight="1" x14ac:dyDescent="0.25">
      <c r="A26" s="4"/>
      <c r="B26" s="32" t="s">
        <v>98</v>
      </c>
      <c r="C26" s="43" t="s">
        <v>99</v>
      </c>
      <c r="D26" s="11" t="s">
        <v>148</v>
      </c>
      <c r="E26" s="43">
        <v>291</v>
      </c>
      <c r="F26" s="11" t="s">
        <v>102</v>
      </c>
      <c r="G26" s="56" t="s">
        <v>244</v>
      </c>
      <c r="H26" s="33" t="s">
        <v>141</v>
      </c>
      <c r="I26" s="38" t="s">
        <v>127</v>
      </c>
      <c r="J26" s="103" t="s">
        <v>222</v>
      </c>
      <c r="K26" s="47">
        <v>16.25</v>
      </c>
      <c r="L26" s="34">
        <f t="shared" si="5"/>
        <v>2520</v>
      </c>
      <c r="M26" s="35">
        <f t="shared" si="6"/>
        <v>7.2393749999999999</v>
      </c>
      <c r="N26" s="80"/>
      <c r="O26" s="70">
        <f t="shared" si="4"/>
        <v>0</v>
      </c>
      <c r="P26" s="80"/>
      <c r="Q26" s="68">
        <f t="shared" si="3"/>
        <v>0</v>
      </c>
      <c r="R26" s="4"/>
      <c r="S26" s="195"/>
    </row>
    <row r="27" spans="1:19" ht="21.9" customHeight="1" x14ac:dyDescent="0.25">
      <c r="A27" s="4"/>
      <c r="B27" s="32" t="s">
        <v>98</v>
      </c>
      <c r="C27" s="53" t="s">
        <v>133</v>
      </c>
      <c r="D27" s="11" t="s">
        <v>251</v>
      </c>
      <c r="E27" s="43">
        <v>286</v>
      </c>
      <c r="F27" s="11" t="s">
        <v>102</v>
      </c>
      <c r="G27" s="56" t="s">
        <v>244</v>
      </c>
      <c r="H27" s="33" t="s">
        <v>145</v>
      </c>
      <c r="I27" s="11" t="s">
        <v>138</v>
      </c>
      <c r="J27" s="103" t="s">
        <v>223</v>
      </c>
      <c r="K27" s="47">
        <v>15.75</v>
      </c>
      <c r="L27" s="34">
        <f t="shared" si="5"/>
        <v>2600</v>
      </c>
      <c r="M27" s="35">
        <f t="shared" si="6"/>
        <v>7.0166250000000003</v>
      </c>
      <c r="N27" s="80"/>
      <c r="O27" s="70">
        <f t="shared" si="4"/>
        <v>0</v>
      </c>
      <c r="P27" s="80"/>
      <c r="Q27" s="68">
        <f t="shared" si="3"/>
        <v>0</v>
      </c>
      <c r="R27" s="4"/>
      <c r="S27" s="195"/>
    </row>
    <row r="28" spans="1:19" ht="21.9" customHeight="1" x14ac:dyDescent="0.25">
      <c r="A28" s="4"/>
      <c r="B28" s="32" t="s">
        <v>98</v>
      </c>
      <c r="C28" s="53" t="s">
        <v>140</v>
      </c>
      <c r="D28" s="11" t="s">
        <v>266</v>
      </c>
      <c r="E28" s="43">
        <v>282</v>
      </c>
      <c r="F28" s="11" t="s">
        <v>136</v>
      </c>
      <c r="G28" s="56" t="s">
        <v>244</v>
      </c>
      <c r="H28" s="33" t="s">
        <v>143</v>
      </c>
      <c r="I28" s="11" t="s">
        <v>137</v>
      </c>
      <c r="J28" s="103" t="s">
        <v>224</v>
      </c>
      <c r="K28" s="47">
        <v>10.52</v>
      </c>
      <c r="L28" s="34">
        <f t="shared" si="5"/>
        <v>3892.5855513307988</v>
      </c>
      <c r="M28" s="35">
        <f t="shared" si="6"/>
        <v>4.6866599999999998</v>
      </c>
      <c r="N28" s="80"/>
      <c r="O28" s="70">
        <f t="shared" si="4"/>
        <v>0</v>
      </c>
      <c r="P28" s="80"/>
      <c r="Q28" s="68">
        <f t="shared" si="3"/>
        <v>0</v>
      </c>
      <c r="R28" s="4"/>
      <c r="S28" s="195"/>
    </row>
    <row r="29" spans="1:19" ht="21.9" customHeight="1" x14ac:dyDescent="0.25">
      <c r="A29" s="4"/>
      <c r="B29" s="32" t="s">
        <v>98</v>
      </c>
      <c r="C29" s="53" t="s">
        <v>133</v>
      </c>
      <c r="D29" s="11" t="s">
        <v>251</v>
      </c>
      <c r="E29" s="43">
        <v>286</v>
      </c>
      <c r="F29" s="11" t="s">
        <v>102</v>
      </c>
      <c r="G29" s="56" t="s">
        <v>244</v>
      </c>
      <c r="H29" s="33" t="s">
        <v>158</v>
      </c>
      <c r="I29" s="11" t="s">
        <v>134</v>
      </c>
      <c r="J29" s="103" t="s">
        <v>225</v>
      </c>
      <c r="K29" s="47">
        <v>18.37</v>
      </c>
      <c r="L29" s="34">
        <f t="shared" si="5"/>
        <v>2229.1780076211212</v>
      </c>
      <c r="M29" s="35">
        <f t="shared" si="6"/>
        <v>8.1838350000000002</v>
      </c>
      <c r="N29" s="80"/>
      <c r="O29" s="70">
        <f t="shared" si="4"/>
        <v>0</v>
      </c>
      <c r="P29" s="80"/>
      <c r="Q29" s="68">
        <f t="shared" si="3"/>
        <v>0</v>
      </c>
      <c r="R29" s="4"/>
      <c r="S29" s="195"/>
    </row>
    <row r="30" spans="1:19" ht="21.9" customHeight="1" x14ac:dyDescent="0.25">
      <c r="A30" s="4"/>
      <c r="B30" s="32" t="s">
        <v>98</v>
      </c>
      <c r="C30" s="53" t="s">
        <v>139</v>
      </c>
      <c r="D30" s="11" t="s">
        <v>267</v>
      </c>
      <c r="E30" s="43">
        <v>555</v>
      </c>
      <c r="F30" s="11" t="s">
        <v>135</v>
      </c>
      <c r="G30" s="56" t="s">
        <v>244</v>
      </c>
      <c r="H30" s="33" t="s">
        <v>142</v>
      </c>
      <c r="I30" s="11" t="s">
        <v>192</v>
      </c>
      <c r="J30" s="103" t="s">
        <v>226</v>
      </c>
      <c r="K30" s="47">
        <v>30.97</v>
      </c>
      <c r="L30" s="34">
        <f t="shared" si="5"/>
        <v>1322.2473361317404</v>
      </c>
      <c r="M30" s="35">
        <f t="shared" si="6"/>
        <v>13.797134999999999</v>
      </c>
      <c r="N30" s="80"/>
      <c r="O30" s="70">
        <f t="shared" si="4"/>
        <v>0</v>
      </c>
      <c r="P30" s="80"/>
      <c r="Q30" s="68">
        <f t="shared" si="3"/>
        <v>0</v>
      </c>
      <c r="R30" s="4"/>
      <c r="S30" s="195"/>
    </row>
    <row r="31" spans="1:19" ht="21.9" customHeight="1" x14ac:dyDescent="0.25">
      <c r="A31" s="4"/>
      <c r="B31" s="32" t="s">
        <v>98</v>
      </c>
      <c r="C31" s="53" t="s">
        <v>99</v>
      </c>
      <c r="D31" s="11" t="s">
        <v>148</v>
      </c>
      <c r="E31" s="43">
        <v>289</v>
      </c>
      <c r="F31" s="11" t="s">
        <v>102</v>
      </c>
      <c r="G31" s="56" t="s">
        <v>244</v>
      </c>
      <c r="H31" s="33" t="s">
        <v>149</v>
      </c>
      <c r="I31" s="11" t="s">
        <v>150</v>
      </c>
      <c r="J31" s="103" t="s">
        <v>227</v>
      </c>
      <c r="K31" s="47">
        <v>9.7200000000000006</v>
      </c>
      <c r="L31" s="34">
        <f t="shared" si="5"/>
        <v>4212.9629629629626</v>
      </c>
      <c r="M31" s="35">
        <f t="shared" si="6"/>
        <v>4.33026</v>
      </c>
      <c r="N31" s="80"/>
      <c r="O31" s="70">
        <f t="shared" si="4"/>
        <v>0</v>
      </c>
      <c r="P31" s="80"/>
      <c r="Q31" s="68">
        <f t="shared" si="3"/>
        <v>0</v>
      </c>
      <c r="R31" s="4"/>
      <c r="S31" s="195"/>
    </row>
    <row r="32" spans="1:19" ht="21.9" customHeight="1" thickBot="1" x14ac:dyDescent="0.3">
      <c r="A32" s="4"/>
      <c r="B32" s="32" t="s">
        <v>98</v>
      </c>
      <c r="C32" s="53" t="s">
        <v>99</v>
      </c>
      <c r="D32" s="11" t="s">
        <v>148</v>
      </c>
      <c r="E32" s="43">
        <v>289</v>
      </c>
      <c r="F32" s="11" t="s">
        <v>102</v>
      </c>
      <c r="G32" s="56" t="s">
        <v>244</v>
      </c>
      <c r="H32" s="37" t="s">
        <v>167</v>
      </c>
      <c r="I32" s="11" t="s">
        <v>151</v>
      </c>
      <c r="J32" s="103" t="s">
        <v>228</v>
      </c>
      <c r="K32" s="47">
        <v>12.84</v>
      </c>
      <c r="L32" s="34">
        <f t="shared" si="5"/>
        <v>3189.2523364485983</v>
      </c>
      <c r="M32" s="35">
        <f t="shared" si="6"/>
        <v>5.7202200000000003</v>
      </c>
      <c r="N32" s="81"/>
      <c r="O32" s="71">
        <f t="shared" si="4"/>
        <v>0</v>
      </c>
      <c r="P32" s="81"/>
      <c r="Q32" s="69">
        <f t="shared" si="3"/>
        <v>0</v>
      </c>
      <c r="R32" s="4"/>
      <c r="S32" s="195"/>
    </row>
    <row r="33" spans="1:19" ht="32.25" customHeight="1" thickBot="1" x14ac:dyDescent="0.35">
      <c r="A33" s="4"/>
      <c r="B33" s="1235" t="s">
        <v>305</v>
      </c>
      <c r="C33" s="1234"/>
      <c r="D33" s="1234"/>
      <c r="E33" s="1234"/>
      <c r="F33" s="1234"/>
      <c r="G33" s="1234"/>
      <c r="H33" s="1234"/>
      <c r="I33" s="11"/>
      <c r="J33" s="99"/>
      <c r="K33" s="47"/>
      <c r="L33" s="34"/>
      <c r="M33" s="35"/>
      <c r="N33" s="74"/>
      <c r="O33" s="36"/>
      <c r="P33" s="74"/>
      <c r="Q33" s="36"/>
      <c r="R33" s="4"/>
      <c r="S33" s="195"/>
    </row>
    <row r="34" spans="1:19" ht="24" customHeight="1" thickBot="1" x14ac:dyDescent="0.3">
      <c r="A34" s="4"/>
      <c r="B34" s="32" t="s">
        <v>190</v>
      </c>
      <c r="C34" s="43" t="s">
        <v>187</v>
      </c>
      <c r="D34" s="11" t="s">
        <v>268</v>
      </c>
      <c r="E34" s="43">
        <v>69</v>
      </c>
      <c r="F34" s="11" t="s">
        <v>188</v>
      </c>
      <c r="G34" s="75" t="s">
        <v>191</v>
      </c>
      <c r="H34" s="37"/>
      <c r="I34" s="11" t="s">
        <v>189</v>
      </c>
      <c r="J34" s="103" t="s">
        <v>229</v>
      </c>
      <c r="K34" s="47">
        <v>6.45</v>
      </c>
      <c r="L34" s="34">
        <f t="shared" si="5"/>
        <v>6348.8372093023254</v>
      </c>
      <c r="M34" s="35">
        <f t="shared" si="6"/>
        <v>2.873475</v>
      </c>
      <c r="N34" s="82"/>
      <c r="O34" s="77">
        <f t="shared" si="4"/>
        <v>0</v>
      </c>
      <c r="P34" s="83"/>
      <c r="Q34" s="78">
        <f t="shared" si="3"/>
        <v>0</v>
      </c>
      <c r="R34" s="4"/>
      <c r="S34" s="195"/>
    </row>
    <row r="35" spans="1:19" ht="7.5" customHeight="1" thickBot="1" x14ac:dyDescent="0.35">
      <c r="A35" s="4"/>
      <c r="B35" s="32"/>
      <c r="C35" s="54"/>
      <c r="D35" s="10"/>
      <c r="E35" s="54"/>
      <c r="F35" s="10"/>
      <c r="G35" s="23"/>
      <c r="H35" s="44"/>
      <c r="I35" s="10"/>
      <c r="J35" s="10"/>
      <c r="K35" s="73"/>
      <c r="L35" s="16"/>
      <c r="M35" s="17"/>
      <c r="N35" s="18"/>
      <c r="O35" s="19"/>
      <c r="P35" s="18"/>
      <c r="Q35" s="19"/>
      <c r="R35" s="4"/>
      <c r="S35" s="195"/>
    </row>
    <row r="36" spans="1:19" ht="30" customHeight="1" thickBot="1" x14ac:dyDescent="0.3">
      <c r="A36" s="4"/>
      <c r="B36" s="124" t="s">
        <v>146</v>
      </c>
      <c r="C36" s="124"/>
      <c r="D36" s="124"/>
      <c r="E36" s="124"/>
      <c r="F36" s="124"/>
      <c r="H36" s="124"/>
      <c r="I36" s="124"/>
      <c r="J36" s="124"/>
      <c r="K36" s="124"/>
      <c r="L36" s="1231" t="s">
        <v>194</v>
      </c>
      <c r="M36" s="1232"/>
      <c r="N36" s="27">
        <f>SUM(N10:N34)</f>
        <v>0</v>
      </c>
      <c r="O36" s="27">
        <f>SUM(O10:O34)</f>
        <v>0</v>
      </c>
      <c r="P36" s="27">
        <f>SUM(P10:P34)</f>
        <v>0</v>
      </c>
      <c r="Q36" s="27">
        <f>SUM(Q10:Q34)</f>
        <v>0</v>
      </c>
      <c r="R36" s="4"/>
      <c r="S36" s="195"/>
    </row>
    <row r="37" spans="1:19" ht="24" customHeight="1" x14ac:dyDescent="0.3">
      <c r="A37" s="4"/>
      <c r="B37" s="4"/>
      <c r="C37" s="4"/>
      <c r="D37" s="4"/>
      <c r="E37" s="4"/>
      <c r="F37" s="4"/>
      <c r="G37" s="4"/>
      <c r="H37" s="64" t="s">
        <v>173</v>
      </c>
      <c r="I37" s="4"/>
      <c r="J37" s="93"/>
      <c r="K37" s="97"/>
      <c r="L37" s="97"/>
      <c r="M37" s="97"/>
      <c r="N37" s="97"/>
      <c r="O37" s="97"/>
      <c r="P37" s="97"/>
      <c r="Q37" s="97"/>
      <c r="R37" s="4"/>
      <c r="S37" s="195"/>
    </row>
    <row r="38" spans="1:19" ht="24" customHeight="1" thickBot="1" x14ac:dyDescent="0.35">
      <c r="A38" s="4"/>
      <c r="B38" s="1233" t="s">
        <v>181</v>
      </c>
      <c r="C38" s="1233"/>
      <c r="D38" s="1233"/>
      <c r="E38" s="1233"/>
      <c r="F38" s="1233"/>
      <c r="G38" s="1233"/>
      <c r="H38" s="1233"/>
      <c r="I38" s="1233"/>
      <c r="J38" s="93"/>
      <c r="K38" s="97"/>
      <c r="L38" s="97"/>
      <c r="M38" s="97"/>
      <c r="N38" s="97"/>
      <c r="O38" s="97"/>
      <c r="P38" s="97"/>
      <c r="Q38" s="97"/>
      <c r="R38" s="4"/>
      <c r="S38" s="195"/>
    </row>
    <row r="39" spans="1:19" ht="24" customHeight="1" x14ac:dyDescent="0.25">
      <c r="A39" s="4"/>
      <c r="B39" s="37" t="s">
        <v>264</v>
      </c>
      <c r="C39" s="53" t="s">
        <v>114</v>
      </c>
      <c r="D39" s="53" t="s">
        <v>247</v>
      </c>
      <c r="E39" s="60">
        <v>1000</v>
      </c>
      <c r="F39" s="11" t="s">
        <v>115</v>
      </c>
      <c r="G39" s="75" t="s">
        <v>276</v>
      </c>
      <c r="H39" s="33"/>
      <c r="I39" s="11" t="s">
        <v>278</v>
      </c>
      <c r="J39" s="99" t="s">
        <v>277</v>
      </c>
      <c r="K39" s="47">
        <v>4.21</v>
      </c>
      <c r="L39" s="34">
        <f>40950/$K39</f>
        <v>9726.8408551068878</v>
      </c>
      <c r="M39" s="35">
        <f>+$M$8*$K39</f>
        <v>1.8755550000000001</v>
      </c>
      <c r="N39" s="79"/>
      <c r="O39" s="67">
        <f>+$K39*$N39</f>
        <v>0</v>
      </c>
      <c r="P39" s="79"/>
      <c r="Q39" s="67">
        <f>($P39/$E39)*$K39</f>
        <v>0</v>
      </c>
      <c r="R39" s="4"/>
      <c r="S39" s="195"/>
    </row>
    <row r="40" spans="1:19" s="9" customFormat="1" ht="24" customHeight="1" x14ac:dyDescent="0.25">
      <c r="A40" s="51"/>
      <c r="B40" s="32" t="s">
        <v>117</v>
      </c>
      <c r="C40" s="53" t="s">
        <v>108</v>
      </c>
      <c r="D40" s="53" t="s">
        <v>248</v>
      </c>
      <c r="E40" s="60">
        <v>1151</v>
      </c>
      <c r="F40" s="11" t="s">
        <v>110</v>
      </c>
      <c r="G40" s="1239" t="s">
        <v>201</v>
      </c>
      <c r="H40" s="1239"/>
      <c r="I40" s="11" t="s">
        <v>202</v>
      </c>
      <c r="J40" s="11" t="s">
        <v>232</v>
      </c>
      <c r="K40" s="47">
        <v>9.81</v>
      </c>
      <c r="L40" s="34">
        <f>40950/$K40</f>
        <v>4174.3119266055046</v>
      </c>
      <c r="M40" s="35">
        <f>+$M$8*$K40</f>
        <v>4.370355</v>
      </c>
      <c r="N40" s="105"/>
      <c r="O40" s="92">
        <f t="shared" ref="O40:O52" si="7">+$K40*$N40</f>
        <v>0</v>
      </c>
      <c r="P40" s="105"/>
      <c r="Q40" s="92">
        <f t="shared" ref="Q40:Q52" si="8">($P40/$E40)*$K40</f>
        <v>0</v>
      </c>
      <c r="R40" s="51"/>
      <c r="S40" s="198"/>
    </row>
    <row r="41" spans="1:19" ht="24" customHeight="1" x14ac:dyDescent="0.25">
      <c r="A41" s="4"/>
      <c r="B41" s="32" t="s">
        <v>117</v>
      </c>
      <c r="C41" s="53" t="s">
        <v>108</v>
      </c>
      <c r="D41" s="53" t="s">
        <v>248</v>
      </c>
      <c r="E41" s="60">
        <v>1151</v>
      </c>
      <c r="F41" s="11" t="s">
        <v>110</v>
      </c>
      <c r="G41" s="1239" t="s">
        <v>177</v>
      </c>
      <c r="H41" s="1239"/>
      <c r="I41" s="11" t="s">
        <v>119</v>
      </c>
      <c r="J41" s="11" t="s">
        <v>233</v>
      </c>
      <c r="K41" s="47">
        <v>9.81</v>
      </c>
      <c r="L41" s="34">
        <f t="shared" ref="L41:L52" si="9">40950/$K41</f>
        <v>4174.3119266055046</v>
      </c>
      <c r="M41" s="35">
        <f t="shared" ref="M41:M52" si="10">+$M$8*$K41</f>
        <v>4.370355</v>
      </c>
      <c r="N41" s="85"/>
      <c r="O41" s="68">
        <f t="shared" si="7"/>
        <v>0</v>
      </c>
      <c r="P41" s="85"/>
      <c r="Q41" s="68">
        <f t="shared" si="8"/>
        <v>0</v>
      </c>
      <c r="R41" s="4"/>
      <c r="S41" s="195"/>
    </row>
    <row r="42" spans="1:19" ht="24" customHeight="1" x14ac:dyDescent="0.25">
      <c r="A42" s="4"/>
      <c r="B42" s="32" t="s">
        <v>117</v>
      </c>
      <c r="C42" s="53" t="s">
        <v>108</v>
      </c>
      <c r="D42" s="53" t="s">
        <v>248</v>
      </c>
      <c r="E42" s="60">
        <v>1151</v>
      </c>
      <c r="F42" s="11" t="s">
        <v>110</v>
      </c>
      <c r="G42" s="1239" t="s">
        <v>178</v>
      </c>
      <c r="H42" s="1239"/>
      <c r="I42" s="11" t="s">
        <v>118</v>
      </c>
      <c r="J42" s="11" t="s">
        <v>234</v>
      </c>
      <c r="K42" s="47">
        <v>9.81</v>
      </c>
      <c r="L42" s="34">
        <f t="shared" si="9"/>
        <v>4174.3119266055046</v>
      </c>
      <c r="M42" s="35">
        <f t="shared" si="10"/>
        <v>4.370355</v>
      </c>
      <c r="N42" s="85"/>
      <c r="O42" s="68">
        <f t="shared" si="7"/>
        <v>0</v>
      </c>
      <c r="P42" s="85"/>
      <c r="Q42" s="68">
        <f t="shared" si="8"/>
        <v>0</v>
      </c>
      <c r="R42" s="4"/>
      <c r="S42" s="195"/>
    </row>
    <row r="43" spans="1:19" ht="24" customHeight="1" x14ac:dyDescent="0.25">
      <c r="A43" s="4"/>
      <c r="B43" s="32" t="s">
        <v>117</v>
      </c>
      <c r="C43" s="53" t="s">
        <v>108</v>
      </c>
      <c r="D43" s="53" t="s">
        <v>248</v>
      </c>
      <c r="E43" s="60">
        <v>1151</v>
      </c>
      <c r="F43" s="11" t="s">
        <v>110</v>
      </c>
      <c r="G43" s="1239" t="s">
        <v>179</v>
      </c>
      <c r="H43" s="1239"/>
      <c r="I43" s="11" t="s">
        <v>121</v>
      </c>
      <c r="J43" s="11" t="s">
        <v>235</v>
      </c>
      <c r="K43" s="47">
        <v>9.81</v>
      </c>
      <c r="L43" s="34">
        <f t="shared" si="9"/>
        <v>4174.3119266055046</v>
      </c>
      <c r="M43" s="35">
        <f t="shared" si="10"/>
        <v>4.370355</v>
      </c>
      <c r="N43" s="85"/>
      <c r="O43" s="68">
        <f t="shared" si="7"/>
        <v>0</v>
      </c>
      <c r="P43" s="85"/>
      <c r="Q43" s="68">
        <f t="shared" si="8"/>
        <v>0</v>
      </c>
      <c r="R43" s="4"/>
      <c r="S43" s="195"/>
    </row>
    <row r="44" spans="1:19" ht="24" customHeight="1" x14ac:dyDescent="0.25">
      <c r="A44" s="4"/>
      <c r="B44" s="32" t="s">
        <v>117</v>
      </c>
      <c r="C44" s="53" t="s">
        <v>108</v>
      </c>
      <c r="D44" s="53" t="s">
        <v>248</v>
      </c>
      <c r="E44" s="60">
        <v>1151</v>
      </c>
      <c r="F44" s="11" t="s">
        <v>110</v>
      </c>
      <c r="G44" s="1239" t="s">
        <v>180</v>
      </c>
      <c r="H44" s="1239"/>
      <c r="I44" s="11" t="s">
        <v>120</v>
      </c>
      <c r="J44" s="11" t="s">
        <v>236</v>
      </c>
      <c r="K44" s="47">
        <v>9.81</v>
      </c>
      <c r="L44" s="34">
        <f t="shared" si="9"/>
        <v>4174.3119266055046</v>
      </c>
      <c r="M44" s="35">
        <f t="shared" si="10"/>
        <v>4.370355</v>
      </c>
      <c r="N44" s="85"/>
      <c r="O44" s="68">
        <f t="shared" si="7"/>
        <v>0</v>
      </c>
      <c r="P44" s="85"/>
      <c r="Q44" s="68">
        <f t="shared" si="8"/>
        <v>0</v>
      </c>
      <c r="R44" s="4"/>
      <c r="S44" s="195"/>
    </row>
    <row r="45" spans="1:19" ht="24" customHeight="1" x14ac:dyDescent="0.25">
      <c r="A45" s="4"/>
      <c r="B45" s="37" t="s">
        <v>174</v>
      </c>
      <c r="C45" s="53" t="s">
        <v>122</v>
      </c>
      <c r="D45" s="11" t="s">
        <v>246</v>
      </c>
      <c r="E45" s="60">
        <v>1141</v>
      </c>
      <c r="F45" s="53" t="s">
        <v>110</v>
      </c>
      <c r="G45" s="1239" t="s">
        <v>177</v>
      </c>
      <c r="H45" s="1239"/>
      <c r="I45" s="104" t="s">
        <v>281</v>
      </c>
      <c r="J45" s="99" t="s">
        <v>282</v>
      </c>
      <c r="K45" s="47">
        <v>9.81</v>
      </c>
      <c r="L45" s="34">
        <f t="shared" si="9"/>
        <v>4174.3119266055046</v>
      </c>
      <c r="M45" s="35">
        <f t="shared" si="10"/>
        <v>4.370355</v>
      </c>
      <c r="N45" s="85"/>
      <c r="O45" s="68">
        <f t="shared" si="7"/>
        <v>0</v>
      </c>
      <c r="P45" s="85"/>
      <c r="Q45" s="68">
        <f t="shared" si="8"/>
        <v>0</v>
      </c>
      <c r="R45" s="4"/>
      <c r="S45" s="195"/>
    </row>
    <row r="46" spans="1:19" ht="24" customHeight="1" x14ac:dyDescent="0.25">
      <c r="A46" s="4"/>
      <c r="B46" s="37" t="s">
        <v>175</v>
      </c>
      <c r="C46" s="53" t="s">
        <v>122</v>
      </c>
      <c r="D46" s="53" t="s">
        <v>246</v>
      </c>
      <c r="E46" s="60">
        <v>1140</v>
      </c>
      <c r="F46" s="11" t="s">
        <v>110</v>
      </c>
      <c r="G46" s="75" t="s">
        <v>178</v>
      </c>
      <c r="H46" s="33"/>
      <c r="I46" s="11" t="s">
        <v>200</v>
      </c>
      <c r="J46" s="11" t="s">
        <v>237</v>
      </c>
      <c r="K46" s="47">
        <v>9.7200000000000006</v>
      </c>
      <c r="L46" s="34">
        <f t="shared" si="9"/>
        <v>4212.9629629629626</v>
      </c>
      <c r="M46" s="35">
        <f t="shared" si="10"/>
        <v>4.33026</v>
      </c>
      <c r="N46" s="85"/>
      <c r="O46" s="68">
        <f t="shared" si="7"/>
        <v>0</v>
      </c>
      <c r="P46" s="85"/>
      <c r="Q46" s="68">
        <f t="shared" si="8"/>
        <v>0</v>
      </c>
      <c r="R46" s="4"/>
      <c r="S46" s="195"/>
    </row>
    <row r="47" spans="1:19" ht="24" customHeight="1" x14ac:dyDescent="0.25">
      <c r="A47" s="4"/>
      <c r="B47" s="37" t="s">
        <v>175</v>
      </c>
      <c r="C47" s="53" t="s">
        <v>122</v>
      </c>
      <c r="D47" s="53" t="s">
        <v>246</v>
      </c>
      <c r="E47" s="60">
        <v>1140</v>
      </c>
      <c r="F47" s="11" t="s">
        <v>110</v>
      </c>
      <c r="G47" s="1239" t="s">
        <v>180</v>
      </c>
      <c r="H47" s="1239"/>
      <c r="I47" s="11" t="s">
        <v>199</v>
      </c>
      <c r="J47" s="11" t="s">
        <v>241</v>
      </c>
      <c r="K47" s="47">
        <v>9.7200000000000006</v>
      </c>
      <c r="L47" s="34">
        <f t="shared" si="9"/>
        <v>4212.9629629629626</v>
      </c>
      <c r="M47" s="35">
        <f t="shared" si="10"/>
        <v>4.33026</v>
      </c>
      <c r="N47" s="85"/>
      <c r="O47" s="68">
        <f t="shared" si="7"/>
        <v>0</v>
      </c>
      <c r="P47" s="85"/>
      <c r="Q47" s="68">
        <f t="shared" si="8"/>
        <v>0</v>
      </c>
      <c r="R47" s="4"/>
      <c r="S47" s="195"/>
    </row>
    <row r="48" spans="1:19" ht="24" customHeight="1" x14ac:dyDescent="0.25">
      <c r="A48" s="4"/>
      <c r="B48" s="37" t="s">
        <v>153</v>
      </c>
      <c r="C48" s="53" t="s">
        <v>128</v>
      </c>
      <c r="D48" s="53" t="s">
        <v>245</v>
      </c>
      <c r="E48" s="61">
        <v>760</v>
      </c>
      <c r="F48" s="11" t="s">
        <v>110</v>
      </c>
      <c r="G48" s="1239" t="s">
        <v>178</v>
      </c>
      <c r="H48" s="1239"/>
      <c r="I48" s="11" t="s">
        <v>129</v>
      </c>
      <c r="J48" s="76" t="s">
        <v>238</v>
      </c>
      <c r="K48" s="47">
        <v>6.48</v>
      </c>
      <c r="L48" s="34">
        <f t="shared" si="9"/>
        <v>6319.4444444444443</v>
      </c>
      <c r="M48" s="35">
        <f t="shared" si="10"/>
        <v>2.8868400000000003</v>
      </c>
      <c r="N48" s="85"/>
      <c r="O48" s="68">
        <f t="shared" si="7"/>
        <v>0</v>
      </c>
      <c r="P48" s="85"/>
      <c r="Q48" s="68">
        <f t="shared" si="8"/>
        <v>0</v>
      </c>
      <c r="R48" s="4"/>
      <c r="S48" s="195"/>
    </row>
    <row r="49" spans="1:21" ht="24" customHeight="1" x14ac:dyDescent="0.25">
      <c r="A49" s="4"/>
      <c r="B49" s="37" t="s">
        <v>153</v>
      </c>
      <c r="C49" s="53" t="s">
        <v>128</v>
      </c>
      <c r="D49" s="53" t="s">
        <v>245</v>
      </c>
      <c r="E49" s="61">
        <v>760</v>
      </c>
      <c r="F49" s="11" t="s">
        <v>110</v>
      </c>
      <c r="G49" s="1239" t="s">
        <v>177</v>
      </c>
      <c r="H49" s="1239"/>
      <c r="I49" s="11" t="s">
        <v>130</v>
      </c>
      <c r="J49" s="11" t="s">
        <v>239</v>
      </c>
      <c r="K49" s="47">
        <v>6.48</v>
      </c>
      <c r="L49" s="34">
        <f t="shared" si="9"/>
        <v>6319.4444444444443</v>
      </c>
      <c r="M49" s="35">
        <f t="shared" si="10"/>
        <v>2.8868400000000003</v>
      </c>
      <c r="N49" s="85"/>
      <c r="O49" s="68">
        <f t="shared" si="7"/>
        <v>0</v>
      </c>
      <c r="P49" s="85"/>
      <c r="Q49" s="68">
        <f t="shared" si="8"/>
        <v>0</v>
      </c>
      <c r="R49" s="4"/>
      <c r="S49" s="195"/>
    </row>
    <row r="50" spans="1:21" ht="24" customHeight="1" x14ac:dyDescent="0.25">
      <c r="A50" s="4"/>
      <c r="B50" s="37" t="s">
        <v>153</v>
      </c>
      <c r="C50" s="53" t="s">
        <v>128</v>
      </c>
      <c r="D50" s="53" t="s">
        <v>245</v>
      </c>
      <c r="E50" s="61">
        <v>760</v>
      </c>
      <c r="F50" s="11" t="s">
        <v>110</v>
      </c>
      <c r="G50" s="1239" t="s">
        <v>180</v>
      </c>
      <c r="H50" s="1239"/>
      <c r="I50" s="11" t="s">
        <v>131</v>
      </c>
      <c r="J50" s="11" t="s">
        <v>240</v>
      </c>
      <c r="K50" s="47">
        <v>6.48</v>
      </c>
      <c r="L50" s="34">
        <f t="shared" si="9"/>
        <v>6319.4444444444443</v>
      </c>
      <c r="M50" s="35">
        <f t="shared" si="10"/>
        <v>2.8868400000000003</v>
      </c>
      <c r="N50" s="85"/>
      <c r="O50" s="68">
        <f t="shared" si="7"/>
        <v>0</v>
      </c>
      <c r="P50" s="85"/>
      <c r="Q50" s="68">
        <f t="shared" si="8"/>
        <v>0</v>
      </c>
      <c r="R50" s="4"/>
      <c r="S50" s="195"/>
    </row>
    <row r="51" spans="1:21" ht="24" customHeight="1" x14ac:dyDescent="0.25">
      <c r="A51" s="4"/>
      <c r="B51" s="37" t="s">
        <v>153</v>
      </c>
      <c r="C51" s="53" t="s">
        <v>128</v>
      </c>
      <c r="D51" s="53" t="s">
        <v>245</v>
      </c>
      <c r="E51" s="61">
        <v>760</v>
      </c>
      <c r="F51" s="11" t="s">
        <v>110</v>
      </c>
      <c r="G51" s="1239" t="s">
        <v>201</v>
      </c>
      <c r="H51" s="1239"/>
      <c r="I51" s="11" t="s">
        <v>203</v>
      </c>
      <c r="J51" s="11" t="s">
        <v>242</v>
      </c>
      <c r="K51" s="47">
        <v>6.48</v>
      </c>
      <c r="L51" s="34">
        <f t="shared" si="9"/>
        <v>6319.4444444444443</v>
      </c>
      <c r="M51" s="35">
        <f t="shared" si="10"/>
        <v>2.8868400000000003</v>
      </c>
      <c r="N51" s="85"/>
      <c r="O51" s="68">
        <f t="shared" si="7"/>
        <v>0</v>
      </c>
      <c r="P51" s="85"/>
      <c r="Q51" s="68">
        <f t="shared" si="8"/>
        <v>0</v>
      </c>
      <c r="R51" s="4"/>
      <c r="S51" s="195"/>
    </row>
    <row r="52" spans="1:21" ht="24" customHeight="1" thickBot="1" x14ac:dyDescent="0.3">
      <c r="A52" s="4"/>
      <c r="B52" s="37" t="s">
        <v>230</v>
      </c>
      <c r="C52" s="53" t="s">
        <v>125</v>
      </c>
      <c r="D52" s="53" t="s">
        <v>245</v>
      </c>
      <c r="E52" s="61">
        <v>760</v>
      </c>
      <c r="F52" s="11" t="s">
        <v>110</v>
      </c>
      <c r="G52" s="1239" t="s">
        <v>201</v>
      </c>
      <c r="H52" s="1239"/>
      <c r="I52" s="11" t="s">
        <v>231</v>
      </c>
      <c r="J52" s="11" t="s">
        <v>243</v>
      </c>
      <c r="K52" s="47">
        <v>6.48</v>
      </c>
      <c r="L52" s="34">
        <f t="shared" si="9"/>
        <v>6319.4444444444443</v>
      </c>
      <c r="M52" s="35">
        <f t="shared" si="10"/>
        <v>2.8868400000000003</v>
      </c>
      <c r="N52" s="86"/>
      <c r="O52" s="69">
        <f t="shared" si="7"/>
        <v>0</v>
      </c>
      <c r="P52" s="86"/>
      <c r="Q52" s="69">
        <f t="shared" si="8"/>
        <v>0</v>
      </c>
      <c r="R52" s="4"/>
      <c r="S52" s="195"/>
    </row>
    <row r="53" spans="1:21" ht="12" customHeight="1" thickBot="1" x14ac:dyDescent="0.35">
      <c r="A53" s="4"/>
      <c r="B53" s="49"/>
      <c r="C53" s="55"/>
      <c r="D53" s="10"/>
      <c r="E53" s="54"/>
      <c r="F53" s="10"/>
      <c r="G53" s="21"/>
      <c r="H53" s="22"/>
      <c r="I53" s="10"/>
      <c r="J53" s="10"/>
      <c r="K53" s="15"/>
      <c r="L53" s="16"/>
      <c r="M53" s="17"/>
      <c r="N53" s="18"/>
      <c r="O53" s="19"/>
      <c r="P53" s="18"/>
      <c r="Q53" s="19"/>
      <c r="R53" s="4"/>
      <c r="S53" s="195"/>
    </row>
    <row r="54" spans="1:21" ht="28.5" customHeight="1" thickBot="1" x14ac:dyDescent="0.3">
      <c r="A54" s="4"/>
      <c r="B54" s="1240" t="s">
        <v>254</v>
      </c>
      <c r="C54" s="1240"/>
      <c r="D54" s="1240"/>
      <c r="E54" s="1240"/>
      <c r="F54" s="1240"/>
      <c r="G54" s="1240"/>
      <c r="H54" s="1240"/>
      <c r="I54" s="1240"/>
      <c r="J54" s="1240"/>
      <c r="K54" s="1240"/>
      <c r="L54" s="1225" t="s">
        <v>193</v>
      </c>
      <c r="M54" s="1226"/>
      <c r="N54" s="27">
        <f>SUM(N40:N52)</f>
        <v>0</v>
      </c>
      <c r="O54" s="27">
        <f>SUM(O40:O52)</f>
        <v>0</v>
      </c>
      <c r="P54" s="27">
        <f>SUM(P40:P52)</f>
        <v>0</v>
      </c>
      <c r="Q54" s="27">
        <f>SUM(Q40:Q52)</f>
        <v>0</v>
      </c>
      <c r="R54" s="4"/>
      <c r="S54" s="195"/>
    </row>
    <row r="55" spans="1:21" ht="15.75" customHeight="1" thickBot="1" x14ac:dyDescent="0.35">
      <c r="A55" s="4"/>
      <c r="B55" s="1238" t="s">
        <v>263</v>
      </c>
      <c r="C55" s="1238"/>
      <c r="D55" s="1238"/>
      <c r="E55" s="1238"/>
      <c r="F55" s="1238"/>
      <c r="G55" s="1238"/>
      <c r="H55" s="1238"/>
      <c r="I55" s="21"/>
      <c r="J55" s="21"/>
      <c r="K55" s="21"/>
      <c r="L55" s="88"/>
      <c r="M55" s="89"/>
      <c r="N55" s="66"/>
      <c r="O55" s="66"/>
      <c r="P55" s="66"/>
      <c r="Q55" s="66"/>
      <c r="R55" s="4"/>
      <c r="S55" s="195"/>
    </row>
    <row r="56" spans="1:21" ht="30" customHeight="1" thickBot="1" x14ac:dyDescent="0.35">
      <c r="A56" s="4"/>
      <c r="B56" s="115"/>
      <c r="C56" s="115"/>
      <c r="D56" s="115"/>
      <c r="E56" s="115"/>
      <c r="F56" s="115"/>
      <c r="G56" s="109" t="s">
        <v>312</v>
      </c>
      <c r="H56" s="115"/>
      <c r="I56" s="110" t="s">
        <v>279</v>
      </c>
      <c r="J56" s="115"/>
      <c r="K56" s="21"/>
      <c r="L56" s="1225" t="s">
        <v>195</v>
      </c>
      <c r="M56" s="1226"/>
      <c r="N56" s="27">
        <f>N54+N36</f>
        <v>0</v>
      </c>
      <c r="O56" s="27">
        <f>O54+O36</f>
        <v>0</v>
      </c>
      <c r="P56" s="27">
        <f>P54+P36</f>
        <v>0</v>
      </c>
      <c r="Q56" s="27">
        <f>Q54+Q36</f>
        <v>0</v>
      </c>
      <c r="R56" s="4"/>
      <c r="S56" s="195"/>
    </row>
    <row r="57" spans="1:21" ht="15" customHeight="1" x14ac:dyDescent="0.25">
      <c r="A57" s="4"/>
      <c r="B57" s="37"/>
      <c r="C57" s="53"/>
      <c r="D57" s="13"/>
      <c r="E57" s="53"/>
      <c r="F57" s="13"/>
      <c r="G57" s="4" t="s">
        <v>309</v>
      </c>
      <c r="H57" s="4"/>
      <c r="I57" s="97"/>
      <c r="J57" s="97"/>
      <c r="K57" s="97"/>
      <c r="L57" s="65"/>
      <c r="M57" s="1224"/>
      <c r="N57" s="1224"/>
      <c r="O57" s="1224"/>
      <c r="P57" s="1224"/>
      <c r="Q57" s="13"/>
      <c r="R57" s="13"/>
      <c r="S57" s="199"/>
      <c r="T57" s="12"/>
      <c r="U57" s="12"/>
    </row>
    <row r="58" spans="1:21" ht="15" customHeight="1" x14ac:dyDescent="0.25">
      <c r="A58" s="4"/>
      <c r="B58" s="37"/>
      <c r="C58" s="53"/>
      <c r="D58" s="13"/>
      <c r="E58" s="53"/>
      <c r="F58" s="13"/>
      <c r="H58" s="4"/>
      <c r="I58" s="97"/>
      <c r="J58" s="97"/>
      <c r="K58" s="97"/>
      <c r="L58" s="65"/>
      <c r="M58" s="108"/>
      <c r="N58" s="108"/>
      <c r="O58" s="4"/>
      <c r="P58" s="108"/>
      <c r="Q58" s="13"/>
      <c r="R58" s="13"/>
      <c r="S58" s="199"/>
      <c r="T58" s="12"/>
      <c r="U58" s="12"/>
    </row>
    <row r="59" spans="1:21" ht="12" customHeight="1" x14ac:dyDescent="0.25">
      <c r="A59" s="4"/>
      <c r="B59" s="37"/>
      <c r="C59" s="53"/>
      <c r="D59" s="13"/>
      <c r="E59" s="53"/>
      <c r="F59" s="13"/>
      <c r="G59" s="98"/>
      <c r="H59" s="94"/>
      <c r="I59" s="87"/>
      <c r="J59" s="87"/>
      <c r="K59" s="13"/>
      <c r="L59" s="13"/>
      <c r="M59" s="13"/>
      <c r="N59" s="13"/>
      <c r="O59" s="13"/>
      <c r="P59" s="13"/>
      <c r="Q59" s="13"/>
      <c r="R59" s="13"/>
      <c r="S59" s="199"/>
      <c r="T59" s="12"/>
      <c r="U59" s="12"/>
    </row>
    <row r="60" spans="1:21" x14ac:dyDescent="0.25">
      <c r="C60" s="200"/>
      <c r="D60" s="195"/>
      <c r="E60" s="200"/>
      <c r="F60" s="195"/>
      <c r="G60" s="195"/>
      <c r="H60" s="195"/>
      <c r="I60" s="195"/>
      <c r="J60" s="195"/>
      <c r="K60" s="195"/>
      <c r="L60" s="195"/>
      <c r="M60" s="195"/>
      <c r="N60" s="195"/>
      <c r="O60" s="195"/>
      <c r="P60" s="195"/>
      <c r="Q60" s="195"/>
      <c r="R60" s="195"/>
      <c r="S60" s="195"/>
    </row>
    <row r="61" spans="1:21" x14ac:dyDescent="0.25">
      <c r="C61" s="200"/>
      <c r="D61" s="195"/>
      <c r="E61" s="200"/>
      <c r="F61" s="195"/>
      <c r="G61" s="195"/>
      <c r="H61" s="195"/>
      <c r="I61" s="195"/>
      <c r="J61" s="195"/>
      <c r="K61" s="195"/>
      <c r="L61" s="195"/>
      <c r="M61" s="195"/>
      <c r="N61" s="195"/>
      <c r="O61" s="195"/>
      <c r="P61" s="195"/>
      <c r="Q61" s="195"/>
      <c r="R61" s="195"/>
      <c r="S61" s="195"/>
    </row>
    <row r="62" spans="1:21" x14ac:dyDescent="0.25">
      <c r="C62" s="200"/>
      <c r="D62" s="195"/>
      <c r="E62" s="200"/>
      <c r="F62" s="195"/>
      <c r="G62" s="195"/>
      <c r="H62" s="195"/>
      <c r="I62" s="195"/>
      <c r="J62" s="195"/>
      <c r="K62" s="195"/>
      <c r="L62" s="195"/>
      <c r="M62" s="195"/>
      <c r="N62" s="195"/>
      <c r="O62" s="195"/>
      <c r="P62" s="195"/>
      <c r="Q62" s="195"/>
      <c r="R62" s="195"/>
      <c r="S62" s="195"/>
    </row>
    <row r="63" spans="1:21" x14ac:dyDescent="0.25">
      <c r="C63" s="200"/>
      <c r="D63" s="195"/>
      <c r="E63" s="200"/>
      <c r="F63" s="195"/>
      <c r="G63" s="195"/>
      <c r="H63" s="195"/>
      <c r="I63" s="195"/>
      <c r="J63" s="195"/>
      <c r="K63" s="195"/>
      <c r="L63" s="195"/>
      <c r="M63" s="195"/>
      <c r="N63" s="195"/>
      <c r="O63" s="195"/>
      <c r="P63" s="195"/>
      <c r="Q63" s="195"/>
      <c r="R63" s="195"/>
      <c r="S63" s="195"/>
    </row>
  </sheetData>
  <sheetProtection selectLockedCells="1"/>
  <mergeCells count="26">
    <mergeCell ref="G40:H40"/>
    <mergeCell ref="G41:H41"/>
    <mergeCell ref="G42:H42"/>
    <mergeCell ref="B54:K54"/>
    <mergeCell ref="G47:H47"/>
    <mergeCell ref="G51:H51"/>
    <mergeCell ref="G45:H45"/>
    <mergeCell ref="G48:H48"/>
    <mergeCell ref="G49:H49"/>
    <mergeCell ref="G50:H50"/>
    <mergeCell ref="M57:P57"/>
    <mergeCell ref="L56:M56"/>
    <mergeCell ref="N5:Q5"/>
    <mergeCell ref="G7:H7"/>
    <mergeCell ref="L36:M36"/>
    <mergeCell ref="B9:H9"/>
    <mergeCell ref="B21:H21"/>
    <mergeCell ref="B33:H33"/>
    <mergeCell ref="B38:I38"/>
    <mergeCell ref="N6:O6"/>
    <mergeCell ref="P6:Q6"/>
    <mergeCell ref="B55:H55"/>
    <mergeCell ref="L54:M54"/>
    <mergeCell ref="G52:H52"/>
    <mergeCell ref="G43:H43"/>
    <mergeCell ref="G44:H44"/>
  </mergeCells>
  <phoneticPr fontId="0" type="noConversion"/>
  <hyperlinks>
    <hyperlink ref="I56" r:id="rId1"/>
  </hyperlinks>
  <printOptions horizontalCentered="1"/>
  <pageMargins left="0.47" right="0.24" top="0.5" bottom="0.32" header="0.5" footer="0.25"/>
  <pageSetup scale="57" fitToHeight="4" orientation="landscape" horizontalDpi="240" verticalDpi="144" r:id="rId2"/>
  <headerFooter alignWithMargins="0"/>
  <rowBreaks count="1" manualBreakCount="1">
    <brk id="36" max="16383" man="1"/>
  </rowBreaks>
  <ignoredErrors>
    <ignoredError sqref="E10" numberStoredAsText="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zoomScaleNormal="100" zoomScaleSheetLayoutView="100" workbookViewId="0">
      <selection activeCell="D3" sqref="D3"/>
    </sheetView>
  </sheetViews>
  <sheetFormatPr defaultColWidth="9.109375" defaultRowHeight="13.2" x14ac:dyDescent="0.25"/>
  <cols>
    <col min="1" max="1" width="1" style="6" customWidth="1"/>
    <col min="2" max="2" width="29.44140625" style="50" customWidth="1"/>
    <col min="3" max="3" width="10" style="57" customWidth="1"/>
    <col min="4" max="4" width="11.5546875" style="6" customWidth="1"/>
    <col min="5" max="5" width="7.5546875" style="57" customWidth="1"/>
    <col min="6" max="6" width="7.6640625" style="6" customWidth="1"/>
    <col min="7" max="7" width="10.44140625" style="6" customWidth="1"/>
    <col min="8" max="8" width="40.44140625" style="6" customWidth="1"/>
    <col min="9" max="9" width="14.109375" style="6" customWidth="1"/>
    <col min="10" max="10" width="13.109375" style="6" customWidth="1"/>
    <col min="11" max="11" width="8.6640625" style="6" customWidth="1"/>
    <col min="12" max="12" width="9.88671875" style="6" customWidth="1"/>
    <col min="13" max="13" width="8.88671875" style="6" customWidth="1"/>
    <col min="14" max="14" width="11" style="6" customWidth="1"/>
    <col min="15" max="15" width="11.6640625" style="6" customWidth="1"/>
    <col min="16" max="16" width="14" style="6" customWidth="1"/>
    <col min="17" max="17" width="11.6640625" style="6" customWidth="1"/>
    <col min="18" max="18" width="2.33203125" style="6" customWidth="1"/>
    <col min="19" max="16384" width="9.109375" style="6"/>
  </cols>
  <sheetData>
    <row r="1" spans="1:20" ht="30" x14ac:dyDescent="0.7">
      <c r="A1" s="4"/>
      <c r="B1" s="48"/>
      <c r="C1" s="52"/>
      <c r="D1" s="4"/>
      <c r="E1" s="52"/>
      <c r="F1" s="4"/>
      <c r="G1" s="58" t="s">
        <v>283</v>
      </c>
      <c r="H1" s="4"/>
      <c r="I1" s="4"/>
      <c r="J1" s="4"/>
      <c r="K1" s="4"/>
      <c r="L1" s="4"/>
      <c r="M1" s="4"/>
      <c r="N1" s="4"/>
      <c r="O1" s="4" t="s">
        <v>146</v>
      </c>
      <c r="P1" s="4"/>
      <c r="Q1" s="31">
        <v>39767</v>
      </c>
      <c r="R1" s="4"/>
      <c r="S1" s="195"/>
      <c r="T1" s="195"/>
    </row>
    <row r="2" spans="1:20" ht="27.6" x14ac:dyDescent="0.65">
      <c r="A2" s="4"/>
      <c r="B2" s="48"/>
      <c r="C2" s="52"/>
      <c r="D2" s="4"/>
      <c r="E2" s="52"/>
      <c r="F2" s="4"/>
      <c r="G2" s="59" t="s">
        <v>252</v>
      </c>
      <c r="H2" s="4"/>
      <c r="I2" s="4"/>
      <c r="J2" s="4"/>
      <c r="K2" s="4"/>
      <c r="L2" s="4"/>
      <c r="M2" s="4"/>
      <c r="N2" s="4"/>
      <c r="O2" s="4"/>
      <c r="P2" s="4"/>
      <c r="Q2" s="4"/>
      <c r="R2" s="4"/>
      <c r="S2" s="195"/>
      <c r="T2" s="195"/>
    </row>
    <row r="3" spans="1:20" ht="21" x14ac:dyDescent="0.5">
      <c r="A3" s="4"/>
      <c r="B3" s="48"/>
      <c r="C3" s="52"/>
      <c r="D3" s="4"/>
      <c r="E3" s="25" t="s">
        <v>253</v>
      </c>
      <c r="F3" s="4"/>
      <c r="G3" s="4"/>
      <c r="H3" s="4"/>
      <c r="I3" s="4"/>
      <c r="J3" s="4"/>
      <c r="K3" s="4"/>
      <c r="L3" s="4"/>
      <c r="M3" s="4"/>
      <c r="N3" s="4"/>
      <c r="O3" s="4"/>
      <c r="P3" s="4"/>
      <c r="Q3" s="4"/>
      <c r="R3" s="4"/>
      <c r="S3" s="195"/>
      <c r="T3" s="195"/>
    </row>
    <row r="4" spans="1:20" ht="19.5" customHeight="1" thickBot="1" x14ac:dyDescent="0.35">
      <c r="A4" s="4"/>
      <c r="B4" s="48"/>
      <c r="C4" s="52"/>
      <c r="D4" s="4"/>
      <c r="F4" s="26" t="s">
        <v>161</v>
      </c>
      <c r="G4" s="4"/>
      <c r="H4" s="4"/>
      <c r="I4" s="4"/>
      <c r="J4" s="4"/>
      <c r="K4" s="4"/>
      <c r="L4" s="4"/>
      <c r="M4" s="4"/>
      <c r="N4" s="4"/>
      <c r="O4" s="84"/>
      <c r="P4" s="4"/>
      <c r="Q4" s="4"/>
      <c r="R4" s="4"/>
      <c r="S4" s="195"/>
      <c r="T4" s="195"/>
    </row>
    <row r="5" spans="1:20" ht="17.25" customHeight="1" thickBot="1" x14ac:dyDescent="0.3">
      <c r="A5" s="4"/>
      <c r="B5" s="48"/>
      <c r="C5" s="52"/>
      <c r="D5" s="4"/>
      <c r="E5" s="52"/>
      <c r="F5" s="4"/>
      <c r="H5" s="64" t="s">
        <v>92</v>
      </c>
      <c r="I5" s="4"/>
      <c r="J5" s="4"/>
      <c r="K5" s="4"/>
      <c r="L5" s="4"/>
      <c r="M5" s="4"/>
      <c r="N5" s="1227" t="s">
        <v>198</v>
      </c>
      <c r="O5" s="1228"/>
      <c r="P5" s="1228"/>
      <c r="Q5" s="1229"/>
      <c r="R5" s="4"/>
      <c r="S5" s="195"/>
      <c r="T5" s="195"/>
    </row>
    <row r="6" spans="1:20" s="8" customFormat="1" ht="13.5" customHeight="1" thickBot="1" x14ac:dyDescent="0.3">
      <c r="A6" s="7"/>
      <c r="B6" s="1"/>
      <c r="C6" s="53"/>
      <c r="D6" s="2"/>
      <c r="E6" s="53"/>
      <c r="F6" s="2"/>
      <c r="G6" s="3"/>
      <c r="H6" s="24" t="s">
        <v>146</v>
      </c>
      <c r="I6" s="7"/>
      <c r="J6" s="7"/>
      <c r="K6" s="7"/>
      <c r="L6" s="7"/>
      <c r="M6" s="7"/>
      <c r="N6" s="1236" t="s">
        <v>196</v>
      </c>
      <c r="O6" s="1237"/>
      <c r="P6" s="1236" t="s">
        <v>197</v>
      </c>
      <c r="Q6" s="1237"/>
      <c r="R6" s="7"/>
      <c r="S6" s="196"/>
      <c r="T6" s="196"/>
    </row>
    <row r="7" spans="1:20" s="14" customFormat="1" ht="51.6" thickBot="1" x14ac:dyDescent="0.25">
      <c r="A7" s="20"/>
      <c r="B7" s="96" t="s">
        <v>95</v>
      </c>
      <c r="C7" s="30" t="s">
        <v>311</v>
      </c>
      <c r="D7" s="30" t="s">
        <v>159</v>
      </c>
      <c r="E7" s="30" t="s">
        <v>210</v>
      </c>
      <c r="F7" s="30" t="s">
        <v>96</v>
      </c>
      <c r="G7" s="1230" t="s">
        <v>176</v>
      </c>
      <c r="H7" s="1230"/>
      <c r="I7" s="30" t="s">
        <v>97</v>
      </c>
      <c r="J7" s="30" t="s">
        <v>209</v>
      </c>
      <c r="K7" s="30" t="s">
        <v>310</v>
      </c>
      <c r="L7" s="30" t="s">
        <v>165</v>
      </c>
      <c r="M7" s="123" t="s">
        <v>166</v>
      </c>
      <c r="N7" s="29" t="s">
        <v>163</v>
      </c>
      <c r="O7" s="28" t="s">
        <v>164</v>
      </c>
      <c r="P7" s="30" t="s">
        <v>182</v>
      </c>
      <c r="Q7" s="28" t="s">
        <v>164</v>
      </c>
      <c r="R7" s="20"/>
      <c r="S7" s="197"/>
      <c r="T7" s="197"/>
    </row>
    <row r="8" spans="1:20" ht="27.75" customHeight="1" x14ac:dyDescent="0.35">
      <c r="A8" s="4"/>
      <c r="B8" s="13"/>
      <c r="C8" s="13"/>
      <c r="D8" s="13"/>
      <c r="E8" s="24" t="s">
        <v>313</v>
      </c>
      <c r="F8" s="13"/>
      <c r="G8" s="13"/>
      <c r="H8" s="13"/>
      <c r="I8" s="39"/>
      <c r="J8" s="39"/>
      <c r="K8" s="40" t="s">
        <v>162</v>
      </c>
      <c r="L8" s="41"/>
      <c r="M8" s="101">
        <v>0.44550000000000001</v>
      </c>
      <c r="N8" s="40" t="s">
        <v>183</v>
      </c>
      <c r="O8" s="42" t="s">
        <v>184</v>
      </c>
      <c r="P8" s="40" t="s">
        <v>185</v>
      </c>
      <c r="Q8" s="42" t="s">
        <v>186</v>
      </c>
      <c r="R8" s="4"/>
      <c r="S8" s="195"/>
      <c r="T8" s="195"/>
    </row>
    <row r="9" spans="1:20" ht="32.25" customHeight="1" thickBot="1" x14ac:dyDescent="0.4">
      <c r="A9" s="4"/>
      <c r="B9" s="1233" t="s">
        <v>307</v>
      </c>
      <c r="C9" s="1234"/>
      <c r="D9" s="1234"/>
      <c r="E9" s="1234"/>
      <c r="F9" s="1234"/>
      <c r="G9" s="1234"/>
      <c r="H9" s="1234"/>
      <c r="I9" s="39"/>
      <c r="J9" s="39"/>
      <c r="K9" s="40"/>
      <c r="L9" s="41"/>
      <c r="M9" s="95"/>
      <c r="N9" s="40"/>
      <c r="O9" s="42"/>
      <c r="P9" s="40"/>
      <c r="Q9" s="42"/>
      <c r="R9" s="4"/>
      <c r="S9" s="195"/>
      <c r="T9" s="195"/>
    </row>
    <row r="10" spans="1:20" ht="21.9" customHeight="1" x14ac:dyDescent="0.25">
      <c r="A10" s="4"/>
      <c r="B10" s="32" t="s">
        <v>98</v>
      </c>
      <c r="C10" s="43" t="s">
        <v>108</v>
      </c>
      <c r="D10" s="11" t="s">
        <v>248</v>
      </c>
      <c r="E10" s="60" t="s">
        <v>109</v>
      </c>
      <c r="F10" s="53" t="s">
        <v>110</v>
      </c>
      <c r="G10" s="56" t="s">
        <v>106</v>
      </c>
      <c r="H10" s="33" t="s">
        <v>168</v>
      </c>
      <c r="I10" s="11" t="s">
        <v>111</v>
      </c>
      <c r="J10" s="99" t="s">
        <v>211</v>
      </c>
      <c r="K10" s="47">
        <v>9.81</v>
      </c>
      <c r="L10" s="34">
        <f t="shared" ref="L10:L19" si="0">40950/$K10</f>
        <v>4174.3119266055046</v>
      </c>
      <c r="M10" s="35">
        <f t="shared" ref="M10:M19" si="1">+$M$8*$K10</f>
        <v>4.370355</v>
      </c>
      <c r="N10" s="79"/>
      <c r="O10" s="67">
        <f>+$K10*$N10</f>
        <v>0</v>
      </c>
      <c r="P10" s="79"/>
      <c r="Q10" s="67">
        <f t="shared" ref="Q10:Q19" si="2">($P10/$E10)*$K10</f>
        <v>0</v>
      </c>
      <c r="R10" s="4"/>
      <c r="S10" s="195"/>
      <c r="T10" s="195"/>
    </row>
    <row r="11" spans="1:20" ht="21.9" customHeight="1" x14ac:dyDescent="0.25">
      <c r="A11" s="4"/>
      <c r="B11" s="37" t="s">
        <v>174</v>
      </c>
      <c r="C11" s="53" t="s">
        <v>122</v>
      </c>
      <c r="D11" s="11" t="s">
        <v>246</v>
      </c>
      <c r="E11" s="60">
        <v>1141</v>
      </c>
      <c r="F11" s="53" t="s">
        <v>110</v>
      </c>
      <c r="G11" s="56" t="s">
        <v>106</v>
      </c>
      <c r="H11" s="33" t="s">
        <v>169</v>
      </c>
      <c r="I11" s="11" t="s">
        <v>124</v>
      </c>
      <c r="J11" s="99" t="s">
        <v>212</v>
      </c>
      <c r="K11" s="47">
        <v>9.81</v>
      </c>
      <c r="L11" s="34">
        <f t="shared" si="0"/>
        <v>4174.3119266055046</v>
      </c>
      <c r="M11" s="35">
        <f t="shared" si="1"/>
        <v>4.370355</v>
      </c>
      <c r="N11" s="80"/>
      <c r="O11" s="68">
        <f>+$K11*$N11</f>
        <v>0</v>
      </c>
      <c r="P11" s="80"/>
      <c r="Q11" s="68">
        <f t="shared" si="2"/>
        <v>0</v>
      </c>
      <c r="R11" s="4"/>
      <c r="S11" s="195"/>
      <c r="T11" s="195"/>
    </row>
    <row r="12" spans="1:20" s="8" customFormat="1" ht="21.9" customHeight="1" x14ac:dyDescent="0.25">
      <c r="A12" s="7"/>
      <c r="B12" s="37" t="s">
        <v>175</v>
      </c>
      <c r="C12" s="53" t="s">
        <v>122</v>
      </c>
      <c r="D12" s="11" t="s">
        <v>246</v>
      </c>
      <c r="E12" s="60">
        <v>1140</v>
      </c>
      <c r="F12" s="53" t="s">
        <v>110</v>
      </c>
      <c r="G12" s="56" t="s">
        <v>106</v>
      </c>
      <c r="H12" s="33" t="s">
        <v>170</v>
      </c>
      <c r="I12" s="11" t="s">
        <v>132</v>
      </c>
      <c r="J12" s="99" t="s">
        <v>217</v>
      </c>
      <c r="K12" s="47">
        <v>9.7200000000000006</v>
      </c>
      <c r="L12" s="34">
        <f t="shared" si="0"/>
        <v>4212.9629629629626</v>
      </c>
      <c r="M12" s="35">
        <f t="shared" si="1"/>
        <v>4.33026</v>
      </c>
      <c r="N12" s="80"/>
      <c r="O12" s="68">
        <f>+$K12*$N12</f>
        <v>0</v>
      </c>
      <c r="P12" s="80"/>
      <c r="Q12" s="68">
        <f t="shared" si="2"/>
        <v>0</v>
      </c>
      <c r="R12" s="7"/>
      <c r="S12" s="196"/>
      <c r="T12" s="196"/>
    </row>
    <row r="13" spans="1:20" s="8" customFormat="1" ht="21.9" customHeight="1" x14ac:dyDescent="0.25">
      <c r="A13" s="7"/>
      <c r="B13" s="37" t="s">
        <v>208</v>
      </c>
      <c r="C13" s="53" t="s">
        <v>206</v>
      </c>
      <c r="D13" s="11" t="s">
        <v>250</v>
      </c>
      <c r="E13" s="60">
        <v>961</v>
      </c>
      <c r="F13" s="53" t="s">
        <v>110</v>
      </c>
      <c r="G13" s="56" t="s">
        <v>106</v>
      </c>
      <c r="H13" s="33" t="s">
        <v>255</v>
      </c>
      <c r="I13" s="102" t="s">
        <v>207</v>
      </c>
      <c r="J13" s="99" t="s">
        <v>256</v>
      </c>
      <c r="K13" s="47">
        <v>8.23</v>
      </c>
      <c r="L13" s="34">
        <f t="shared" si="0"/>
        <v>4975.6986634264886</v>
      </c>
      <c r="M13" s="35">
        <f t="shared" si="1"/>
        <v>3.6664650000000001</v>
      </c>
      <c r="N13" s="80"/>
      <c r="O13" s="68">
        <f>+$K13*$N13</f>
        <v>0</v>
      </c>
      <c r="P13" s="80"/>
      <c r="Q13" s="68">
        <f t="shared" si="2"/>
        <v>0</v>
      </c>
      <c r="R13" s="7"/>
      <c r="S13" s="196"/>
      <c r="T13" s="196"/>
    </row>
    <row r="14" spans="1:20" ht="21.9" customHeight="1" x14ac:dyDescent="0.25">
      <c r="A14" s="4"/>
      <c r="B14" s="37" t="s">
        <v>154</v>
      </c>
      <c r="C14" s="53" t="s">
        <v>112</v>
      </c>
      <c r="D14" s="11" t="s">
        <v>245</v>
      </c>
      <c r="E14" s="61">
        <v>760</v>
      </c>
      <c r="F14" s="53" t="s">
        <v>110</v>
      </c>
      <c r="G14" s="56" t="s">
        <v>106</v>
      </c>
      <c r="H14" s="33" t="s">
        <v>260</v>
      </c>
      <c r="I14" s="11" t="s">
        <v>113</v>
      </c>
      <c r="J14" s="99" t="s">
        <v>214</v>
      </c>
      <c r="K14" s="47">
        <v>6.48</v>
      </c>
      <c r="L14" s="34">
        <f t="shared" si="0"/>
        <v>6319.4444444444443</v>
      </c>
      <c r="M14" s="35">
        <f t="shared" si="1"/>
        <v>2.8868400000000003</v>
      </c>
      <c r="N14" s="80"/>
      <c r="O14" s="68">
        <f>+$K14*$N14</f>
        <v>0</v>
      </c>
      <c r="P14" s="80"/>
      <c r="Q14" s="68">
        <f t="shared" si="2"/>
        <v>0</v>
      </c>
      <c r="R14" s="4"/>
      <c r="S14" s="195"/>
      <c r="T14" s="195"/>
    </row>
    <row r="15" spans="1:20" s="8" customFormat="1" ht="21.9" customHeight="1" x14ac:dyDescent="0.25">
      <c r="A15" s="7"/>
      <c r="B15" s="37" t="s">
        <v>155</v>
      </c>
      <c r="C15" s="53" t="s">
        <v>112</v>
      </c>
      <c r="D15" s="11" t="s">
        <v>245</v>
      </c>
      <c r="E15" s="61">
        <v>760</v>
      </c>
      <c r="F15" s="53" t="s">
        <v>110</v>
      </c>
      <c r="G15" s="56" t="s">
        <v>106</v>
      </c>
      <c r="H15" s="33" t="s">
        <v>262</v>
      </c>
      <c r="I15" s="11" t="s">
        <v>144</v>
      </c>
      <c r="J15" s="99" t="s">
        <v>259</v>
      </c>
      <c r="K15" s="47">
        <v>6.48</v>
      </c>
      <c r="L15" s="34">
        <f t="shared" si="0"/>
        <v>6319.4444444444443</v>
      </c>
      <c r="M15" s="35">
        <f t="shared" si="1"/>
        <v>2.8868400000000003</v>
      </c>
      <c r="N15" s="80"/>
      <c r="O15" s="68">
        <f>+$K14*$N14</f>
        <v>0</v>
      </c>
      <c r="P15" s="80"/>
      <c r="Q15" s="68">
        <f t="shared" si="2"/>
        <v>0</v>
      </c>
      <c r="R15" s="7"/>
      <c r="S15" s="196"/>
      <c r="T15" s="196"/>
    </row>
    <row r="16" spans="1:20" s="8" customFormat="1" ht="21.9" customHeight="1" x14ac:dyDescent="0.25">
      <c r="A16" s="7"/>
      <c r="B16" s="37" t="s">
        <v>257</v>
      </c>
      <c r="C16" s="53" t="s">
        <v>112</v>
      </c>
      <c r="D16" s="11" t="s">
        <v>245</v>
      </c>
      <c r="E16" s="61">
        <v>760</v>
      </c>
      <c r="F16" s="53" t="s">
        <v>110</v>
      </c>
      <c r="G16" s="56" t="s">
        <v>106</v>
      </c>
      <c r="H16" s="33" t="s">
        <v>261</v>
      </c>
      <c r="I16" s="11" t="s">
        <v>258</v>
      </c>
      <c r="J16" s="99" t="s">
        <v>215</v>
      </c>
      <c r="K16" s="47">
        <v>6.48</v>
      </c>
      <c r="L16" s="34">
        <f t="shared" si="0"/>
        <v>6319.4444444444443</v>
      </c>
      <c r="M16" s="35">
        <f t="shared" si="1"/>
        <v>2.8868400000000003</v>
      </c>
      <c r="N16" s="80"/>
      <c r="O16" s="68">
        <f>+$K15*$N15</f>
        <v>0</v>
      </c>
      <c r="P16" s="80"/>
      <c r="Q16" s="68">
        <f t="shared" si="2"/>
        <v>0</v>
      </c>
      <c r="R16" s="7"/>
      <c r="S16" s="196"/>
      <c r="T16" s="196"/>
    </row>
    <row r="17" spans="1:20" ht="21.9" customHeight="1" x14ac:dyDescent="0.25">
      <c r="A17" s="4"/>
      <c r="B17" s="37" t="s">
        <v>269</v>
      </c>
      <c r="C17" s="53" t="s">
        <v>125</v>
      </c>
      <c r="D17" s="11" t="s">
        <v>245</v>
      </c>
      <c r="E17" s="60">
        <v>760</v>
      </c>
      <c r="F17" s="53" t="s">
        <v>110</v>
      </c>
      <c r="G17" s="56" t="s">
        <v>106</v>
      </c>
      <c r="H17" s="33" t="s">
        <v>171</v>
      </c>
      <c r="I17" s="11" t="s">
        <v>126</v>
      </c>
      <c r="J17" s="99" t="s">
        <v>213</v>
      </c>
      <c r="K17" s="47">
        <v>6.48</v>
      </c>
      <c r="L17" s="34">
        <f t="shared" si="0"/>
        <v>6319.4444444444443</v>
      </c>
      <c r="M17" s="35">
        <f t="shared" si="1"/>
        <v>2.8868400000000003</v>
      </c>
      <c r="N17" s="80"/>
      <c r="O17" s="68">
        <f>+$K17*$N17</f>
        <v>0</v>
      </c>
      <c r="P17" s="80"/>
      <c r="Q17" s="68">
        <f t="shared" si="2"/>
        <v>0</v>
      </c>
      <c r="R17" s="4"/>
      <c r="S17" s="195"/>
      <c r="T17" s="195"/>
    </row>
    <row r="18" spans="1:20" ht="21.9" customHeight="1" x14ac:dyDescent="0.25">
      <c r="A18" s="4"/>
      <c r="B18" s="37" t="s">
        <v>264</v>
      </c>
      <c r="C18" s="53" t="s">
        <v>114</v>
      </c>
      <c r="D18" s="11" t="s">
        <v>247</v>
      </c>
      <c r="E18" s="60">
        <v>1000</v>
      </c>
      <c r="F18" s="53" t="s">
        <v>115</v>
      </c>
      <c r="G18" s="56" t="s">
        <v>106</v>
      </c>
      <c r="H18" s="33" t="s">
        <v>172</v>
      </c>
      <c r="I18" s="11" t="s">
        <v>116</v>
      </c>
      <c r="J18" s="99" t="s">
        <v>216</v>
      </c>
      <c r="K18" s="47">
        <v>4.21</v>
      </c>
      <c r="L18" s="34">
        <f t="shared" si="0"/>
        <v>9726.8408551068878</v>
      </c>
      <c r="M18" s="35">
        <f t="shared" si="1"/>
        <v>1.8755550000000001</v>
      </c>
      <c r="N18" s="80"/>
      <c r="O18" s="68">
        <f>+$K18*$N18</f>
        <v>0</v>
      </c>
      <c r="P18" s="80"/>
      <c r="Q18" s="68">
        <f t="shared" si="2"/>
        <v>0</v>
      </c>
      <c r="R18" s="4"/>
      <c r="S18" s="195"/>
      <c r="T18" s="195"/>
    </row>
    <row r="19" spans="1:20" ht="21.9" customHeight="1" thickBot="1" x14ac:dyDescent="0.3">
      <c r="A19" s="4"/>
      <c r="B19" s="32" t="s">
        <v>98</v>
      </c>
      <c r="C19" s="43" t="s">
        <v>104</v>
      </c>
      <c r="D19" s="11" t="s">
        <v>249</v>
      </c>
      <c r="E19" s="61">
        <v>618</v>
      </c>
      <c r="F19" s="53" t="s">
        <v>105</v>
      </c>
      <c r="G19" s="56" t="s">
        <v>106</v>
      </c>
      <c r="H19" s="33" t="s">
        <v>152</v>
      </c>
      <c r="I19" s="11" t="s">
        <v>107</v>
      </c>
      <c r="J19" s="103" t="s">
        <v>218</v>
      </c>
      <c r="K19" s="47">
        <v>5.49</v>
      </c>
      <c r="L19" s="34">
        <f t="shared" si="0"/>
        <v>7459.0163934426228</v>
      </c>
      <c r="M19" s="35">
        <f t="shared" si="1"/>
        <v>2.4457949999999999</v>
      </c>
      <c r="N19" s="81"/>
      <c r="O19" s="69">
        <f>+$K19*$N19</f>
        <v>0</v>
      </c>
      <c r="P19" s="81"/>
      <c r="Q19" s="69">
        <f t="shared" si="2"/>
        <v>0</v>
      </c>
      <c r="R19" s="4"/>
      <c r="S19" s="195"/>
      <c r="T19" s="195"/>
    </row>
    <row r="20" spans="1:20" ht="11.25" customHeight="1" x14ac:dyDescent="0.4">
      <c r="A20" s="4"/>
      <c r="B20" s="4"/>
      <c r="C20" s="4"/>
      <c r="D20" s="4"/>
      <c r="E20" s="4"/>
      <c r="F20" s="4"/>
      <c r="G20" s="4"/>
      <c r="I20" s="45"/>
      <c r="J20" s="45"/>
      <c r="K20" s="72"/>
      <c r="L20" s="46"/>
      <c r="M20" s="46"/>
      <c r="N20" s="46"/>
      <c r="O20" s="36" t="s">
        <v>146</v>
      </c>
      <c r="P20" s="46"/>
      <c r="Q20" s="36" t="s">
        <v>146</v>
      </c>
      <c r="R20" s="4"/>
      <c r="S20" s="195"/>
      <c r="T20" s="195"/>
    </row>
    <row r="21" spans="1:20" ht="36.75" customHeight="1" thickBot="1" x14ac:dyDescent="0.45">
      <c r="A21" s="4"/>
      <c r="B21" s="1235" t="s">
        <v>306</v>
      </c>
      <c r="C21" s="1234"/>
      <c r="D21" s="1234"/>
      <c r="E21" s="1234"/>
      <c r="F21" s="1234"/>
      <c r="G21" s="1234"/>
      <c r="H21" s="1234"/>
      <c r="I21" s="45"/>
      <c r="J21" s="45"/>
      <c r="K21" s="72"/>
      <c r="L21" s="46"/>
      <c r="M21" s="46"/>
      <c r="N21" s="46"/>
      <c r="O21" s="36"/>
      <c r="P21" s="46"/>
      <c r="Q21" s="36"/>
      <c r="R21" s="4"/>
      <c r="S21" s="195"/>
      <c r="T21" s="195"/>
    </row>
    <row r="22" spans="1:20" ht="21.9" customHeight="1" x14ac:dyDescent="0.25">
      <c r="A22" s="4"/>
      <c r="B22" s="32" t="s">
        <v>98</v>
      </c>
      <c r="C22" s="43" t="s">
        <v>99</v>
      </c>
      <c r="D22" s="11" t="s">
        <v>148</v>
      </c>
      <c r="E22" s="43">
        <v>144</v>
      </c>
      <c r="F22" s="11" t="s">
        <v>147</v>
      </c>
      <c r="G22" s="56" t="s">
        <v>244</v>
      </c>
      <c r="H22" s="33" t="s">
        <v>205</v>
      </c>
      <c r="I22" s="11" t="s">
        <v>204</v>
      </c>
      <c r="J22" s="103" t="s">
        <v>220</v>
      </c>
      <c r="K22" s="47">
        <v>10.32</v>
      </c>
      <c r="L22" s="34">
        <f t="shared" ref="L22:L32" si="3">40950/$K22</f>
        <v>3968.0232558139533</v>
      </c>
      <c r="M22" s="35">
        <f t="shared" ref="M22:M32" si="4">+$M$8*$K22</f>
        <v>4.5975600000000005</v>
      </c>
      <c r="N22" s="79"/>
      <c r="O22" s="67">
        <f t="shared" ref="O22:O32" si="5">+$K22*$N22</f>
        <v>0</v>
      </c>
      <c r="P22" s="79"/>
      <c r="Q22" s="67">
        <f t="shared" ref="Q22:Q32" si="6">($P22/$E22)*$K22</f>
        <v>0</v>
      </c>
      <c r="R22" s="4"/>
      <c r="S22" s="195"/>
      <c r="T22" s="195"/>
    </row>
    <row r="23" spans="1:20" ht="21.9" customHeight="1" x14ac:dyDescent="0.25">
      <c r="A23" s="4"/>
      <c r="B23" s="32" t="s">
        <v>98</v>
      </c>
      <c r="C23" s="43" t="s">
        <v>99</v>
      </c>
      <c r="D23" s="11" t="s">
        <v>148</v>
      </c>
      <c r="E23" s="43">
        <v>144</v>
      </c>
      <c r="F23" s="11" t="s">
        <v>147</v>
      </c>
      <c r="G23" s="56" t="s">
        <v>244</v>
      </c>
      <c r="H23" s="33" t="s">
        <v>156</v>
      </c>
      <c r="I23" s="11" t="s">
        <v>103</v>
      </c>
      <c r="J23" s="103" t="s">
        <v>219</v>
      </c>
      <c r="K23" s="47">
        <v>10.69</v>
      </c>
      <c r="L23" s="34">
        <f t="shared" si="3"/>
        <v>3830.682881197381</v>
      </c>
      <c r="M23" s="35">
        <f t="shared" si="4"/>
        <v>4.7623949999999997</v>
      </c>
      <c r="N23" s="90"/>
      <c r="O23" s="91">
        <f t="shared" si="5"/>
        <v>0</v>
      </c>
      <c r="P23" s="90"/>
      <c r="Q23" s="92">
        <f t="shared" si="6"/>
        <v>0</v>
      </c>
      <c r="R23" s="4"/>
      <c r="S23" s="195"/>
      <c r="T23" s="195"/>
    </row>
    <row r="24" spans="1:20" ht="21.9" customHeight="1" x14ac:dyDescent="0.25">
      <c r="A24" s="4"/>
      <c r="B24" s="37" t="s">
        <v>98</v>
      </c>
      <c r="C24" s="43" t="s">
        <v>99</v>
      </c>
      <c r="D24" s="11" t="s">
        <v>251</v>
      </c>
      <c r="E24" s="53">
        <v>145</v>
      </c>
      <c r="F24" s="11" t="s">
        <v>100</v>
      </c>
      <c r="G24" s="56" t="s">
        <v>244</v>
      </c>
      <c r="H24" s="33" t="s">
        <v>157</v>
      </c>
      <c r="I24" s="11" t="s">
        <v>101</v>
      </c>
      <c r="J24" s="103" t="s">
        <v>221</v>
      </c>
      <c r="K24" s="47">
        <v>7.81</v>
      </c>
      <c r="L24" s="34">
        <f t="shared" si="3"/>
        <v>5243.2778489116517</v>
      </c>
      <c r="M24" s="35">
        <f t="shared" si="4"/>
        <v>3.479355</v>
      </c>
      <c r="N24" s="80"/>
      <c r="O24" s="70">
        <f t="shared" si="5"/>
        <v>0</v>
      </c>
      <c r="P24" s="80"/>
      <c r="Q24" s="68">
        <f t="shared" si="6"/>
        <v>0</v>
      </c>
      <c r="R24" s="4"/>
      <c r="S24" s="195"/>
      <c r="T24" s="195"/>
    </row>
    <row r="25" spans="1:20" ht="21.9" customHeight="1" x14ac:dyDescent="0.25">
      <c r="A25" s="4"/>
      <c r="B25" s="37" t="s">
        <v>273</v>
      </c>
      <c r="C25" s="100" t="s">
        <v>275</v>
      </c>
      <c r="D25" s="11" t="s">
        <v>274</v>
      </c>
      <c r="E25" s="53">
        <v>60</v>
      </c>
      <c r="F25" s="11" t="s">
        <v>270</v>
      </c>
      <c r="G25" s="56" t="s">
        <v>244</v>
      </c>
      <c r="H25" s="33" t="s">
        <v>157</v>
      </c>
      <c r="I25" s="11" t="s">
        <v>272</v>
      </c>
      <c r="J25" s="103" t="s">
        <v>271</v>
      </c>
      <c r="K25" s="47">
        <v>1.91</v>
      </c>
      <c r="L25" s="34">
        <f t="shared" si="3"/>
        <v>21439.790575916231</v>
      </c>
      <c r="M25" s="35">
        <f t="shared" si="4"/>
        <v>0.85090500000000002</v>
      </c>
      <c r="N25" s="80"/>
      <c r="O25" s="70">
        <f t="shared" si="5"/>
        <v>0</v>
      </c>
      <c r="P25" s="80"/>
      <c r="Q25" s="68">
        <f t="shared" si="6"/>
        <v>0</v>
      </c>
      <c r="R25" s="4"/>
      <c r="S25" s="195"/>
      <c r="T25" s="195"/>
    </row>
    <row r="26" spans="1:20" ht="21.9" customHeight="1" x14ac:dyDescent="0.25">
      <c r="A26" s="4"/>
      <c r="B26" s="32" t="s">
        <v>98</v>
      </c>
      <c r="C26" s="43" t="s">
        <v>99</v>
      </c>
      <c r="D26" s="11" t="s">
        <v>148</v>
      </c>
      <c r="E26" s="43">
        <v>291</v>
      </c>
      <c r="F26" s="11" t="s">
        <v>102</v>
      </c>
      <c r="G26" s="56" t="s">
        <v>244</v>
      </c>
      <c r="H26" s="33" t="s">
        <v>141</v>
      </c>
      <c r="I26" s="38" t="s">
        <v>127</v>
      </c>
      <c r="J26" s="103" t="s">
        <v>222</v>
      </c>
      <c r="K26" s="47">
        <v>16.25</v>
      </c>
      <c r="L26" s="34">
        <f t="shared" si="3"/>
        <v>2520</v>
      </c>
      <c r="M26" s="35">
        <f t="shared" si="4"/>
        <v>7.2393749999999999</v>
      </c>
      <c r="N26" s="80"/>
      <c r="O26" s="70">
        <f t="shared" si="5"/>
        <v>0</v>
      </c>
      <c r="P26" s="80"/>
      <c r="Q26" s="68">
        <f t="shared" si="6"/>
        <v>0</v>
      </c>
      <c r="R26" s="4"/>
      <c r="S26" s="195"/>
      <c r="T26" s="195"/>
    </row>
    <row r="27" spans="1:20" ht="21.9" customHeight="1" x14ac:dyDescent="0.25">
      <c r="A27" s="4"/>
      <c r="B27" s="32" t="s">
        <v>98</v>
      </c>
      <c r="C27" s="53" t="s">
        <v>133</v>
      </c>
      <c r="D27" s="11" t="s">
        <v>251</v>
      </c>
      <c r="E27" s="43">
        <v>286</v>
      </c>
      <c r="F27" s="11" t="s">
        <v>102</v>
      </c>
      <c r="G27" s="56" t="s">
        <v>244</v>
      </c>
      <c r="H27" s="33" t="s">
        <v>145</v>
      </c>
      <c r="I27" s="11" t="s">
        <v>138</v>
      </c>
      <c r="J27" s="103" t="s">
        <v>223</v>
      </c>
      <c r="K27" s="47">
        <v>15.75</v>
      </c>
      <c r="L27" s="34">
        <f t="shared" si="3"/>
        <v>2600</v>
      </c>
      <c r="M27" s="35">
        <f t="shared" si="4"/>
        <v>7.0166250000000003</v>
      </c>
      <c r="N27" s="80"/>
      <c r="O27" s="70">
        <f t="shared" si="5"/>
        <v>0</v>
      </c>
      <c r="P27" s="80"/>
      <c r="Q27" s="68">
        <f t="shared" si="6"/>
        <v>0</v>
      </c>
      <c r="R27" s="4"/>
      <c r="S27" s="195"/>
      <c r="T27" s="195"/>
    </row>
    <row r="28" spans="1:20" ht="21.9" customHeight="1" x14ac:dyDescent="0.25">
      <c r="A28" s="4"/>
      <c r="B28" s="32" t="s">
        <v>98</v>
      </c>
      <c r="C28" s="53" t="s">
        <v>140</v>
      </c>
      <c r="D28" s="11" t="s">
        <v>266</v>
      </c>
      <c r="E28" s="43">
        <v>282</v>
      </c>
      <c r="F28" s="11" t="s">
        <v>136</v>
      </c>
      <c r="G28" s="56" t="s">
        <v>244</v>
      </c>
      <c r="H28" s="33" t="s">
        <v>143</v>
      </c>
      <c r="I28" s="11" t="s">
        <v>137</v>
      </c>
      <c r="J28" s="103" t="s">
        <v>224</v>
      </c>
      <c r="K28" s="47">
        <v>10.52</v>
      </c>
      <c r="L28" s="34">
        <f t="shared" si="3"/>
        <v>3892.5855513307988</v>
      </c>
      <c r="M28" s="35">
        <f t="shared" si="4"/>
        <v>4.6866599999999998</v>
      </c>
      <c r="N28" s="80"/>
      <c r="O28" s="70">
        <f t="shared" si="5"/>
        <v>0</v>
      </c>
      <c r="P28" s="80"/>
      <c r="Q28" s="68">
        <f t="shared" si="6"/>
        <v>0</v>
      </c>
      <c r="R28" s="4"/>
      <c r="S28" s="195"/>
      <c r="T28" s="195"/>
    </row>
    <row r="29" spans="1:20" ht="21.9" customHeight="1" x14ac:dyDescent="0.25">
      <c r="A29" s="4"/>
      <c r="B29" s="32" t="s">
        <v>98</v>
      </c>
      <c r="C29" s="53" t="s">
        <v>133</v>
      </c>
      <c r="D29" s="11" t="s">
        <v>251</v>
      </c>
      <c r="E29" s="43">
        <v>286</v>
      </c>
      <c r="F29" s="11" t="s">
        <v>102</v>
      </c>
      <c r="G29" s="56" t="s">
        <v>244</v>
      </c>
      <c r="H29" s="33" t="s">
        <v>158</v>
      </c>
      <c r="I29" s="11" t="s">
        <v>134</v>
      </c>
      <c r="J29" s="103" t="s">
        <v>225</v>
      </c>
      <c r="K29" s="47">
        <v>18.37</v>
      </c>
      <c r="L29" s="34">
        <f t="shared" si="3"/>
        <v>2229.1780076211212</v>
      </c>
      <c r="M29" s="35">
        <f t="shared" si="4"/>
        <v>8.1838350000000002</v>
      </c>
      <c r="N29" s="80"/>
      <c r="O29" s="70">
        <f t="shared" si="5"/>
        <v>0</v>
      </c>
      <c r="P29" s="80"/>
      <c r="Q29" s="68">
        <f t="shared" si="6"/>
        <v>0</v>
      </c>
      <c r="R29" s="4"/>
      <c r="S29" s="195"/>
      <c r="T29" s="195"/>
    </row>
    <row r="30" spans="1:20" ht="21.9" customHeight="1" x14ac:dyDescent="0.25">
      <c r="A30" s="4"/>
      <c r="B30" s="32" t="s">
        <v>98</v>
      </c>
      <c r="C30" s="53" t="s">
        <v>139</v>
      </c>
      <c r="D30" s="11" t="s">
        <v>267</v>
      </c>
      <c r="E30" s="43">
        <v>555</v>
      </c>
      <c r="F30" s="11" t="s">
        <v>135</v>
      </c>
      <c r="G30" s="56" t="s">
        <v>244</v>
      </c>
      <c r="H30" s="33" t="s">
        <v>142</v>
      </c>
      <c r="I30" s="11" t="s">
        <v>192</v>
      </c>
      <c r="J30" s="103" t="s">
        <v>226</v>
      </c>
      <c r="K30" s="47">
        <v>30.97</v>
      </c>
      <c r="L30" s="34">
        <f t="shared" si="3"/>
        <v>1322.2473361317404</v>
      </c>
      <c r="M30" s="35">
        <f t="shared" si="4"/>
        <v>13.797134999999999</v>
      </c>
      <c r="N30" s="80"/>
      <c r="O30" s="70">
        <f t="shared" si="5"/>
        <v>0</v>
      </c>
      <c r="P30" s="80"/>
      <c r="Q30" s="68">
        <f t="shared" si="6"/>
        <v>0</v>
      </c>
      <c r="R30" s="4"/>
      <c r="S30" s="195"/>
      <c r="T30" s="195"/>
    </row>
    <row r="31" spans="1:20" ht="21.9" customHeight="1" x14ac:dyDescent="0.25">
      <c r="A31" s="4"/>
      <c r="B31" s="32" t="s">
        <v>98</v>
      </c>
      <c r="C31" s="53" t="s">
        <v>99</v>
      </c>
      <c r="D31" s="11" t="s">
        <v>148</v>
      </c>
      <c r="E31" s="43">
        <v>289</v>
      </c>
      <c r="F31" s="11" t="s">
        <v>102</v>
      </c>
      <c r="G31" s="56" t="s">
        <v>244</v>
      </c>
      <c r="H31" s="33" t="s">
        <v>149</v>
      </c>
      <c r="I31" s="11" t="s">
        <v>150</v>
      </c>
      <c r="J31" s="103" t="s">
        <v>227</v>
      </c>
      <c r="K31" s="47">
        <v>9.7200000000000006</v>
      </c>
      <c r="L31" s="34">
        <f t="shared" si="3"/>
        <v>4212.9629629629626</v>
      </c>
      <c r="M31" s="35">
        <f t="shared" si="4"/>
        <v>4.33026</v>
      </c>
      <c r="N31" s="80"/>
      <c r="O31" s="70">
        <f t="shared" si="5"/>
        <v>0</v>
      </c>
      <c r="P31" s="80"/>
      <c r="Q31" s="68">
        <f t="shared" si="6"/>
        <v>0</v>
      </c>
      <c r="R31" s="4"/>
      <c r="S31" s="195"/>
      <c r="T31" s="195"/>
    </row>
    <row r="32" spans="1:20" ht="21.9" customHeight="1" thickBot="1" x14ac:dyDescent="0.3">
      <c r="A32" s="4"/>
      <c r="B32" s="32" t="s">
        <v>98</v>
      </c>
      <c r="C32" s="53" t="s">
        <v>99</v>
      </c>
      <c r="D32" s="11" t="s">
        <v>148</v>
      </c>
      <c r="E32" s="43">
        <v>289</v>
      </c>
      <c r="F32" s="11" t="s">
        <v>102</v>
      </c>
      <c r="G32" s="56" t="s">
        <v>244</v>
      </c>
      <c r="H32" s="37" t="s">
        <v>167</v>
      </c>
      <c r="I32" s="11" t="s">
        <v>151</v>
      </c>
      <c r="J32" s="103" t="s">
        <v>228</v>
      </c>
      <c r="K32" s="47">
        <v>12.84</v>
      </c>
      <c r="L32" s="34">
        <f t="shared" si="3"/>
        <v>3189.2523364485983</v>
      </c>
      <c r="M32" s="35">
        <f t="shared" si="4"/>
        <v>5.7202200000000003</v>
      </c>
      <c r="N32" s="81"/>
      <c r="O32" s="71">
        <f t="shared" si="5"/>
        <v>0</v>
      </c>
      <c r="P32" s="81"/>
      <c r="Q32" s="69">
        <f t="shared" si="6"/>
        <v>0</v>
      </c>
      <c r="R32" s="4"/>
      <c r="S32" s="195"/>
      <c r="T32" s="195"/>
    </row>
    <row r="33" spans="1:21" ht="32.25" customHeight="1" thickBot="1" x14ac:dyDescent="0.35">
      <c r="A33" s="4"/>
      <c r="B33" s="1235" t="s">
        <v>305</v>
      </c>
      <c r="C33" s="1234"/>
      <c r="D33" s="1234"/>
      <c r="E33" s="1234"/>
      <c r="F33" s="1234"/>
      <c r="G33" s="1234"/>
      <c r="H33" s="1234"/>
      <c r="I33" s="11"/>
      <c r="J33" s="99"/>
      <c r="K33" s="47"/>
      <c r="L33" s="34"/>
      <c r="M33" s="35"/>
      <c r="N33" s="74"/>
      <c r="O33" s="36"/>
      <c r="P33" s="74"/>
      <c r="Q33" s="36"/>
      <c r="R33" s="4"/>
      <c r="S33" s="195"/>
      <c r="T33" s="195"/>
    </row>
    <row r="34" spans="1:21" ht="24" customHeight="1" thickBot="1" x14ac:dyDescent="0.3">
      <c r="A34" s="4"/>
      <c r="B34" s="32" t="s">
        <v>190</v>
      </c>
      <c r="C34" s="43" t="s">
        <v>187</v>
      </c>
      <c r="D34" s="11" t="s">
        <v>268</v>
      </c>
      <c r="E34" s="43">
        <v>69</v>
      </c>
      <c r="F34" s="11" t="s">
        <v>188</v>
      </c>
      <c r="G34" s="75" t="s">
        <v>191</v>
      </c>
      <c r="H34" s="37"/>
      <c r="I34" s="11" t="s">
        <v>189</v>
      </c>
      <c r="J34" s="103" t="s">
        <v>229</v>
      </c>
      <c r="K34" s="47">
        <v>6.45</v>
      </c>
      <c r="L34" s="34">
        <f>40950/$K34</f>
        <v>6348.8372093023254</v>
      </c>
      <c r="M34" s="35">
        <f>+$M$8*$K34</f>
        <v>2.873475</v>
      </c>
      <c r="N34" s="82"/>
      <c r="O34" s="77">
        <f>+$K34*$N34</f>
        <v>0</v>
      </c>
      <c r="P34" s="83"/>
      <c r="Q34" s="78">
        <f>($P34/$E34)*$K34</f>
        <v>0</v>
      </c>
      <c r="R34" s="4"/>
      <c r="S34" s="195"/>
      <c r="T34" s="195"/>
    </row>
    <row r="35" spans="1:21" ht="7.5" customHeight="1" thickBot="1" x14ac:dyDescent="0.35">
      <c r="A35" s="4"/>
      <c r="B35" s="32"/>
      <c r="C35" s="54"/>
      <c r="D35" s="10"/>
      <c r="E35" s="54"/>
      <c r="F35" s="10"/>
      <c r="G35" s="23"/>
      <c r="H35" s="44"/>
      <c r="I35" s="10"/>
      <c r="J35" s="10"/>
      <c r="K35" s="73"/>
      <c r="L35" s="16"/>
      <c r="M35" s="17"/>
      <c r="N35" s="18"/>
      <c r="O35" s="19"/>
      <c r="P35" s="18"/>
      <c r="Q35" s="19"/>
      <c r="R35" s="4"/>
      <c r="S35" s="195"/>
      <c r="T35" s="195"/>
    </row>
    <row r="36" spans="1:21" ht="30" customHeight="1" thickBot="1" x14ac:dyDescent="0.3">
      <c r="A36" s="4"/>
      <c r="B36" s="124" t="s">
        <v>146</v>
      </c>
      <c r="C36" s="124"/>
      <c r="D36" s="124"/>
      <c r="E36" s="124"/>
      <c r="F36" s="124"/>
      <c r="H36" s="124"/>
      <c r="I36" s="124"/>
      <c r="J36" s="124"/>
      <c r="K36" s="124"/>
      <c r="L36" s="1231" t="s">
        <v>194</v>
      </c>
      <c r="M36" s="1232"/>
      <c r="N36" s="27">
        <f>SUM(N10:N34)</f>
        <v>0</v>
      </c>
      <c r="O36" s="27">
        <f>SUM(O10:O34)</f>
        <v>0</v>
      </c>
      <c r="P36" s="27">
        <f>SUM(P10:P34)</f>
        <v>0</v>
      </c>
      <c r="Q36" s="27">
        <f>SUM(Q10:Q34)</f>
        <v>0</v>
      </c>
      <c r="R36" s="4"/>
      <c r="S36" s="195"/>
      <c r="T36" s="195"/>
    </row>
    <row r="37" spans="1:21" ht="17.25" customHeight="1" x14ac:dyDescent="0.25">
      <c r="A37" s="4"/>
      <c r="B37" s="1240" t="s">
        <v>254</v>
      </c>
      <c r="C37" s="1240"/>
      <c r="D37" s="1240"/>
      <c r="E37" s="1240"/>
      <c r="F37" s="1240"/>
      <c r="G37" s="1240"/>
      <c r="H37" s="1240"/>
      <c r="I37" s="1240"/>
      <c r="J37" s="1240"/>
      <c r="K37" s="1240"/>
      <c r="L37" s="1225"/>
      <c r="M37" s="1241"/>
      <c r="N37" s="66"/>
      <c r="O37" s="66"/>
      <c r="P37" s="66"/>
      <c r="Q37" s="66"/>
      <c r="R37" s="4"/>
      <c r="S37" s="195"/>
      <c r="T37" s="195"/>
    </row>
    <row r="38" spans="1:21" ht="15.75" customHeight="1" x14ac:dyDescent="0.3">
      <c r="A38" s="4"/>
      <c r="B38" s="1238" t="s">
        <v>263</v>
      </c>
      <c r="C38" s="1238"/>
      <c r="D38" s="1238"/>
      <c r="E38" s="1238"/>
      <c r="F38" s="1238"/>
      <c r="G38" s="1238"/>
      <c r="H38" s="1238"/>
      <c r="I38" s="21"/>
      <c r="J38" s="21"/>
      <c r="K38" s="21"/>
      <c r="L38" s="88"/>
      <c r="M38" s="89"/>
      <c r="N38" s="66"/>
      <c r="O38" s="66"/>
      <c r="P38" s="66"/>
      <c r="Q38" s="66"/>
      <c r="R38" s="4"/>
      <c r="S38" s="195"/>
      <c r="T38" s="195"/>
    </row>
    <row r="39" spans="1:21" ht="30" customHeight="1" x14ac:dyDescent="0.3">
      <c r="A39" s="4"/>
      <c r="B39" s="115"/>
      <c r="C39" s="115"/>
      <c r="D39" s="115"/>
      <c r="E39" s="115"/>
      <c r="F39" s="115"/>
      <c r="G39" s="109" t="s">
        <v>312</v>
      </c>
      <c r="H39" s="115"/>
      <c r="I39" s="110" t="s">
        <v>279</v>
      </c>
      <c r="J39" s="115"/>
      <c r="K39" s="21"/>
      <c r="L39" s="1225"/>
      <c r="M39" s="1241"/>
      <c r="N39" s="66"/>
      <c r="O39" s="66"/>
      <c r="P39" s="66"/>
      <c r="Q39" s="66"/>
      <c r="R39" s="4"/>
      <c r="S39" s="195"/>
      <c r="T39" s="195"/>
    </row>
    <row r="40" spans="1:21" ht="15" customHeight="1" x14ac:dyDescent="0.25">
      <c r="A40" s="4"/>
      <c r="B40" s="37"/>
      <c r="C40" s="53"/>
      <c r="D40" s="13"/>
      <c r="E40" s="53"/>
      <c r="F40" s="13"/>
      <c r="G40" s="4" t="s">
        <v>309</v>
      </c>
      <c r="H40" s="4"/>
      <c r="I40" s="97"/>
      <c r="J40" s="97"/>
      <c r="K40" s="97"/>
      <c r="L40" s="65"/>
      <c r="M40" s="1224"/>
      <c r="N40" s="1224"/>
      <c r="O40" s="1224"/>
      <c r="P40" s="1224"/>
      <c r="Q40" s="13"/>
      <c r="R40" s="13"/>
      <c r="S40" s="199"/>
      <c r="T40" s="199"/>
      <c r="U40" s="12"/>
    </row>
    <row r="41" spans="1:21" ht="15" customHeight="1" x14ac:dyDescent="0.25">
      <c r="A41" s="4"/>
      <c r="B41" s="37"/>
      <c r="C41" s="53"/>
      <c r="D41" s="13"/>
      <c r="E41" s="53"/>
      <c r="F41" s="13"/>
      <c r="H41" s="4"/>
      <c r="I41" s="97"/>
      <c r="J41" s="97"/>
      <c r="K41" s="97"/>
      <c r="L41" s="65"/>
      <c r="M41" s="108"/>
      <c r="N41" s="108"/>
      <c r="O41" s="4"/>
      <c r="P41" s="108"/>
      <c r="Q41" s="13"/>
      <c r="R41" s="13"/>
      <c r="S41" s="199"/>
      <c r="T41" s="199"/>
      <c r="U41" s="12"/>
    </row>
    <row r="42" spans="1:21" ht="12" customHeight="1" x14ac:dyDescent="0.25">
      <c r="A42" s="4"/>
      <c r="B42" s="37"/>
      <c r="C42" s="53"/>
      <c r="D42" s="13"/>
      <c r="E42" s="53"/>
      <c r="F42" s="13"/>
      <c r="G42" s="98"/>
      <c r="H42" s="94"/>
      <c r="I42" s="87"/>
      <c r="J42" s="87"/>
      <c r="K42" s="13"/>
      <c r="L42" s="13"/>
      <c r="M42" s="13"/>
      <c r="N42" s="13"/>
      <c r="O42" s="13"/>
      <c r="P42" s="13"/>
      <c r="Q42" s="13"/>
      <c r="R42" s="13"/>
      <c r="S42" s="199"/>
      <c r="T42" s="199"/>
      <c r="U42" s="12"/>
    </row>
    <row r="43" spans="1:21" x14ac:dyDescent="0.25">
      <c r="C43" s="200"/>
      <c r="D43" s="195"/>
      <c r="E43" s="200"/>
      <c r="F43" s="195"/>
      <c r="G43" s="195"/>
      <c r="H43" s="195"/>
      <c r="I43" s="195"/>
      <c r="J43" s="195"/>
      <c r="K43" s="195"/>
      <c r="L43" s="195"/>
      <c r="M43" s="195"/>
      <c r="N43" s="195"/>
      <c r="O43" s="195"/>
      <c r="P43" s="195"/>
      <c r="Q43" s="195"/>
      <c r="R43" s="195"/>
      <c r="S43" s="195"/>
      <c r="T43" s="195"/>
    </row>
    <row r="44" spans="1:21" x14ac:dyDescent="0.25">
      <c r="C44" s="200"/>
      <c r="D44" s="195"/>
      <c r="E44" s="200"/>
      <c r="F44" s="195"/>
      <c r="G44" s="195"/>
      <c r="H44" s="195"/>
      <c r="I44" s="195"/>
      <c r="J44" s="195"/>
      <c r="K44" s="195"/>
      <c r="L44" s="195"/>
      <c r="M44" s="195"/>
      <c r="N44" s="195"/>
      <c r="O44" s="195"/>
      <c r="P44" s="195"/>
      <c r="Q44" s="195"/>
      <c r="R44" s="195"/>
      <c r="S44" s="195"/>
      <c r="T44" s="195"/>
    </row>
    <row r="45" spans="1:21" x14ac:dyDescent="0.25">
      <c r="C45" s="200"/>
      <c r="D45" s="195"/>
      <c r="E45" s="200"/>
      <c r="F45" s="195"/>
      <c r="G45" s="195"/>
      <c r="H45" s="195"/>
      <c r="I45" s="195"/>
      <c r="J45" s="195"/>
      <c r="K45" s="195"/>
      <c r="L45" s="195"/>
      <c r="M45" s="195"/>
      <c r="N45" s="195"/>
      <c r="O45" s="195"/>
      <c r="P45" s="195"/>
      <c r="Q45" s="195"/>
      <c r="R45" s="195"/>
      <c r="S45" s="195"/>
      <c r="T45" s="195"/>
    </row>
    <row r="46" spans="1:21" x14ac:dyDescent="0.25">
      <c r="C46" s="200"/>
      <c r="D46" s="195"/>
      <c r="E46" s="200"/>
      <c r="F46" s="195"/>
      <c r="G46" s="195"/>
      <c r="H46" s="195"/>
      <c r="I46" s="195"/>
      <c r="J46" s="195"/>
      <c r="K46" s="195"/>
      <c r="L46" s="195"/>
      <c r="M46" s="195"/>
      <c r="N46" s="195"/>
      <c r="O46" s="195"/>
      <c r="P46" s="195"/>
      <c r="Q46" s="195"/>
      <c r="R46" s="195"/>
      <c r="S46" s="195"/>
      <c r="T46" s="195"/>
    </row>
  </sheetData>
  <sheetProtection selectLockedCells="1"/>
  <mergeCells count="13">
    <mergeCell ref="B38:H38"/>
    <mergeCell ref="L37:M37"/>
    <mergeCell ref="B37:K37"/>
    <mergeCell ref="M40:P40"/>
    <mergeCell ref="L39:M39"/>
    <mergeCell ref="N5:Q5"/>
    <mergeCell ref="G7:H7"/>
    <mergeCell ref="L36:M36"/>
    <mergeCell ref="B9:H9"/>
    <mergeCell ref="B21:H21"/>
    <mergeCell ref="B33:H33"/>
    <mergeCell ref="N6:O6"/>
    <mergeCell ref="P6:Q6"/>
  </mergeCells>
  <phoneticPr fontId="0" type="noConversion"/>
  <hyperlinks>
    <hyperlink ref="I39" r:id="rId1"/>
  </hyperlinks>
  <printOptions horizontalCentered="1"/>
  <pageMargins left="0.47" right="0.24" top="0.5" bottom="0.32" header="0.5" footer="0.25"/>
  <pageSetup scale="57" fitToHeight="4" orientation="landscape" horizontalDpi="240" verticalDpi="144"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5"/>
  <sheetViews>
    <sheetView zoomScale="60" zoomScaleNormal="60" zoomScaleSheetLayoutView="70" workbookViewId="0">
      <selection activeCell="C24" sqref="C24:G24"/>
    </sheetView>
  </sheetViews>
  <sheetFormatPr defaultColWidth="9.109375" defaultRowHeight="13.2" x14ac:dyDescent="0.25"/>
  <cols>
    <col min="1" max="1" width="1" style="6" customWidth="1"/>
    <col min="2" max="2" width="29.44140625" style="50" hidden="1" customWidth="1"/>
    <col min="3" max="3" width="13.109375" style="57" customWidth="1"/>
    <col min="4" max="4" width="14.33203125" style="57" customWidth="1"/>
    <col min="5" max="5" width="12.33203125" style="57" customWidth="1"/>
    <col min="6" max="6" width="12.109375" style="57" customWidth="1"/>
    <col min="7" max="7" width="10.44140625" style="6" customWidth="1"/>
    <col min="8" max="8" width="85.109375" style="6" customWidth="1"/>
    <col min="9" max="9" width="21" style="6" customWidth="1"/>
    <col min="10" max="10" width="18.109375" style="130" customWidth="1"/>
    <col min="11" max="11" width="11.6640625" style="6" customWidth="1"/>
    <col min="12" max="12" width="13.33203125" style="6" customWidth="1"/>
    <col min="13" max="13" width="12.44140625" style="6" customWidth="1"/>
    <col min="14" max="14" width="16.44140625" style="6" customWidth="1"/>
    <col min="15" max="15" width="13.44140625" style="156" customWidth="1"/>
    <col min="16" max="16" width="13.44140625" style="1029" customWidth="1"/>
    <col min="17" max="17" width="16.6640625" style="6" customWidth="1"/>
    <col min="18" max="18" width="5.109375" style="6" customWidth="1"/>
    <col min="19" max="19" width="2.33203125" style="6" customWidth="1"/>
    <col min="20" max="16384" width="9.109375" style="6"/>
  </cols>
  <sheetData>
    <row r="1" spans="1:22" ht="13.5" customHeight="1" x14ac:dyDescent="0.25">
      <c r="A1" s="4"/>
      <c r="B1" s="48"/>
      <c r="C1" s="52"/>
      <c r="D1" s="52"/>
      <c r="E1" s="52"/>
      <c r="F1" s="52"/>
      <c r="G1" s="4"/>
      <c r="I1" s="4"/>
      <c r="J1" s="226"/>
      <c r="K1" s="4"/>
      <c r="L1" s="4"/>
      <c r="M1" s="4"/>
      <c r="N1" s="4"/>
      <c r="O1" s="883"/>
      <c r="P1" s="1011"/>
      <c r="Q1" s="962">
        <v>44516</v>
      </c>
      <c r="R1" s="4"/>
      <c r="S1" s="4"/>
      <c r="T1" s="195"/>
    </row>
    <row r="2" spans="1:22" ht="24" customHeight="1" x14ac:dyDescent="0.25">
      <c r="A2" s="4"/>
      <c r="B2" s="48"/>
      <c r="C2" s="52"/>
      <c r="D2" s="52"/>
      <c r="E2" s="52"/>
      <c r="F2" s="52"/>
      <c r="G2" s="4"/>
      <c r="H2" s="319" t="s">
        <v>932</v>
      </c>
      <c r="I2" s="4"/>
      <c r="J2" s="226"/>
      <c r="K2" s="4"/>
      <c r="L2" s="4"/>
      <c r="M2" s="4"/>
      <c r="N2" s="1244" t="s">
        <v>840</v>
      </c>
      <c r="O2" s="1244"/>
      <c r="P2" s="1244"/>
      <c r="Q2" s="1244"/>
      <c r="R2" s="4"/>
      <c r="S2" s="4"/>
      <c r="T2" s="195"/>
    </row>
    <row r="3" spans="1:22" ht="24" customHeight="1" thickBot="1" x14ac:dyDescent="0.65">
      <c r="A3" s="4"/>
      <c r="B3" s="48"/>
      <c r="C3" s="52"/>
      <c r="D3" s="52"/>
      <c r="E3" s="52"/>
      <c r="F3" s="52"/>
      <c r="G3" s="949" t="s">
        <v>826</v>
      </c>
      <c r="I3" s="4"/>
      <c r="J3" s="226"/>
      <c r="K3" s="4"/>
      <c r="L3" s="4"/>
      <c r="M3" s="4"/>
      <c r="N3" s="1245"/>
      <c r="O3" s="1245"/>
      <c r="P3" s="1245"/>
      <c r="Q3" s="1245"/>
      <c r="R3" s="4"/>
      <c r="S3" s="4"/>
      <c r="T3" s="195"/>
    </row>
    <row r="4" spans="1:22" s="8" customFormat="1" ht="23.25" customHeight="1" thickBot="1" x14ac:dyDescent="0.3">
      <c r="A4" s="7"/>
      <c r="B4" s="1"/>
      <c r="C4" s="53"/>
      <c r="D4" s="53"/>
      <c r="E4" s="53"/>
      <c r="F4" s="53"/>
      <c r="G4" s="959" t="s">
        <v>827</v>
      </c>
      <c r="H4" s="1032"/>
      <c r="I4" s="1246" t="s">
        <v>830</v>
      </c>
      <c r="J4" s="1246"/>
      <c r="K4" s="1247"/>
      <c r="L4" s="1247"/>
      <c r="M4" s="1248"/>
      <c r="N4" s="1257" t="s">
        <v>355</v>
      </c>
      <c r="O4" s="1258"/>
      <c r="P4" s="1258"/>
      <c r="Q4" s="1259"/>
      <c r="R4" s="97"/>
      <c r="S4" s="7"/>
      <c r="T4" s="196"/>
    </row>
    <row r="5" spans="1:22" s="9" customFormat="1" ht="67.5" customHeight="1" thickBot="1" x14ac:dyDescent="0.3">
      <c r="A5" s="51"/>
      <c r="B5" s="244" t="s">
        <v>95</v>
      </c>
      <c r="C5" s="245" t="s">
        <v>311</v>
      </c>
      <c r="D5" s="246" t="s">
        <v>370</v>
      </c>
      <c r="E5" s="246" t="s">
        <v>79</v>
      </c>
      <c r="F5" s="246" t="s">
        <v>487</v>
      </c>
      <c r="G5" s="1260" t="s">
        <v>176</v>
      </c>
      <c r="H5" s="1260"/>
      <c r="I5" s="246" t="s">
        <v>97</v>
      </c>
      <c r="J5" s="232" t="s">
        <v>123</v>
      </c>
      <c r="K5" s="246" t="s">
        <v>310</v>
      </c>
      <c r="L5" s="246" t="s">
        <v>165</v>
      </c>
      <c r="M5" s="247" t="s">
        <v>367</v>
      </c>
      <c r="N5" s="994" t="s">
        <v>369</v>
      </c>
      <c r="O5" s="995" t="s">
        <v>368</v>
      </c>
      <c r="P5" s="1012" t="s">
        <v>838</v>
      </c>
      <c r="Q5" s="996" t="s">
        <v>356</v>
      </c>
      <c r="R5" s="4"/>
      <c r="S5" s="51"/>
      <c r="T5" s="198"/>
    </row>
    <row r="6" spans="1:22" ht="25.5" customHeight="1" thickBot="1" x14ac:dyDescent="0.4">
      <c r="A6" s="4"/>
      <c r="B6" s="13"/>
      <c r="C6" s="13"/>
      <c r="D6" s="53"/>
      <c r="E6" s="24" t="s">
        <v>313</v>
      </c>
      <c r="F6" s="53"/>
      <c r="G6" s="13"/>
      <c r="H6" s="13"/>
      <c r="I6" s="39"/>
      <c r="J6" s="228"/>
      <c r="K6" s="248" t="s">
        <v>313</v>
      </c>
      <c r="L6" s="41"/>
      <c r="M6" s="95">
        <v>0.59209999999999996</v>
      </c>
      <c r="N6" s="248" t="s">
        <v>162</v>
      </c>
      <c r="O6" s="248" t="s">
        <v>183</v>
      </c>
      <c r="P6" s="1013" t="s">
        <v>837</v>
      </c>
      <c r="Q6" s="249" t="s">
        <v>839</v>
      </c>
      <c r="R6" s="97"/>
      <c r="S6" s="4"/>
      <c r="T6" s="195"/>
    </row>
    <row r="7" spans="1:22" s="286" customFormat="1" ht="20.100000000000001" customHeight="1" x14ac:dyDescent="0.25">
      <c r="A7" s="481"/>
      <c r="B7" s="482" t="s">
        <v>98</v>
      </c>
      <c r="C7" s="483" t="s">
        <v>108</v>
      </c>
      <c r="D7" s="423" t="s">
        <v>248</v>
      </c>
      <c r="E7" s="484">
        <v>1151</v>
      </c>
      <c r="F7" s="423" t="s">
        <v>580</v>
      </c>
      <c r="G7" s="479" t="s">
        <v>471</v>
      </c>
      <c r="I7" s="414" t="s">
        <v>111</v>
      </c>
      <c r="J7" s="485" t="s">
        <v>211</v>
      </c>
      <c r="K7" s="486">
        <v>9.81</v>
      </c>
      <c r="L7" s="487">
        <f t="shared" ref="L7:L20" si="0">39900/$K7</f>
        <v>4067.2782874617733</v>
      </c>
      <c r="M7" s="488">
        <f>ROUND(+$M$6*$K7,2)</f>
        <v>5.81</v>
      </c>
      <c r="N7" s="950"/>
      <c r="O7" s="997">
        <f t="shared" ref="O7:O14" si="1">M7</f>
        <v>5.81</v>
      </c>
      <c r="P7" s="1014">
        <f>N7*K7</f>
        <v>0</v>
      </c>
      <c r="Q7" s="489">
        <f t="shared" ref="Q7:Q14" si="2">N7*O7</f>
        <v>0</v>
      </c>
      <c r="R7" s="405"/>
      <c r="S7" s="481"/>
      <c r="T7" s="490"/>
      <c r="V7" s="491"/>
    </row>
    <row r="8" spans="1:22" s="286" customFormat="1" ht="20.100000000000001" customHeight="1" x14ac:dyDescent="0.25">
      <c r="A8" s="481"/>
      <c r="B8" s="402" t="s">
        <v>174</v>
      </c>
      <c r="C8" s="423" t="s">
        <v>122</v>
      </c>
      <c r="D8" s="423" t="s">
        <v>246</v>
      </c>
      <c r="E8" s="484">
        <v>1140</v>
      </c>
      <c r="F8" s="423" t="s">
        <v>580</v>
      </c>
      <c r="G8" s="479" t="s">
        <v>492</v>
      </c>
      <c r="H8" s="180"/>
      <c r="I8" s="414" t="s">
        <v>441</v>
      </c>
      <c r="J8" s="485" t="s">
        <v>72</v>
      </c>
      <c r="K8" s="486">
        <v>10.39</v>
      </c>
      <c r="L8" s="487">
        <f t="shared" si="0"/>
        <v>3840.2309913378244</v>
      </c>
      <c r="M8" s="488">
        <f>ROUND(+$M6*K8,2)</f>
        <v>6.15</v>
      </c>
      <c r="N8" s="951"/>
      <c r="O8" s="998">
        <f t="shared" si="1"/>
        <v>6.15</v>
      </c>
      <c r="P8" s="1015">
        <f t="shared" ref="P8:P58" si="3">N8*K8</f>
        <v>0</v>
      </c>
      <c r="Q8" s="492">
        <f t="shared" si="2"/>
        <v>0</v>
      </c>
      <c r="R8" s="405"/>
      <c r="S8" s="481"/>
      <c r="T8" s="490"/>
      <c r="V8" s="491"/>
    </row>
    <row r="9" spans="1:22" s="495" customFormat="1" ht="20.100000000000001" customHeight="1" x14ac:dyDescent="0.25">
      <c r="A9" s="493"/>
      <c r="B9" s="402" t="s">
        <v>175</v>
      </c>
      <c r="C9" s="423" t="s">
        <v>122</v>
      </c>
      <c r="D9" s="423" t="s">
        <v>246</v>
      </c>
      <c r="E9" s="484">
        <v>1141</v>
      </c>
      <c r="F9" s="423" t="s">
        <v>580</v>
      </c>
      <c r="G9" s="479" t="s">
        <v>354</v>
      </c>
      <c r="H9" s="180"/>
      <c r="I9" s="414" t="s">
        <v>124</v>
      </c>
      <c r="J9" s="485" t="s">
        <v>212</v>
      </c>
      <c r="K9" s="486">
        <v>9.7200000000000006</v>
      </c>
      <c r="L9" s="487">
        <f t="shared" si="0"/>
        <v>4104.9382716049377</v>
      </c>
      <c r="M9" s="488">
        <f>ROUND(+$M6*K9,2)</f>
        <v>5.76</v>
      </c>
      <c r="N9" s="951"/>
      <c r="O9" s="998">
        <f t="shared" si="1"/>
        <v>5.76</v>
      </c>
      <c r="P9" s="1015">
        <f t="shared" si="3"/>
        <v>0</v>
      </c>
      <c r="Q9" s="492">
        <f t="shared" si="2"/>
        <v>0</v>
      </c>
      <c r="R9" s="405"/>
      <c r="S9" s="493"/>
      <c r="T9" s="494"/>
      <c r="V9" s="491"/>
    </row>
    <row r="10" spans="1:22" s="495" customFormat="1" ht="20.100000000000001" customHeight="1" x14ac:dyDescent="0.25">
      <c r="A10" s="493"/>
      <c r="B10" s="402" t="s">
        <v>208</v>
      </c>
      <c r="C10" s="423" t="s">
        <v>122</v>
      </c>
      <c r="D10" s="423" t="s">
        <v>246</v>
      </c>
      <c r="E10" s="484">
        <v>1140</v>
      </c>
      <c r="F10" s="423" t="s">
        <v>580</v>
      </c>
      <c r="G10" s="479" t="s">
        <v>467</v>
      </c>
      <c r="H10" s="180"/>
      <c r="I10" s="414" t="s">
        <v>132</v>
      </c>
      <c r="J10" s="485" t="s">
        <v>217</v>
      </c>
      <c r="K10" s="486">
        <v>9.7200000000000006</v>
      </c>
      <c r="L10" s="487">
        <f t="shared" si="0"/>
        <v>4104.9382716049377</v>
      </c>
      <c r="M10" s="488">
        <f t="shared" ref="M10:M20" si="4">ROUND(+$M$6*$K10,2)</f>
        <v>5.76</v>
      </c>
      <c r="N10" s="951"/>
      <c r="O10" s="998">
        <f t="shared" si="1"/>
        <v>5.76</v>
      </c>
      <c r="P10" s="1015">
        <f t="shared" si="3"/>
        <v>0</v>
      </c>
      <c r="Q10" s="492">
        <f t="shared" si="2"/>
        <v>0</v>
      </c>
      <c r="R10" s="405"/>
      <c r="S10" s="493"/>
      <c r="T10" s="494"/>
      <c r="V10" s="491"/>
    </row>
    <row r="11" spans="1:22" s="495" customFormat="1" ht="20.100000000000001" customHeight="1" x14ac:dyDescent="0.25">
      <c r="A11" s="493"/>
      <c r="B11" s="734"/>
      <c r="C11" s="423" t="s">
        <v>759</v>
      </c>
      <c r="D11" s="423" t="s">
        <v>760</v>
      </c>
      <c r="E11" s="484">
        <v>1125</v>
      </c>
      <c r="F11" s="423" t="s">
        <v>580</v>
      </c>
      <c r="G11" s="479" t="s">
        <v>848</v>
      </c>
      <c r="H11" s="180"/>
      <c r="I11" s="414" t="s">
        <v>733</v>
      </c>
      <c r="J11" s="485" t="s">
        <v>732</v>
      </c>
      <c r="K11" s="486">
        <v>10.09</v>
      </c>
      <c r="L11" s="487">
        <f t="shared" si="0"/>
        <v>3954.4103072348862</v>
      </c>
      <c r="M11" s="488">
        <f t="shared" si="4"/>
        <v>5.97</v>
      </c>
      <c r="N11" s="951"/>
      <c r="O11" s="998">
        <f t="shared" si="1"/>
        <v>5.97</v>
      </c>
      <c r="P11" s="1015">
        <f t="shared" si="3"/>
        <v>0</v>
      </c>
      <c r="Q11" s="492">
        <f t="shared" si="2"/>
        <v>0</v>
      </c>
      <c r="R11" s="405"/>
      <c r="S11" s="493"/>
      <c r="T11" s="494"/>
      <c r="V11" s="491"/>
    </row>
    <row r="12" spans="1:22" s="286" customFormat="1" ht="20.100000000000001" customHeight="1" x14ac:dyDescent="0.25">
      <c r="A12" s="481"/>
      <c r="B12" s="402" t="s">
        <v>154</v>
      </c>
      <c r="C12" s="423" t="s">
        <v>206</v>
      </c>
      <c r="D12" s="423" t="s">
        <v>363</v>
      </c>
      <c r="E12" s="484">
        <v>961</v>
      </c>
      <c r="F12" s="423" t="s">
        <v>580</v>
      </c>
      <c r="G12" s="479" t="s">
        <v>472</v>
      </c>
      <c r="H12" s="180"/>
      <c r="I12" s="496" t="s">
        <v>207</v>
      </c>
      <c r="J12" s="485" t="s">
        <v>256</v>
      </c>
      <c r="K12" s="486">
        <v>8.23</v>
      </c>
      <c r="L12" s="487">
        <f t="shared" si="0"/>
        <v>4848.1166464155522</v>
      </c>
      <c r="M12" s="488">
        <f>ROUNDUP(+$M$6*$K12,2)</f>
        <v>4.88</v>
      </c>
      <c r="N12" s="951"/>
      <c r="O12" s="998">
        <f t="shared" si="1"/>
        <v>4.88</v>
      </c>
      <c r="P12" s="1015">
        <f t="shared" si="3"/>
        <v>0</v>
      </c>
      <c r="Q12" s="492">
        <f t="shared" si="2"/>
        <v>0</v>
      </c>
      <c r="R12" s="405"/>
      <c r="S12" s="481"/>
      <c r="T12" s="490"/>
      <c r="V12" s="491"/>
    </row>
    <row r="13" spans="1:22" s="495" customFormat="1" ht="20.100000000000001" customHeight="1" x14ac:dyDescent="0.25">
      <c r="A13" s="493"/>
      <c r="B13" s="402" t="s">
        <v>155</v>
      </c>
      <c r="C13" s="423" t="s">
        <v>112</v>
      </c>
      <c r="D13" s="423" t="s">
        <v>245</v>
      </c>
      <c r="E13" s="497">
        <v>760</v>
      </c>
      <c r="F13" s="423" t="s">
        <v>580</v>
      </c>
      <c r="G13" s="479" t="s">
        <v>371</v>
      </c>
      <c r="H13" s="180"/>
      <c r="I13" s="414" t="s">
        <v>113</v>
      </c>
      <c r="J13" s="498" t="s">
        <v>75</v>
      </c>
      <c r="K13" s="486">
        <v>6.48</v>
      </c>
      <c r="L13" s="487">
        <f t="shared" si="0"/>
        <v>6157.4074074074069</v>
      </c>
      <c r="M13" s="488">
        <f t="shared" si="4"/>
        <v>3.84</v>
      </c>
      <c r="N13" s="951"/>
      <c r="O13" s="998">
        <f t="shared" si="1"/>
        <v>3.84</v>
      </c>
      <c r="P13" s="1015">
        <f t="shared" si="3"/>
        <v>0</v>
      </c>
      <c r="Q13" s="492">
        <f t="shared" si="2"/>
        <v>0</v>
      </c>
      <c r="R13" s="405"/>
      <c r="S13" s="493"/>
      <c r="T13" s="494"/>
      <c r="V13" s="491"/>
    </row>
    <row r="14" spans="1:22" s="286" customFormat="1" ht="20.100000000000001" customHeight="1" x14ac:dyDescent="0.25">
      <c r="A14" s="481"/>
      <c r="B14" s="402" t="s">
        <v>264</v>
      </c>
      <c r="C14" s="423" t="s">
        <v>112</v>
      </c>
      <c r="D14" s="423" t="s">
        <v>245</v>
      </c>
      <c r="E14" s="497">
        <v>760</v>
      </c>
      <c r="F14" s="423" t="s">
        <v>580</v>
      </c>
      <c r="G14" s="479" t="s">
        <v>490</v>
      </c>
      <c r="H14" s="318"/>
      <c r="I14" s="414" t="s">
        <v>387</v>
      </c>
      <c r="J14" s="499" t="s">
        <v>73</v>
      </c>
      <c r="K14" s="486">
        <v>6.93</v>
      </c>
      <c r="L14" s="487">
        <f t="shared" si="0"/>
        <v>5757.575757575758</v>
      </c>
      <c r="M14" s="488">
        <f t="shared" si="4"/>
        <v>4.0999999999999996</v>
      </c>
      <c r="N14" s="951"/>
      <c r="O14" s="998">
        <f t="shared" si="1"/>
        <v>4.0999999999999996</v>
      </c>
      <c r="P14" s="1015">
        <f t="shared" si="3"/>
        <v>0</v>
      </c>
      <c r="Q14" s="492">
        <f t="shared" si="2"/>
        <v>0</v>
      </c>
      <c r="R14" s="405"/>
      <c r="S14" s="481"/>
      <c r="T14" s="490"/>
      <c r="V14" s="491"/>
    </row>
    <row r="15" spans="1:22" s="286" customFormat="1" ht="19.5" customHeight="1" x14ac:dyDescent="0.25">
      <c r="A15" s="481"/>
      <c r="B15" s="482" t="s">
        <v>98</v>
      </c>
      <c r="C15" s="423" t="s">
        <v>390</v>
      </c>
      <c r="D15" s="423" t="s">
        <v>388</v>
      </c>
      <c r="E15" s="497">
        <v>1161</v>
      </c>
      <c r="F15" s="423" t="s">
        <v>580</v>
      </c>
      <c r="G15" s="479" t="s">
        <v>384</v>
      </c>
      <c r="H15" s="180"/>
      <c r="I15" s="414" t="s">
        <v>385</v>
      </c>
      <c r="J15" s="485" t="s">
        <v>386</v>
      </c>
      <c r="K15" s="486">
        <v>9.89</v>
      </c>
      <c r="L15" s="487">
        <f t="shared" si="0"/>
        <v>4034.3781597573302</v>
      </c>
      <c r="M15" s="488">
        <f t="shared" si="4"/>
        <v>5.86</v>
      </c>
      <c r="N15" s="951"/>
      <c r="O15" s="998">
        <f t="shared" ref="O15:O54" si="5">M15</f>
        <v>5.86</v>
      </c>
      <c r="P15" s="1015">
        <f t="shared" si="3"/>
        <v>0</v>
      </c>
      <c r="Q15" s="492">
        <f t="shared" ref="Q15:Q54" si="6">N15*O15</f>
        <v>0</v>
      </c>
      <c r="R15" s="405"/>
      <c r="S15" s="481"/>
      <c r="T15" s="490"/>
      <c r="V15" s="491"/>
    </row>
    <row r="16" spans="1:22" s="286" customFormat="1" ht="19.5" customHeight="1" x14ac:dyDescent="0.25">
      <c r="A16" s="481"/>
      <c r="B16" s="482" t="s">
        <v>98</v>
      </c>
      <c r="C16" s="423" t="s">
        <v>390</v>
      </c>
      <c r="D16" s="423" t="s">
        <v>389</v>
      </c>
      <c r="E16" s="484">
        <v>774</v>
      </c>
      <c r="F16" s="423" t="s">
        <v>580</v>
      </c>
      <c r="G16" s="479" t="s">
        <v>395</v>
      </c>
      <c r="H16" s="180"/>
      <c r="I16" s="414" t="s">
        <v>126</v>
      </c>
      <c r="J16" s="485" t="s">
        <v>213</v>
      </c>
      <c r="K16" s="486">
        <v>6.6</v>
      </c>
      <c r="L16" s="487">
        <f t="shared" si="0"/>
        <v>6045.454545454546</v>
      </c>
      <c r="M16" s="488">
        <f t="shared" si="4"/>
        <v>3.91</v>
      </c>
      <c r="N16" s="951"/>
      <c r="O16" s="998">
        <f>M16</f>
        <v>3.91</v>
      </c>
      <c r="P16" s="1015">
        <f t="shared" si="3"/>
        <v>0</v>
      </c>
      <c r="Q16" s="492">
        <f>N16*O16</f>
        <v>0</v>
      </c>
      <c r="R16" s="405"/>
      <c r="S16" s="481"/>
      <c r="T16" s="490"/>
    </row>
    <row r="17" spans="1:22" s="286" customFormat="1" ht="19.5" customHeight="1" x14ac:dyDescent="0.25">
      <c r="A17" s="481"/>
      <c r="B17" s="482" t="s">
        <v>98</v>
      </c>
      <c r="C17" s="423" t="s">
        <v>125</v>
      </c>
      <c r="D17" s="423" t="s">
        <v>245</v>
      </c>
      <c r="E17" s="484">
        <v>760</v>
      </c>
      <c r="F17" s="423" t="s">
        <v>580</v>
      </c>
      <c r="G17" s="479" t="s">
        <v>892</v>
      </c>
      <c r="H17" s="180"/>
      <c r="I17" s="414" t="s">
        <v>488</v>
      </c>
      <c r="J17" s="485" t="s">
        <v>489</v>
      </c>
      <c r="K17" s="486">
        <v>6.93</v>
      </c>
      <c r="L17" s="487">
        <f t="shared" si="0"/>
        <v>5757.575757575758</v>
      </c>
      <c r="M17" s="488">
        <f t="shared" si="4"/>
        <v>4.0999999999999996</v>
      </c>
      <c r="N17" s="951"/>
      <c r="O17" s="998">
        <f t="shared" si="5"/>
        <v>4.0999999999999996</v>
      </c>
      <c r="P17" s="1015">
        <f t="shared" si="3"/>
        <v>0</v>
      </c>
      <c r="Q17" s="492">
        <f>N17*O17</f>
        <v>0</v>
      </c>
      <c r="R17" s="405"/>
      <c r="S17" s="481"/>
      <c r="T17" s="490"/>
    </row>
    <row r="18" spans="1:22" s="286" customFormat="1" ht="19.5" customHeight="1" x14ac:dyDescent="0.25">
      <c r="A18" s="481"/>
      <c r="B18" s="482"/>
      <c r="C18" s="423" t="s">
        <v>122</v>
      </c>
      <c r="D18" s="423" t="s">
        <v>246</v>
      </c>
      <c r="E18" s="484">
        <v>542</v>
      </c>
      <c r="F18" s="423" t="s">
        <v>737</v>
      </c>
      <c r="G18" s="479" t="s">
        <v>945</v>
      </c>
      <c r="H18" s="180"/>
      <c r="I18" s="414" t="s">
        <v>734</v>
      </c>
      <c r="J18" s="485" t="s">
        <v>731</v>
      </c>
      <c r="K18" s="486">
        <v>5.61</v>
      </c>
      <c r="L18" s="487">
        <f t="shared" si="0"/>
        <v>7112.2994652406414</v>
      </c>
      <c r="M18" s="488">
        <f t="shared" si="4"/>
        <v>3.32</v>
      </c>
      <c r="N18" s="952"/>
      <c r="O18" s="999">
        <f t="shared" si="5"/>
        <v>3.32</v>
      </c>
      <c r="P18" s="1016">
        <f t="shared" si="3"/>
        <v>0</v>
      </c>
      <c r="Q18" s="751">
        <f>N18*O18</f>
        <v>0</v>
      </c>
      <c r="R18" s="405"/>
      <c r="S18" s="481"/>
      <c r="T18" s="490"/>
    </row>
    <row r="19" spans="1:22" s="286" customFormat="1" ht="19.5" hidden="1" customHeight="1" x14ac:dyDescent="0.25">
      <c r="A19" s="481"/>
      <c r="B19" s="482"/>
      <c r="C19" s="423" t="s">
        <v>122</v>
      </c>
      <c r="D19" s="423" t="s">
        <v>246</v>
      </c>
      <c r="E19" s="484">
        <v>542</v>
      </c>
      <c r="F19" s="423" t="s">
        <v>737</v>
      </c>
      <c r="G19" s="479" t="s">
        <v>946</v>
      </c>
      <c r="H19" s="180"/>
      <c r="I19" s="414" t="s">
        <v>734</v>
      </c>
      <c r="J19" s="485" t="s">
        <v>886</v>
      </c>
      <c r="K19" s="486">
        <v>5.61</v>
      </c>
      <c r="L19" s="487">
        <f t="shared" si="0"/>
        <v>7112.2994652406414</v>
      </c>
      <c r="M19" s="488">
        <f t="shared" si="4"/>
        <v>3.32</v>
      </c>
      <c r="N19" s="952"/>
      <c r="O19" s="999">
        <f t="shared" si="5"/>
        <v>3.32</v>
      </c>
      <c r="P19" s="1016">
        <f t="shared" ref="P19" si="7">N19*K19</f>
        <v>0</v>
      </c>
      <c r="Q19" s="751">
        <f>N19*O19</f>
        <v>0</v>
      </c>
      <c r="R19" s="405"/>
      <c r="S19" s="481"/>
      <c r="T19" s="490"/>
    </row>
    <row r="20" spans="1:22" s="286" customFormat="1" ht="19.5" customHeight="1" thickBot="1" x14ac:dyDescent="0.3">
      <c r="A20" s="481"/>
      <c r="B20" s="482"/>
      <c r="C20" s="423" t="s">
        <v>125</v>
      </c>
      <c r="D20" s="423" t="s">
        <v>245</v>
      </c>
      <c r="E20" s="484">
        <v>302</v>
      </c>
      <c r="F20" s="423" t="s">
        <v>618</v>
      </c>
      <c r="G20" s="479" t="s">
        <v>947</v>
      </c>
      <c r="H20" s="180"/>
      <c r="I20" s="414" t="s">
        <v>616</v>
      </c>
      <c r="J20" s="485" t="s">
        <v>615</v>
      </c>
      <c r="K20" s="486">
        <v>3.83</v>
      </c>
      <c r="L20" s="487">
        <f t="shared" si="0"/>
        <v>10417.7545691906</v>
      </c>
      <c r="M20" s="488">
        <f t="shared" si="4"/>
        <v>2.27</v>
      </c>
      <c r="N20" s="953"/>
      <c r="O20" s="1000">
        <f t="shared" si="5"/>
        <v>2.27</v>
      </c>
      <c r="P20" s="1017">
        <f t="shared" si="3"/>
        <v>0</v>
      </c>
      <c r="Q20" s="500">
        <f>N20*O20</f>
        <v>0</v>
      </c>
      <c r="R20" s="405"/>
      <c r="S20" s="481"/>
      <c r="T20" s="490"/>
    </row>
    <row r="21" spans="1:22" s="286" customFormat="1" ht="7.5" customHeight="1" thickBot="1" x14ac:dyDescent="0.3">
      <c r="A21" s="481"/>
      <c r="B21" s="482" t="s">
        <v>98</v>
      </c>
      <c r="C21" s="423"/>
      <c r="D21" s="423"/>
      <c r="E21" s="484"/>
      <c r="F21" s="423"/>
      <c r="G21" s="501"/>
      <c r="H21" s="180"/>
      <c r="I21" s="414"/>
      <c r="J21" s="485"/>
      <c r="K21" s="486"/>
      <c r="L21" s="487"/>
      <c r="M21" s="488"/>
      <c r="N21" s="502"/>
      <c r="O21" s="1001"/>
      <c r="P21" s="1018"/>
      <c r="Q21" s="503"/>
      <c r="R21" s="405"/>
      <c r="S21" s="481"/>
      <c r="T21" s="490"/>
      <c r="V21" s="491"/>
    </row>
    <row r="22" spans="1:22" s="286" customFormat="1" ht="20.100000000000001" customHeight="1" x14ac:dyDescent="0.25">
      <c r="A22" s="481"/>
      <c r="B22" s="402" t="s">
        <v>98</v>
      </c>
      <c r="C22" s="423" t="s">
        <v>114</v>
      </c>
      <c r="D22" s="423" t="s">
        <v>247</v>
      </c>
      <c r="E22" s="484">
        <v>1000</v>
      </c>
      <c r="F22" s="423" t="s">
        <v>581</v>
      </c>
      <c r="G22" s="501" t="s">
        <v>915</v>
      </c>
      <c r="H22" s="180"/>
      <c r="I22" s="414" t="s">
        <v>116</v>
      </c>
      <c r="J22" s="485" t="s">
        <v>216</v>
      </c>
      <c r="K22" s="486">
        <v>4.21</v>
      </c>
      <c r="L22" s="487">
        <f t="shared" ref="L22:L32" si="8">39900/$K22</f>
        <v>9477.4346793349177</v>
      </c>
      <c r="M22" s="488">
        <f t="shared" ref="M22:M32" si="9">ROUND(+$M$6*$K22,2)</f>
        <v>2.4900000000000002</v>
      </c>
      <c r="N22" s="950"/>
      <c r="O22" s="997">
        <f t="shared" si="5"/>
        <v>2.4900000000000002</v>
      </c>
      <c r="P22" s="1014">
        <f t="shared" si="3"/>
        <v>0</v>
      </c>
      <c r="Q22" s="489">
        <f t="shared" si="6"/>
        <v>0</v>
      </c>
      <c r="R22" s="405"/>
      <c r="S22" s="481"/>
      <c r="T22" s="490"/>
      <c r="V22" s="491"/>
    </row>
    <row r="23" spans="1:22" s="286" customFormat="1" ht="20.100000000000001" customHeight="1" x14ac:dyDescent="0.25">
      <c r="A23" s="481"/>
      <c r="B23" s="402" t="s">
        <v>273</v>
      </c>
      <c r="C23" s="518" t="s">
        <v>114</v>
      </c>
      <c r="D23" s="518" t="s">
        <v>247</v>
      </c>
      <c r="E23" s="542">
        <v>1000</v>
      </c>
      <c r="F23" s="518" t="s">
        <v>581</v>
      </c>
      <c r="G23" s="479" t="s">
        <v>491</v>
      </c>
      <c r="H23" s="560"/>
      <c r="I23" s="516" t="s">
        <v>442</v>
      </c>
      <c r="J23" s="498" t="s">
        <v>74</v>
      </c>
      <c r="K23" s="527">
        <v>4.8099999999999996</v>
      </c>
      <c r="L23" s="487">
        <f t="shared" si="8"/>
        <v>8295.2182952182957</v>
      </c>
      <c r="M23" s="488">
        <f t="shared" si="9"/>
        <v>2.85</v>
      </c>
      <c r="N23" s="951"/>
      <c r="O23" s="998">
        <f t="shared" si="5"/>
        <v>2.85</v>
      </c>
      <c r="P23" s="1015">
        <f t="shared" si="3"/>
        <v>0</v>
      </c>
      <c r="Q23" s="492">
        <f t="shared" si="6"/>
        <v>0</v>
      </c>
      <c r="R23" s="405"/>
      <c r="S23" s="481"/>
      <c r="T23" s="490"/>
      <c r="V23" s="491"/>
    </row>
    <row r="24" spans="1:22" s="286" customFormat="1" ht="20.100000000000001" customHeight="1" x14ac:dyDescent="0.25">
      <c r="A24" s="481"/>
      <c r="B24" s="460"/>
      <c r="C24" s="518" t="s">
        <v>625</v>
      </c>
      <c r="D24" s="518" t="s">
        <v>627</v>
      </c>
      <c r="E24" s="542">
        <v>1000</v>
      </c>
      <c r="F24" s="518" t="s">
        <v>626</v>
      </c>
      <c r="G24" s="479" t="s">
        <v>630</v>
      </c>
      <c r="H24" s="560"/>
      <c r="I24" s="516" t="s">
        <v>628</v>
      </c>
      <c r="J24" s="498" t="s">
        <v>629</v>
      </c>
      <c r="K24" s="527">
        <v>3.89</v>
      </c>
      <c r="L24" s="487">
        <f t="shared" si="8"/>
        <v>10257.069408740359</v>
      </c>
      <c r="M24" s="488">
        <f t="shared" si="9"/>
        <v>2.2999999999999998</v>
      </c>
      <c r="N24" s="951"/>
      <c r="O24" s="998">
        <f t="shared" si="5"/>
        <v>2.2999999999999998</v>
      </c>
      <c r="P24" s="1015">
        <f t="shared" si="3"/>
        <v>0</v>
      </c>
      <c r="Q24" s="492">
        <f t="shared" si="6"/>
        <v>0</v>
      </c>
      <c r="R24" s="405"/>
      <c r="S24" s="481"/>
      <c r="T24" s="490"/>
      <c r="V24" s="491"/>
    </row>
    <row r="25" spans="1:22" s="286" customFormat="1" ht="20.100000000000001" customHeight="1" x14ac:dyDescent="0.25">
      <c r="A25" s="481"/>
      <c r="B25" s="460"/>
      <c r="C25" s="518" t="s">
        <v>620</v>
      </c>
      <c r="D25" s="518" t="s">
        <v>621</v>
      </c>
      <c r="E25" s="542">
        <v>400</v>
      </c>
      <c r="F25" s="518" t="s">
        <v>580</v>
      </c>
      <c r="G25" s="479" t="s">
        <v>623</v>
      </c>
      <c r="H25" s="560"/>
      <c r="I25" s="516" t="s">
        <v>614</v>
      </c>
      <c r="J25" s="498" t="s">
        <v>612</v>
      </c>
      <c r="K25" s="527">
        <v>3.34</v>
      </c>
      <c r="L25" s="487">
        <f t="shared" si="8"/>
        <v>11946.107784431138</v>
      </c>
      <c r="M25" s="488">
        <f t="shared" si="9"/>
        <v>1.98</v>
      </c>
      <c r="N25" s="951"/>
      <c r="O25" s="998">
        <f t="shared" si="5"/>
        <v>1.98</v>
      </c>
      <c r="P25" s="1015">
        <f t="shared" si="3"/>
        <v>0</v>
      </c>
      <c r="Q25" s="492">
        <f t="shared" si="6"/>
        <v>0</v>
      </c>
      <c r="R25" s="405"/>
      <c r="S25" s="481"/>
      <c r="T25" s="490"/>
      <c r="V25" s="491"/>
    </row>
    <row r="26" spans="1:22" s="286" customFormat="1" ht="20.100000000000001" customHeight="1" x14ac:dyDescent="0.25">
      <c r="A26" s="481"/>
      <c r="B26" s="567"/>
      <c r="C26" s="518" t="s">
        <v>893</v>
      </c>
      <c r="D26" s="518" t="s">
        <v>884</v>
      </c>
      <c r="E26" s="542">
        <v>746</v>
      </c>
      <c r="F26" s="518" t="s">
        <v>580</v>
      </c>
      <c r="G26" s="480" t="s">
        <v>857</v>
      </c>
      <c r="H26" s="560"/>
      <c r="I26" s="516" t="s">
        <v>640</v>
      </c>
      <c r="J26" s="498" t="s">
        <v>641</v>
      </c>
      <c r="K26" s="527">
        <v>6.45</v>
      </c>
      <c r="L26" s="487">
        <f t="shared" si="8"/>
        <v>6186.0465116279065</v>
      </c>
      <c r="M26" s="488">
        <f t="shared" si="9"/>
        <v>3.82</v>
      </c>
      <c r="N26" s="951"/>
      <c r="O26" s="998">
        <f t="shared" si="5"/>
        <v>3.82</v>
      </c>
      <c r="P26" s="1015">
        <f t="shared" si="3"/>
        <v>0</v>
      </c>
      <c r="Q26" s="492">
        <f t="shared" si="6"/>
        <v>0</v>
      </c>
      <c r="R26" s="405"/>
      <c r="S26" s="481"/>
      <c r="T26" s="490"/>
      <c r="V26" s="491"/>
    </row>
    <row r="27" spans="1:22" s="286" customFormat="1" ht="20.100000000000001" customHeight="1" x14ac:dyDescent="0.25">
      <c r="A27" s="481"/>
      <c r="B27" s="734"/>
      <c r="C27" s="518" t="s">
        <v>761</v>
      </c>
      <c r="D27" s="518" t="s">
        <v>762</v>
      </c>
      <c r="E27" s="542">
        <v>1130</v>
      </c>
      <c r="F27" s="518" t="s">
        <v>580</v>
      </c>
      <c r="G27" s="479" t="s">
        <v>763</v>
      </c>
      <c r="H27" s="560"/>
      <c r="I27" s="516" t="s">
        <v>735</v>
      </c>
      <c r="J27" s="498" t="s">
        <v>736</v>
      </c>
      <c r="K27" s="527">
        <v>9.43</v>
      </c>
      <c r="L27" s="487">
        <f t="shared" si="8"/>
        <v>4231.1770943796391</v>
      </c>
      <c r="M27" s="488">
        <f t="shared" si="9"/>
        <v>5.58</v>
      </c>
      <c r="N27" s="951"/>
      <c r="O27" s="998">
        <f t="shared" si="5"/>
        <v>5.58</v>
      </c>
      <c r="P27" s="1015">
        <f t="shared" si="3"/>
        <v>0</v>
      </c>
      <c r="Q27" s="492">
        <f t="shared" si="6"/>
        <v>0</v>
      </c>
      <c r="R27" s="405"/>
      <c r="S27" s="481"/>
      <c r="T27" s="490"/>
      <c r="V27" s="491"/>
    </row>
    <row r="28" spans="1:22" s="286" customFormat="1" ht="20.100000000000001" customHeight="1" x14ac:dyDescent="0.25">
      <c r="A28" s="481"/>
      <c r="B28" s="1061"/>
      <c r="C28" s="423" t="s">
        <v>114</v>
      </c>
      <c r="D28" s="423" t="s">
        <v>247</v>
      </c>
      <c r="E28" s="484">
        <v>1000</v>
      </c>
      <c r="F28" s="423" t="s">
        <v>581</v>
      </c>
      <c r="G28" s="479" t="s">
        <v>896</v>
      </c>
      <c r="H28" s="560"/>
      <c r="I28" s="587" t="s">
        <v>895</v>
      </c>
      <c r="J28" s="572" t="s">
        <v>897</v>
      </c>
      <c r="K28" s="527">
        <v>4.67</v>
      </c>
      <c r="L28" s="487">
        <v>8544</v>
      </c>
      <c r="M28" s="488">
        <f t="shared" si="9"/>
        <v>2.77</v>
      </c>
      <c r="N28" s="951"/>
      <c r="O28" s="998">
        <f t="shared" si="5"/>
        <v>2.77</v>
      </c>
      <c r="P28" s="1015">
        <f t="shared" si="3"/>
        <v>0</v>
      </c>
      <c r="Q28" s="492">
        <f t="shared" si="6"/>
        <v>0</v>
      </c>
      <c r="R28" s="405"/>
      <c r="S28" s="481"/>
      <c r="T28" s="490"/>
      <c r="V28" s="491"/>
    </row>
    <row r="29" spans="1:22" s="286" customFormat="1" ht="20.100000000000001" customHeight="1" x14ac:dyDescent="0.25">
      <c r="A29" s="481"/>
      <c r="B29" s="402"/>
      <c r="C29" s="518" t="s">
        <v>422</v>
      </c>
      <c r="D29" s="518" t="s">
        <v>423</v>
      </c>
      <c r="E29" s="542">
        <v>250</v>
      </c>
      <c r="F29" s="518" t="s">
        <v>582</v>
      </c>
      <c r="G29" s="479" t="s">
        <v>916</v>
      </c>
      <c r="H29" s="560"/>
      <c r="I29" s="516" t="s">
        <v>424</v>
      </c>
      <c r="J29" s="498" t="s">
        <v>426</v>
      </c>
      <c r="K29" s="527">
        <v>3.56</v>
      </c>
      <c r="L29" s="487">
        <f t="shared" si="8"/>
        <v>11207.865168539325</v>
      </c>
      <c r="M29" s="488">
        <f t="shared" si="9"/>
        <v>2.11</v>
      </c>
      <c r="N29" s="951"/>
      <c r="O29" s="998">
        <f t="shared" si="5"/>
        <v>2.11</v>
      </c>
      <c r="P29" s="1015">
        <f t="shared" si="3"/>
        <v>0</v>
      </c>
      <c r="Q29" s="492">
        <f t="shared" si="6"/>
        <v>0</v>
      </c>
      <c r="R29" s="504"/>
      <c r="S29" s="505"/>
      <c r="T29" s="490"/>
      <c r="V29" s="491"/>
    </row>
    <row r="30" spans="1:22" s="286" customFormat="1" ht="20.100000000000001" customHeight="1" x14ac:dyDescent="0.25">
      <c r="A30" s="481"/>
      <c r="B30" s="1068"/>
      <c r="C30" s="518" t="s">
        <v>422</v>
      </c>
      <c r="D30" s="518" t="s">
        <v>423</v>
      </c>
      <c r="E30" s="542">
        <v>250</v>
      </c>
      <c r="F30" s="518" t="s">
        <v>582</v>
      </c>
      <c r="G30" s="479" t="s">
        <v>919</v>
      </c>
      <c r="H30" s="560"/>
      <c r="I30" s="516" t="s">
        <v>904</v>
      </c>
      <c r="J30" s="498" t="s">
        <v>903</v>
      </c>
      <c r="K30" s="527">
        <v>3.55</v>
      </c>
      <c r="L30" s="487">
        <f t="shared" si="8"/>
        <v>11239.43661971831</v>
      </c>
      <c r="M30" s="488">
        <f t="shared" si="9"/>
        <v>2.1</v>
      </c>
      <c r="N30" s="951"/>
      <c r="O30" s="998">
        <f t="shared" si="5"/>
        <v>2.1</v>
      </c>
      <c r="P30" s="1015">
        <f t="shared" si="3"/>
        <v>0</v>
      </c>
      <c r="Q30" s="492">
        <f t="shared" si="6"/>
        <v>0</v>
      </c>
      <c r="R30" s="504"/>
      <c r="S30" s="505"/>
      <c r="T30" s="490"/>
      <c r="V30" s="491"/>
    </row>
    <row r="31" spans="1:22" s="286" customFormat="1" ht="20.100000000000001" hidden="1" customHeight="1" x14ac:dyDescent="0.25">
      <c r="A31" s="481"/>
      <c r="B31" s="1068"/>
      <c r="C31" s="518" t="s">
        <v>635</v>
      </c>
      <c r="D31" s="518" t="s">
        <v>917</v>
      </c>
      <c r="E31" s="542">
        <v>336</v>
      </c>
      <c r="F31" s="518" t="s">
        <v>512</v>
      </c>
      <c r="G31" s="479" t="s">
        <v>918</v>
      </c>
      <c r="H31" s="560"/>
      <c r="I31" s="516" t="s">
        <v>910</v>
      </c>
      <c r="J31" s="498" t="s">
        <v>909</v>
      </c>
      <c r="K31" s="527">
        <v>7.16</v>
      </c>
      <c r="L31" s="487">
        <f t="shared" si="8"/>
        <v>5572.6256983240219</v>
      </c>
      <c r="M31" s="488">
        <f t="shared" si="9"/>
        <v>4.24</v>
      </c>
      <c r="N31" s="951"/>
      <c r="O31" s="998">
        <f t="shared" si="5"/>
        <v>4.24</v>
      </c>
      <c r="P31" s="1015">
        <f t="shared" si="3"/>
        <v>0</v>
      </c>
      <c r="Q31" s="492">
        <f t="shared" si="6"/>
        <v>0</v>
      </c>
      <c r="R31" s="504"/>
      <c r="S31" s="505"/>
      <c r="T31" s="490"/>
      <c r="V31" s="491"/>
    </row>
    <row r="32" spans="1:22" s="286" customFormat="1" ht="19.5" customHeight="1" x14ac:dyDescent="0.25">
      <c r="A32" s="481"/>
      <c r="B32" s="482" t="s">
        <v>98</v>
      </c>
      <c r="C32" s="423" t="s">
        <v>422</v>
      </c>
      <c r="D32" s="423" t="s">
        <v>423</v>
      </c>
      <c r="E32" s="484">
        <v>250</v>
      </c>
      <c r="F32" s="423" t="s">
        <v>582</v>
      </c>
      <c r="G32" s="501" t="s">
        <v>428</v>
      </c>
      <c r="H32" s="180"/>
      <c r="I32" s="414" t="s">
        <v>425</v>
      </c>
      <c r="J32" s="485" t="s">
        <v>427</v>
      </c>
      <c r="K32" s="486">
        <v>3.98</v>
      </c>
      <c r="L32" s="487">
        <f t="shared" si="8"/>
        <v>10025.125628140704</v>
      </c>
      <c r="M32" s="488">
        <f t="shared" si="9"/>
        <v>2.36</v>
      </c>
      <c r="N32" s="951"/>
      <c r="O32" s="998">
        <f t="shared" si="5"/>
        <v>2.36</v>
      </c>
      <c r="P32" s="1015">
        <f t="shared" si="3"/>
        <v>0</v>
      </c>
      <c r="Q32" s="492">
        <f t="shared" si="6"/>
        <v>0</v>
      </c>
      <c r="R32" s="504"/>
      <c r="S32" s="505"/>
      <c r="T32" s="490"/>
    </row>
    <row r="33" spans="1:22" s="286" customFormat="1" ht="20.100000000000001" customHeight="1" x14ac:dyDescent="0.25">
      <c r="A33" s="481"/>
      <c r="B33" s="482" t="s">
        <v>98</v>
      </c>
      <c r="C33" s="508" t="s">
        <v>422</v>
      </c>
      <c r="D33" s="508" t="s">
        <v>443</v>
      </c>
      <c r="E33" s="508">
        <v>250</v>
      </c>
      <c r="F33" s="508" t="s">
        <v>582</v>
      </c>
      <c r="G33" s="479" t="s">
        <v>960</v>
      </c>
      <c r="H33" s="509"/>
      <c r="I33" s="516" t="s">
        <v>444</v>
      </c>
      <c r="J33" s="511" t="s">
        <v>445</v>
      </c>
      <c r="K33" s="512">
        <v>2.0499999999999998</v>
      </c>
      <c r="L33" s="513">
        <f t="shared" ref="L33:L39" si="10">39900/$K33</f>
        <v>19463.414634146342</v>
      </c>
      <c r="M33" s="514">
        <f t="shared" ref="M33:M39" si="11">ROUND(+$M$6*$K33,2)</f>
        <v>1.21</v>
      </c>
      <c r="N33" s="951"/>
      <c r="O33" s="998">
        <f t="shared" ref="O33:O39" si="12">M33</f>
        <v>1.21</v>
      </c>
      <c r="P33" s="1015">
        <f t="shared" si="3"/>
        <v>0</v>
      </c>
      <c r="Q33" s="492">
        <f t="shared" ref="Q33:Q39" si="13">N33*O33</f>
        <v>0</v>
      </c>
      <c r="R33" s="405"/>
      <c r="S33" s="481"/>
      <c r="T33" s="490"/>
      <c r="V33" s="491"/>
    </row>
    <row r="34" spans="1:22" s="286" customFormat="1" ht="20.100000000000001" customHeight="1" x14ac:dyDescent="0.25">
      <c r="A34" s="481"/>
      <c r="B34" s="482"/>
      <c r="C34" s="508" t="s">
        <v>632</v>
      </c>
      <c r="D34" s="508" t="s">
        <v>638</v>
      </c>
      <c r="E34" s="508">
        <v>264</v>
      </c>
      <c r="F34" s="508" t="s">
        <v>632</v>
      </c>
      <c r="G34" s="479" t="s">
        <v>648</v>
      </c>
      <c r="H34" s="509"/>
      <c r="I34" s="516" t="s">
        <v>634</v>
      </c>
      <c r="J34" s="511" t="s">
        <v>633</v>
      </c>
      <c r="K34" s="512">
        <v>5.76</v>
      </c>
      <c r="L34" s="513">
        <v>6927.0833333333339</v>
      </c>
      <c r="M34" s="514">
        <f t="shared" si="11"/>
        <v>3.41</v>
      </c>
      <c r="N34" s="951"/>
      <c r="O34" s="998">
        <f t="shared" ref="O34" si="14">M34</f>
        <v>3.41</v>
      </c>
      <c r="P34" s="1015">
        <f t="shared" si="3"/>
        <v>0</v>
      </c>
      <c r="Q34" s="492">
        <f t="shared" ref="Q34" si="15">N34*O34</f>
        <v>0</v>
      </c>
      <c r="R34" s="405"/>
      <c r="S34" s="481"/>
      <c r="T34" s="490"/>
      <c r="V34" s="491"/>
    </row>
    <row r="35" spans="1:22" s="286" customFormat="1" ht="19.5" customHeight="1" x14ac:dyDescent="0.25">
      <c r="A35" s="481"/>
      <c r="B35" s="482"/>
      <c r="C35" s="508" t="s">
        <v>509</v>
      </c>
      <c r="D35" s="508" t="s">
        <v>510</v>
      </c>
      <c r="E35" s="508">
        <v>84</v>
      </c>
      <c r="F35" s="508" t="s">
        <v>584</v>
      </c>
      <c r="G35" s="479" t="s">
        <v>521</v>
      </c>
      <c r="H35" s="509"/>
      <c r="I35" s="510" t="s">
        <v>522</v>
      </c>
      <c r="J35" s="511" t="s">
        <v>508</v>
      </c>
      <c r="K35" s="512">
        <v>3.67</v>
      </c>
      <c r="L35" s="513">
        <f t="shared" si="10"/>
        <v>10871.934604904633</v>
      </c>
      <c r="M35" s="488">
        <f t="shared" si="11"/>
        <v>2.17</v>
      </c>
      <c r="N35" s="951"/>
      <c r="O35" s="998">
        <f t="shared" ref="O35:O37" si="16">M35</f>
        <v>2.17</v>
      </c>
      <c r="P35" s="1015">
        <f t="shared" si="3"/>
        <v>0</v>
      </c>
      <c r="Q35" s="492">
        <f t="shared" ref="Q35:Q37" si="17">N35*O35</f>
        <v>0</v>
      </c>
      <c r="R35" s="405"/>
      <c r="S35" s="481"/>
      <c r="T35" s="490"/>
    </row>
    <row r="36" spans="1:22" s="286" customFormat="1" ht="19.5" customHeight="1" x14ac:dyDescent="0.25">
      <c r="A36" s="481"/>
      <c r="B36" s="482"/>
      <c r="C36" s="508" t="s">
        <v>509</v>
      </c>
      <c r="D36" s="508" t="s">
        <v>514</v>
      </c>
      <c r="E36" s="508">
        <v>168</v>
      </c>
      <c r="F36" s="508" t="s">
        <v>584</v>
      </c>
      <c r="G36" s="479" t="s">
        <v>529</v>
      </c>
      <c r="H36" s="509"/>
      <c r="I36" s="510" t="s">
        <v>523</v>
      </c>
      <c r="J36" s="511" t="s">
        <v>515</v>
      </c>
      <c r="K36" s="512">
        <v>7.33</v>
      </c>
      <c r="L36" s="513">
        <f t="shared" si="10"/>
        <v>5443.3833560709409</v>
      </c>
      <c r="M36" s="488">
        <f t="shared" si="11"/>
        <v>4.34</v>
      </c>
      <c r="N36" s="951"/>
      <c r="O36" s="998">
        <f t="shared" si="16"/>
        <v>4.34</v>
      </c>
      <c r="P36" s="1015">
        <f t="shared" si="3"/>
        <v>0</v>
      </c>
      <c r="Q36" s="492">
        <f t="shared" si="17"/>
        <v>0</v>
      </c>
      <c r="R36" s="405"/>
      <c r="S36" s="481"/>
      <c r="T36" s="490"/>
    </row>
    <row r="37" spans="1:22" s="286" customFormat="1" ht="19.5" customHeight="1" x14ac:dyDescent="0.25">
      <c r="A37" s="481"/>
      <c r="B37" s="482"/>
      <c r="C37" s="602" t="s">
        <v>635</v>
      </c>
      <c r="D37" s="602" t="s">
        <v>639</v>
      </c>
      <c r="E37" s="542">
        <v>264</v>
      </c>
      <c r="F37" s="569" t="s">
        <v>512</v>
      </c>
      <c r="G37" s="603" t="s">
        <v>636</v>
      </c>
      <c r="H37" s="533"/>
      <c r="I37" s="571" t="s">
        <v>637</v>
      </c>
      <c r="J37" s="589" t="s">
        <v>655</v>
      </c>
      <c r="K37" s="601">
        <v>3.71</v>
      </c>
      <c r="L37" s="513">
        <v>10754.716981132076</v>
      </c>
      <c r="M37" s="488">
        <f t="shared" si="11"/>
        <v>2.2000000000000002</v>
      </c>
      <c r="N37" s="951"/>
      <c r="O37" s="998">
        <f t="shared" si="16"/>
        <v>2.2000000000000002</v>
      </c>
      <c r="P37" s="1015">
        <f t="shared" si="3"/>
        <v>0</v>
      </c>
      <c r="Q37" s="492">
        <f t="shared" si="17"/>
        <v>0</v>
      </c>
      <c r="R37" s="405"/>
      <c r="S37" s="481"/>
      <c r="T37" s="490"/>
    </row>
    <row r="38" spans="1:22" s="506" customFormat="1" ht="20.100000000000001" customHeight="1" x14ac:dyDescent="0.25">
      <c r="B38" s="507"/>
      <c r="C38" s="508" t="s">
        <v>503</v>
      </c>
      <c r="D38" s="508" t="s">
        <v>504</v>
      </c>
      <c r="E38" s="508">
        <v>84</v>
      </c>
      <c r="F38" s="508" t="s">
        <v>583</v>
      </c>
      <c r="G38" s="479" t="s">
        <v>519</v>
      </c>
      <c r="H38" s="509"/>
      <c r="I38" s="510" t="s">
        <v>517</v>
      </c>
      <c r="J38" s="511" t="s">
        <v>505</v>
      </c>
      <c r="K38" s="512">
        <v>2.36</v>
      </c>
      <c r="L38" s="513">
        <f t="shared" si="10"/>
        <v>16906.77966101695</v>
      </c>
      <c r="M38" s="514">
        <f t="shared" si="11"/>
        <v>1.4</v>
      </c>
      <c r="N38" s="951"/>
      <c r="O38" s="998">
        <f t="shared" si="12"/>
        <v>1.4</v>
      </c>
      <c r="P38" s="1015">
        <f t="shared" si="3"/>
        <v>0</v>
      </c>
      <c r="Q38" s="492">
        <f t="shared" si="13"/>
        <v>0</v>
      </c>
      <c r="R38" s="504"/>
      <c r="S38" s="505"/>
      <c r="T38" s="490"/>
      <c r="V38" s="515"/>
    </row>
    <row r="39" spans="1:22" s="506" customFormat="1" ht="20.100000000000001" customHeight="1" thickBot="1" x14ac:dyDescent="0.3">
      <c r="B39" s="507"/>
      <c r="C39" s="508" t="s">
        <v>503</v>
      </c>
      <c r="D39" s="508" t="s">
        <v>506</v>
      </c>
      <c r="E39" s="508">
        <v>168</v>
      </c>
      <c r="F39" s="508" t="s">
        <v>583</v>
      </c>
      <c r="G39" s="479" t="s">
        <v>520</v>
      </c>
      <c r="H39" s="509"/>
      <c r="I39" s="510" t="s">
        <v>518</v>
      </c>
      <c r="J39" s="511" t="s">
        <v>507</v>
      </c>
      <c r="K39" s="512">
        <v>4.72</v>
      </c>
      <c r="L39" s="513">
        <f t="shared" si="10"/>
        <v>8453.3898305084749</v>
      </c>
      <c r="M39" s="514">
        <f t="shared" si="11"/>
        <v>2.79</v>
      </c>
      <c r="N39" s="953"/>
      <c r="O39" s="1000">
        <f t="shared" si="12"/>
        <v>2.79</v>
      </c>
      <c r="P39" s="1017">
        <f t="shared" si="3"/>
        <v>0</v>
      </c>
      <c r="Q39" s="500">
        <f t="shared" si="13"/>
        <v>0</v>
      </c>
      <c r="R39" s="504"/>
      <c r="S39" s="505"/>
      <c r="T39" s="490"/>
      <c r="V39" s="515"/>
    </row>
    <row r="40" spans="1:22" s="286" customFormat="1" ht="7.5" customHeight="1" thickBot="1" x14ac:dyDescent="0.3">
      <c r="A40" s="481"/>
      <c r="B40" s="482" t="s">
        <v>98</v>
      </c>
      <c r="C40" s="423"/>
      <c r="D40" s="423"/>
      <c r="E40" s="484"/>
      <c r="F40" s="423"/>
      <c r="G40" s="501"/>
      <c r="H40" s="180"/>
      <c r="I40" s="414"/>
      <c r="J40" s="485"/>
      <c r="K40" s="486"/>
      <c r="L40" s="487"/>
      <c r="M40" s="488"/>
      <c r="N40" s="407"/>
      <c r="O40" s="1002"/>
      <c r="P40" s="1019"/>
      <c r="Q40" s="407"/>
      <c r="R40" s="405"/>
      <c r="S40" s="481"/>
      <c r="T40" s="490"/>
    </row>
    <row r="41" spans="1:22" s="286" customFormat="1" ht="19.5" customHeight="1" x14ac:dyDescent="0.25">
      <c r="A41" s="481"/>
      <c r="B41" s="482" t="s">
        <v>98</v>
      </c>
      <c r="C41" s="483" t="s">
        <v>104</v>
      </c>
      <c r="D41" s="423" t="s">
        <v>249</v>
      </c>
      <c r="E41" s="517">
        <v>412</v>
      </c>
      <c r="F41" s="518" t="s">
        <v>512</v>
      </c>
      <c r="G41" s="519" t="s">
        <v>13</v>
      </c>
      <c r="H41" s="318"/>
      <c r="I41" s="414" t="s">
        <v>107</v>
      </c>
      <c r="J41" s="520" t="s">
        <v>218</v>
      </c>
      <c r="K41" s="486">
        <v>5.9</v>
      </c>
      <c r="L41" s="487">
        <f>39900/$K41</f>
        <v>6762.7118644067796</v>
      </c>
      <c r="M41" s="488">
        <f>ROUND(+$M$6*$K41,2)</f>
        <v>3.49</v>
      </c>
      <c r="N41" s="950"/>
      <c r="O41" s="997">
        <f t="shared" si="5"/>
        <v>3.49</v>
      </c>
      <c r="P41" s="1014">
        <f t="shared" si="3"/>
        <v>0</v>
      </c>
      <c r="Q41" s="489">
        <f t="shared" si="6"/>
        <v>0</v>
      </c>
      <c r="R41" s="405"/>
      <c r="S41" s="481"/>
      <c r="T41" s="490"/>
      <c r="V41" s="491"/>
    </row>
    <row r="42" spans="1:22" s="286" customFormat="1" ht="19.5" customHeight="1" x14ac:dyDescent="0.25">
      <c r="A42" s="481"/>
      <c r="B42" s="482" t="s">
        <v>117</v>
      </c>
      <c r="C42" s="483" t="s">
        <v>99</v>
      </c>
      <c r="D42" s="423" t="s">
        <v>148</v>
      </c>
      <c r="E42" s="521">
        <v>530</v>
      </c>
      <c r="F42" s="518" t="s">
        <v>585</v>
      </c>
      <c r="G42" s="522" t="s">
        <v>473</v>
      </c>
      <c r="H42" s="180"/>
      <c r="I42" s="414" t="s">
        <v>204</v>
      </c>
      <c r="J42" s="523" t="s">
        <v>220</v>
      </c>
      <c r="K42" s="486">
        <v>10.32</v>
      </c>
      <c r="L42" s="487">
        <f t="shared" ref="L42:L58" si="18">39900/$K42</f>
        <v>3866.2790697674418</v>
      </c>
      <c r="M42" s="488">
        <f t="shared" ref="M42:M57" si="19">ROUND(+$M$6*$K42,2)</f>
        <v>6.11</v>
      </c>
      <c r="N42" s="951"/>
      <c r="O42" s="998">
        <f t="shared" si="5"/>
        <v>6.11</v>
      </c>
      <c r="P42" s="1015">
        <f t="shared" si="3"/>
        <v>0</v>
      </c>
      <c r="Q42" s="492">
        <f t="shared" si="6"/>
        <v>0</v>
      </c>
      <c r="R42" s="405"/>
      <c r="S42" s="481"/>
      <c r="T42" s="490"/>
      <c r="V42" s="491"/>
    </row>
    <row r="43" spans="1:22" s="286" customFormat="1" ht="19.5" customHeight="1" x14ac:dyDescent="0.25">
      <c r="A43" s="481"/>
      <c r="B43" s="402" t="s">
        <v>174</v>
      </c>
      <c r="C43" s="483" t="s">
        <v>99</v>
      </c>
      <c r="D43" s="423" t="s">
        <v>148</v>
      </c>
      <c r="E43" s="521">
        <v>530</v>
      </c>
      <c r="F43" s="518" t="s">
        <v>585</v>
      </c>
      <c r="G43" s="424" t="s">
        <v>474</v>
      </c>
      <c r="H43" s="180"/>
      <c r="I43" s="414" t="s">
        <v>103</v>
      </c>
      <c r="J43" s="523" t="s">
        <v>219</v>
      </c>
      <c r="K43" s="525">
        <v>10.67</v>
      </c>
      <c r="L43" s="487">
        <f t="shared" si="18"/>
        <v>3739.4564198687908</v>
      </c>
      <c r="M43" s="488">
        <f t="shared" si="19"/>
        <v>6.32</v>
      </c>
      <c r="N43" s="951"/>
      <c r="O43" s="998">
        <f t="shared" si="5"/>
        <v>6.32</v>
      </c>
      <c r="P43" s="1015">
        <f t="shared" si="3"/>
        <v>0</v>
      </c>
      <c r="Q43" s="492">
        <f t="shared" si="6"/>
        <v>0</v>
      </c>
      <c r="R43" s="405"/>
      <c r="S43" s="481"/>
      <c r="T43" s="490"/>
      <c r="V43" s="491"/>
    </row>
    <row r="44" spans="1:22" s="286" customFormat="1" ht="19.5" customHeight="1" x14ac:dyDescent="0.25">
      <c r="A44" s="481"/>
      <c r="B44" s="402"/>
      <c r="C44" s="483" t="s">
        <v>133</v>
      </c>
      <c r="D44" s="423" t="s">
        <v>251</v>
      </c>
      <c r="E44" s="518">
        <v>420</v>
      </c>
      <c r="F44" s="518" t="s">
        <v>512</v>
      </c>
      <c r="G44" s="526" t="s">
        <v>319</v>
      </c>
      <c r="H44" s="318"/>
      <c r="I44" s="414" t="s">
        <v>320</v>
      </c>
      <c r="J44" s="520" t="s">
        <v>321</v>
      </c>
      <c r="K44" s="486">
        <v>7.33</v>
      </c>
      <c r="L44" s="487">
        <f t="shared" si="18"/>
        <v>5443.3833560709409</v>
      </c>
      <c r="M44" s="488">
        <f t="shared" si="19"/>
        <v>4.34</v>
      </c>
      <c r="N44" s="951"/>
      <c r="O44" s="998">
        <f t="shared" si="5"/>
        <v>4.34</v>
      </c>
      <c r="P44" s="1015">
        <f t="shared" si="3"/>
        <v>0</v>
      </c>
      <c r="Q44" s="492">
        <f t="shared" si="6"/>
        <v>0</v>
      </c>
      <c r="R44" s="405"/>
      <c r="S44" s="481"/>
      <c r="T44" s="490"/>
      <c r="V44" s="491"/>
    </row>
    <row r="45" spans="1:22" s="286" customFormat="1" ht="19.5" customHeight="1" x14ac:dyDescent="0.25">
      <c r="A45" s="481"/>
      <c r="B45" s="402" t="s">
        <v>153</v>
      </c>
      <c r="C45" s="483" t="s">
        <v>133</v>
      </c>
      <c r="D45" s="423" t="s">
        <v>251</v>
      </c>
      <c r="E45" s="518">
        <v>450</v>
      </c>
      <c r="F45" s="518" t="s">
        <v>586</v>
      </c>
      <c r="G45" s="424" t="s">
        <v>475</v>
      </c>
      <c r="H45" s="180"/>
      <c r="I45" s="414" t="s">
        <v>101</v>
      </c>
      <c r="J45" s="523" t="s">
        <v>221</v>
      </c>
      <c r="K45" s="527">
        <v>7.52</v>
      </c>
      <c r="L45" s="487">
        <f t="shared" si="18"/>
        <v>5305.8510638297876</v>
      </c>
      <c r="M45" s="488">
        <f t="shared" si="19"/>
        <v>4.45</v>
      </c>
      <c r="N45" s="951"/>
      <c r="O45" s="998">
        <f t="shared" si="5"/>
        <v>4.45</v>
      </c>
      <c r="P45" s="1015">
        <f t="shared" si="3"/>
        <v>0</v>
      </c>
      <c r="Q45" s="492">
        <f t="shared" si="6"/>
        <v>0</v>
      </c>
      <c r="R45" s="405"/>
      <c r="S45" s="481"/>
      <c r="T45" s="490"/>
      <c r="V45" s="491"/>
    </row>
    <row r="46" spans="1:22" s="286" customFormat="1" ht="19.5" customHeight="1" x14ac:dyDescent="0.25">
      <c r="A46" s="481"/>
      <c r="B46" s="797"/>
      <c r="C46" s="483" t="s">
        <v>133</v>
      </c>
      <c r="D46" s="423" t="s">
        <v>251</v>
      </c>
      <c r="E46" s="518">
        <v>450</v>
      </c>
      <c r="F46" s="518" t="s">
        <v>586</v>
      </c>
      <c r="G46" s="424" t="s">
        <v>751</v>
      </c>
      <c r="H46" s="180"/>
      <c r="I46" s="414" t="s">
        <v>752</v>
      </c>
      <c r="J46" s="523" t="s">
        <v>753</v>
      </c>
      <c r="K46" s="527">
        <v>7.52</v>
      </c>
      <c r="L46" s="487">
        <f t="shared" si="18"/>
        <v>5305.8510638297876</v>
      </c>
      <c r="M46" s="488">
        <f t="shared" si="19"/>
        <v>4.45</v>
      </c>
      <c r="N46" s="951"/>
      <c r="O46" s="998">
        <f t="shared" si="5"/>
        <v>4.45</v>
      </c>
      <c r="P46" s="1015">
        <f t="shared" si="3"/>
        <v>0</v>
      </c>
      <c r="Q46" s="492">
        <f t="shared" si="6"/>
        <v>0</v>
      </c>
      <c r="R46" s="405"/>
      <c r="S46" s="481"/>
      <c r="T46" s="490"/>
      <c r="V46" s="491"/>
    </row>
    <row r="47" spans="1:22" s="286" customFormat="1" ht="19.5" customHeight="1" x14ac:dyDescent="0.25">
      <c r="A47" s="481"/>
      <c r="B47" s="402"/>
      <c r="C47" s="423" t="s">
        <v>99</v>
      </c>
      <c r="D47" s="423" t="s">
        <v>148</v>
      </c>
      <c r="E47" s="521">
        <v>530</v>
      </c>
      <c r="F47" s="518" t="s">
        <v>585</v>
      </c>
      <c r="G47" s="526" t="s">
        <v>316</v>
      </c>
      <c r="H47" s="318"/>
      <c r="I47" s="414" t="s">
        <v>317</v>
      </c>
      <c r="J47" s="523" t="s">
        <v>318</v>
      </c>
      <c r="K47" s="486">
        <v>12.26</v>
      </c>
      <c r="L47" s="487">
        <f t="shared" si="18"/>
        <v>3254.4861337683524</v>
      </c>
      <c r="M47" s="488">
        <f t="shared" si="19"/>
        <v>7.26</v>
      </c>
      <c r="N47" s="951"/>
      <c r="O47" s="998">
        <f t="shared" si="5"/>
        <v>7.26</v>
      </c>
      <c r="P47" s="1015">
        <f t="shared" si="3"/>
        <v>0</v>
      </c>
      <c r="Q47" s="492">
        <f t="shared" si="6"/>
        <v>0</v>
      </c>
      <c r="R47" s="405"/>
      <c r="S47" s="481"/>
      <c r="T47" s="490"/>
      <c r="V47" s="491"/>
    </row>
    <row r="48" spans="1:22" s="286" customFormat="1" ht="19.5" hidden="1" customHeight="1" x14ac:dyDescent="0.25">
      <c r="A48" s="481"/>
      <c r="B48" s="402"/>
      <c r="C48" s="483" t="s">
        <v>99</v>
      </c>
      <c r="D48" s="423" t="s">
        <v>148</v>
      </c>
      <c r="E48" s="521">
        <v>530</v>
      </c>
      <c r="F48" s="518" t="s">
        <v>585</v>
      </c>
      <c r="G48" s="424" t="s">
        <v>476</v>
      </c>
      <c r="H48" s="180"/>
      <c r="I48" s="528" t="s">
        <v>127</v>
      </c>
      <c r="J48" s="523" t="s">
        <v>222</v>
      </c>
      <c r="K48" s="486">
        <v>12.26</v>
      </c>
      <c r="L48" s="487">
        <f t="shared" si="18"/>
        <v>3254.4861337683524</v>
      </c>
      <c r="M48" s="488">
        <f t="shared" si="19"/>
        <v>7.26</v>
      </c>
      <c r="N48" s="951"/>
      <c r="O48" s="998">
        <f t="shared" si="5"/>
        <v>7.26</v>
      </c>
      <c r="P48" s="1015">
        <f t="shared" si="3"/>
        <v>0</v>
      </c>
      <c r="Q48" s="492">
        <f t="shared" si="6"/>
        <v>0</v>
      </c>
      <c r="R48" s="405"/>
      <c r="S48" s="481"/>
      <c r="T48" s="490"/>
      <c r="V48" s="491"/>
    </row>
    <row r="49" spans="1:22" s="286" customFormat="1" ht="19.5" customHeight="1" x14ac:dyDescent="0.25">
      <c r="A49" s="481"/>
      <c r="B49" s="1058"/>
      <c r="C49" s="483" t="s">
        <v>99</v>
      </c>
      <c r="D49" s="423" t="s">
        <v>148</v>
      </c>
      <c r="E49" s="521">
        <v>530</v>
      </c>
      <c r="F49" s="518" t="s">
        <v>585</v>
      </c>
      <c r="G49" s="424" t="s">
        <v>476</v>
      </c>
      <c r="H49" s="180"/>
      <c r="I49" s="528" t="s">
        <v>889</v>
      </c>
      <c r="J49" s="523" t="s">
        <v>888</v>
      </c>
      <c r="K49" s="486">
        <v>12.35</v>
      </c>
      <c r="L49" s="487">
        <f t="shared" si="18"/>
        <v>3230.7692307692309</v>
      </c>
      <c r="M49" s="488">
        <f t="shared" si="19"/>
        <v>7.31</v>
      </c>
      <c r="N49" s="951"/>
      <c r="O49" s="998">
        <f t="shared" si="5"/>
        <v>7.31</v>
      </c>
      <c r="P49" s="1015">
        <f t="shared" si="3"/>
        <v>0</v>
      </c>
      <c r="Q49" s="492">
        <f t="shared" si="6"/>
        <v>0</v>
      </c>
      <c r="R49" s="405"/>
      <c r="S49" s="481"/>
      <c r="T49" s="490"/>
      <c r="V49" s="491"/>
    </row>
    <row r="50" spans="1:22" s="531" customFormat="1" ht="19.5" customHeight="1" x14ac:dyDescent="0.25">
      <c r="A50" s="529"/>
      <c r="B50" s="482" t="s">
        <v>117</v>
      </c>
      <c r="C50" s="423" t="s">
        <v>133</v>
      </c>
      <c r="D50" s="423" t="s">
        <v>251</v>
      </c>
      <c r="E50" s="521">
        <v>573</v>
      </c>
      <c r="F50" s="518" t="s">
        <v>587</v>
      </c>
      <c r="G50" s="424" t="s">
        <v>477</v>
      </c>
      <c r="H50" s="180"/>
      <c r="I50" s="414" t="s">
        <v>138</v>
      </c>
      <c r="J50" s="523" t="s">
        <v>223</v>
      </c>
      <c r="K50" s="527">
        <v>15.35</v>
      </c>
      <c r="L50" s="487">
        <f t="shared" si="18"/>
        <v>2599.3485342019544</v>
      </c>
      <c r="M50" s="488">
        <f t="shared" si="19"/>
        <v>9.09</v>
      </c>
      <c r="N50" s="951"/>
      <c r="O50" s="998">
        <f t="shared" si="5"/>
        <v>9.09</v>
      </c>
      <c r="P50" s="1015">
        <f t="shared" si="3"/>
        <v>0</v>
      </c>
      <c r="Q50" s="492">
        <f t="shared" si="6"/>
        <v>0</v>
      </c>
      <c r="R50" s="405"/>
      <c r="S50" s="529"/>
      <c r="T50" s="530"/>
    </row>
    <row r="51" spans="1:22" s="531" customFormat="1" ht="19.5" customHeight="1" x14ac:dyDescent="0.25">
      <c r="A51" s="529"/>
      <c r="B51" s="482"/>
      <c r="C51" s="423" t="s">
        <v>535</v>
      </c>
      <c r="D51" s="423" t="s">
        <v>148</v>
      </c>
      <c r="E51" s="521">
        <v>289</v>
      </c>
      <c r="F51" s="518" t="s">
        <v>588</v>
      </c>
      <c r="G51" s="532" t="s">
        <v>550</v>
      </c>
      <c r="H51" s="533"/>
      <c r="I51" s="414" t="s">
        <v>532</v>
      </c>
      <c r="J51" s="523" t="s">
        <v>533</v>
      </c>
      <c r="K51" s="527">
        <v>5.22</v>
      </c>
      <c r="L51" s="487">
        <f t="shared" si="18"/>
        <v>7643.6781609195405</v>
      </c>
      <c r="M51" s="488">
        <f t="shared" si="19"/>
        <v>3.09</v>
      </c>
      <c r="N51" s="951"/>
      <c r="O51" s="998">
        <f t="shared" si="5"/>
        <v>3.09</v>
      </c>
      <c r="P51" s="1015">
        <f t="shared" si="3"/>
        <v>0</v>
      </c>
      <c r="Q51" s="492">
        <f t="shared" si="6"/>
        <v>0</v>
      </c>
      <c r="R51" s="405"/>
      <c r="S51" s="529"/>
      <c r="T51" s="530"/>
    </row>
    <row r="52" spans="1:22" s="286" customFormat="1" ht="19.5" customHeight="1" x14ac:dyDescent="0.25">
      <c r="A52" s="481"/>
      <c r="B52" s="402" t="s">
        <v>153</v>
      </c>
      <c r="C52" s="423" t="s">
        <v>140</v>
      </c>
      <c r="D52" s="423" t="s">
        <v>266</v>
      </c>
      <c r="E52" s="521">
        <v>498</v>
      </c>
      <c r="F52" s="518" t="s">
        <v>589</v>
      </c>
      <c r="G52" s="424" t="s">
        <v>478</v>
      </c>
      <c r="H52" s="180"/>
      <c r="I52" s="414" t="s">
        <v>137</v>
      </c>
      <c r="J52" s="523" t="s">
        <v>224</v>
      </c>
      <c r="K52" s="527">
        <v>10.52</v>
      </c>
      <c r="L52" s="487">
        <f t="shared" si="18"/>
        <v>3792.7756653992396</v>
      </c>
      <c r="M52" s="488">
        <f t="shared" si="19"/>
        <v>6.23</v>
      </c>
      <c r="N52" s="951"/>
      <c r="O52" s="998">
        <f t="shared" si="5"/>
        <v>6.23</v>
      </c>
      <c r="P52" s="1015">
        <f t="shared" si="3"/>
        <v>0</v>
      </c>
      <c r="Q52" s="492">
        <f t="shared" si="6"/>
        <v>0</v>
      </c>
      <c r="R52" s="405"/>
      <c r="S52" s="481"/>
      <c r="T52" s="490"/>
      <c r="V52" s="491"/>
    </row>
    <row r="53" spans="1:22" s="286" customFormat="1" ht="19.5" customHeight="1" x14ac:dyDescent="0.25">
      <c r="A53" s="481"/>
      <c r="B53" s="402" t="s">
        <v>230</v>
      </c>
      <c r="C53" s="423" t="s">
        <v>133</v>
      </c>
      <c r="D53" s="423" t="s">
        <v>251</v>
      </c>
      <c r="E53" s="521">
        <v>573</v>
      </c>
      <c r="F53" s="518" t="s">
        <v>587</v>
      </c>
      <c r="G53" s="424" t="s">
        <v>479</v>
      </c>
      <c r="H53" s="180"/>
      <c r="I53" s="414" t="s">
        <v>134</v>
      </c>
      <c r="J53" s="523" t="s">
        <v>225</v>
      </c>
      <c r="K53" s="527">
        <v>17.41</v>
      </c>
      <c r="L53" s="487">
        <f t="shared" si="18"/>
        <v>2291.786329695577</v>
      </c>
      <c r="M53" s="488">
        <f t="shared" si="19"/>
        <v>10.31</v>
      </c>
      <c r="N53" s="951"/>
      <c r="O53" s="998">
        <f t="shared" si="5"/>
        <v>10.31</v>
      </c>
      <c r="P53" s="1015">
        <f t="shared" si="3"/>
        <v>0</v>
      </c>
      <c r="Q53" s="492">
        <f t="shared" si="6"/>
        <v>0</v>
      </c>
      <c r="R53" s="405"/>
      <c r="S53" s="481"/>
      <c r="T53" s="490"/>
    </row>
    <row r="54" spans="1:22" s="286" customFormat="1" ht="19.5" customHeight="1" x14ac:dyDescent="0.25">
      <c r="A54" s="481"/>
      <c r="B54" s="482" t="s">
        <v>117</v>
      </c>
      <c r="C54" s="423" t="s">
        <v>139</v>
      </c>
      <c r="D54" s="423" t="s">
        <v>267</v>
      </c>
      <c r="E54" s="521">
        <v>1332</v>
      </c>
      <c r="F54" s="518" t="s">
        <v>590</v>
      </c>
      <c r="G54" s="424" t="s">
        <v>480</v>
      </c>
      <c r="H54" s="180"/>
      <c r="I54" s="414" t="s">
        <v>192</v>
      </c>
      <c r="J54" s="523" t="s">
        <v>226</v>
      </c>
      <c r="K54" s="527">
        <v>30.97</v>
      </c>
      <c r="L54" s="487">
        <f t="shared" si="18"/>
        <v>1288.3435582822087</v>
      </c>
      <c r="M54" s="488">
        <f t="shared" si="19"/>
        <v>18.34</v>
      </c>
      <c r="N54" s="951"/>
      <c r="O54" s="998">
        <f t="shared" si="5"/>
        <v>18.34</v>
      </c>
      <c r="P54" s="1015">
        <f t="shared" si="3"/>
        <v>0</v>
      </c>
      <c r="Q54" s="492">
        <f t="shared" si="6"/>
        <v>0</v>
      </c>
      <c r="R54" s="405"/>
      <c r="S54" s="481"/>
      <c r="T54" s="490"/>
    </row>
    <row r="55" spans="1:22" s="286" customFormat="1" ht="19.5" customHeight="1" x14ac:dyDescent="0.25">
      <c r="A55" s="481"/>
      <c r="B55" s="482"/>
      <c r="C55" s="423" t="s">
        <v>99</v>
      </c>
      <c r="D55" s="423" t="s">
        <v>148</v>
      </c>
      <c r="E55" s="521">
        <v>530</v>
      </c>
      <c r="F55" s="518" t="s">
        <v>585</v>
      </c>
      <c r="G55" s="424" t="s">
        <v>481</v>
      </c>
      <c r="H55" s="180"/>
      <c r="I55" s="414" t="s">
        <v>150</v>
      </c>
      <c r="J55" s="523" t="s">
        <v>227</v>
      </c>
      <c r="K55" s="527">
        <v>9.7200000000000006</v>
      </c>
      <c r="L55" s="487">
        <f t="shared" si="18"/>
        <v>4104.9382716049377</v>
      </c>
      <c r="M55" s="488">
        <f t="shared" si="19"/>
        <v>5.76</v>
      </c>
      <c r="N55" s="954"/>
      <c r="O55" s="1003">
        <f t="shared" ref="O55:O97" si="20">M55</f>
        <v>5.76</v>
      </c>
      <c r="P55" s="1020">
        <f t="shared" si="3"/>
        <v>0</v>
      </c>
      <c r="Q55" s="534">
        <f t="shared" ref="Q55:Q97" si="21">O55*N55</f>
        <v>0</v>
      </c>
      <c r="R55" s="405"/>
      <c r="S55" s="481"/>
      <c r="T55" s="490"/>
    </row>
    <row r="56" spans="1:22" s="286" customFormat="1" ht="19.5" customHeight="1" x14ac:dyDescent="0.25">
      <c r="A56" s="481"/>
      <c r="B56" s="482"/>
      <c r="C56" s="423" t="s">
        <v>99</v>
      </c>
      <c r="D56" s="423" t="s">
        <v>148</v>
      </c>
      <c r="E56" s="521">
        <v>572</v>
      </c>
      <c r="F56" s="518" t="s">
        <v>513</v>
      </c>
      <c r="G56" s="424" t="s">
        <v>482</v>
      </c>
      <c r="H56" s="403"/>
      <c r="I56" s="414" t="s">
        <v>151</v>
      </c>
      <c r="J56" s="523" t="s">
        <v>228</v>
      </c>
      <c r="K56" s="527">
        <v>16.260000000000002</v>
      </c>
      <c r="L56" s="487">
        <f t="shared" si="18"/>
        <v>2453.8745387453873</v>
      </c>
      <c r="M56" s="488">
        <f t="shared" si="19"/>
        <v>9.6300000000000008</v>
      </c>
      <c r="N56" s="954"/>
      <c r="O56" s="1003">
        <f t="shared" si="20"/>
        <v>9.6300000000000008</v>
      </c>
      <c r="P56" s="1020">
        <f t="shared" si="3"/>
        <v>0</v>
      </c>
      <c r="Q56" s="534">
        <f t="shared" si="21"/>
        <v>0</v>
      </c>
      <c r="R56" s="405"/>
      <c r="S56" s="481"/>
      <c r="T56" s="490"/>
    </row>
    <row r="57" spans="1:22" s="286" customFormat="1" ht="19.5" customHeight="1" x14ac:dyDescent="0.25">
      <c r="A57" s="481"/>
      <c r="B57" s="482"/>
      <c r="C57" s="569" t="s">
        <v>99</v>
      </c>
      <c r="D57" s="569" t="s">
        <v>148</v>
      </c>
      <c r="E57" s="617">
        <v>318</v>
      </c>
      <c r="F57" s="602" t="s">
        <v>591</v>
      </c>
      <c r="G57" s="619" t="s">
        <v>644</v>
      </c>
      <c r="H57" s="623"/>
      <c r="I57" s="571" t="s">
        <v>646</v>
      </c>
      <c r="J57" s="618" t="s">
        <v>642</v>
      </c>
      <c r="K57" s="601">
        <v>8.9600000000000009</v>
      </c>
      <c r="L57" s="487">
        <f t="shared" si="18"/>
        <v>4453.125</v>
      </c>
      <c r="M57" s="488">
        <f t="shared" si="19"/>
        <v>5.31</v>
      </c>
      <c r="N57" s="954"/>
      <c r="O57" s="1003">
        <f t="shared" ref="O57:O58" si="22">M57</f>
        <v>5.31</v>
      </c>
      <c r="P57" s="1020">
        <f t="shared" si="3"/>
        <v>0</v>
      </c>
      <c r="Q57" s="534">
        <f t="shared" ref="Q57:Q58" si="23">O57*N57</f>
        <v>0</v>
      </c>
      <c r="R57" s="405"/>
      <c r="S57" s="481"/>
      <c r="T57" s="490"/>
    </row>
    <row r="58" spans="1:22" s="286" customFormat="1" ht="19.5" customHeight="1" thickBot="1" x14ac:dyDescent="0.3">
      <c r="A58" s="481"/>
      <c r="B58" s="482"/>
      <c r="C58" s="569" t="s">
        <v>99</v>
      </c>
      <c r="D58" s="569" t="s">
        <v>148</v>
      </c>
      <c r="E58" s="617">
        <v>318</v>
      </c>
      <c r="F58" s="602" t="s">
        <v>591</v>
      </c>
      <c r="G58" s="619" t="s">
        <v>645</v>
      </c>
      <c r="H58" s="623"/>
      <c r="I58" s="571" t="s">
        <v>647</v>
      </c>
      <c r="J58" s="618" t="s">
        <v>643</v>
      </c>
      <c r="K58" s="601">
        <v>9.0299999999999994</v>
      </c>
      <c r="L58" s="487">
        <f t="shared" si="18"/>
        <v>4418.604651162791</v>
      </c>
      <c r="M58" s="488">
        <f>ROUNDUP(+$M$6*$K58,2)</f>
        <v>5.35</v>
      </c>
      <c r="N58" s="955"/>
      <c r="O58" s="1004">
        <f t="shared" si="22"/>
        <v>5.35</v>
      </c>
      <c r="P58" s="1021">
        <f t="shared" si="3"/>
        <v>0</v>
      </c>
      <c r="Q58" s="535">
        <f t="shared" si="23"/>
        <v>0</v>
      </c>
      <c r="R58" s="405"/>
      <c r="S58" s="481"/>
      <c r="T58" s="490"/>
    </row>
    <row r="59" spans="1:22" s="286" customFormat="1" ht="7.5" customHeight="1" thickBot="1" x14ac:dyDescent="0.3">
      <c r="A59" s="481"/>
      <c r="B59" s="482"/>
      <c r="C59" s="483"/>
      <c r="D59" s="423"/>
      <c r="E59" s="483"/>
      <c r="F59" s="423"/>
      <c r="G59" s="522"/>
      <c r="H59" s="403"/>
      <c r="I59" s="414"/>
      <c r="J59" s="536"/>
      <c r="K59" s="486"/>
      <c r="L59" s="487"/>
      <c r="M59" s="488"/>
      <c r="N59" s="537"/>
      <c r="O59" s="503"/>
      <c r="P59" s="1022"/>
      <c r="Q59" s="538"/>
      <c r="R59" s="405"/>
      <c r="S59" s="481"/>
      <c r="T59" s="490"/>
    </row>
    <row r="60" spans="1:22" s="286" customFormat="1" ht="19.5" customHeight="1" x14ac:dyDescent="0.25">
      <c r="A60" s="481"/>
      <c r="B60" s="482"/>
      <c r="C60" s="518" t="s">
        <v>122</v>
      </c>
      <c r="D60" s="518" t="s">
        <v>246</v>
      </c>
      <c r="E60" s="542">
        <v>1141</v>
      </c>
      <c r="F60" s="423" t="s">
        <v>580</v>
      </c>
      <c r="G60" s="543" t="s">
        <v>559</v>
      </c>
      <c r="H60" s="539"/>
      <c r="I60" s="516" t="s">
        <v>557</v>
      </c>
      <c r="J60" s="544" t="s">
        <v>558</v>
      </c>
      <c r="K60" s="527">
        <v>9.7200000000000006</v>
      </c>
      <c r="L60" s="513">
        <f t="shared" ref="L60:L65" si="24">39900/$K60</f>
        <v>4104.9382716049377</v>
      </c>
      <c r="M60" s="514">
        <f t="shared" ref="M60" si="25">ROUND(+$M$6*$K60,2)</f>
        <v>5.76</v>
      </c>
      <c r="N60" s="956"/>
      <c r="O60" s="1005">
        <f>M60</f>
        <v>5.76</v>
      </c>
      <c r="P60" s="1023">
        <f t="shared" ref="P60:P65" si="26">N60*K60</f>
        <v>0</v>
      </c>
      <c r="Q60" s="540">
        <f t="shared" si="21"/>
        <v>0</v>
      </c>
      <c r="R60" s="405"/>
      <c r="S60" s="481"/>
      <c r="T60" s="490"/>
    </row>
    <row r="61" spans="1:22" s="286" customFormat="1" ht="19.5" customHeight="1" x14ac:dyDescent="0.25">
      <c r="A61" s="481"/>
      <c r="B61" s="482"/>
      <c r="C61" s="518" t="s">
        <v>390</v>
      </c>
      <c r="D61" s="518" t="s">
        <v>389</v>
      </c>
      <c r="E61" s="542">
        <v>774</v>
      </c>
      <c r="F61" s="423" t="s">
        <v>580</v>
      </c>
      <c r="G61" s="543" t="s">
        <v>562</v>
      </c>
      <c r="H61" s="539"/>
      <c r="I61" s="516" t="s">
        <v>561</v>
      </c>
      <c r="J61" s="544" t="s">
        <v>560</v>
      </c>
      <c r="K61" s="527">
        <v>6.6</v>
      </c>
      <c r="L61" s="513">
        <f t="shared" si="24"/>
        <v>6045.454545454546</v>
      </c>
      <c r="M61" s="514">
        <f t="shared" ref="M61" si="27">ROUND(+$M$6*$K61,2)</f>
        <v>3.91</v>
      </c>
      <c r="N61" s="954"/>
      <c r="O61" s="1003">
        <f>M61</f>
        <v>3.91</v>
      </c>
      <c r="P61" s="1024">
        <f t="shared" si="26"/>
        <v>0</v>
      </c>
      <c r="Q61" s="524">
        <f>O61*N61</f>
        <v>0</v>
      </c>
      <c r="R61" s="405"/>
      <c r="S61" s="481"/>
      <c r="T61" s="490"/>
    </row>
    <row r="62" spans="1:22" s="286" customFormat="1" ht="19.5" customHeight="1" x14ac:dyDescent="0.25">
      <c r="A62" s="481"/>
      <c r="B62" s="482"/>
      <c r="C62" s="518" t="s">
        <v>108</v>
      </c>
      <c r="D62" s="518" t="s">
        <v>248</v>
      </c>
      <c r="E62" s="542">
        <v>1151</v>
      </c>
      <c r="F62" s="423" t="s">
        <v>580</v>
      </c>
      <c r="G62" s="543" t="s">
        <v>564</v>
      </c>
      <c r="H62" s="539"/>
      <c r="I62" s="516" t="s">
        <v>119</v>
      </c>
      <c r="J62" s="544" t="s">
        <v>563</v>
      </c>
      <c r="K62" s="527">
        <v>9.81</v>
      </c>
      <c r="L62" s="513">
        <f t="shared" si="24"/>
        <v>4067.2782874617733</v>
      </c>
      <c r="M62" s="514">
        <f>ROUND(+$M$6*$K62,2)</f>
        <v>5.81</v>
      </c>
      <c r="N62" s="954"/>
      <c r="O62" s="1003">
        <f t="shared" ref="O62:O64" si="28">M62</f>
        <v>5.81</v>
      </c>
      <c r="P62" s="1024">
        <f t="shared" si="26"/>
        <v>0</v>
      </c>
      <c r="Q62" s="524">
        <f t="shared" ref="Q62:Q64" si="29">O62*N62</f>
        <v>0</v>
      </c>
      <c r="R62" s="405"/>
      <c r="S62" s="481"/>
      <c r="T62" s="490"/>
    </row>
    <row r="63" spans="1:22" s="286" customFormat="1" ht="19.5" customHeight="1" x14ac:dyDescent="0.25">
      <c r="A63" s="481"/>
      <c r="B63" s="482"/>
      <c r="C63" s="518" t="s">
        <v>114</v>
      </c>
      <c r="D63" s="518" t="s">
        <v>247</v>
      </c>
      <c r="E63" s="542">
        <v>1000</v>
      </c>
      <c r="F63" s="423" t="s">
        <v>581</v>
      </c>
      <c r="G63" s="543" t="s">
        <v>567</v>
      </c>
      <c r="H63" s="539"/>
      <c r="I63" s="516" t="s">
        <v>566</v>
      </c>
      <c r="J63" s="544" t="s">
        <v>565</v>
      </c>
      <c r="K63" s="527">
        <v>4.21</v>
      </c>
      <c r="L63" s="513">
        <f t="shared" si="24"/>
        <v>9477.4346793349177</v>
      </c>
      <c r="M63" s="514">
        <f t="shared" ref="M63:M65" si="30">ROUND(+$M$6*$K63,2)</f>
        <v>2.4900000000000002</v>
      </c>
      <c r="N63" s="954"/>
      <c r="O63" s="1003">
        <f t="shared" si="28"/>
        <v>2.4900000000000002</v>
      </c>
      <c r="P63" s="1024">
        <f t="shared" si="26"/>
        <v>0</v>
      </c>
      <c r="Q63" s="524">
        <f t="shared" si="29"/>
        <v>0</v>
      </c>
      <c r="R63" s="405"/>
      <c r="S63" s="481"/>
      <c r="T63" s="490"/>
    </row>
    <row r="64" spans="1:22" s="286" customFormat="1" ht="19.5" customHeight="1" x14ac:dyDescent="0.25">
      <c r="A64" s="481"/>
      <c r="B64" s="482"/>
      <c r="C64" s="518" t="s">
        <v>122</v>
      </c>
      <c r="D64" s="518" t="s">
        <v>246</v>
      </c>
      <c r="E64" s="542">
        <v>1140</v>
      </c>
      <c r="F64" s="423" t="s">
        <v>580</v>
      </c>
      <c r="G64" s="543" t="s">
        <v>570</v>
      </c>
      <c r="H64" s="539"/>
      <c r="I64" s="516" t="s">
        <v>569</v>
      </c>
      <c r="J64" s="544" t="s">
        <v>568</v>
      </c>
      <c r="K64" s="527">
        <v>9.7200000000000006</v>
      </c>
      <c r="L64" s="513">
        <f t="shared" si="24"/>
        <v>4104.9382716049377</v>
      </c>
      <c r="M64" s="514">
        <f t="shared" si="30"/>
        <v>5.76</v>
      </c>
      <c r="N64" s="954"/>
      <c r="O64" s="1003">
        <f t="shared" si="28"/>
        <v>5.76</v>
      </c>
      <c r="P64" s="1024">
        <f t="shared" si="26"/>
        <v>0</v>
      </c>
      <c r="Q64" s="524">
        <f t="shared" si="29"/>
        <v>0</v>
      </c>
      <c r="R64" s="405"/>
      <c r="S64" s="481"/>
      <c r="T64" s="490"/>
    </row>
    <row r="65" spans="1:20" s="286" customFormat="1" ht="19.5" customHeight="1" thickBot="1" x14ac:dyDescent="0.3">
      <c r="A65" s="481"/>
      <c r="B65" s="482"/>
      <c r="C65" s="518" t="s">
        <v>128</v>
      </c>
      <c r="D65" s="518" t="s">
        <v>245</v>
      </c>
      <c r="E65" s="517">
        <v>760</v>
      </c>
      <c r="F65" s="423" t="s">
        <v>580</v>
      </c>
      <c r="G65" s="543" t="s">
        <v>572</v>
      </c>
      <c r="H65" s="539"/>
      <c r="I65" s="516" t="s">
        <v>130</v>
      </c>
      <c r="J65" s="544" t="s">
        <v>571</v>
      </c>
      <c r="K65" s="527">
        <v>6.48</v>
      </c>
      <c r="L65" s="513">
        <f t="shared" si="24"/>
        <v>6157.4074074074069</v>
      </c>
      <c r="M65" s="514">
        <f t="shared" si="30"/>
        <v>3.84</v>
      </c>
      <c r="N65" s="955"/>
      <c r="O65" s="1004">
        <f>M65</f>
        <v>3.84</v>
      </c>
      <c r="P65" s="1021">
        <f t="shared" si="26"/>
        <v>0</v>
      </c>
      <c r="Q65" s="500">
        <f>O65*N65</f>
        <v>0</v>
      </c>
      <c r="R65" s="405"/>
      <c r="S65" s="481"/>
      <c r="T65" s="490"/>
    </row>
    <row r="66" spans="1:20" s="286" customFormat="1" ht="7.5" customHeight="1" thickBot="1" x14ac:dyDescent="0.3">
      <c r="A66" s="481"/>
      <c r="B66" s="482"/>
      <c r="C66" s="423"/>
      <c r="D66" s="423"/>
      <c r="E66" s="483"/>
      <c r="F66" s="423"/>
      <c r="G66" s="424"/>
      <c r="H66" s="403"/>
      <c r="I66" s="414"/>
      <c r="J66" s="485"/>
      <c r="K66" s="486"/>
      <c r="L66" s="487"/>
      <c r="M66" s="488"/>
      <c r="N66" s="541"/>
      <c r="O66" s="503"/>
      <c r="P66" s="1022"/>
      <c r="Q66" s="503"/>
      <c r="R66" s="405"/>
      <c r="S66" s="481"/>
      <c r="T66" s="490"/>
    </row>
    <row r="67" spans="1:20" s="286" customFormat="1" ht="19.5" customHeight="1" x14ac:dyDescent="0.25">
      <c r="A67" s="481"/>
      <c r="B67" s="482"/>
      <c r="C67" s="423" t="s">
        <v>114</v>
      </c>
      <c r="D67" s="423" t="s">
        <v>247</v>
      </c>
      <c r="E67" s="484">
        <v>1000</v>
      </c>
      <c r="F67" s="423" t="s">
        <v>581</v>
      </c>
      <c r="G67" s="424" t="s">
        <v>937</v>
      </c>
      <c r="H67" s="403"/>
      <c r="I67" s="414" t="s">
        <v>959</v>
      </c>
      <c r="J67" s="485" t="s">
        <v>950</v>
      </c>
      <c r="K67" s="486">
        <v>4.21</v>
      </c>
      <c r="L67" s="487">
        <f>39900/$K67</f>
        <v>9477.4346793349177</v>
      </c>
      <c r="M67" s="488">
        <f>ROUND(+$M$6*$K67,2)</f>
        <v>2.4900000000000002</v>
      </c>
      <c r="N67" s="956"/>
      <c r="O67" s="1005">
        <f t="shared" si="20"/>
        <v>2.4900000000000002</v>
      </c>
      <c r="P67" s="1023">
        <f t="shared" ref="P67:P71" si="31">N67*K67</f>
        <v>0</v>
      </c>
      <c r="Q67" s="540">
        <f t="shared" si="21"/>
        <v>0</v>
      </c>
      <c r="R67" s="405"/>
      <c r="S67" s="481"/>
      <c r="T67" s="490"/>
    </row>
    <row r="68" spans="1:20" s="286" customFormat="1" ht="19.5" customHeight="1" x14ac:dyDescent="0.25">
      <c r="A68" s="481"/>
      <c r="B68" s="482"/>
      <c r="C68" s="483" t="s">
        <v>108</v>
      </c>
      <c r="D68" s="423" t="s">
        <v>248</v>
      </c>
      <c r="E68" s="484">
        <v>1151</v>
      </c>
      <c r="F68" s="423" t="s">
        <v>580</v>
      </c>
      <c r="G68" s="424" t="s">
        <v>938</v>
      </c>
      <c r="H68" s="180"/>
      <c r="I68" s="414" t="s">
        <v>958</v>
      </c>
      <c r="J68" s="485" t="s">
        <v>951</v>
      </c>
      <c r="K68" s="486">
        <v>9.81</v>
      </c>
      <c r="L68" s="487">
        <f>39900/$K68</f>
        <v>4067.2782874617733</v>
      </c>
      <c r="M68" s="488">
        <f>ROUND(+$M$6*$K68,2)</f>
        <v>5.81</v>
      </c>
      <c r="N68" s="954"/>
      <c r="O68" s="1003">
        <f t="shared" si="20"/>
        <v>5.81</v>
      </c>
      <c r="P68" s="1020">
        <f t="shared" si="31"/>
        <v>0</v>
      </c>
      <c r="Q68" s="534">
        <f t="shared" si="21"/>
        <v>0</v>
      </c>
      <c r="R68" s="405"/>
      <c r="S68" s="481"/>
      <c r="T68" s="490"/>
    </row>
    <row r="69" spans="1:20" s="286" customFormat="1" ht="20.100000000000001" customHeight="1" x14ac:dyDescent="0.25">
      <c r="A69" s="481"/>
      <c r="B69" s="482"/>
      <c r="C69" s="423" t="s">
        <v>112</v>
      </c>
      <c r="D69" s="423" t="s">
        <v>245</v>
      </c>
      <c r="E69" s="497">
        <v>760</v>
      </c>
      <c r="F69" s="423" t="s">
        <v>580</v>
      </c>
      <c r="G69" s="424" t="s">
        <v>948</v>
      </c>
      <c r="H69" s="180"/>
      <c r="I69" s="414" t="s">
        <v>957</v>
      </c>
      <c r="J69" s="498" t="s">
        <v>952</v>
      </c>
      <c r="K69" s="486">
        <v>6.48</v>
      </c>
      <c r="L69" s="487">
        <f>39900/$K69</f>
        <v>6157.4074074074069</v>
      </c>
      <c r="M69" s="488">
        <f>ROUND(+$M$6*$K69,2)</f>
        <v>3.84</v>
      </c>
      <c r="N69" s="954"/>
      <c r="O69" s="1003">
        <f t="shared" si="20"/>
        <v>3.84</v>
      </c>
      <c r="P69" s="1020">
        <f t="shared" si="31"/>
        <v>0</v>
      </c>
      <c r="Q69" s="534">
        <f t="shared" si="21"/>
        <v>0</v>
      </c>
      <c r="R69" s="405"/>
      <c r="S69" s="481"/>
      <c r="T69" s="490"/>
    </row>
    <row r="70" spans="1:20" s="286" customFormat="1" ht="20.100000000000001" customHeight="1" x14ac:dyDescent="0.25">
      <c r="A70" s="481"/>
      <c r="B70" s="482"/>
      <c r="C70" s="423" t="s">
        <v>122</v>
      </c>
      <c r="D70" s="423" t="s">
        <v>247</v>
      </c>
      <c r="E70" s="497">
        <v>1140</v>
      </c>
      <c r="F70" s="423" t="s">
        <v>580</v>
      </c>
      <c r="G70" s="424" t="s">
        <v>949</v>
      </c>
      <c r="H70" s="180"/>
      <c r="I70" s="414" t="s">
        <v>956</v>
      </c>
      <c r="J70" s="499" t="s">
        <v>953</v>
      </c>
      <c r="K70" s="486">
        <v>9.7200000000000006</v>
      </c>
      <c r="L70" s="487">
        <f>39900/$K70</f>
        <v>4104.9382716049377</v>
      </c>
      <c r="M70" s="488">
        <f>ROUND(+$M$6*$K70,2)</f>
        <v>5.76</v>
      </c>
      <c r="N70" s="958"/>
      <c r="O70" s="1007">
        <f t="shared" si="20"/>
        <v>5.76</v>
      </c>
      <c r="P70" s="1025">
        <f t="shared" si="31"/>
        <v>0</v>
      </c>
      <c r="Q70" s="550">
        <f t="shared" si="21"/>
        <v>0</v>
      </c>
      <c r="R70" s="405"/>
      <c r="S70" s="481"/>
      <c r="T70" s="490"/>
    </row>
    <row r="71" spans="1:20" s="286" customFormat="1" ht="20.100000000000001" customHeight="1" thickBot="1" x14ac:dyDescent="0.3">
      <c r="A71" s="481"/>
      <c r="B71" s="482"/>
      <c r="C71" s="423" t="s">
        <v>390</v>
      </c>
      <c r="D71" s="423" t="s">
        <v>389</v>
      </c>
      <c r="E71" s="484">
        <v>774</v>
      </c>
      <c r="F71" s="423" t="s">
        <v>580</v>
      </c>
      <c r="G71" s="424" t="s">
        <v>941</v>
      </c>
      <c r="H71" s="180"/>
      <c r="I71" s="414" t="s">
        <v>955</v>
      </c>
      <c r="J71" s="485" t="s">
        <v>954</v>
      </c>
      <c r="K71" s="486">
        <v>6.6</v>
      </c>
      <c r="L71" s="487">
        <f>39900/$K71</f>
        <v>6045.454545454546</v>
      </c>
      <c r="M71" s="488">
        <f>ROUND(+$M$6*$K71,2)</f>
        <v>3.91</v>
      </c>
      <c r="N71" s="955"/>
      <c r="O71" s="1004">
        <f t="shared" si="20"/>
        <v>3.91</v>
      </c>
      <c r="P71" s="1021">
        <f t="shared" si="31"/>
        <v>0</v>
      </c>
      <c r="Q71" s="535">
        <f t="shared" si="21"/>
        <v>0</v>
      </c>
      <c r="R71" s="405"/>
      <c r="S71" s="481"/>
      <c r="T71" s="490"/>
    </row>
    <row r="72" spans="1:20" s="286" customFormat="1" ht="7.5" customHeight="1" thickBot="1" x14ac:dyDescent="0.3">
      <c r="A72" s="481"/>
      <c r="B72" s="482"/>
      <c r="C72" s="545"/>
      <c r="D72" s="231"/>
      <c r="E72" s="180"/>
      <c r="F72" s="180"/>
      <c r="G72" s="424"/>
      <c r="H72" s="180"/>
      <c r="I72" s="414"/>
      <c r="J72" s="546"/>
      <c r="K72" s="547"/>
      <c r="L72" s="407"/>
      <c r="M72" s="488"/>
      <c r="N72" s="537"/>
      <c r="O72" s="503"/>
      <c r="P72" s="1022"/>
      <c r="Q72" s="538"/>
      <c r="R72" s="405"/>
      <c r="S72" s="481"/>
      <c r="T72" s="490"/>
    </row>
    <row r="73" spans="1:20" s="286" customFormat="1" ht="20.100000000000001" customHeight="1" x14ac:dyDescent="0.25">
      <c r="A73" s="481"/>
      <c r="B73" s="482"/>
      <c r="C73" s="423" t="s">
        <v>114</v>
      </c>
      <c r="D73" s="423" t="s">
        <v>247</v>
      </c>
      <c r="E73" s="484">
        <v>1000</v>
      </c>
      <c r="F73" s="423" t="s">
        <v>581</v>
      </c>
      <c r="G73" s="424" t="s">
        <v>409</v>
      </c>
      <c r="H73" s="180"/>
      <c r="I73" s="414" t="s">
        <v>410</v>
      </c>
      <c r="J73" s="485" t="s">
        <v>411</v>
      </c>
      <c r="K73" s="486">
        <v>4.21</v>
      </c>
      <c r="L73" s="487">
        <f>39900/$K73</f>
        <v>9477.4346793349177</v>
      </c>
      <c r="M73" s="488">
        <f>ROUND(+$M$6*$K73,2)</f>
        <v>2.4900000000000002</v>
      </c>
      <c r="N73" s="956"/>
      <c r="O73" s="1005">
        <f t="shared" si="20"/>
        <v>2.4900000000000002</v>
      </c>
      <c r="P73" s="1023">
        <f t="shared" ref="P73:P75" si="32">N73*K73</f>
        <v>0</v>
      </c>
      <c r="Q73" s="540">
        <f t="shared" si="21"/>
        <v>0</v>
      </c>
      <c r="R73" s="405"/>
      <c r="S73" s="481"/>
      <c r="T73" s="490"/>
    </row>
    <row r="74" spans="1:20" s="286" customFormat="1" ht="20.100000000000001" customHeight="1" x14ac:dyDescent="0.25">
      <c r="A74" s="481"/>
      <c r="B74" s="482"/>
      <c r="C74" s="483" t="s">
        <v>108</v>
      </c>
      <c r="D74" s="423" t="s">
        <v>248</v>
      </c>
      <c r="E74" s="484">
        <v>1151</v>
      </c>
      <c r="F74" s="423" t="s">
        <v>580</v>
      </c>
      <c r="G74" s="424" t="s">
        <v>404</v>
      </c>
      <c r="H74" s="180"/>
      <c r="I74" s="414" t="s">
        <v>121</v>
      </c>
      <c r="J74" s="485" t="s">
        <v>235</v>
      </c>
      <c r="K74" s="486">
        <v>9.81</v>
      </c>
      <c r="L74" s="487">
        <f>39900/$K74</f>
        <v>4067.2782874617733</v>
      </c>
      <c r="M74" s="488">
        <f>ROUND(+$M$6*$K74,2)</f>
        <v>5.81</v>
      </c>
      <c r="N74" s="954"/>
      <c r="O74" s="1003">
        <f t="shared" si="20"/>
        <v>5.81</v>
      </c>
      <c r="P74" s="1020">
        <f t="shared" si="32"/>
        <v>0</v>
      </c>
      <c r="Q74" s="534">
        <f t="shared" si="21"/>
        <v>0</v>
      </c>
      <c r="R74" s="405"/>
      <c r="S74" s="481"/>
      <c r="T74" s="490"/>
    </row>
    <row r="75" spans="1:20" s="286" customFormat="1" ht="20.100000000000001" customHeight="1" thickBot="1" x14ac:dyDescent="0.3">
      <c r="A75" s="481"/>
      <c r="B75" s="482"/>
      <c r="C75" s="423" t="s">
        <v>112</v>
      </c>
      <c r="D75" s="423" t="s">
        <v>245</v>
      </c>
      <c r="E75" s="497">
        <v>760</v>
      </c>
      <c r="F75" s="423" t="s">
        <v>580</v>
      </c>
      <c r="G75" s="424" t="s">
        <v>412</v>
      </c>
      <c r="H75" s="180"/>
      <c r="I75" s="414" t="s">
        <v>413</v>
      </c>
      <c r="J75" s="499" t="s">
        <v>414</v>
      </c>
      <c r="K75" s="486">
        <v>6.48</v>
      </c>
      <c r="L75" s="487">
        <f>39900/$K75</f>
        <v>6157.4074074074069</v>
      </c>
      <c r="M75" s="488">
        <f>ROUND(+$M$6*$K75,2)</f>
        <v>3.84</v>
      </c>
      <c r="N75" s="955"/>
      <c r="O75" s="1004">
        <f t="shared" si="20"/>
        <v>3.84</v>
      </c>
      <c r="P75" s="1021">
        <f t="shared" si="32"/>
        <v>0</v>
      </c>
      <c r="Q75" s="535">
        <f t="shared" si="21"/>
        <v>0</v>
      </c>
      <c r="R75" s="405"/>
      <c r="S75" s="481"/>
      <c r="T75" s="490"/>
    </row>
    <row r="76" spans="1:20" s="286" customFormat="1" ht="7.5" customHeight="1" thickBot="1" x14ac:dyDescent="0.3">
      <c r="A76" s="481"/>
      <c r="B76" s="482"/>
      <c r="C76" s="545"/>
      <c r="D76" s="231"/>
      <c r="E76" s="180"/>
      <c r="F76" s="180"/>
      <c r="G76" s="424"/>
      <c r="H76" s="180"/>
      <c r="I76" s="414"/>
      <c r="J76" s="546"/>
      <c r="K76" s="547"/>
      <c r="L76" s="407"/>
      <c r="M76" s="488"/>
      <c r="N76" s="537"/>
      <c r="O76" s="503"/>
      <c r="P76" s="1022"/>
      <c r="Q76" s="538"/>
      <c r="R76" s="405"/>
      <c r="S76" s="481"/>
      <c r="T76" s="490"/>
    </row>
    <row r="77" spans="1:20" s="286" customFormat="1" ht="20.100000000000001" customHeight="1" x14ac:dyDescent="0.25">
      <c r="A77" s="481"/>
      <c r="B77" s="482"/>
      <c r="C77" s="423" t="s">
        <v>114</v>
      </c>
      <c r="D77" s="423" t="s">
        <v>247</v>
      </c>
      <c r="E77" s="484">
        <v>1000</v>
      </c>
      <c r="F77" s="423" t="s">
        <v>581</v>
      </c>
      <c r="G77" s="424" t="s">
        <v>381</v>
      </c>
      <c r="H77" s="180"/>
      <c r="I77" s="414" t="s">
        <v>382</v>
      </c>
      <c r="J77" s="485" t="s">
        <v>383</v>
      </c>
      <c r="K77" s="486">
        <v>4.21</v>
      </c>
      <c r="L77" s="487">
        <f t="shared" ref="L77:L82" si="33">39900/$K77</f>
        <v>9477.4346793349177</v>
      </c>
      <c r="M77" s="488">
        <f t="shared" ref="M77:M82" si="34">ROUND(+$M$6*$K77,2)</f>
        <v>2.4900000000000002</v>
      </c>
      <c r="N77" s="956"/>
      <c r="O77" s="1005">
        <f t="shared" si="20"/>
        <v>2.4900000000000002</v>
      </c>
      <c r="P77" s="1023">
        <f t="shared" ref="P77:P82" si="35">N77*K77</f>
        <v>0</v>
      </c>
      <c r="Q77" s="540">
        <f t="shared" si="21"/>
        <v>0</v>
      </c>
      <c r="R77" s="405"/>
      <c r="S77" s="481"/>
      <c r="T77" s="490"/>
    </row>
    <row r="78" spans="1:20" s="286" customFormat="1" ht="20.100000000000001" customHeight="1" x14ac:dyDescent="0.25">
      <c r="A78" s="481"/>
      <c r="B78" s="482"/>
      <c r="C78" s="423" t="s">
        <v>206</v>
      </c>
      <c r="D78" s="423" t="s">
        <v>363</v>
      </c>
      <c r="E78" s="484">
        <v>961</v>
      </c>
      <c r="F78" s="423" t="s">
        <v>580</v>
      </c>
      <c r="G78" s="526" t="s">
        <v>416</v>
      </c>
      <c r="H78" s="318"/>
      <c r="I78" s="414" t="s">
        <v>484</v>
      </c>
      <c r="J78" s="485" t="s">
        <v>485</v>
      </c>
      <c r="K78" s="486">
        <v>8.23</v>
      </c>
      <c r="L78" s="548">
        <f t="shared" si="33"/>
        <v>4848.1166464155522</v>
      </c>
      <c r="M78" s="488">
        <f t="shared" si="34"/>
        <v>4.87</v>
      </c>
      <c r="N78" s="957"/>
      <c r="O78" s="1006">
        <f t="shared" si="20"/>
        <v>4.87</v>
      </c>
      <c r="P78" s="1024">
        <f t="shared" si="35"/>
        <v>0</v>
      </c>
      <c r="Q78" s="549">
        <f t="shared" si="21"/>
        <v>0</v>
      </c>
      <c r="R78" s="405"/>
      <c r="S78" s="481"/>
      <c r="T78" s="490"/>
    </row>
    <row r="79" spans="1:20" s="286" customFormat="1" ht="20.100000000000001" customHeight="1" x14ac:dyDescent="0.25">
      <c r="A79" s="481"/>
      <c r="B79" s="482"/>
      <c r="C79" s="483" t="s">
        <v>108</v>
      </c>
      <c r="D79" s="423" t="s">
        <v>248</v>
      </c>
      <c r="E79" s="484">
        <v>1151</v>
      </c>
      <c r="F79" s="423" t="s">
        <v>580</v>
      </c>
      <c r="G79" s="424" t="s">
        <v>372</v>
      </c>
      <c r="H79" s="180"/>
      <c r="I79" s="414" t="s">
        <v>118</v>
      </c>
      <c r="J79" s="485" t="s">
        <v>234</v>
      </c>
      <c r="K79" s="486">
        <v>9.81</v>
      </c>
      <c r="L79" s="487">
        <f t="shared" si="33"/>
        <v>4067.2782874617733</v>
      </c>
      <c r="M79" s="488">
        <f t="shared" si="34"/>
        <v>5.81</v>
      </c>
      <c r="N79" s="954"/>
      <c r="O79" s="1003">
        <f t="shared" si="20"/>
        <v>5.81</v>
      </c>
      <c r="P79" s="1020">
        <f t="shared" si="35"/>
        <v>0</v>
      </c>
      <c r="Q79" s="534">
        <f t="shared" si="21"/>
        <v>0</v>
      </c>
      <c r="R79" s="405"/>
      <c r="S79" s="481"/>
      <c r="T79" s="490"/>
    </row>
    <row r="80" spans="1:20" s="286" customFormat="1" ht="20.100000000000001" customHeight="1" x14ac:dyDescent="0.25">
      <c r="A80" s="481"/>
      <c r="B80" s="482"/>
      <c r="C80" s="423" t="s">
        <v>122</v>
      </c>
      <c r="D80" s="423" t="s">
        <v>246</v>
      </c>
      <c r="E80" s="484">
        <v>1140</v>
      </c>
      <c r="F80" s="423" t="s">
        <v>580</v>
      </c>
      <c r="G80" s="424" t="s">
        <v>463</v>
      </c>
      <c r="H80" s="180"/>
      <c r="I80" s="414" t="s">
        <v>200</v>
      </c>
      <c r="J80" s="485" t="s">
        <v>237</v>
      </c>
      <c r="K80" s="486">
        <v>9.7200000000000006</v>
      </c>
      <c r="L80" s="487">
        <f t="shared" si="33"/>
        <v>4104.9382716049377</v>
      </c>
      <c r="M80" s="488">
        <f t="shared" si="34"/>
        <v>5.76</v>
      </c>
      <c r="N80" s="954"/>
      <c r="O80" s="1003">
        <f t="shared" si="20"/>
        <v>5.76</v>
      </c>
      <c r="P80" s="1020">
        <f t="shared" si="35"/>
        <v>0</v>
      </c>
      <c r="Q80" s="534">
        <f t="shared" si="21"/>
        <v>0</v>
      </c>
      <c r="R80" s="405"/>
      <c r="S80" s="481"/>
      <c r="T80" s="490"/>
    </row>
    <row r="81" spans="1:20" s="286" customFormat="1" ht="20.100000000000001" customHeight="1" x14ac:dyDescent="0.25">
      <c r="A81" s="481"/>
      <c r="B81" s="482"/>
      <c r="C81" s="423" t="s">
        <v>122</v>
      </c>
      <c r="D81" s="423" t="s">
        <v>246</v>
      </c>
      <c r="E81" s="484">
        <v>1140</v>
      </c>
      <c r="F81" s="423" t="s">
        <v>580</v>
      </c>
      <c r="G81" s="526" t="s">
        <v>76</v>
      </c>
      <c r="H81" s="318"/>
      <c r="I81" s="414" t="s">
        <v>379</v>
      </c>
      <c r="J81" s="485" t="s">
        <v>378</v>
      </c>
      <c r="K81" s="486">
        <v>9.7200000000000006</v>
      </c>
      <c r="L81" s="487">
        <f t="shared" si="33"/>
        <v>4104.9382716049377</v>
      </c>
      <c r="M81" s="488">
        <f t="shared" si="34"/>
        <v>5.76</v>
      </c>
      <c r="N81" s="958"/>
      <c r="O81" s="1007">
        <f t="shared" si="20"/>
        <v>5.76</v>
      </c>
      <c r="P81" s="1025">
        <f t="shared" si="35"/>
        <v>0</v>
      </c>
      <c r="Q81" s="550">
        <f t="shared" si="21"/>
        <v>0</v>
      </c>
      <c r="R81" s="405"/>
      <c r="S81" s="481"/>
      <c r="T81" s="490"/>
    </row>
    <row r="82" spans="1:20" s="286" customFormat="1" ht="20.100000000000001" customHeight="1" thickBot="1" x14ac:dyDescent="0.3">
      <c r="A82" s="481"/>
      <c r="B82" s="482"/>
      <c r="C82" s="423" t="s">
        <v>112</v>
      </c>
      <c r="D82" s="423" t="s">
        <v>245</v>
      </c>
      <c r="E82" s="497">
        <v>760</v>
      </c>
      <c r="F82" s="423" t="s">
        <v>580</v>
      </c>
      <c r="G82" s="424" t="s">
        <v>460</v>
      </c>
      <c r="H82" s="180"/>
      <c r="I82" s="414" t="s">
        <v>129</v>
      </c>
      <c r="J82" s="499" t="s">
        <v>238</v>
      </c>
      <c r="K82" s="486">
        <v>6.48</v>
      </c>
      <c r="L82" s="487">
        <f t="shared" si="33"/>
        <v>6157.4074074074069</v>
      </c>
      <c r="M82" s="488">
        <f t="shared" si="34"/>
        <v>3.84</v>
      </c>
      <c r="N82" s="955"/>
      <c r="O82" s="1004">
        <f t="shared" si="20"/>
        <v>3.84</v>
      </c>
      <c r="P82" s="1021">
        <f t="shared" si="35"/>
        <v>0</v>
      </c>
      <c r="Q82" s="535">
        <f t="shared" si="21"/>
        <v>0</v>
      </c>
      <c r="R82" s="405"/>
      <c r="S82" s="481"/>
      <c r="T82" s="490"/>
    </row>
    <row r="83" spans="1:20" s="286" customFormat="1" ht="7.5" customHeight="1" thickBot="1" x14ac:dyDescent="0.3">
      <c r="A83" s="481"/>
      <c r="B83" s="482"/>
      <c r="C83" s="545"/>
      <c r="D83" s="231"/>
      <c r="E83" s="180"/>
      <c r="F83" s="180"/>
      <c r="G83" s="424"/>
      <c r="H83" s="180"/>
      <c r="I83" s="414"/>
      <c r="J83" s="546"/>
      <c r="K83" s="547"/>
      <c r="L83" s="407"/>
      <c r="M83" s="488"/>
      <c r="N83" s="537"/>
      <c r="O83" s="503"/>
      <c r="P83" s="1022"/>
      <c r="Q83" s="538"/>
      <c r="R83" s="405"/>
      <c r="S83" s="481"/>
      <c r="T83" s="490"/>
    </row>
    <row r="84" spans="1:20" s="286" customFormat="1" ht="20.100000000000001" customHeight="1" x14ac:dyDescent="0.25">
      <c r="A84" s="481"/>
      <c r="B84" s="482"/>
      <c r="C84" s="483" t="s">
        <v>108</v>
      </c>
      <c r="D84" s="423" t="s">
        <v>248</v>
      </c>
      <c r="E84" s="484">
        <v>1151</v>
      </c>
      <c r="F84" s="423" t="s">
        <v>580</v>
      </c>
      <c r="G84" s="424" t="s">
        <v>417</v>
      </c>
      <c r="H84" s="180"/>
      <c r="I84" s="414" t="s">
        <v>120</v>
      </c>
      <c r="J84" s="499" t="s">
        <v>308</v>
      </c>
      <c r="K84" s="486">
        <v>9.81</v>
      </c>
      <c r="L84" s="487">
        <f t="shared" ref="L84:L90" si="36">39900/$K84</f>
        <v>4067.2782874617733</v>
      </c>
      <c r="M84" s="488">
        <f t="shared" ref="M84:M90" si="37">ROUND(+$M$6*$K84,2)</f>
        <v>5.81</v>
      </c>
      <c r="N84" s="956"/>
      <c r="O84" s="1005">
        <f t="shared" si="20"/>
        <v>5.81</v>
      </c>
      <c r="P84" s="1023">
        <f t="shared" ref="P84:P89" si="38">N84*K84</f>
        <v>0</v>
      </c>
      <c r="Q84" s="540">
        <f t="shared" si="21"/>
        <v>0</v>
      </c>
      <c r="R84" s="405"/>
      <c r="S84" s="481"/>
      <c r="T84" s="490"/>
    </row>
    <row r="85" spans="1:20" s="286" customFormat="1" ht="20.100000000000001" customHeight="1" x14ac:dyDescent="0.25">
      <c r="A85" s="481"/>
      <c r="B85" s="482"/>
      <c r="C85" s="423" t="s">
        <v>122</v>
      </c>
      <c r="D85" s="423" t="s">
        <v>246</v>
      </c>
      <c r="E85" s="484">
        <v>1140</v>
      </c>
      <c r="F85" s="423" t="s">
        <v>580</v>
      </c>
      <c r="G85" s="424" t="s">
        <v>464</v>
      </c>
      <c r="H85" s="180"/>
      <c r="I85" s="414" t="s">
        <v>199</v>
      </c>
      <c r="J85" s="485" t="s">
        <v>241</v>
      </c>
      <c r="K85" s="486">
        <v>9.7200000000000006</v>
      </c>
      <c r="L85" s="487">
        <f t="shared" si="36"/>
        <v>4104.9382716049377</v>
      </c>
      <c r="M85" s="488">
        <f t="shared" si="37"/>
        <v>5.76</v>
      </c>
      <c r="N85" s="954"/>
      <c r="O85" s="1003">
        <f t="shared" si="20"/>
        <v>5.76</v>
      </c>
      <c r="P85" s="1020">
        <f t="shared" si="38"/>
        <v>0</v>
      </c>
      <c r="Q85" s="534">
        <f t="shared" si="21"/>
        <v>0</v>
      </c>
      <c r="R85" s="405"/>
      <c r="S85" s="481"/>
      <c r="T85" s="490"/>
    </row>
    <row r="86" spans="1:20" s="286" customFormat="1" ht="20.100000000000001" customHeight="1" x14ac:dyDescent="0.25">
      <c r="A86" s="481"/>
      <c r="B86" s="482"/>
      <c r="C86" s="423" t="s">
        <v>122</v>
      </c>
      <c r="D86" s="423" t="s">
        <v>246</v>
      </c>
      <c r="E86" s="484">
        <v>1141</v>
      </c>
      <c r="F86" s="423" t="s">
        <v>580</v>
      </c>
      <c r="G86" s="424" t="s">
        <v>456</v>
      </c>
      <c r="H86" s="425"/>
      <c r="I86" s="414" t="s">
        <v>458</v>
      </c>
      <c r="J86" s="485" t="s">
        <v>457</v>
      </c>
      <c r="K86" s="486">
        <v>9.7200000000000006</v>
      </c>
      <c r="L86" s="487">
        <f t="shared" si="36"/>
        <v>4104.9382716049377</v>
      </c>
      <c r="M86" s="488">
        <f t="shared" si="37"/>
        <v>5.76</v>
      </c>
      <c r="N86" s="954"/>
      <c r="O86" s="1003">
        <f t="shared" si="20"/>
        <v>5.76</v>
      </c>
      <c r="P86" s="1020">
        <f t="shared" si="38"/>
        <v>0</v>
      </c>
      <c r="Q86" s="534">
        <f t="shared" si="21"/>
        <v>0</v>
      </c>
      <c r="R86" s="405"/>
      <c r="S86" s="481"/>
      <c r="T86" s="490"/>
    </row>
    <row r="87" spans="1:20" s="286" customFormat="1" ht="20.100000000000001" customHeight="1" x14ac:dyDescent="0.25">
      <c r="A87" s="481"/>
      <c r="B87" s="482"/>
      <c r="C87" s="423" t="s">
        <v>112</v>
      </c>
      <c r="D87" s="423" t="s">
        <v>245</v>
      </c>
      <c r="E87" s="497">
        <v>760</v>
      </c>
      <c r="F87" s="423" t="s">
        <v>580</v>
      </c>
      <c r="G87" s="424" t="s">
        <v>462</v>
      </c>
      <c r="H87" s="180"/>
      <c r="I87" s="414" t="s">
        <v>131</v>
      </c>
      <c r="J87" s="499" t="s">
        <v>240</v>
      </c>
      <c r="K87" s="486">
        <v>6.48</v>
      </c>
      <c r="L87" s="487">
        <f t="shared" si="36"/>
        <v>6157.4074074074069</v>
      </c>
      <c r="M87" s="488">
        <f t="shared" si="37"/>
        <v>3.84</v>
      </c>
      <c r="N87" s="954"/>
      <c r="O87" s="1003">
        <f t="shared" si="20"/>
        <v>3.84</v>
      </c>
      <c r="P87" s="1020">
        <f t="shared" si="38"/>
        <v>0</v>
      </c>
      <c r="Q87" s="534">
        <f t="shared" si="21"/>
        <v>0</v>
      </c>
      <c r="R87" s="405"/>
      <c r="S87" s="481"/>
      <c r="T87" s="490"/>
    </row>
    <row r="88" spans="1:20" s="286" customFormat="1" ht="20.100000000000001" customHeight="1" x14ac:dyDescent="0.25">
      <c r="A88" s="481"/>
      <c r="B88" s="482"/>
      <c r="C88" s="423" t="s">
        <v>390</v>
      </c>
      <c r="D88" s="423" t="s">
        <v>389</v>
      </c>
      <c r="E88" s="484">
        <v>774</v>
      </c>
      <c r="F88" s="423" t="s">
        <v>580</v>
      </c>
      <c r="G88" s="424" t="s">
        <v>391</v>
      </c>
      <c r="H88" s="180"/>
      <c r="I88" s="421" t="s">
        <v>392</v>
      </c>
      <c r="J88" s="485" t="s">
        <v>393</v>
      </c>
      <c r="K88" s="486">
        <v>6.6</v>
      </c>
      <c r="L88" s="487">
        <f t="shared" si="36"/>
        <v>6045.454545454546</v>
      </c>
      <c r="M88" s="488">
        <f t="shared" si="37"/>
        <v>3.91</v>
      </c>
      <c r="N88" s="958"/>
      <c r="O88" s="1007">
        <f t="shared" si="20"/>
        <v>3.91</v>
      </c>
      <c r="P88" s="1025">
        <f t="shared" si="38"/>
        <v>0</v>
      </c>
      <c r="Q88" s="550">
        <f t="shared" si="21"/>
        <v>0</v>
      </c>
      <c r="R88" s="405"/>
      <c r="S88" s="481"/>
      <c r="T88" s="490"/>
    </row>
    <row r="89" spans="1:20" s="286" customFormat="1" ht="20.100000000000001" customHeight="1" x14ac:dyDescent="0.25">
      <c r="A89" s="481"/>
      <c r="B89" s="482"/>
      <c r="C89" s="423" t="s">
        <v>114</v>
      </c>
      <c r="D89" s="423" t="s">
        <v>247</v>
      </c>
      <c r="E89" s="484">
        <v>1000</v>
      </c>
      <c r="F89" s="423" t="s">
        <v>581</v>
      </c>
      <c r="G89" s="424" t="s">
        <v>438</v>
      </c>
      <c r="H89" s="180"/>
      <c r="I89" s="414" t="s">
        <v>440</v>
      </c>
      <c r="J89" s="485" t="s">
        <v>439</v>
      </c>
      <c r="K89" s="486">
        <v>4.21</v>
      </c>
      <c r="L89" s="487">
        <f t="shared" si="36"/>
        <v>9477.4346793349177</v>
      </c>
      <c r="M89" s="488">
        <f t="shared" si="37"/>
        <v>2.4900000000000002</v>
      </c>
      <c r="N89" s="954"/>
      <c r="O89" s="1003">
        <f t="shared" si="20"/>
        <v>2.4900000000000002</v>
      </c>
      <c r="P89" s="1020">
        <f t="shared" si="38"/>
        <v>0</v>
      </c>
      <c r="Q89" s="534">
        <f t="shared" si="21"/>
        <v>0</v>
      </c>
      <c r="R89" s="405"/>
      <c r="S89" s="481"/>
      <c r="T89" s="490"/>
    </row>
    <row r="90" spans="1:20" s="286" customFormat="1" ht="20.100000000000001" hidden="1" customHeight="1" thickBot="1" x14ac:dyDescent="0.3">
      <c r="A90" s="481"/>
      <c r="B90" s="482"/>
      <c r="C90" s="423" t="s">
        <v>422</v>
      </c>
      <c r="D90" s="423" t="s">
        <v>423</v>
      </c>
      <c r="E90" s="484">
        <v>250</v>
      </c>
      <c r="F90" s="423" t="s">
        <v>364</v>
      </c>
      <c r="G90" s="424" t="s">
        <v>437</v>
      </c>
      <c r="H90" s="180"/>
      <c r="I90" s="421" t="s">
        <v>432</v>
      </c>
      <c r="J90" s="551" t="s">
        <v>431</v>
      </c>
      <c r="K90" s="486">
        <v>3.56</v>
      </c>
      <c r="L90" s="487">
        <f t="shared" si="36"/>
        <v>11207.865168539325</v>
      </c>
      <c r="M90" s="488">
        <f t="shared" si="37"/>
        <v>2.11</v>
      </c>
      <c r="N90" s="552"/>
      <c r="O90" s="1008">
        <f t="shared" si="20"/>
        <v>2.11</v>
      </c>
      <c r="P90" s="1026"/>
      <c r="Q90" s="553">
        <f t="shared" si="21"/>
        <v>0</v>
      </c>
      <c r="R90" s="405"/>
      <c r="S90" s="481"/>
      <c r="T90" s="490"/>
    </row>
    <row r="91" spans="1:20" s="286" customFormat="1" ht="7.5" customHeight="1" thickBot="1" x14ac:dyDescent="0.3">
      <c r="A91" s="481"/>
      <c r="B91" s="482"/>
      <c r="C91" s="545"/>
      <c r="D91" s="231"/>
      <c r="E91" s="180"/>
      <c r="F91" s="180"/>
      <c r="G91" s="424"/>
      <c r="H91" s="180"/>
      <c r="I91" s="414"/>
      <c r="J91" s="485"/>
      <c r="K91" s="547"/>
      <c r="L91" s="407"/>
      <c r="M91" s="488"/>
      <c r="N91" s="537"/>
      <c r="O91" s="503"/>
      <c r="P91" s="1022"/>
      <c r="Q91" s="538"/>
      <c r="R91" s="405"/>
      <c r="S91" s="481"/>
      <c r="T91" s="490"/>
    </row>
    <row r="92" spans="1:20" s="286" customFormat="1" ht="20.100000000000001" customHeight="1" x14ac:dyDescent="0.25">
      <c r="A92" s="481"/>
      <c r="B92" s="482"/>
      <c r="C92" s="423" t="s">
        <v>114</v>
      </c>
      <c r="D92" s="423" t="s">
        <v>247</v>
      </c>
      <c r="E92" s="484">
        <v>1000</v>
      </c>
      <c r="F92" s="423" t="s">
        <v>581</v>
      </c>
      <c r="G92" s="424" t="s">
        <v>403</v>
      </c>
      <c r="H92" s="180"/>
      <c r="I92" s="414" t="s">
        <v>407</v>
      </c>
      <c r="J92" s="485" t="s">
        <v>399</v>
      </c>
      <c r="K92" s="486">
        <v>4.21</v>
      </c>
      <c r="L92" s="487">
        <f>39900/$K92</f>
        <v>9477.4346793349177</v>
      </c>
      <c r="M92" s="488">
        <f>ROUND(+$M$6*$K92,2)</f>
        <v>2.4900000000000002</v>
      </c>
      <c r="N92" s="956"/>
      <c r="O92" s="1005">
        <f t="shared" si="20"/>
        <v>2.4900000000000002</v>
      </c>
      <c r="P92" s="1023">
        <f t="shared" ref="P92:P93" si="39">N92*K92</f>
        <v>0</v>
      </c>
      <c r="Q92" s="540">
        <f t="shared" si="21"/>
        <v>0</v>
      </c>
      <c r="R92" s="405"/>
      <c r="S92" s="481"/>
      <c r="T92" s="490"/>
    </row>
    <row r="93" spans="1:20" s="286" customFormat="1" ht="20.100000000000001" customHeight="1" x14ac:dyDescent="0.25">
      <c r="A93" s="481"/>
      <c r="B93" s="402" t="s">
        <v>264</v>
      </c>
      <c r="C93" s="483" t="s">
        <v>108</v>
      </c>
      <c r="D93" s="423" t="s">
        <v>248</v>
      </c>
      <c r="E93" s="484">
        <v>1151</v>
      </c>
      <c r="F93" s="423" t="s">
        <v>580</v>
      </c>
      <c r="G93" s="424" t="s">
        <v>397</v>
      </c>
      <c r="H93" s="554"/>
      <c r="I93" s="414" t="s">
        <v>408</v>
      </c>
      <c r="J93" s="485" t="s">
        <v>398</v>
      </c>
      <c r="K93" s="486">
        <v>9.81</v>
      </c>
      <c r="L93" s="487">
        <f>39900/$K93</f>
        <v>4067.2782874617733</v>
      </c>
      <c r="M93" s="488">
        <f>ROUND(+$M$6*$K93,2)</f>
        <v>5.81</v>
      </c>
      <c r="N93" s="954"/>
      <c r="O93" s="1003">
        <f t="shared" si="20"/>
        <v>5.81</v>
      </c>
      <c r="P93" s="1020">
        <f t="shared" si="39"/>
        <v>0</v>
      </c>
      <c r="Q93" s="534">
        <f t="shared" si="21"/>
        <v>0</v>
      </c>
      <c r="R93" s="405"/>
      <c r="S93" s="481"/>
      <c r="T93" s="490"/>
    </row>
    <row r="94" spans="1:20" s="286" customFormat="1" ht="7.5" customHeight="1" thickBot="1" x14ac:dyDescent="0.3">
      <c r="A94" s="481"/>
      <c r="B94" s="402" t="s">
        <v>175</v>
      </c>
      <c r="C94" s="555"/>
      <c r="D94" s="555"/>
      <c r="E94" s="556"/>
      <c r="F94" s="555"/>
      <c r="G94" s="424"/>
      <c r="H94" s="554"/>
      <c r="I94" s="414"/>
      <c r="J94" s="485"/>
      <c r="K94" s="557"/>
      <c r="L94" s="558"/>
      <c r="M94" s="488"/>
      <c r="N94" s="537"/>
      <c r="O94" s="503"/>
      <c r="P94" s="1022"/>
      <c r="Q94" s="538"/>
      <c r="R94" s="405"/>
      <c r="S94" s="481"/>
      <c r="T94" s="490"/>
    </row>
    <row r="95" spans="1:20" s="286" customFormat="1" ht="20.100000000000001" customHeight="1" x14ac:dyDescent="0.25">
      <c r="A95" s="481"/>
      <c r="B95" s="402" t="s">
        <v>153</v>
      </c>
      <c r="C95" s="483" t="s">
        <v>108</v>
      </c>
      <c r="D95" s="423" t="s">
        <v>248</v>
      </c>
      <c r="E95" s="484">
        <v>1151</v>
      </c>
      <c r="F95" s="423" t="s">
        <v>580</v>
      </c>
      <c r="G95" s="424" t="s">
        <v>405</v>
      </c>
      <c r="H95" s="559"/>
      <c r="I95" s="414" t="s">
        <v>415</v>
      </c>
      <c r="J95" s="485" t="s">
        <v>400</v>
      </c>
      <c r="K95" s="486">
        <v>9.81</v>
      </c>
      <c r="L95" s="487">
        <f>39900/$K95</f>
        <v>4067.2782874617733</v>
      </c>
      <c r="M95" s="488">
        <f>ROUND(+$M$6*$K95,2)</f>
        <v>5.81</v>
      </c>
      <c r="N95" s="956"/>
      <c r="O95" s="1005">
        <f t="shared" si="20"/>
        <v>5.81</v>
      </c>
      <c r="P95" s="1023">
        <f t="shared" ref="P95:P96" si="40">N95*K95</f>
        <v>0</v>
      </c>
      <c r="Q95" s="540">
        <f t="shared" si="21"/>
        <v>0</v>
      </c>
      <c r="R95" s="405"/>
      <c r="S95" s="481"/>
      <c r="T95" s="490"/>
    </row>
    <row r="96" spans="1:20" s="286" customFormat="1" ht="20.100000000000001" customHeight="1" x14ac:dyDescent="0.25">
      <c r="A96" s="481"/>
      <c r="B96" s="482" t="s">
        <v>117</v>
      </c>
      <c r="C96" s="423" t="s">
        <v>122</v>
      </c>
      <c r="D96" s="423" t="s">
        <v>246</v>
      </c>
      <c r="E96" s="484">
        <v>1141</v>
      </c>
      <c r="F96" s="423" t="s">
        <v>580</v>
      </c>
      <c r="G96" s="424" t="s">
        <v>421</v>
      </c>
      <c r="H96" s="559"/>
      <c r="I96" s="414" t="s">
        <v>418</v>
      </c>
      <c r="J96" s="485" t="s">
        <v>401</v>
      </c>
      <c r="K96" s="486">
        <v>9.7200000000000006</v>
      </c>
      <c r="L96" s="487">
        <f>39900/$K96</f>
        <v>4104.9382716049377</v>
      </c>
      <c r="M96" s="488">
        <f>ROUND(+$M$6*$K96,2)</f>
        <v>5.76</v>
      </c>
      <c r="N96" s="954"/>
      <c r="O96" s="1003">
        <f t="shared" si="20"/>
        <v>5.76</v>
      </c>
      <c r="P96" s="1020">
        <f t="shared" si="40"/>
        <v>0</v>
      </c>
      <c r="Q96" s="534">
        <f t="shared" si="21"/>
        <v>0</v>
      </c>
      <c r="R96" s="405"/>
      <c r="S96" s="481"/>
      <c r="T96" s="490"/>
    </row>
    <row r="97" spans="1:22" s="286" customFormat="1" ht="20.100000000000001" customHeight="1" thickBot="1" x14ac:dyDescent="0.3">
      <c r="A97" s="481"/>
      <c r="B97" s="402" t="s">
        <v>175</v>
      </c>
      <c r="C97" s="423" t="s">
        <v>112</v>
      </c>
      <c r="D97" s="423" t="s">
        <v>245</v>
      </c>
      <c r="E97" s="497">
        <v>760</v>
      </c>
      <c r="F97" s="423" t="s">
        <v>580</v>
      </c>
      <c r="G97" s="424" t="s">
        <v>420</v>
      </c>
      <c r="H97" s="559"/>
      <c r="I97" s="414" t="s">
        <v>419</v>
      </c>
      <c r="J97" s="485" t="s">
        <v>10</v>
      </c>
      <c r="K97" s="486">
        <v>6.48</v>
      </c>
      <c r="L97" s="487">
        <f>39900/$K97</f>
        <v>6157.4074074074069</v>
      </c>
      <c r="M97" s="488">
        <f>ROUND(+$M$6*$K97,2)</f>
        <v>3.84</v>
      </c>
      <c r="N97" s="955"/>
      <c r="O97" s="1004">
        <f t="shared" si="20"/>
        <v>3.84</v>
      </c>
      <c r="P97" s="1021">
        <f>N97*K96</f>
        <v>0</v>
      </c>
      <c r="Q97" s="535">
        <f t="shared" si="21"/>
        <v>0</v>
      </c>
      <c r="R97" s="405"/>
      <c r="S97" s="481"/>
      <c r="T97" s="490"/>
    </row>
    <row r="98" spans="1:22" s="286" customFormat="1" ht="20.100000000000001" customHeight="1" thickBot="1" x14ac:dyDescent="0.3">
      <c r="A98" s="481"/>
      <c r="B98" s="1053"/>
      <c r="C98" s="423"/>
      <c r="D98" s="423"/>
      <c r="E98" s="497"/>
      <c r="F98" s="423"/>
      <c r="G98" s="424"/>
      <c r="H98" s="559"/>
      <c r="I98" s="414"/>
      <c r="J98" s="485"/>
      <c r="K98" s="486"/>
      <c r="L98" s="487"/>
      <c r="M98" s="488"/>
      <c r="N98" s="1054"/>
      <c r="O98" s="503"/>
      <c r="P98" s="1022"/>
      <c r="Q98" s="538"/>
      <c r="R98" s="405"/>
      <c r="S98" s="481"/>
      <c r="T98" s="490"/>
    </row>
    <row r="99" spans="1:22" s="286" customFormat="1" ht="20.100000000000001" customHeight="1" x14ac:dyDescent="0.25">
      <c r="A99" s="481"/>
      <c r="B99" s="1053"/>
      <c r="C99" s="423" t="s">
        <v>114</v>
      </c>
      <c r="D99" s="423" t="s">
        <v>247</v>
      </c>
      <c r="E99" s="497">
        <v>1000</v>
      </c>
      <c r="F99" s="423" t="s">
        <v>581</v>
      </c>
      <c r="G99" s="424" t="s">
        <v>855</v>
      </c>
      <c r="H99" s="559"/>
      <c r="I99" s="414" t="s">
        <v>856</v>
      </c>
      <c r="J99" s="1055" t="s">
        <v>853</v>
      </c>
      <c r="K99" s="486">
        <v>4.21</v>
      </c>
      <c r="L99" s="487">
        <f>39900/$K99</f>
        <v>9477.4346793349177</v>
      </c>
      <c r="M99" s="488">
        <f>ROUND(+$M$6*$K99,2)</f>
        <v>2.4900000000000002</v>
      </c>
      <c r="N99" s="956"/>
      <c r="O99" s="1005">
        <f>M99</f>
        <v>2.4900000000000002</v>
      </c>
      <c r="P99" s="1078">
        <f>N99*K99</f>
        <v>0</v>
      </c>
      <c r="Q99" s="540">
        <f>O99*N99</f>
        <v>0</v>
      </c>
      <c r="R99" s="405"/>
      <c r="S99" s="481"/>
      <c r="T99" s="490"/>
    </row>
    <row r="100" spans="1:22" s="286" customFormat="1" ht="20.100000000000001" customHeight="1" thickBot="1" x14ac:dyDescent="0.3">
      <c r="A100" s="481"/>
      <c r="B100" s="1068"/>
      <c r="C100" s="423" t="s">
        <v>108</v>
      </c>
      <c r="D100" s="423" t="s">
        <v>248</v>
      </c>
      <c r="E100" s="484">
        <v>1151</v>
      </c>
      <c r="F100" s="423" t="s">
        <v>580</v>
      </c>
      <c r="G100" s="424" t="s">
        <v>911</v>
      </c>
      <c r="H100" s="559"/>
      <c r="I100" s="414" t="s">
        <v>914</v>
      </c>
      <c r="J100" s="1055" t="s">
        <v>912</v>
      </c>
      <c r="K100" s="486">
        <v>9.81</v>
      </c>
      <c r="L100" s="487">
        <f>39900/$K100</f>
        <v>4067.2782874617733</v>
      </c>
      <c r="M100" s="488">
        <f>ROUND(+$M$6*$K100,2)</f>
        <v>5.81</v>
      </c>
      <c r="N100" s="955"/>
      <c r="O100" s="1004">
        <f>M100</f>
        <v>5.81</v>
      </c>
      <c r="P100" s="1079">
        <f>N100*K100</f>
        <v>0</v>
      </c>
      <c r="Q100" s="535">
        <f>O100*N100</f>
        <v>0</v>
      </c>
      <c r="R100" s="405"/>
      <c r="S100" s="481"/>
      <c r="T100" s="490"/>
    </row>
    <row r="101" spans="1:22" ht="20.100000000000001" customHeight="1" x14ac:dyDescent="0.3">
      <c r="A101" s="4"/>
      <c r="B101" s="37" t="s">
        <v>153</v>
      </c>
      <c r="C101" s="183"/>
      <c r="D101" s="183"/>
      <c r="E101" s="241"/>
      <c r="F101" s="183"/>
      <c r="G101" s="4"/>
      <c r="H101" s="113"/>
      <c r="I101" s="4"/>
      <c r="J101" s="4"/>
      <c r="K101" s="252"/>
      <c r="L101" s="251"/>
      <c r="M101" s="250"/>
      <c r="N101" s="118"/>
      <c r="O101" s="1009"/>
      <c r="P101" s="1027"/>
      <c r="Q101" s="266"/>
      <c r="R101" s="97"/>
      <c r="S101" s="4"/>
      <c r="T101" s="195"/>
    </row>
    <row r="102" spans="1:22" ht="7.5" customHeight="1" thickBot="1" x14ac:dyDescent="0.35">
      <c r="A102" s="4"/>
      <c r="B102" s="6"/>
      <c r="C102" s="267"/>
      <c r="D102" s="267"/>
      <c r="E102" s="267"/>
      <c r="F102" s="267"/>
      <c r="G102" s="4"/>
      <c r="H102" s="267"/>
      <c r="I102" s="4"/>
      <c r="J102" s="4"/>
      <c r="K102" s="93"/>
      <c r="L102" s="179"/>
      <c r="M102" s="155"/>
      <c r="N102" s="26"/>
      <c r="O102" s="1010"/>
      <c r="P102" s="1028"/>
      <c r="Q102" s="26"/>
      <c r="R102" s="97"/>
      <c r="S102" s="4"/>
      <c r="T102" s="195"/>
    </row>
    <row r="103" spans="1:22" ht="35.25" customHeight="1" thickBot="1" x14ac:dyDescent="0.35">
      <c r="A103" s="4"/>
      <c r="B103" s="6"/>
      <c r="C103" s="267"/>
      <c r="D103" s="267"/>
      <c r="E103" s="267"/>
      <c r="F103" s="267"/>
      <c r="G103" s="4"/>
      <c r="H103" s="267"/>
      <c r="I103" s="4"/>
      <c r="J103" s="4"/>
      <c r="K103" s="93"/>
      <c r="L103" s="1261" t="s">
        <v>362</v>
      </c>
      <c r="M103" s="1262"/>
      <c r="N103" s="242">
        <f>SUM(N7:N100)</f>
        <v>0</v>
      </c>
      <c r="O103" s="1266">
        <f>SUM(P7:P100)</f>
        <v>0</v>
      </c>
      <c r="P103" s="1267"/>
      <c r="Q103" s="1056">
        <f>SUM(Q7:Q100)</f>
        <v>0</v>
      </c>
      <c r="R103" s="97"/>
      <c r="S103" s="4"/>
      <c r="T103" s="195"/>
    </row>
    <row r="104" spans="1:22" ht="31.2" customHeight="1" x14ac:dyDescent="0.3">
      <c r="A104" s="4"/>
      <c r="B104" s="6"/>
      <c r="C104" s="1252" t="s">
        <v>357</v>
      </c>
      <c r="D104" s="1252"/>
      <c r="E104" s="1252"/>
      <c r="F104" s="183"/>
      <c r="G104" s="4"/>
      <c r="H104" s="212"/>
      <c r="I104" s="4"/>
      <c r="J104" s="4"/>
      <c r="K104" s="26"/>
      <c r="L104" s="183"/>
      <c r="M104" s="1030"/>
      <c r="N104" s="1031" t="s">
        <v>841</v>
      </c>
      <c r="O104" s="1268" t="s">
        <v>842</v>
      </c>
      <c r="P104" s="1268"/>
      <c r="Q104" s="1031" t="s">
        <v>843</v>
      </c>
      <c r="R104" s="46"/>
      <c r="S104" s="13"/>
      <c r="T104" s="199"/>
      <c r="U104" s="12"/>
      <c r="V104" s="12"/>
    </row>
    <row r="105" spans="1:22" ht="17.399999999999999" x14ac:dyDescent="0.3">
      <c r="A105" s="4"/>
      <c r="B105" s="48"/>
      <c r="D105" s="243"/>
      <c r="E105" s="243"/>
      <c r="F105" s="243"/>
      <c r="G105" s="4"/>
      <c r="H105" s="26"/>
      <c r="I105" s="4"/>
      <c r="J105" s="4"/>
      <c r="K105" s="26"/>
      <c r="L105" s="26"/>
      <c r="M105" s="26"/>
      <c r="N105" s="26"/>
      <c r="O105" s="1010"/>
      <c r="P105" s="1028"/>
      <c r="Q105" s="26"/>
      <c r="R105" s="4"/>
      <c r="S105" s="4"/>
      <c r="T105" s="195"/>
    </row>
    <row r="106" spans="1:22" ht="17.399999999999999" x14ac:dyDescent="0.3">
      <c r="A106" s="4"/>
      <c r="B106" s="48"/>
      <c r="C106" s="441" t="s">
        <v>448</v>
      </c>
      <c r="D106" s="243"/>
      <c r="E106" s="243"/>
      <c r="F106" s="243"/>
      <c r="G106" s="4"/>
      <c r="H106" s="26"/>
      <c r="I106" s="4"/>
      <c r="J106" s="4"/>
      <c r="K106" s="26"/>
      <c r="L106" s="26"/>
      <c r="M106" s="26"/>
      <c r="N106" s="26"/>
      <c r="O106" s="1010"/>
      <c r="P106" s="1028"/>
      <c r="Q106" s="26"/>
      <c r="R106" s="4"/>
      <c r="S106" s="4"/>
      <c r="T106" s="195"/>
    </row>
    <row r="107" spans="1:22" ht="17.399999999999999" x14ac:dyDescent="0.3">
      <c r="A107" s="4"/>
      <c r="B107" s="48"/>
      <c r="C107" s="441" t="s">
        <v>449</v>
      </c>
      <c r="D107" s="243"/>
      <c r="E107" s="243"/>
      <c r="F107" s="243"/>
      <c r="G107" s="4"/>
      <c r="H107" s="26"/>
      <c r="I107" s="4"/>
      <c r="J107" s="4"/>
      <c r="K107" s="26"/>
      <c r="L107" s="26"/>
      <c r="M107" s="26"/>
      <c r="N107" s="26"/>
      <c r="O107" s="1010"/>
      <c r="P107" s="1028"/>
      <c r="Q107" s="26"/>
      <c r="R107" s="4"/>
      <c r="S107" s="4"/>
      <c r="T107" s="195"/>
    </row>
    <row r="108" spans="1:22" ht="17.399999999999999" x14ac:dyDescent="0.3">
      <c r="A108" s="4"/>
      <c r="B108" s="48"/>
      <c r="C108" s="441" t="s">
        <v>450</v>
      </c>
      <c r="D108" s="243"/>
      <c r="E108" s="243"/>
      <c r="F108" s="243"/>
      <c r="G108" s="4"/>
      <c r="H108" s="26"/>
      <c r="I108" s="4"/>
      <c r="J108" s="4"/>
      <c r="K108" s="26"/>
      <c r="L108" s="26"/>
      <c r="M108" s="26"/>
      <c r="N108" s="26"/>
      <c r="O108" s="1010"/>
      <c r="P108" s="1028"/>
      <c r="Q108" s="26"/>
      <c r="R108" s="4"/>
      <c r="S108" s="4"/>
      <c r="T108" s="195"/>
    </row>
    <row r="109" spans="1:22" ht="18" customHeight="1" x14ac:dyDescent="0.25">
      <c r="A109" s="4"/>
      <c r="B109" s="48"/>
      <c r="C109" s="459" t="str">
        <f>"     however, Red Gold will accept rebate requests for School Year 2022/2023 up until June 30, 2023."</f>
        <v xml:space="preserve">     however, Red Gold will accept rebate requests for School Year 2022/2023 up until June 30, 2023.</v>
      </c>
      <c r="D109" s="322"/>
      <c r="E109" s="323"/>
      <c r="F109" s="324"/>
      <c r="G109" s="162"/>
      <c r="H109" s="323"/>
      <c r="I109" s="4"/>
      <c r="J109" s="4"/>
      <c r="K109" s="233"/>
      <c r="L109" s="237"/>
      <c r="M109" s="4"/>
      <c r="N109" s="4"/>
      <c r="O109" s="883"/>
      <c r="P109" s="1011"/>
      <c r="Q109" s="4"/>
      <c r="R109" s="4"/>
      <c r="S109" s="4"/>
      <c r="T109" s="195"/>
    </row>
    <row r="110" spans="1:22" ht="18.600000000000001" x14ac:dyDescent="0.25">
      <c r="A110" s="4"/>
      <c r="B110" s="48"/>
      <c r="C110" s="441" t="s">
        <v>358</v>
      </c>
      <c r="D110" s="97"/>
      <c r="E110" s="97"/>
      <c r="F110" s="97"/>
      <c r="G110" s="97"/>
      <c r="H110" s="97"/>
      <c r="I110" s="97"/>
      <c r="J110" s="97"/>
      <c r="K110" s="97"/>
      <c r="L110" s="238"/>
      <c r="M110" s="4"/>
      <c r="N110" s="4"/>
      <c r="O110" s="883"/>
      <c r="P110" s="1011"/>
      <c r="Q110" s="4"/>
      <c r="R110" s="4"/>
      <c r="S110" s="4"/>
      <c r="T110" s="195"/>
    </row>
    <row r="111" spans="1:22" ht="15" x14ac:dyDescent="0.25">
      <c r="A111" s="4"/>
      <c r="B111" s="48"/>
      <c r="C111" s="97"/>
      <c r="D111" s="97"/>
      <c r="E111" s="97"/>
      <c r="F111" s="97"/>
      <c r="G111" s="97"/>
      <c r="H111" s="97"/>
      <c r="I111" s="97"/>
      <c r="J111" s="97"/>
      <c r="K111" s="97"/>
      <c r="L111" s="46"/>
      <c r="M111" s="4"/>
      <c r="N111" s="4"/>
      <c r="O111" s="883"/>
      <c r="P111" s="1011"/>
      <c r="Q111" s="4"/>
      <c r="R111" s="4"/>
      <c r="S111" s="4"/>
      <c r="T111" s="195"/>
    </row>
    <row r="112" spans="1:22" ht="7.5" customHeight="1" x14ac:dyDescent="0.25">
      <c r="A112" s="4"/>
      <c r="B112" s="48"/>
      <c r="C112" s="97"/>
      <c r="D112" s="97"/>
      <c r="E112" s="97"/>
      <c r="F112" s="97"/>
      <c r="G112" s="97"/>
      <c r="H112" s="97"/>
      <c r="I112" s="97"/>
      <c r="J112" s="97"/>
      <c r="K112" s="97"/>
      <c r="L112" s="46"/>
      <c r="M112" s="4"/>
      <c r="N112" s="4"/>
      <c r="O112" s="883"/>
      <c r="P112" s="1011"/>
      <c r="Q112" s="4"/>
      <c r="R112" s="4"/>
      <c r="S112" s="4"/>
      <c r="T112" s="195"/>
    </row>
    <row r="113" spans="1:20" ht="18" customHeight="1" x14ac:dyDescent="0.25">
      <c r="A113" s="4"/>
      <c r="B113" s="48"/>
      <c r="C113" s="46"/>
      <c r="D113" s="55"/>
      <c r="E113" s="46"/>
      <c r="F113" s="55"/>
      <c r="G113" s="46"/>
      <c r="H113" s="46"/>
      <c r="I113" s="46"/>
      <c r="J113" s="46"/>
      <c r="K113" s="46"/>
      <c r="L113" s="46"/>
      <c r="M113" s="4"/>
      <c r="N113" s="4"/>
      <c r="O113" s="883"/>
      <c r="P113" s="1011"/>
      <c r="Q113" s="4"/>
      <c r="R113" s="4"/>
      <c r="S113" s="4"/>
      <c r="T113" s="195"/>
    </row>
    <row r="114" spans="1:20" ht="18" customHeight="1" thickBot="1" x14ac:dyDescent="0.3">
      <c r="A114" s="4"/>
      <c r="B114" s="48"/>
      <c r="C114" s="46"/>
      <c r="D114" s="55"/>
      <c r="E114" s="46"/>
      <c r="F114" s="55"/>
      <c r="G114" s="46"/>
      <c r="H114" s="46"/>
      <c r="I114" s="46"/>
      <c r="J114" s="46"/>
      <c r="K114" s="46"/>
      <c r="L114" s="46"/>
      <c r="M114" s="4"/>
      <c r="N114" s="4"/>
      <c r="O114" s="883"/>
      <c r="P114" s="1011"/>
      <c r="Q114" s="4"/>
      <c r="R114" s="4"/>
      <c r="S114" s="4"/>
      <c r="T114" s="195"/>
    </row>
    <row r="115" spans="1:20" ht="18" customHeight="1" thickBot="1" x14ac:dyDescent="0.3">
      <c r="A115" s="4"/>
      <c r="B115" s="48"/>
      <c r="C115" s="1249" t="s">
        <v>831</v>
      </c>
      <c r="D115" s="1250"/>
      <c r="E115" s="1250"/>
      <c r="F115" s="1250"/>
      <c r="G115" s="1250"/>
      <c r="H115" s="1250"/>
      <c r="I115" s="1250"/>
      <c r="J115" s="1250"/>
      <c r="K115" s="1251"/>
      <c r="L115" s="46"/>
      <c r="M115" s="4"/>
      <c r="N115" s="4"/>
      <c r="O115" s="883"/>
      <c r="P115" s="1011"/>
      <c r="Q115" s="4"/>
      <c r="R115" s="4"/>
      <c r="S115" s="4"/>
      <c r="T115" s="195"/>
    </row>
    <row r="116" spans="1:20" ht="18" customHeight="1" thickBot="1" x14ac:dyDescent="0.3">
      <c r="A116" s="4"/>
      <c r="B116" s="48"/>
      <c r="C116" s="960"/>
      <c r="D116" s="961" t="s">
        <v>832</v>
      </c>
      <c r="E116" s="1269"/>
      <c r="F116" s="1269"/>
      <c r="G116" s="1270"/>
      <c r="H116" s="1263" t="s">
        <v>833</v>
      </c>
      <c r="I116" s="1264"/>
      <c r="J116" s="1264"/>
      <c r="K116" s="1265"/>
      <c r="L116" s="46"/>
      <c r="M116" s="4"/>
      <c r="N116" s="4"/>
      <c r="O116" s="883"/>
      <c r="P116" s="1011"/>
      <c r="Q116" s="4"/>
      <c r="R116" s="4"/>
      <c r="S116" s="4"/>
      <c r="T116" s="195"/>
    </row>
    <row r="117" spans="1:20" ht="30" customHeight="1" x14ac:dyDescent="0.3">
      <c r="A117" s="4"/>
      <c r="B117" s="48"/>
      <c r="C117" s="239"/>
      <c r="D117" s="111" t="s">
        <v>829</v>
      </c>
      <c r="E117" s="1271"/>
      <c r="F117" s="1271"/>
      <c r="G117" s="1271"/>
      <c r="H117" s="1271"/>
      <c r="I117" s="257"/>
      <c r="J117" s="257"/>
      <c r="K117" s="258"/>
      <c r="L117" s="46"/>
      <c r="M117" s="4"/>
      <c r="N117" s="4"/>
      <c r="O117" s="883"/>
      <c r="P117" s="1011"/>
      <c r="Q117" s="4"/>
      <c r="R117" s="4"/>
      <c r="S117" s="4"/>
      <c r="T117" s="195"/>
    </row>
    <row r="118" spans="1:20" ht="30" customHeight="1" x14ac:dyDescent="0.3">
      <c r="A118" s="4"/>
      <c r="B118" s="48"/>
      <c r="C118" s="239"/>
      <c r="D118" s="230"/>
      <c r="E118" s="230"/>
      <c r="F118" s="827"/>
      <c r="G118" s="234" t="s">
        <v>365</v>
      </c>
      <c r="H118" s="1033"/>
      <c r="I118" s="257"/>
      <c r="J118" s="257"/>
      <c r="K118" s="258"/>
      <c r="L118" s="46"/>
      <c r="M118" s="4"/>
      <c r="N118" s="4"/>
      <c r="O118" s="883"/>
      <c r="P118" s="1011"/>
      <c r="Q118" s="4"/>
      <c r="R118" s="4"/>
      <c r="S118" s="4"/>
      <c r="T118" s="195"/>
    </row>
    <row r="119" spans="1:20" ht="30" customHeight="1" x14ac:dyDescent="0.3">
      <c r="A119" s="4"/>
      <c r="B119" s="48"/>
      <c r="C119" s="239"/>
      <c r="D119" s="111" t="s">
        <v>64</v>
      </c>
      <c r="E119" s="1271"/>
      <c r="F119" s="1271"/>
      <c r="G119" s="1271"/>
      <c r="H119" s="1271"/>
      <c r="I119" s="1271"/>
      <c r="J119" s="1271"/>
      <c r="K119" s="258"/>
      <c r="L119" s="46"/>
      <c r="M119" s="4"/>
      <c r="N119" s="4"/>
      <c r="O119" s="883"/>
      <c r="P119" s="1011"/>
      <c r="Q119" s="4"/>
      <c r="R119" s="4"/>
      <c r="S119" s="4"/>
      <c r="T119" s="195"/>
    </row>
    <row r="120" spans="1:20" ht="30" customHeight="1" x14ac:dyDescent="0.3">
      <c r="A120" s="4"/>
      <c r="B120" s="48"/>
      <c r="C120" s="239"/>
      <c r="D120" s="111" t="s">
        <v>360</v>
      </c>
      <c r="E120" s="1255"/>
      <c r="F120" s="1255"/>
      <c r="G120" s="1255"/>
      <c r="H120" s="1255"/>
      <c r="I120" s="111" t="s">
        <v>366</v>
      </c>
      <c r="J120" s="1242"/>
      <c r="K120" s="1243"/>
      <c r="L120" s="46"/>
      <c r="M120" s="4"/>
      <c r="N120" s="4"/>
      <c r="O120" s="883"/>
      <c r="P120" s="1011"/>
      <c r="Q120" s="4"/>
      <c r="R120" s="4"/>
      <c r="S120" s="4"/>
      <c r="T120" s="195"/>
    </row>
    <row r="121" spans="1:20" ht="30" customHeight="1" x14ac:dyDescent="0.3">
      <c r="A121" s="4"/>
      <c r="B121" s="48"/>
      <c r="C121" s="239"/>
      <c r="D121" s="111" t="s">
        <v>327</v>
      </c>
      <c r="E121" s="1271"/>
      <c r="F121" s="1271"/>
      <c r="G121" s="1271"/>
      <c r="H121" s="1271"/>
      <c r="I121" s="111" t="s">
        <v>325</v>
      </c>
      <c r="J121" s="1274"/>
      <c r="K121" s="1275"/>
      <c r="L121" s="46"/>
      <c r="M121" s="4"/>
      <c r="N121" s="4"/>
      <c r="O121" s="883"/>
      <c r="P121" s="1011"/>
      <c r="Q121" s="4"/>
      <c r="R121" s="4"/>
      <c r="S121" s="4"/>
      <c r="T121" s="195"/>
    </row>
    <row r="122" spans="1:20" ht="30" customHeight="1" x14ac:dyDescent="0.3">
      <c r="A122" s="4"/>
      <c r="B122" s="48"/>
      <c r="C122" s="239"/>
      <c r="D122" s="111" t="s">
        <v>361</v>
      </c>
      <c r="E122" s="1255"/>
      <c r="F122" s="1255"/>
      <c r="G122" s="1255"/>
      <c r="H122" s="1255"/>
      <c r="I122" s="234" t="s">
        <v>324</v>
      </c>
      <c r="J122" s="1255"/>
      <c r="K122" s="1256"/>
      <c r="L122" s="46"/>
      <c r="M122" s="4"/>
      <c r="N122" s="4"/>
      <c r="O122" s="883"/>
      <c r="P122" s="1011"/>
      <c r="Q122" s="4"/>
      <c r="R122" s="4"/>
      <c r="S122" s="4"/>
      <c r="T122" s="195"/>
    </row>
    <row r="123" spans="1:20" ht="30" customHeight="1" x14ac:dyDescent="0.3">
      <c r="A123" s="4"/>
      <c r="B123" s="48"/>
      <c r="C123" s="239"/>
      <c r="D123" s="827"/>
      <c r="E123" s="827"/>
      <c r="F123" s="827"/>
      <c r="G123" s="46"/>
      <c r="H123" s="111" t="s">
        <v>828</v>
      </c>
      <c r="I123" s="1272"/>
      <c r="J123" s="1272"/>
      <c r="K123" s="1273"/>
      <c r="L123" s="46"/>
      <c r="M123" s="4"/>
      <c r="N123" s="4"/>
      <c r="O123" s="883"/>
      <c r="P123" s="1011"/>
      <c r="Q123" s="4"/>
      <c r="R123" s="4"/>
      <c r="S123" s="4"/>
      <c r="T123" s="195"/>
    </row>
    <row r="124" spans="1:20" ht="30" customHeight="1" x14ac:dyDescent="0.3">
      <c r="A124" s="4"/>
      <c r="B124" s="48"/>
      <c r="C124" s="239"/>
      <c r="D124" s="53"/>
      <c r="E124" s="117"/>
      <c r="F124" s="111"/>
      <c r="G124" s="117"/>
      <c r="H124" s="111" t="s">
        <v>496</v>
      </c>
      <c r="I124" s="1253"/>
      <c r="J124" s="1253"/>
      <c r="K124" s="1254"/>
      <c r="L124" s="46"/>
      <c r="M124" s="4"/>
      <c r="N124" s="4"/>
      <c r="O124" s="883"/>
      <c r="P124" s="1011"/>
      <c r="Q124" s="4"/>
      <c r="R124" s="4"/>
      <c r="S124" s="4"/>
      <c r="T124" s="195"/>
    </row>
    <row r="125" spans="1:20" ht="18" customHeight="1" thickBot="1" x14ac:dyDescent="0.3">
      <c r="A125" s="4"/>
      <c r="B125" s="48"/>
      <c r="C125" s="240"/>
      <c r="D125" s="235"/>
      <c r="E125" s="217"/>
      <c r="F125" s="235"/>
      <c r="G125" s="217"/>
      <c r="H125" s="217"/>
      <c r="I125" s="217"/>
      <c r="J125" s="217"/>
      <c r="K125" s="236"/>
      <c r="L125" s="46"/>
      <c r="M125" s="4"/>
      <c r="N125" s="4"/>
      <c r="O125" s="883"/>
      <c r="P125" s="1011"/>
      <c r="Q125" s="4"/>
      <c r="R125" s="4"/>
      <c r="S125" s="4"/>
      <c r="T125" s="195"/>
    </row>
  </sheetData>
  <sheetProtection algorithmName="SHA-512" hashValue="AAsOPOEt9vkPnJuX7mYpe0tssEU4hmEdZbrCHt4M2yYx9lenyCjNyD/FyARe9CQzwPAgY76VHRnszE2OlOE/hg==" saltValue="nyoiVJwY5qEPVjRo9Wmp2g==" spinCount="100000" sheet="1" selectLockedCells="1"/>
  <mergeCells count="22">
    <mergeCell ref="I124:K124"/>
    <mergeCell ref="E122:H122"/>
    <mergeCell ref="J122:K122"/>
    <mergeCell ref="N4:Q4"/>
    <mergeCell ref="G5:H5"/>
    <mergeCell ref="L103:M103"/>
    <mergeCell ref="H116:K116"/>
    <mergeCell ref="O103:P103"/>
    <mergeCell ref="O104:P104"/>
    <mergeCell ref="E116:G116"/>
    <mergeCell ref="E117:H117"/>
    <mergeCell ref="E119:J119"/>
    <mergeCell ref="E120:H120"/>
    <mergeCell ref="E121:H121"/>
    <mergeCell ref="I123:K123"/>
    <mergeCell ref="J121:K121"/>
    <mergeCell ref="J120:K120"/>
    <mergeCell ref="N2:Q3"/>
    <mergeCell ref="I4:J4"/>
    <mergeCell ref="K4:M4"/>
    <mergeCell ref="C115:K115"/>
    <mergeCell ref="C104:E104"/>
  </mergeCells>
  <phoneticPr fontId="0" type="noConversion"/>
  <printOptions horizontalCentered="1"/>
  <pageMargins left="0.47" right="0.24" top="0.33" bottom="0.32" header="0" footer="0"/>
  <pageSetup scale="38" fitToHeight="4" orientation="landscape" r:id="rId1"/>
  <headerFooter alignWithMargins="0">
    <oddFooter>Page &amp;P&amp;R&amp;A</oddFooter>
  </headerFooter>
  <rowBreaks count="1" manualBreakCount="1">
    <brk id="72"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2022-01-04T22:40:10+00:00</Remediation_x0020_Date>
  </documentManagement>
</p:properties>
</file>

<file path=customXml/itemProps1.xml><?xml version="1.0" encoding="utf-8"?>
<ds:datastoreItem xmlns:ds="http://schemas.openxmlformats.org/officeDocument/2006/customXml" ds:itemID="{CC295565-2E5A-4A0E-97BE-D75910807C5F}"/>
</file>

<file path=customXml/itemProps2.xml><?xml version="1.0" encoding="utf-8"?>
<ds:datastoreItem xmlns:ds="http://schemas.openxmlformats.org/officeDocument/2006/customXml" ds:itemID="{7E017708-CBF0-4EB0-87AC-3A4BB080138E}"/>
</file>

<file path=customXml/itemProps3.xml><?xml version="1.0" encoding="utf-8"?>
<ds:datastoreItem xmlns:ds="http://schemas.openxmlformats.org/officeDocument/2006/customXml" ds:itemID="{88C7DB0C-8B60-4CB4-9301-E8B28DCBAB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vt:i4>
      </vt:variant>
    </vt:vector>
  </HeadingPairs>
  <TitlesOfParts>
    <vt:vector size="40" baseType="lpstr">
      <vt:lpstr>SY2223 RG BRAND CALCULATOR NEW</vt:lpstr>
      <vt:lpstr>SY20-21 CALCULATOR RGBRAND OLD</vt:lpstr>
      <vt:lpstr>SY2223 GENERIC GENERAL INTROD</vt:lpstr>
      <vt:lpstr>SY2223 GENERAL INFORMATION NOI</vt:lpstr>
      <vt:lpstr>SY2223 GENERAL INFORM. NOT NOI</vt:lpstr>
      <vt:lpstr>SY2223 ELIGIBLE DISTRIB. BRANDS</vt:lpstr>
      <vt:lpstr>#1-B RED GOLD &amp; DISTR SY 09-10</vt:lpstr>
      <vt:lpstr>#1-B alt. RG Brands SY 09-10</vt:lpstr>
      <vt:lpstr>SY2223 REBATE REQUEST FORM</vt:lpstr>
      <vt:lpstr>SY2223 Ebate Enrollment Form</vt:lpstr>
      <vt:lpstr>SY2223 EBATE DISTRI. AGREEMENT </vt:lpstr>
      <vt:lpstr>SY2223 South Carolina</vt:lpstr>
      <vt:lpstr>'#1-B alt. RG Brands SY 09-10'!Print_Area</vt:lpstr>
      <vt:lpstr>'#1-B RED GOLD &amp; DISTR SY 09-10'!Print_Area</vt:lpstr>
      <vt:lpstr>'SY20-21 CALCULATOR RGBRAND OLD'!Print_Area</vt:lpstr>
      <vt:lpstr>'SY2223 EBATE DISTRI. AGREEMENT '!Print_Area</vt:lpstr>
      <vt:lpstr>'SY2223 Ebate Enrollment Form'!Print_Area</vt:lpstr>
      <vt:lpstr>'SY2223 ELIGIBLE DISTRIB. BRANDS'!Print_Area</vt:lpstr>
      <vt:lpstr>'SY2223 GENERAL INFORM. NOT NOI'!Print_Area</vt:lpstr>
      <vt:lpstr>'SY2223 GENERAL INFORMATION NOI'!Print_Area</vt:lpstr>
      <vt:lpstr>'SY2223 GENERIC GENERAL INTROD'!Print_Area</vt:lpstr>
      <vt:lpstr>'SY2223 REBATE REQUEST FORM'!Print_Area</vt:lpstr>
      <vt:lpstr>'SY2223 RG BRAND CALCULATOR NEW'!Print_Area</vt:lpstr>
      <vt:lpstr>'SY2223 South Carolina'!Print_Area</vt:lpstr>
      <vt:lpstr>'#1-B alt. RG Brands SY 09-10'!Print_Titles</vt:lpstr>
      <vt:lpstr>'#1-B RED GOLD &amp; DISTR SY 09-10'!Print_Titles</vt:lpstr>
      <vt:lpstr>'SY20-21 CALCULATOR RGBRAND OLD'!Print_Titles</vt:lpstr>
      <vt:lpstr>'SY2223 EBATE DISTRI. AGREEMENT '!Print_Titles</vt:lpstr>
      <vt:lpstr>'SY2223 ELIGIBLE DISTRIB. BRANDS'!Print_Titles</vt:lpstr>
      <vt:lpstr>'SY2223 REBATE REQUEST FORM'!Print_Titles</vt:lpstr>
      <vt:lpstr>'SY2223 RG BRAND CALCULATOR NEW'!Print_Titles</vt:lpstr>
      <vt:lpstr>'SY2223 South Carolina'!Print_Titles</vt:lpstr>
      <vt:lpstr>'SY2223 RG BRAND CALCULATOR NEW'!PTV</vt:lpstr>
      <vt:lpstr>PTV</vt:lpstr>
      <vt:lpstr>'SY2223 RG BRAND CALCULATOR NEW'!School_Year</vt:lpstr>
      <vt:lpstr>School_Year</vt:lpstr>
      <vt:lpstr>'SY2223 RG BRAND CALCULATOR NEW'!SEPDSRD</vt:lpstr>
      <vt:lpstr>SEPDSRD</vt:lpstr>
      <vt:lpstr>'SY2223 RG BRAND CALCULATOR NEW'!TLW</vt:lpstr>
      <vt:lpstr>TLW</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dhalt</dc:creator>
  <cp:lastModifiedBy>"englishs"</cp:lastModifiedBy>
  <cp:lastPrinted>2019-11-11T19:33:34Z</cp:lastPrinted>
  <dcterms:created xsi:type="dcterms:W3CDTF">2005-03-17T17:18:06Z</dcterms:created>
  <dcterms:modified xsi:type="dcterms:W3CDTF">2021-12-30T17:52:25Z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ies>
</file>