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hsoha-my.sharepoint.com/personal/melinda_a_meeds_odhs_oregon_gov/Documents/Desktop/Web updates/08-4/"/>
    </mc:Choice>
  </mc:AlternateContent>
  <xr:revisionPtr revIDLastSave="5" documentId="8_{401185E6-BAD2-404A-AA74-E359DE1B4319}" xr6:coauthVersionLast="47" xr6:coauthVersionMax="47" xr10:uidLastSave="{C4D92EC4-E0D1-4C9B-B1BD-12D5DD844362}"/>
  <bookViews>
    <workbookView xWindow="-28920" yWindow="-120" windowWidth="29040" windowHeight="15720" tabRatio="509" xr2:uid="{00000000-000D-0000-FFFF-FFFF00000000}"/>
  </bookViews>
  <sheets>
    <sheet name="APD 150 Pg1" sheetId="2" r:id="rId1"/>
    <sheet name="APD 150 Pg2 " sheetId="25" r:id="rId2"/>
    <sheet name="APD-OPI 148  60+" sheetId="14" r:id="rId3"/>
    <sheet name="COVID-ARP" sheetId="20" r:id="rId4"/>
    <sheet name="150 Pg1 Instructions" sheetId="1" r:id="rId5"/>
    <sheet name="150 Pg2 Instructions" sheetId="3" r:id="rId6"/>
    <sheet name="148 Instructions" sheetId="13" r:id="rId7"/>
    <sheet name="COVID-19 Instructions" sheetId="21" r:id="rId8"/>
    <sheet name="Reporting VA funds" sheetId="17" r:id="rId9"/>
    <sheet name="Service Category Lookup Val " sheetId="7" r:id="rId10"/>
    <sheet name="Matrix Crosswalk" sheetId="24" r:id="rId11"/>
    <sheet name="AAA Lookup Values" sheetId="12" r:id="rId12"/>
    <sheet name="III-B Minimun Exps" sheetId="11" r:id="rId13"/>
    <sheet name="Documentation Instructions" sheetId="18" r:id="rId14"/>
  </sheets>
  <externalReferences>
    <externalReference r:id="rId15"/>
    <externalReference r:id="rId16"/>
  </externalReferences>
  <definedNames>
    <definedName name="_xlnm._FilterDatabase" localSheetId="11" hidden="1">'AAA Lookup Values'!$M$2:$M$19</definedName>
    <definedName name="_YEAR">'[1]YTD BUDGET SUMMARY'!$G$2</definedName>
    <definedName name="A133_Submitted" localSheetId="6">'[2]AAA Lookup Values'!$D$21:$D$23</definedName>
    <definedName name="A133_Submitted">'AAA Lookup Values'!$D$21:$D$23</definedName>
    <definedName name="AAA">'AAA Lookup Values'!$E$3:$E$19</definedName>
    <definedName name="AAA_District_Name" localSheetId="6">'[2]AAA Lookup Values'!$E$2:$E$19</definedName>
    <definedName name="AAA_District_Name">'AAA Lookup Values'!$E$2:$E$19</definedName>
    <definedName name="AAA_Optional_Updates" localSheetId="4">'150 Pg1 Instructions'!#REF!</definedName>
    <definedName name="AAA_Optional_Updates">'APD 150 Pg1'!$A$47</definedName>
    <definedName name="Accrual" localSheetId="6">'[2]AAA Lookup Values'!$B$21:$B$23</definedName>
    <definedName name="Accrual">'AAA Lookup Values'!$B$21:$B$23</definedName>
    <definedName name="Approved_By" localSheetId="6">'[2]AAA Lookup Values'!$L$2:$L$19</definedName>
    <definedName name="Approved_By">'AAA Lookup Values'!$L$2:$L$19</definedName>
    <definedName name="ApprovedBy">'AAA Lookup Values'!$L$3:$L$19</definedName>
    <definedName name="Approver">'AAA Lookup Values'!$L$3:$L$19</definedName>
    <definedName name="Audited" localSheetId="6">'[2]AAA Lookup Values'!$C$21:$C$23</definedName>
    <definedName name="Audited">'AAA Lookup Values'!$C$21:$C$23</definedName>
    <definedName name="CashAccrual">'AAA Lookup Values'!$I$3:$I$19</definedName>
    <definedName name="Contract">'AAA Lookup Values'!$N$3:$N$19</definedName>
    <definedName name="Contract_Number" localSheetId="6">'[2]AAA Lookup Values'!$N$2:$N$19</definedName>
    <definedName name="Contract_Number">'AAA Lookup Values'!$N$2:$N$19</definedName>
    <definedName name="ContractNumber">'AAA Lookup Values'!$N$3:$N$19</definedName>
    <definedName name="District">'AAA Lookup Values'!$C$3:$C$19</definedName>
    <definedName name="District_No" localSheetId="6">'[2]AAA Lookup Values'!$C$2:$C$19</definedName>
    <definedName name="District_No">'AAA Lookup Values'!$C$2:$C$19</definedName>
    <definedName name="District_Number">'AAA Lookup Values'!$B$2:$B$18</definedName>
    <definedName name="Final_Report" localSheetId="6">'[2]AAA Lookup Values'!$A$21:$A$23</definedName>
    <definedName name="Final_Report">'AAA Lookup Values'!$A$21:$A$23</definedName>
    <definedName name="Index">'AAA Lookup Values'!$A$3:$A$19</definedName>
    <definedName name="IndexNo" localSheetId="6">'[2]AAA Lookup Values'!$A$2:$A$19</definedName>
    <definedName name="IndexNo">'AAA Lookup Values'!$A$2:$A$19</definedName>
    <definedName name="Monthly_Meal_Count" localSheetId="2">#REF!</definedName>
    <definedName name="Monthly_Meal_Count" localSheetId="8">#REF!</definedName>
    <definedName name="Monthly_Meal_Count">#REF!</definedName>
    <definedName name="Notes" localSheetId="2">#REF!</definedName>
    <definedName name="Notes" localSheetId="8">#REF!</definedName>
    <definedName name="Notes">#REF!</definedName>
    <definedName name="Phone" localSheetId="6">'[2]AAA Lookup Values'!$K$2:$K$19</definedName>
    <definedName name="Phone">'AAA Lookup Values'!$K$2:$K$19</definedName>
    <definedName name="Prepared_By" localSheetId="6">'[2]AAA Lookup Values'!$J$2:$J$19</definedName>
    <definedName name="Prepared_By">'AAA Lookup Values'!$J$2:$J$19</definedName>
    <definedName name="Preparer">'AAA Lookup Values'!$J$3:$J$19</definedName>
    <definedName name="_xlnm.Print_Area" localSheetId="6">'148 Instructions'!$A$1:$N$64</definedName>
    <definedName name="_xlnm.Print_Area" localSheetId="4">'150 Pg1 Instructions'!$A$1:$R$59</definedName>
    <definedName name="_xlnm.Print_Area" localSheetId="5">'150 Pg2 Instructions'!$A$1:$T$121</definedName>
    <definedName name="_xlnm.Print_Area" localSheetId="11">'AAA Lookup Values'!$A$1:$M$19</definedName>
    <definedName name="_xlnm.Print_Area" localSheetId="0">'APD 150 Pg1'!$A$1:$Q$45</definedName>
    <definedName name="_xlnm.Print_Area" localSheetId="1">'APD 150 Pg2 '!$A$1:$V$85</definedName>
    <definedName name="_xlnm.Print_Area" localSheetId="2">'APD-OPI 148  60+'!$A$1:$M$56</definedName>
    <definedName name="_xlnm.Print_Area" localSheetId="7">'COVID-19 Instructions'!$A$1:$J$46</definedName>
    <definedName name="_xlnm.Print_Area" localSheetId="3">'COVID-ARP'!$A$1:$I$91</definedName>
    <definedName name="_xlnm.Print_Area" localSheetId="12">'III-B Minimun Exps'!$A$1:$E$43</definedName>
    <definedName name="_xlnm.Print_Area" localSheetId="8">'Reporting VA funds'!$A$1:$M$42</definedName>
    <definedName name="_xlnm.Print_Area" localSheetId="9">'Service Category Lookup Val '!$A$1:$F$88</definedName>
    <definedName name="_xlnm.Print_Titles" localSheetId="11">'AAA Lookup Values'!$A:$D,'AAA Lookup Values'!$1:$1</definedName>
    <definedName name="ReportApprover">'AAA Lookup Values'!$L$3:$L$19</definedName>
    <definedName name="SDS_148_Print_Area" localSheetId="6">'148 Instructions'!$A$1:$K$47</definedName>
    <definedName name="SDS_148_Print_Area" localSheetId="2">'APD-OPI 148  60+'!$A$1:$K$41</definedName>
    <definedName name="SDS_148_Print_Area" localSheetId="8">'Reporting VA funds'!$A$1:$K$41</definedName>
    <definedName name="SDS_148_Print_Area">#REF!</definedName>
    <definedName name="SDS_150_Page_1_Print_Area" localSheetId="4">'150 Pg1 Instructions'!$A$1:$Q$57</definedName>
    <definedName name="SDS_150_Page_1_Print_Area">'APD 150 Pg1'!$A$1:$P$42</definedName>
    <definedName name="SDS_150_Page_2_Print_Area" localSheetId="6">#REF!</definedName>
    <definedName name="SDS_150_Page_2_Print_Area" localSheetId="1">'APD 150 Pg2 '!$A$1:$S$76</definedName>
    <definedName name="SDS_150_Page_2_Print_Area">#REF!</definedName>
    <definedName name="Signature">'AAA Lookup Values'!$M$3:$M$19</definedName>
    <definedName name="Signature_Line" localSheetId="6">'[2]AAA Lookup Values'!$M$2:$M$19</definedName>
    <definedName name="Signature_Line">'AAA Lookup Values'!$M$2:$M$19</definedName>
    <definedName name="SignatureApprover">'AAA Lookup Values'!$M$3:$M$19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0" i="14" l="1"/>
  <c r="S20" i="25"/>
  <c r="O93" i="25"/>
  <c r="L130" i="25"/>
  <c r="K130" i="25"/>
  <c r="J130" i="25"/>
  <c r="I130" i="25"/>
  <c r="F130" i="25"/>
  <c r="H130" i="25"/>
  <c r="M20" i="25"/>
  <c r="B20" i="25"/>
  <c r="A20" i="25"/>
  <c r="H126" i="20" l="1"/>
  <c r="G126" i="20"/>
  <c r="D125" i="20"/>
  <c r="F116" i="20"/>
  <c r="D116" i="20"/>
  <c r="E114" i="20"/>
  <c r="A32" i="20" l="1"/>
  <c r="H12" i="17" l="1"/>
  <c r="G12" i="17"/>
  <c r="H11" i="17"/>
  <c r="G11" i="17"/>
  <c r="F9" i="17"/>
  <c r="L7" i="17"/>
  <c r="L6" i="17"/>
  <c r="A3" i="20"/>
  <c r="L10" i="14"/>
  <c r="L8" i="14"/>
  <c r="L4" i="14"/>
  <c r="F12" i="14"/>
  <c r="F11" i="14"/>
  <c r="F9" i="14"/>
  <c r="N109" i="25"/>
  <c r="R107" i="25"/>
  <c r="N103" i="25"/>
  <c r="N104" i="25"/>
  <c r="O102" i="25"/>
  <c r="N102" i="25"/>
  <c r="N101" i="25"/>
  <c r="O101" i="25"/>
  <c r="Q99" i="25"/>
  <c r="N98" i="25"/>
  <c r="N97" i="25"/>
  <c r="O96" i="25"/>
  <c r="R91" i="25"/>
  <c r="Q91" i="25"/>
  <c r="N92" i="25"/>
  <c r="N91" i="25"/>
  <c r="N90" i="25"/>
  <c r="N89" i="25"/>
  <c r="R108" i="25"/>
  <c r="R106" i="25"/>
  <c r="R105" i="25"/>
  <c r="S104" i="25"/>
  <c r="S110" i="25" s="1"/>
  <c r="R99" i="25"/>
  <c r="R94" i="25"/>
  <c r="O117" i="25"/>
  <c r="L134" i="25"/>
  <c r="K134" i="25"/>
  <c r="J134" i="25"/>
  <c r="I134" i="25"/>
  <c r="H134" i="25"/>
  <c r="F134" i="25"/>
  <c r="L133" i="25"/>
  <c r="K133" i="25"/>
  <c r="J133" i="25"/>
  <c r="I133" i="25"/>
  <c r="H133" i="25"/>
  <c r="F133" i="25"/>
  <c r="L132" i="25"/>
  <c r="K132" i="25"/>
  <c r="J132" i="25"/>
  <c r="I132" i="25"/>
  <c r="H132" i="25"/>
  <c r="F132" i="25"/>
  <c r="L131" i="25"/>
  <c r="K131" i="25"/>
  <c r="J131" i="25"/>
  <c r="I131" i="25"/>
  <c r="H131" i="25"/>
  <c r="F131" i="25"/>
  <c r="L129" i="25"/>
  <c r="K129" i="25"/>
  <c r="K136" i="25" s="1"/>
  <c r="J129" i="25"/>
  <c r="I129" i="25"/>
  <c r="H129" i="25"/>
  <c r="H136" i="25" s="1"/>
  <c r="F129" i="25"/>
  <c r="I122" i="25"/>
  <c r="H122" i="25"/>
  <c r="G122" i="25"/>
  <c r="F122" i="25"/>
  <c r="E122" i="25"/>
  <c r="M118" i="25"/>
  <c r="L118" i="25"/>
  <c r="K118" i="25"/>
  <c r="J118" i="25"/>
  <c r="I118" i="25"/>
  <c r="H118" i="25" a="1"/>
  <c r="H118" i="25" s="1"/>
  <c r="G118" i="25"/>
  <c r="F118" i="25"/>
  <c r="M117" i="25"/>
  <c r="L117" i="25"/>
  <c r="K117" i="25"/>
  <c r="J117" i="25"/>
  <c r="I117" i="25"/>
  <c r="H117" i="25"/>
  <c r="G117" i="25"/>
  <c r="F117" i="25"/>
  <c r="Q108" i="25"/>
  <c r="Q107" i="25"/>
  <c r="Q106" i="25"/>
  <c r="Q105" i="25"/>
  <c r="I102" i="25"/>
  <c r="G102" i="25"/>
  <c r="F102" i="25"/>
  <c r="H101" i="25"/>
  <c r="H100" i="25"/>
  <c r="H99" i="25"/>
  <c r="H98" i="25"/>
  <c r="H97" i="25"/>
  <c r="H96" i="25"/>
  <c r="P95" i="25"/>
  <c r="P110" i="25" s="1"/>
  <c r="H95" i="25"/>
  <c r="Q94" i="25"/>
  <c r="H94" i="25"/>
  <c r="H93" i="25"/>
  <c r="H92" i="25"/>
  <c r="H91" i="25"/>
  <c r="H90" i="25"/>
  <c r="C90" i="25"/>
  <c r="C89" i="25"/>
  <c r="G82" i="25"/>
  <c r="G80" i="25"/>
  <c r="V76" i="25"/>
  <c r="U76" i="25"/>
  <c r="R76" i="25"/>
  <c r="K137" i="25" s="1"/>
  <c r="Q76" i="25"/>
  <c r="H137" i="25" s="1"/>
  <c r="P76" i="25"/>
  <c r="J137" i="25" s="1"/>
  <c r="O76" i="25"/>
  <c r="N76" i="25"/>
  <c r="F137" i="25" s="1"/>
  <c r="L76" i="25"/>
  <c r="L137" i="25" s="1"/>
  <c r="K76" i="25"/>
  <c r="L29" i="2" s="1"/>
  <c r="J76" i="25"/>
  <c r="K29" i="2" s="1"/>
  <c r="I76" i="25"/>
  <c r="F82" i="25" s="1"/>
  <c r="H76" i="25"/>
  <c r="I29" i="2" s="1"/>
  <c r="G76" i="25"/>
  <c r="H29" i="2" s="1"/>
  <c r="F76" i="25"/>
  <c r="E76" i="25"/>
  <c r="N80" i="25" s="1"/>
  <c r="M75" i="25"/>
  <c r="S75" i="25" s="1"/>
  <c r="B75" i="25"/>
  <c r="A75" i="25"/>
  <c r="A89" i="20" s="1"/>
  <c r="M74" i="25"/>
  <c r="S74" i="25" s="1"/>
  <c r="B74" i="25"/>
  <c r="A74" i="25"/>
  <c r="A88" i="20" s="1"/>
  <c r="M73" i="25"/>
  <c r="S73" i="25" s="1"/>
  <c r="B73" i="25"/>
  <c r="A73" i="25"/>
  <c r="A87" i="20" s="1"/>
  <c r="M72" i="25"/>
  <c r="S72" i="25" s="1"/>
  <c r="B72" i="25"/>
  <c r="A72" i="25"/>
  <c r="A86" i="20" s="1"/>
  <c r="M71" i="25"/>
  <c r="S71" i="25" s="1"/>
  <c r="B71" i="25"/>
  <c r="A71" i="25"/>
  <c r="A85" i="20" s="1"/>
  <c r="M70" i="25"/>
  <c r="S70" i="25" s="1"/>
  <c r="B70" i="25"/>
  <c r="A70" i="25"/>
  <c r="A84" i="20" s="1"/>
  <c r="M69" i="25"/>
  <c r="S69" i="25" s="1"/>
  <c r="B69" i="25"/>
  <c r="A69" i="25"/>
  <c r="A83" i="20" s="1"/>
  <c r="M68" i="25"/>
  <c r="S68" i="25" s="1"/>
  <c r="B68" i="25"/>
  <c r="A68" i="25"/>
  <c r="A82" i="20" s="1"/>
  <c r="M67" i="25"/>
  <c r="S67" i="25" s="1"/>
  <c r="B67" i="25"/>
  <c r="A67" i="25"/>
  <c r="A81" i="20" s="1"/>
  <c r="M66" i="25"/>
  <c r="S66" i="25" s="1"/>
  <c r="B66" i="25"/>
  <c r="A66" i="25"/>
  <c r="A80" i="20" s="1"/>
  <c r="M65" i="25"/>
  <c r="S65" i="25" s="1"/>
  <c r="B65" i="25"/>
  <c r="A65" i="25"/>
  <c r="A79" i="20" s="1"/>
  <c r="M64" i="25"/>
  <c r="S64" i="25" s="1"/>
  <c r="B64" i="25"/>
  <c r="A64" i="25"/>
  <c r="A78" i="20" s="1"/>
  <c r="M63" i="25"/>
  <c r="S63" i="25" s="1"/>
  <c r="B63" i="25"/>
  <c r="A63" i="25"/>
  <c r="A77" i="20" s="1"/>
  <c r="M62" i="25"/>
  <c r="S62" i="25" s="1"/>
  <c r="B62" i="25"/>
  <c r="A62" i="25"/>
  <c r="A76" i="20" s="1"/>
  <c r="M61" i="25"/>
  <c r="S61" i="25" s="1"/>
  <c r="B61" i="25"/>
  <c r="A61" i="25"/>
  <c r="A75" i="20" s="1"/>
  <c r="M60" i="25"/>
  <c r="S60" i="25" s="1"/>
  <c r="B60" i="25"/>
  <c r="A60" i="25"/>
  <c r="A74" i="20" s="1"/>
  <c r="M59" i="25"/>
  <c r="S59" i="25" s="1"/>
  <c r="B59" i="25"/>
  <c r="A59" i="25"/>
  <c r="A73" i="20" s="1"/>
  <c r="M58" i="25"/>
  <c r="S58" i="25" s="1"/>
  <c r="B58" i="25"/>
  <c r="A58" i="25"/>
  <c r="A72" i="20" s="1"/>
  <c r="M57" i="25"/>
  <c r="S57" i="25" s="1"/>
  <c r="B57" i="25"/>
  <c r="A57" i="25"/>
  <c r="A71" i="20" s="1"/>
  <c r="M56" i="25"/>
  <c r="S56" i="25" s="1"/>
  <c r="B56" i="25"/>
  <c r="A56" i="25"/>
  <c r="A70" i="20" s="1"/>
  <c r="M55" i="25"/>
  <c r="S55" i="25" s="1"/>
  <c r="B55" i="25"/>
  <c r="A55" i="25"/>
  <c r="A69" i="20" s="1"/>
  <c r="M54" i="25"/>
  <c r="S54" i="25" s="1"/>
  <c r="B54" i="25"/>
  <c r="A54" i="25"/>
  <c r="A68" i="20" s="1"/>
  <c r="M53" i="25"/>
  <c r="S53" i="25" s="1"/>
  <c r="B53" i="25"/>
  <c r="A53" i="25"/>
  <c r="A67" i="20" s="1"/>
  <c r="M52" i="25"/>
  <c r="S52" i="25" s="1"/>
  <c r="B52" i="25"/>
  <c r="A52" i="25"/>
  <c r="A66" i="20" s="1"/>
  <c r="M51" i="25"/>
  <c r="S51" i="25" s="1"/>
  <c r="B51" i="25"/>
  <c r="A51" i="25"/>
  <c r="A65" i="20" s="1"/>
  <c r="M50" i="25"/>
  <c r="S50" i="25" s="1"/>
  <c r="B50" i="25"/>
  <c r="A50" i="25"/>
  <c r="A64" i="20" s="1"/>
  <c r="M49" i="25"/>
  <c r="S49" i="25" s="1"/>
  <c r="B49" i="25"/>
  <c r="A49" i="25"/>
  <c r="A63" i="20" s="1"/>
  <c r="M48" i="25"/>
  <c r="S48" i="25" s="1"/>
  <c r="B48" i="25"/>
  <c r="A48" i="25"/>
  <c r="A62" i="20" s="1"/>
  <c r="M47" i="25"/>
  <c r="S47" i="25" s="1"/>
  <c r="B47" i="25"/>
  <c r="A47" i="25"/>
  <c r="A61" i="20" s="1"/>
  <c r="M46" i="25"/>
  <c r="S46" i="25" s="1"/>
  <c r="B46" i="25"/>
  <c r="A46" i="25"/>
  <c r="A60" i="20" s="1"/>
  <c r="M45" i="25"/>
  <c r="S45" i="25" s="1"/>
  <c r="B45" i="25"/>
  <c r="A45" i="25"/>
  <c r="A59" i="20" s="1"/>
  <c r="M44" i="25"/>
  <c r="S44" i="25" s="1"/>
  <c r="B44" i="25"/>
  <c r="A44" i="25"/>
  <c r="A58" i="20" s="1"/>
  <c r="M43" i="25"/>
  <c r="S43" i="25" s="1"/>
  <c r="B43" i="25"/>
  <c r="A43" i="25"/>
  <c r="A56" i="20" s="1"/>
  <c r="M42" i="25"/>
  <c r="S42" i="25" s="1"/>
  <c r="B42" i="25"/>
  <c r="A42" i="25"/>
  <c r="A55" i="20" s="1"/>
  <c r="M41" i="25"/>
  <c r="C81" i="25" s="1"/>
  <c r="B41" i="25"/>
  <c r="A41" i="25"/>
  <c r="A54" i="20" s="1"/>
  <c r="M40" i="25"/>
  <c r="S40" i="25" s="1"/>
  <c r="B40" i="25"/>
  <c r="A40" i="25"/>
  <c r="M39" i="25"/>
  <c r="S39" i="25" s="1"/>
  <c r="B39" i="25"/>
  <c r="A39" i="25"/>
  <c r="A53" i="20" s="1"/>
  <c r="S38" i="25"/>
  <c r="B38" i="25"/>
  <c r="A38" i="25"/>
  <c r="M37" i="25"/>
  <c r="S37" i="25" s="1"/>
  <c r="B37" i="25"/>
  <c r="A37" i="25"/>
  <c r="A52" i="20" s="1"/>
  <c r="M36" i="25"/>
  <c r="S36" i="25" s="1"/>
  <c r="B36" i="25"/>
  <c r="A36" i="25"/>
  <c r="A51" i="20" s="1"/>
  <c r="M35" i="25"/>
  <c r="S35" i="25" s="1"/>
  <c r="B35" i="25"/>
  <c r="A35" i="25"/>
  <c r="A50" i="20" s="1"/>
  <c r="M34" i="25"/>
  <c r="S34" i="25" s="1"/>
  <c r="B34" i="25"/>
  <c r="A34" i="25"/>
  <c r="A49" i="20" s="1"/>
  <c r="M33" i="25"/>
  <c r="S33" i="25" s="1"/>
  <c r="B33" i="25"/>
  <c r="A33" i="25"/>
  <c r="A48" i="20" s="1"/>
  <c r="M32" i="25"/>
  <c r="S32" i="25" s="1"/>
  <c r="B32" i="25"/>
  <c r="A32" i="25"/>
  <c r="A47" i="20" s="1"/>
  <c r="M31" i="25"/>
  <c r="S31" i="25" s="1"/>
  <c r="B31" i="25"/>
  <c r="A31" i="25"/>
  <c r="A46" i="20" s="1"/>
  <c r="M30" i="25"/>
  <c r="S30" i="25" s="1"/>
  <c r="B30" i="25"/>
  <c r="A30" i="25"/>
  <c r="A45" i="20" s="1"/>
  <c r="M29" i="25"/>
  <c r="S29" i="25" s="1"/>
  <c r="B29" i="25"/>
  <c r="A29" i="25"/>
  <c r="A44" i="20" s="1"/>
  <c r="M28" i="25"/>
  <c r="S28" i="25" s="1"/>
  <c r="B28" i="25"/>
  <c r="A28" i="25"/>
  <c r="A43" i="20" s="1"/>
  <c r="M27" i="25"/>
  <c r="M131" i="25" s="1"/>
  <c r="B27" i="25"/>
  <c r="A27" i="25"/>
  <c r="A42" i="20" s="1"/>
  <c r="M26" i="25"/>
  <c r="S26" i="25" s="1"/>
  <c r="B26" i="25"/>
  <c r="A26" i="25"/>
  <c r="A41" i="20" s="1"/>
  <c r="M25" i="25"/>
  <c r="S25" i="25" s="1"/>
  <c r="B25" i="25"/>
  <c r="A25" i="25"/>
  <c r="A40" i="20" s="1"/>
  <c r="M24" i="25"/>
  <c r="S24" i="25" s="1"/>
  <c r="B24" i="25"/>
  <c r="A24" i="25"/>
  <c r="A39" i="20" s="1"/>
  <c r="M23" i="25"/>
  <c r="M132" i="25" s="1"/>
  <c r="B23" i="25"/>
  <c r="A23" i="25"/>
  <c r="A38" i="20" s="1"/>
  <c r="M22" i="25"/>
  <c r="S22" i="25" s="1"/>
  <c r="B22" i="25"/>
  <c r="A22" i="25"/>
  <c r="A37" i="20" s="1"/>
  <c r="M21" i="25"/>
  <c r="S21" i="25" s="1"/>
  <c r="B21" i="25"/>
  <c r="A21" i="25"/>
  <c r="A36" i="20" s="1"/>
  <c r="M19" i="25"/>
  <c r="B19" i="25"/>
  <c r="A19" i="25"/>
  <c r="A35" i="20" s="1"/>
  <c r="M18" i="25"/>
  <c r="S18" i="25" s="1"/>
  <c r="B18" i="25"/>
  <c r="A18" i="25"/>
  <c r="A34" i="20" s="1"/>
  <c r="M17" i="25"/>
  <c r="S17" i="25" s="1"/>
  <c r="B17" i="25"/>
  <c r="A17" i="25"/>
  <c r="A33" i="20" s="1"/>
  <c r="M16" i="25"/>
  <c r="S16" i="25" s="1"/>
  <c r="B16" i="25"/>
  <c r="A16" i="25"/>
  <c r="M15" i="25"/>
  <c r="S15" i="25" s="1"/>
  <c r="B15" i="25"/>
  <c r="A15" i="25"/>
  <c r="S10" i="25"/>
  <c r="R10" i="25"/>
  <c r="C10" i="25"/>
  <c r="J9" i="25"/>
  <c r="C9" i="25"/>
  <c r="S8" i="25"/>
  <c r="R8" i="25"/>
  <c r="J8" i="25"/>
  <c r="I8" i="25"/>
  <c r="C8" i="25"/>
  <c r="J7" i="25"/>
  <c r="I7" i="25"/>
  <c r="C7" i="25"/>
  <c r="J6" i="25"/>
  <c r="Q5" i="25"/>
  <c r="C5" i="25"/>
  <c r="S4" i="25"/>
  <c r="R4" i="25"/>
  <c r="C4" i="25"/>
  <c r="S2" i="25"/>
  <c r="R2" i="25"/>
  <c r="E100" i="20"/>
  <c r="E99" i="20"/>
  <c r="I91" i="20"/>
  <c r="I89" i="20"/>
  <c r="I88" i="20"/>
  <c r="I87" i="20"/>
  <c r="I86" i="20"/>
  <c r="I85" i="20"/>
  <c r="I84" i="20"/>
  <c r="I83" i="20"/>
  <c r="I82" i="20"/>
  <c r="I81" i="20"/>
  <c r="I80" i="20"/>
  <c r="I79" i="20"/>
  <c r="I78" i="20"/>
  <c r="I77" i="20"/>
  <c r="I76" i="20"/>
  <c r="I75" i="20"/>
  <c r="I74" i="20"/>
  <c r="I73" i="20"/>
  <c r="I72" i="20"/>
  <c r="I71" i="20"/>
  <c r="I70" i="20"/>
  <c r="I69" i="20"/>
  <c r="I68" i="20"/>
  <c r="I67" i="20"/>
  <c r="I66" i="20"/>
  <c r="I65" i="20"/>
  <c r="I64" i="20"/>
  <c r="I63" i="20"/>
  <c r="I62" i="20"/>
  <c r="I61" i="20"/>
  <c r="I60" i="20"/>
  <c r="I59" i="20"/>
  <c r="I58" i="20"/>
  <c r="I57" i="20"/>
  <c r="I56" i="20"/>
  <c r="I55" i="20"/>
  <c r="I54" i="20"/>
  <c r="I53" i="20"/>
  <c r="I52" i="20"/>
  <c r="I51" i="20"/>
  <c r="I50" i="20"/>
  <c r="I49" i="20"/>
  <c r="I48" i="20"/>
  <c r="I47" i="20"/>
  <c r="I46" i="20"/>
  <c r="I45" i="20"/>
  <c r="I44" i="20"/>
  <c r="I43" i="20"/>
  <c r="I42" i="20"/>
  <c r="I41" i="20"/>
  <c r="I40" i="20"/>
  <c r="I39" i="20"/>
  <c r="I38" i="20"/>
  <c r="I37" i="20"/>
  <c r="I36" i="20"/>
  <c r="I35" i="20"/>
  <c r="I34" i="20"/>
  <c r="I33" i="20"/>
  <c r="I32" i="20"/>
  <c r="I31" i="20"/>
  <c r="G29" i="2" l="1"/>
  <c r="N84" i="25"/>
  <c r="K138" i="25"/>
  <c r="M130" i="25"/>
  <c r="R110" i="25"/>
  <c r="N118" i="25"/>
  <c r="P118" i="25" s="1"/>
  <c r="K121" i="25"/>
  <c r="H138" i="25"/>
  <c r="J29" i="2"/>
  <c r="F29" i="2"/>
  <c r="M29" i="2"/>
  <c r="F80" i="25"/>
  <c r="H80" i="25" s="1"/>
  <c r="M134" i="25"/>
  <c r="O134" i="25" s="1"/>
  <c r="N110" i="25"/>
  <c r="O110" i="25"/>
  <c r="L138" i="25"/>
  <c r="H82" i="25"/>
  <c r="N117" i="25"/>
  <c r="P117" i="25" s="1"/>
  <c r="S27" i="25"/>
  <c r="N82" i="25"/>
  <c r="G84" i="25"/>
  <c r="J136" i="25"/>
  <c r="M129" i="25"/>
  <c r="M133" i="25"/>
  <c r="I82" i="25"/>
  <c r="J138" i="25"/>
  <c r="B91" i="25"/>
  <c r="L136" i="25"/>
  <c r="O132" i="25"/>
  <c r="F81" i="25" a="1"/>
  <c r="F81" i="25" s="1"/>
  <c r="F83" i="25" s="1"/>
  <c r="H102" i="25"/>
  <c r="I137" i="25"/>
  <c r="I138" i="25" s="1"/>
  <c r="N81" i="25"/>
  <c r="Q110" i="25"/>
  <c r="I136" i="25"/>
  <c r="F136" i="25"/>
  <c r="S19" i="25"/>
  <c r="S23" i="25"/>
  <c r="S41" i="25"/>
  <c r="G81" i="25"/>
  <c r="N132" i="25"/>
  <c r="N134" i="25"/>
  <c r="G137" i="25"/>
  <c r="F138" i="25"/>
  <c r="Q80" i="25"/>
  <c r="J122" i="25"/>
  <c r="M76" i="25"/>
  <c r="C92" i="25"/>
  <c r="I80" i="25" l="1"/>
  <c r="M137" i="25"/>
  <c r="O137" i="25" s="1"/>
  <c r="N29" i="2"/>
  <c r="C80" i="25"/>
  <c r="C83" i="25" s="1"/>
  <c r="I81" i="25"/>
  <c r="N137" i="25"/>
  <c r="M136" i="25"/>
  <c r="M138" i="25"/>
  <c r="G83" i="25"/>
  <c r="H83" i="25" s="1"/>
  <c r="H81" i="25"/>
  <c r="S76" i="25"/>
  <c r="B82" i="25" l="1"/>
  <c r="I27" i="20" l="1"/>
  <c r="I26" i="20"/>
  <c r="I25" i="20"/>
  <c r="I23" i="20"/>
  <c r="I22" i="20"/>
  <c r="I20" i="20"/>
  <c r="I19" i="20"/>
  <c r="I16" i="20"/>
  <c r="I15" i="20"/>
  <c r="B4" i="20"/>
  <c r="B3" i="20"/>
  <c r="A31" i="21" l="1"/>
  <c r="A30" i="21"/>
  <c r="H39" i="20" l="1"/>
  <c r="D123" i="20" l="1"/>
  <c r="A57" i="20"/>
  <c r="B15" i="11"/>
  <c r="B47" i="20"/>
  <c r="B37" i="20"/>
  <c r="A31" i="20"/>
  <c r="H128" i="20"/>
  <c r="G128" i="20"/>
  <c r="H81" i="20"/>
  <c r="H69" i="20"/>
  <c r="G120" i="20" l="1"/>
  <c r="H120" i="20"/>
  <c r="B81" i="20"/>
  <c r="B69" i="20"/>
  <c r="B31" i="21" l="1"/>
  <c r="B33" i="20"/>
  <c r="B30" i="21"/>
  <c r="B39" i="20"/>
  <c r="H129" i="20" l="1"/>
  <c r="H127" i="20"/>
  <c r="H115" i="20"/>
  <c r="H112" i="20"/>
  <c r="G129" i="20"/>
  <c r="G127" i="20"/>
  <c r="G115" i="20"/>
  <c r="G112" i="20"/>
  <c r="F131" i="20"/>
  <c r="D130" i="20"/>
  <c r="D124" i="20"/>
  <c r="E123" i="20"/>
  <c r="E122" i="20"/>
  <c r="E117" i="20"/>
  <c r="D121" i="20"/>
  <c r="D119" i="20"/>
  <c r="D118" i="20"/>
  <c r="D113" i="20"/>
  <c r="D112" i="20"/>
  <c r="D111" i="20"/>
  <c r="D110" i="20"/>
  <c r="H15" i="20"/>
  <c r="H131" i="20" l="1"/>
  <c r="G131" i="20"/>
  <c r="E131" i="20"/>
  <c r="D131" i="20"/>
  <c r="B89" i="20" l="1"/>
  <c r="B88" i="20"/>
  <c r="B87" i="20"/>
  <c r="B86" i="20"/>
  <c r="B85" i="20"/>
  <c r="B84" i="20"/>
  <c r="B83" i="20"/>
  <c r="B82" i="20"/>
  <c r="B80" i="20"/>
  <c r="B79" i="20"/>
  <c r="B78" i="20"/>
  <c r="B77" i="20"/>
  <c r="B76" i="20"/>
  <c r="B75" i="20"/>
  <c r="B74" i="20"/>
  <c r="B73" i="20"/>
  <c r="B72" i="20"/>
  <c r="B71" i="20"/>
  <c r="B70" i="20"/>
  <c r="B68" i="20"/>
  <c r="B67" i="20"/>
  <c r="B66" i="20"/>
  <c r="B65" i="20"/>
  <c r="B64" i="20"/>
  <c r="B63" i="20"/>
  <c r="B62" i="20"/>
  <c r="B61" i="20"/>
  <c r="B60" i="20"/>
  <c r="B59" i="20"/>
  <c r="B58" i="20"/>
  <c r="B57" i="20"/>
  <c r="B56" i="20"/>
  <c r="B55" i="20"/>
  <c r="B54" i="20"/>
  <c r="B53" i="20"/>
  <c r="B52" i="20"/>
  <c r="B51" i="20"/>
  <c r="B50" i="20"/>
  <c r="B49" i="20"/>
  <c r="B48" i="20"/>
  <c r="B46" i="20"/>
  <c r="B45" i="20"/>
  <c r="B44" i="20"/>
  <c r="B43" i="20"/>
  <c r="B42" i="20"/>
  <c r="B41" i="20"/>
  <c r="B40" i="20"/>
  <c r="B38" i="20"/>
  <c r="B36" i="20"/>
  <c r="B35" i="20"/>
  <c r="B34" i="20"/>
  <c r="B32" i="20"/>
  <c r="B31" i="20"/>
  <c r="H78" i="20"/>
  <c r="H76" i="20"/>
  <c r="H73" i="20"/>
  <c r="H53" i="20"/>
  <c r="H44" i="2" l="1"/>
  <c r="F99" i="20"/>
  <c r="F100" i="20"/>
  <c r="F101" i="20"/>
  <c r="F102" i="20"/>
  <c r="G1" i="20"/>
  <c r="J1" i="21" s="1"/>
  <c r="H1" i="20"/>
  <c r="H2" i="20"/>
  <c r="H3" i="20"/>
  <c r="G4" i="20"/>
  <c r="J4" i="21" s="1"/>
  <c r="H4" i="20"/>
  <c r="G5" i="20"/>
  <c r="J5" i="21" s="1"/>
  <c r="H5" i="20"/>
  <c r="H6" i="20"/>
  <c r="C5" i="20"/>
  <c r="C6" i="20"/>
  <c r="F103" i="20" l="1"/>
  <c r="F104" i="20" s="1"/>
  <c r="P35" i="2" l="1"/>
  <c r="P34" i="2"/>
  <c r="P25" i="2"/>
  <c r="P24" i="2"/>
  <c r="P23" i="2"/>
  <c r="P22" i="2"/>
  <c r="P21" i="2"/>
  <c r="L6" i="14" l="1"/>
  <c r="I27" i="21" l="1"/>
  <c r="N32" i="2" l="1"/>
  <c r="N26" i="2"/>
  <c r="H89" i="20" l="1"/>
  <c r="H88" i="20"/>
  <c r="H87" i="20"/>
  <c r="H86" i="20"/>
  <c r="H85" i="20"/>
  <c r="H84" i="20"/>
  <c r="H83" i="20"/>
  <c r="H82" i="20"/>
  <c r="H80" i="20"/>
  <c r="H79" i="20"/>
  <c r="H77" i="20"/>
  <c r="H75" i="20"/>
  <c r="H74" i="20"/>
  <c r="H72" i="20"/>
  <c r="H71" i="20"/>
  <c r="H70" i="20"/>
  <c r="H68" i="20"/>
  <c r="H67" i="20"/>
  <c r="H66" i="20"/>
  <c r="H65" i="20"/>
  <c r="H64" i="20"/>
  <c r="H63" i="20"/>
  <c r="H62" i="20"/>
  <c r="H61" i="20"/>
  <c r="H60" i="20"/>
  <c r="H59" i="20"/>
  <c r="H58" i="20"/>
  <c r="H57" i="20"/>
  <c r="H56" i="20"/>
  <c r="H55" i="20"/>
  <c r="H54" i="20"/>
  <c r="H52" i="20"/>
  <c r="H51" i="20"/>
  <c r="H50" i="20"/>
  <c r="H49" i="20"/>
  <c r="H48" i="20"/>
  <c r="H47" i="20"/>
  <c r="H46" i="20"/>
  <c r="H45" i="20"/>
  <c r="H44" i="20"/>
  <c r="H43" i="20"/>
  <c r="H42" i="20"/>
  <c r="H41" i="20"/>
  <c r="H40" i="20"/>
  <c r="H38" i="20"/>
  <c r="H37" i="20"/>
  <c r="H36" i="20"/>
  <c r="H35" i="20"/>
  <c r="H34" i="20"/>
  <c r="H33" i="20"/>
  <c r="H32" i="20"/>
  <c r="H31" i="20"/>
  <c r="H14" i="20"/>
  <c r="I14" i="20" s="1"/>
  <c r="H23" i="20"/>
  <c r="H22" i="20"/>
  <c r="G90" i="20"/>
  <c r="F90" i="20"/>
  <c r="E90" i="20"/>
  <c r="D90" i="20"/>
  <c r="C90" i="20"/>
  <c r="G93" i="20" s="1"/>
  <c r="G19" i="20"/>
  <c r="G25" i="20" s="1"/>
  <c r="F19" i="20"/>
  <c r="F25" i="20" s="1"/>
  <c r="E19" i="20"/>
  <c r="E25" i="20" s="1"/>
  <c r="D19" i="20"/>
  <c r="C19" i="20"/>
  <c r="C25" i="20" s="1"/>
  <c r="G17" i="20"/>
  <c r="F17" i="20"/>
  <c r="E17" i="20"/>
  <c r="D17" i="20"/>
  <c r="C17" i="20"/>
  <c r="G94" i="20" l="1"/>
  <c r="G95" i="20"/>
  <c r="H17" i="20"/>
  <c r="N28" i="2" s="1"/>
  <c r="N30" i="2"/>
  <c r="D20" i="20"/>
  <c r="D26" i="20" s="1"/>
  <c r="C20" i="20"/>
  <c r="C28" i="20" s="1"/>
  <c r="E20" i="20"/>
  <c r="E26" i="20" s="1"/>
  <c r="E27" i="20" s="1"/>
  <c r="F20" i="20"/>
  <c r="F26" i="20" s="1"/>
  <c r="F27" i="20" s="1"/>
  <c r="G20" i="20"/>
  <c r="G26" i="20" s="1"/>
  <c r="G27" i="20" s="1"/>
  <c r="H90" i="20"/>
  <c r="D25" i="20"/>
  <c r="H19" i="20"/>
  <c r="E102" i="20" l="1"/>
  <c r="D27" i="20"/>
  <c r="D28" i="20"/>
  <c r="C26" i="20"/>
  <c r="H26" i="20" s="1"/>
  <c r="H20" i="20"/>
  <c r="G28" i="20"/>
  <c r="F28" i="20"/>
  <c r="E28" i="20"/>
  <c r="H25" i="20"/>
  <c r="D101" i="20" l="1"/>
  <c r="N31" i="2"/>
  <c r="N36" i="2" s="1"/>
  <c r="N38" i="2"/>
  <c r="N40" i="2"/>
  <c r="N39" i="2"/>
  <c r="C27" i="20"/>
  <c r="H27" i="20" s="1"/>
  <c r="H28" i="20"/>
  <c r="I28" i="20" s="1"/>
  <c r="E6" i="21" l="1"/>
  <c r="E5" i="21"/>
  <c r="A4" i="21"/>
  <c r="A3" i="21"/>
  <c r="A2" i="21"/>
  <c r="A1" i="21"/>
  <c r="C43" i="21" l="1"/>
  <c r="P30" i="2" l="1"/>
  <c r="I17" i="20" l="1"/>
  <c r="I90" i="20" l="1"/>
  <c r="G12" i="14"/>
  <c r="G11" i="14"/>
  <c r="D6" i="20"/>
  <c r="D5" i="20"/>
  <c r="A4" i="20"/>
  <c r="A2" i="20"/>
  <c r="A1" i="20"/>
  <c r="O33" i="2" l="1"/>
  <c r="P33" i="2" l="1"/>
  <c r="O26" i="2"/>
  <c r="O28" i="2" s="1"/>
  <c r="M26" i="2"/>
  <c r="M28" i="2" s="1"/>
  <c r="L26" i="2"/>
  <c r="L28" i="2" s="1"/>
  <c r="K26" i="2"/>
  <c r="K28" i="2" s="1"/>
  <c r="J26" i="2"/>
  <c r="J28" i="2" s="1"/>
  <c r="I26" i="2"/>
  <c r="I28" i="2" s="1"/>
  <c r="H26" i="2"/>
  <c r="H28" i="2" s="1"/>
  <c r="G26" i="2"/>
  <c r="G28" i="2" s="1"/>
  <c r="F26" i="2"/>
  <c r="F28" i="2" s="1"/>
  <c r="P28" i="2" l="1"/>
  <c r="P26" i="2"/>
  <c r="M40" i="14" l="1"/>
  <c r="R89" i="17"/>
  <c r="H89" i="17"/>
  <c r="R87" i="17"/>
  <c r="M40" i="17"/>
  <c r="M36" i="17"/>
  <c r="L36" i="17"/>
  <c r="J36" i="17"/>
  <c r="I36" i="17"/>
  <c r="H36" i="17"/>
  <c r="G36" i="17"/>
  <c r="F36" i="17"/>
  <c r="E36" i="17"/>
  <c r="E40" i="17" s="1"/>
  <c r="M39" i="17" s="1"/>
  <c r="M42" i="17" s="1"/>
  <c r="K35" i="17"/>
  <c r="K34" i="17"/>
  <c r="K33" i="17"/>
  <c r="K32" i="17"/>
  <c r="K31" i="17"/>
  <c r="K30" i="17"/>
  <c r="K29" i="17"/>
  <c r="K28" i="17"/>
  <c r="B28" i="17"/>
  <c r="A28" i="17"/>
  <c r="K27" i="17"/>
  <c r="B27" i="17"/>
  <c r="A27" i="17"/>
  <c r="K26" i="17"/>
  <c r="B26" i="17"/>
  <c r="A26" i="17"/>
  <c r="K25" i="17"/>
  <c r="B25" i="17"/>
  <c r="A25" i="17"/>
  <c r="K24" i="17"/>
  <c r="B24" i="17"/>
  <c r="A24" i="17"/>
  <c r="K23" i="17"/>
  <c r="B23" i="17"/>
  <c r="A23" i="17"/>
  <c r="K22" i="17"/>
  <c r="B22" i="17"/>
  <c r="A22" i="17"/>
  <c r="K21" i="17"/>
  <c r="B21" i="17"/>
  <c r="A21" i="17"/>
  <c r="K20" i="17"/>
  <c r="B20" i="17"/>
  <c r="A20" i="17"/>
  <c r="K19" i="17"/>
  <c r="B19" i="17"/>
  <c r="A19" i="17"/>
  <c r="K18" i="17"/>
  <c r="B18" i="17"/>
  <c r="A18" i="17"/>
  <c r="K17" i="17"/>
  <c r="B17" i="17"/>
  <c r="A17" i="17"/>
  <c r="H13" i="17"/>
  <c r="G13" i="17"/>
  <c r="B12" i="17"/>
  <c r="A12" i="17"/>
  <c r="B11" i="17"/>
  <c r="A11" i="17"/>
  <c r="L10" i="17"/>
  <c r="K10" i="17"/>
  <c r="B10" i="17"/>
  <c r="A10" i="17"/>
  <c r="H9" i="17"/>
  <c r="B9" i="17"/>
  <c r="A9" i="17"/>
  <c r="L8" i="17"/>
  <c r="K8" i="17"/>
  <c r="K6" i="17"/>
  <c r="B6" i="17"/>
  <c r="A6" i="17"/>
  <c r="L4" i="17"/>
  <c r="K4" i="17"/>
  <c r="B4" i="17"/>
  <c r="A4" i="17"/>
  <c r="A2" i="17"/>
  <c r="A1" i="17"/>
  <c r="H9" i="14"/>
  <c r="A1" i="14"/>
  <c r="A2" i="14"/>
  <c r="E36" i="14"/>
  <c r="F36" i="14"/>
  <c r="K32" i="14"/>
  <c r="K33" i="14"/>
  <c r="K34" i="14"/>
  <c r="K35" i="14"/>
  <c r="K18" i="14"/>
  <c r="K19" i="14"/>
  <c r="K20" i="14"/>
  <c r="K21" i="14"/>
  <c r="K22" i="14"/>
  <c r="K23" i="14"/>
  <c r="K24" i="14"/>
  <c r="K25" i="14"/>
  <c r="K26" i="14"/>
  <c r="K27" i="14"/>
  <c r="K28" i="14"/>
  <c r="K29" i="14"/>
  <c r="K30" i="14"/>
  <c r="K31" i="14"/>
  <c r="K17" i="14"/>
  <c r="B4" i="14"/>
  <c r="R85" i="14"/>
  <c r="H85" i="14"/>
  <c r="R83" i="14"/>
  <c r="M36" i="14"/>
  <c r="J40" i="14" s="1"/>
  <c r="L36" i="14"/>
  <c r="J36" i="14"/>
  <c r="I36" i="14"/>
  <c r="H36" i="14"/>
  <c r="G36" i="14"/>
  <c r="B28" i="14"/>
  <c r="A28" i="14"/>
  <c r="B27" i="14"/>
  <c r="A27" i="14"/>
  <c r="B26" i="14"/>
  <c r="A26" i="14"/>
  <c r="B25" i="14"/>
  <c r="A25" i="14"/>
  <c r="B24" i="14"/>
  <c r="A24" i="14"/>
  <c r="B23" i="14"/>
  <c r="A23" i="14"/>
  <c r="B22" i="14"/>
  <c r="A22" i="14"/>
  <c r="B21" i="14"/>
  <c r="A21" i="14"/>
  <c r="B20" i="14"/>
  <c r="A20" i="14"/>
  <c r="B19" i="14"/>
  <c r="A19" i="14"/>
  <c r="B18" i="14"/>
  <c r="A18" i="14"/>
  <c r="B17" i="14"/>
  <c r="A17" i="14"/>
  <c r="G13" i="14"/>
  <c r="F13" i="14"/>
  <c r="B12" i="14"/>
  <c r="A12" i="14"/>
  <c r="B11" i="14"/>
  <c r="A11" i="14"/>
  <c r="K10" i="14"/>
  <c r="B10" i="14"/>
  <c r="A10" i="14"/>
  <c r="B9" i="14"/>
  <c r="A9" i="14"/>
  <c r="K8" i="14"/>
  <c r="K6" i="14"/>
  <c r="B6" i="14"/>
  <c r="A6" i="14"/>
  <c r="K4" i="14"/>
  <c r="A4" i="14"/>
  <c r="I114" i="7"/>
  <c r="S114" i="7"/>
  <c r="C104" i="13"/>
  <c r="I97" i="3"/>
  <c r="I98" i="3"/>
  <c r="B99" i="3"/>
  <c r="I99" i="3"/>
  <c r="B110" i="3"/>
  <c r="I120" i="3"/>
  <c r="G51" i="1"/>
  <c r="I38" i="2" l="1"/>
  <c r="K36" i="14"/>
  <c r="L40" i="2"/>
  <c r="L39" i="2"/>
  <c r="L38" i="2"/>
  <c r="L31" i="2"/>
  <c r="L36" i="2" s="1"/>
  <c r="K40" i="2"/>
  <c r="K38" i="2"/>
  <c r="K39" i="2"/>
  <c r="K31" i="2"/>
  <c r="K36" i="2" s="1"/>
  <c r="K36" i="17"/>
  <c r="L41" i="17"/>
  <c r="O29" i="2" l="1"/>
  <c r="O38" i="2" s="1"/>
  <c r="M39" i="14"/>
  <c r="M42" i="14" s="1"/>
  <c r="I40" i="2"/>
  <c r="I39" i="2"/>
  <c r="I31" i="2"/>
  <c r="I36" i="2" s="1"/>
  <c r="H31" i="2"/>
  <c r="H36" i="2" s="1"/>
  <c r="H40" i="2"/>
  <c r="H38" i="2"/>
  <c r="H39" i="2"/>
  <c r="J40" i="2"/>
  <c r="J39" i="2"/>
  <c r="J38" i="2"/>
  <c r="J31" i="2"/>
  <c r="J36" i="2" s="1"/>
  <c r="M31" i="2"/>
  <c r="M36" i="2" s="1"/>
  <c r="M40" i="2"/>
  <c r="M38" i="2"/>
  <c r="M39" i="2"/>
  <c r="F40" i="2"/>
  <c r="F39" i="2"/>
  <c r="F38" i="2"/>
  <c r="F31" i="2"/>
  <c r="G40" i="2"/>
  <c r="G31" i="2"/>
  <c r="G36" i="2" s="1"/>
  <c r="G38" i="2"/>
  <c r="G39" i="2"/>
  <c r="O31" i="2" l="1"/>
  <c r="O36" i="2" s="1"/>
  <c r="O39" i="2"/>
  <c r="P29" i="2"/>
  <c r="P38" i="2" s="1"/>
  <c r="O40" i="2"/>
  <c r="L41" i="14"/>
  <c r="F36" i="2"/>
  <c r="P31" i="2" l="1"/>
  <c r="P36" i="2" s="1"/>
  <c r="G41" i="2" s="1"/>
  <c r="P39" i="2"/>
  <c r="P40" i="2"/>
  <c r="P41" i="2"/>
  <c r="J123" i="25" l="1"/>
  <c r="J124" i="25" s="1"/>
  <c r="G135" i="25" s="1"/>
  <c r="L121" i="25"/>
  <c r="F123" i="25"/>
  <c r="K122" i="25" s="1"/>
  <c r="H123" i="25"/>
  <c r="H124" i="25" s="1"/>
  <c r="G131" i="25" s="1"/>
  <c r="I123" i="25"/>
  <c r="I124" i="25" s="1"/>
  <c r="G133" i="25" s="1"/>
  <c r="G123" i="25"/>
  <c r="G124" i="25" s="1"/>
  <c r="N133" i="25" l="1"/>
  <c r="O133" i="25"/>
  <c r="N135" i="25"/>
  <c r="O135" i="25"/>
  <c r="F124" i="25"/>
  <c r="G130" i="25"/>
  <c r="N131" i="25"/>
  <c r="O131" i="25"/>
  <c r="G129" i="25" l="1"/>
  <c r="K123" i="25"/>
  <c r="O130" i="25"/>
  <c r="N130" i="25"/>
  <c r="G136" i="25" l="1"/>
  <c r="G138" i="25"/>
  <c r="O129" i="25"/>
  <c r="O138" i="25" s="1"/>
  <c r="N129" i="25"/>
  <c r="N138" i="25" s="1"/>
  <c r="N136" i="25" l="1"/>
  <c r="O13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Rhonda B</author>
  </authors>
  <commentList>
    <comment ref="J15" authorId="0" shapeId="0" xr:uid="{00000000-0006-0000-0800-000001000000}">
      <text>
        <r>
          <rPr>
            <b/>
            <sz val="14"/>
            <color indexed="81"/>
            <rFont val="Tahoma"/>
            <family val="2"/>
          </rPr>
          <t xml:space="preserve">Column 9:
Report non-sate funds (E.g., Veteran Administration, private pay, etc.)
</t>
        </r>
        <r>
          <rPr>
            <sz val="14"/>
            <color indexed="81"/>
            <rFont val="Tahoma"/>
            <family val="2"/>
          </rPr>
          <t xml:space="preserve">
</t>
        </r>
      </text>
    </comment>
    <comment ref="K15" authorId="0" shapeId="0" xr:uid="{00000000-0006-0000-0800-000002000000}">
      <text/>
    </comment>
    <comment ref="E18" authorId="0" shapeId="0" xr:uid="{00000000-0006-0000-0800-000003000000}">
      <text>
        <r>
          <rPr>
            <b/>
            <sz val="14"/>
            <color indexed="81"/>
            <rFont val="Tahoma"/>
            <family val="2"/>
          </rPr>
          <t xml:space="preserve">Column 3:
Report the actual HCW expense reimbursed by the VA as a negative amount.  </t>
        </r>
        <r>
          <rPr>
            <sz val="14"/>
            <color indexed="81"/>
            <rFont val="Tahoma"/>
            <family val="2"/>
          </rPr>
          <t xml:space="preserve">
 </t>
        </r>
      </text>
    </comment>
    <comment ref="J18" authorId="0" shapeId="0" xr:uid="{00000000-0006-0000-0800-000004000000}">
      <text>
        <r>
          <rPr>
            <b/>
            <sz val="14"/>
            <color indexed="81"/>
            <rFont val="Tahoma"/>
            <family val="2"/>
          </rPr>
          <t>Report the actual HCW expense reimbursed by the VA here.</t>
        </r>
        <r>
          <rPr>
            <sz val="14"/>
            <color indexed="81"/>
            <rFont val="Tahoma"/>
            <family val="2"/>
          </rPr>
          <t xml:space="preserve"> 
</t>
        </r>
      </text>
    </comment>
    <comment ref="J25" authorId="0" shapeId="0" xr:uid="{00000000-0006-0000-0800-000005000000}">
      <text>
        <r>
          <rPr>
            <b/>
            <sz val="14"/>
            <color indexed="81"/>
            <rFont val="Tahoma"/>
            <family val="2"/>
          </rPr>
          <t>Home-delivered meals, Case Management and Administrative expenses paid by the VA for these services provided to veteran OPI consumers is reported here.</t>
        </r>
        <r>
          <rPr>
            <sz val="14"/>
            <color indexed="81"/>
            <rFont val="Tahoma"/>
            <family val="2"/>
          </rPr>
          <t xml:space="preserve">
</t>
        </r>
      </text>
    </comment>
    <comment ref="E40" authorId="0" shapeId="0" xr:uid="{00000000-0006-0000-0800-000006000000}">
      <text>
        <r>
          <rPr>
            <b/>
            <sz val="14"/>
            <color indexed="10"/>
            <rFont val="Arial Narrow"/>
            <family val="2"/>
          </rPr>
          <t>This is the sum of Column 3 + cells E38 + E39</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<sst xmlns="http://schemas.openxmlformats.org/spreadsheetml/2006/main" count="2156" uniqueCount="1029">
  <si>
    <t>01a</t>
  </si>
  <si>
    <t>02a</t>
  </si>
  <si>
    <t>15a</t>
  </si>
  <si>
    <t>70-9a</t>
  </si>
  <si>
    <t>40-3</t>
  </si>
  <si>
    <t>40-4</t>
  </si>
  <si>
    <t>40-5</t>
  </si>
  <si>
    <t>40-8</t>
  </si>
  <si>
    <t>40-9</t>
  </si>
  <si>
    <t>50-1</t>
  </si>
  <si>
    <t>50-3</t>
  </si>
  <si>
    <t>50-4</t>
  </si>
  <si>
    <t>50-5</t>
  </si>
  <si>
    <t>60-1</t>
  </si>
  <si>
    <t>60-3</t>
  </si>
  <si>
    <t>60-4</t>
  </si>
  <si>
    <t>60-5</t>
  </si>
  <si>
    <t>70-2</t>
  </si>
  <si>
    <t>70-2a</t>
  </si>
  <si>
    <t>70-2b</t>
  </si>
  <si>
    <t>70-5</t>
  </si>
  <si>
    <t>70-8</t>
  </si>
  <si>
    <t>70-9</t>
  </si>
  <si>
    <t>70-10</t>
  </si>
  <si>
    <t>80-1</t>
  </si>
  <si>
    <t>80-4</t>
  </si>
  <si>
    <t>80-5</t>
  </si>
  <si>
    <t>80-6</t>
  </si>
  <si>
    <t>90-1</t>
  </si>
  <si>
    <t>900</t>
  </si>
  <si>
    <t xml:space="preserve">Adm Match:      </t>
  </si>
  <si>
    <t>2/3rd of 15%</t>
  </si>
  <si>
    <t xml:space="preserve">Prgm Match: </t>
  </si>
  <si>
    <t xml:space="preserve">III-E  Match Prg: </t>
  </si>
  <si>
    <t>ARRA Match</t>
  </si>
  <si>
    <t>Total Match :</t>
  </si>
  <si>
    <t>Matrix</t>
  </si>
  <si>
    <t>Number</t>
  </si>
  <si>
    <t>September</t>
  </si>
  <si>
    <t>Total:</t>
  </si>
  <si>
    <t>October</t>
  </si>
  <si>
    <t>February</t>
  </si>
  <si>
    <t>March</t>
  </si>
  <si>
    <t>April</t>
  </si>
  <si>
    <t>May</t>
  </si>
  <si>
    <t>June</t>
  </si>
  <si>
    <t>Depart of Human Services</t>
  </si>
  <si>
    <t>Auto-Fill from 150</t>
  </si>
  <si>
    <t>Prepared by:</t>
  </si>
  <si>
    <t>Program Fees Invoiced</t>
  </si>
  <si>
    <t>Program Fees Collected</t>
  </si>
  <si>
    <t>Program Fees Expended</t>
  </si>
  <si>
    <t>Other Funds Expended</t>
  </si>
  <si>
    <t>Total Expenditures</t>
  </si>
  <si>
    <t>01-a</t>
  </si>
  <si>
    <t>02-a</t>
  </si>
  <si>
    <t>900a</t>
  </si>
  <si>
    <t>900b</t>
  </si>
  <si>
    <t>900c</t>
  </si>
  <si>
    <t>Chore</t>
  </si>
  <si>
    <t>OPI Admin:</t>
  </si>
  <si>
    <t>Personal Care</t>
  </si>
  <si>
    <t>Personal Care - HCW</t>
  </si>
  <si>
    <t>Homemaker/Home Care</t>
  </si>
  <si>
    <t>Homemaker/Home Care - HCW</t>
  </si>
  <si>
    <t>Chore - HCW</t>
  </si>
  <si>
    <t>Home Del. Meals</t>
  </si>
  <si>
    <t>B</t>
  </si>
  <si>
    <t>Adult Day Care/Adult Day Health</t>
  </si>
  <si>
    <t>Information for Caregivers</t>
  </si>
  <si>
    <t>Information for CGs serving Children</t>
  </si>
  <si>
    <t>Caregivers Support Groups-Serving Children</t>
  </si>
  <si>
    <t xml:space="preserve">Caregiver Access Assistance-Serving Children </t>
  </si>
  <si>
    <t>Caregiver Supplemental Services-Serving Children</t>
  </si>
  <si>
    <t>Physical Activity &amp; Falls Prevention</t>
  </si>
  <si>
    <t>Caregiver Counseling-Serving Children</t>
  </si>
  <si>
    <t>Caregiver Training - Serving Children</t>
  </si>
  <si>
    <t>73a</t>
  </si>
  <si>
    <t>Case Management</t>
  </si>
  <si>
    <t>Congregate Meals</t>
  </si>
  <si>
    <t>Nutrition Counseling</t>
  </si>
  <si>
    <t>Assisted Transportation</t>
  </si>
  <si>
    <t>Transportation</t>
  </si>
  <si>
    <t>Legal Assistance</t>
  </si>
  <si>
    <t>Nutrition Education</t>
  </si>
  <si>
    <t>Information &amp; Assistance</t>
  </si>
  <si>
    <t>Outreach</t>
  </si>
  <si>
    <t>16-a</t>
  </si>
  <si>
    <t>AAA Advocacy</t>
  </si>
  <si>
    <t>Home Repair/Modification</t>
  </si>
  <si>
    <t>Caregiver Respite</t>
  </si>
  <si>
    <t>Caregiver Respite for Caregivers Serving Children</t>
  </si>
  <si>
    <t>Registered Nurse Services</t>
  </si>
  <si>
    <t>Medication Management</t>
  </si>
  <si>
    <t>Guardianship/Conservatorship</t>
  </si>
  <si>
    <t>LTC Ombudsman</t>
  </si>
  <si>
    <t>Recreation</t>
  </si>
  <si>
    <t>Interpreting/Translation</t>
  </si>
  <si>
    <t>Newsletter</t>
  </si>
  <si>
    <t>Caregiver Training</t>
  </si>
  <si>
    <t>Public Outreach/Education</t>
  </si>
  <si>
    <t>Senior Center Assistance</t>
  </si>
  <si>
    <t>Money Management</t>
  </si>
  <si>
    <t>Center Renovation/Acquisition</t>
  </si>
  <si>
    <t>Volunteer Services</t>
  </si>
  <si>
    <t>Index</t>
  </si>
  <si>
    <t>AAA District</t>
  </si>
  <si>
    <t>Vendor Name</t>
  </si>
  <si>
    <t>Vendor #</t>
  </si>
  <si>
    <t>Mail Code</t>
  </si>
  <si>
    <t>Accounting Basis</t>
  </si>
  <si>
    <t>Fiscal Contact</t>
  </si>
  <si>
    <t>Fiscal Phone</t>
  </si>
  <si>
    <t>Contract Number</t>
  </si>
  <si>
    <t>D02Co</t>
  </si>
  <si>
    <t>Dist 2 Co</t>
  </si>
  <si>
    <t>Community Action Team</t>
  </si>
  <si>
    <t>Accrual</t>
  </si>
  <si>
    <t>Juliann Davis</t>
  </si>
  <si>
    <t>(503) 366-6584</t>
  </si>
  <si>
    <t>D07</t>
  </si>
  <si>
    <t>Dist 7</t>
  </si>
  <si>
    <t>South Coast Business Employment Corporation</t>
  </si>
  <si>
    <t>D-7 South Coast Business Employment Corporation</t>
  </si>
  <si>
    <t>(541) 269-2013</t>
  </si>
  <si>
    <t>D10</t>
  </si>
  <si>
    <t>Dist 10</t>
  </si>
  <si>
    <t>D11K</t>
  </si>
  <si>
    <t>Dist 11 K</t>
  </si>
  <si>
    <t>D13C</t>
  </si>
  <si>
    <t>Dist 13 C</t>
  </si>
  <si>
    <t>D14H</t>
  </si>
  <si>
    <t>Dist 14 H</t>
  </si>
  <si>
    <t>Cash</t>
  </si>
  <si>
    <t>(541) 573-6024</t>
  </si>
  <si>
    <t>D14M</t>
  </si>
  <si>
    <t>Dist 14 M</t>
  </si>
  <si>
    <t>Malheur Council on Aging &amp; Community Services</t>
  </si>
  <si>
    <t>D12</t>
  </si>
  <si>
    <t>Dist 12</t>
  </si>
  <si>
    <t>CAPECO</t>
  </si>
  <si>
    <t>(541) 278-5690</t>
  </si>
  <si>
    <t>D02W</t>
  </si>
  <si>
    <t>Dist 2 W</t>
  </si>
  <si>
    <t>Washington County Disability, Aging &amp; Veteran Services</t>
  </si>
  <si>
    <t>D06</t>
  </si>
  <si>
    <t>Dist 6</t>
  </si>
  <si>
    <t>D08</t>
  </si>
  <si>
    <t>Dist 8</t>
  </si>
  <si>
    <t>Rogue Valley Council of Governments SDS</t>
  </si>
  <si>
    <t>(541) 423-1376</t>
  </si>
  <si>
    <t>D09</t>
  </si>
  <si>
    <t>Dist 9</t>
  </si>
  <si>
    <t>D02Cl</t>
  </si>
  <si>
    <t>Dist 2 Cl</t>
  </si>
  <si>
    <t>Clackamas County Social Services</t>
  </si>
  <si>
    <t>D02M</t>
  </si>
  <si>
    <t>Dist 2 M</t>
  </si>
  <si>
    <t>D03</t>
  </si>
  <si>
    <t>Dist 3</t>
  </si>
  <si>
    <t>NWSDS</t>
  </si>
  <si>
    <t>NorthWest Senior &amp; Disability Services</t>
  </si>
  <si>
    <t>(503) 304-3427</t>
  </si>
  <si>
    <t>D04</t>
  </si>
  <si>
    <t>Dist 4</t>
  </si>
  <si>
    <t>D05</t>
  </si>
  <si>
    <t>Dist 5</t>
  </si>
  <si>
    <t>within compliance</t>
  </si>
  <si>
    <t>{A}</t>
  </si>
  <si>
    <t>{B}</t>
  </si>
  <si>
    <t>{10)</t>
  </si>
  <si>
    <t xml:space="preserve">Monthly NSIP Eligible  Meal Count: </t>
  </si>
  <si>
    <t>You Input</t>
  </si>
  <si>
    <t>Max Allowed</t>
  </si>
  <si>
    <t xml:space="preserve">Reassurance </t>
  </si>
  <si>
    <t>Adm Balance</t>
  </si>
  <si>
    <t>Admin Balance</t>
  </si>
  <si>
    <t>(503) 655-8330</t>
  </si>
  <si>
    <t>(541) 889-7651 x222</t>
  </si>
  <si>
    <t>Chronic Disease Prevention, Management &amp; Ed</t>
  </si>
  <si>
    <t xml:space="preserve">Caregiver Access Assistance </t>
  </si>
  <si>
    <t xml:space="preserve">Caregiver Supplemental Services </t>
  </si>
  <si>
    <t>Caregiver Counseling</t>
  </si>
  <si>
    <t>{9)</t>
  </si>
  <si>
    <t>Match Sum {10} &amp; {12}</t>
  </si>
  <si>
    <t>Matrix 40-5</t>
  </si>
  <si>
    <t>Matrix 40-8</t>
  </si>
  <si>
    <t>(OAA 306(a)(2)(A))</t>
  </si>
  <si>
    <t>(OAA 102(a)(30)(G))</t>
  </si>
  <si>
    <t>Matrix 70-2</t>
  </si>
  <si>
    <t>(OAA 306(a)(2)(A)</t>
  </si>
  <si>
    <t xml:space="preserve">NSIP </t>
  </si>
  <si>
    <t>A-133 Submitted?</t>
  </si>
  <si>
    <t>YTD
UNITS
of Service</t>
  </si>
  <si>
    <t xml:space="preserve">Reimbursement is requested in the amount of:    </t>
  </si>
  <si>
    <t xml:space="preserve">Column A:  The reference number assigned by the State of Oregon to each applicable OAA service necessary to complete a comprehensive and coordinated system as described in the Older Americans Act (OAA) Section 306.
Column B:  The service categories necessary for a comprehensive and coordinated system of care.   OAA expenditures are reported in the row of each correlating service category within the relevant funding sources (columns three through ten.) 
Column 1:  Report the fiscal-year cumulative OAA Title IIIB funds used for purposes of planning, development, coordination and administration of services listed in column 2.  IIIB funds may be utilized in any of the Service categories.  Note:  AAA must expend a minimum of 3% of IIIB funds on services meeting the definition of Legal Services, 18% on Access Services, and 3% on In-Home Services.  See the III-B Minimum Exps tab (in this workbook) for matrices fitting each category. </t>
  </si>
  <si>
    <t xml:space="preserve">Month Ending:  </t>
  </si>
  <si>
    <t>Health Promotion Disease Prevention</t>
  </si>
  <si>
    <r>
      <t>Signature and Title</t>
    </r>
    <r>
      <rPr>
        <sz val="14"/>
        <color indexed="10"/>
        <rFont val="Arial"/>
        <family val="2"/>
      </rPr>
      <t xml:space="preserve"> </t>
    </r>
  </si>
  <si>
    <t>Today's Date</t>
  </si>
  <si>
    <t>TOTAL</t>
  </si>
  <si>
    <t>Adjustments</t>
  </si>
  <si>
    <t>C U M U L A T I V E   F I N A N C I A L  R E P O R T</t>
  </si>
  <si>
    <t>Page 3 of 3</t>
  </si>
  <si>
    <t>Reassurance</t>
  </si>
  <si>
    <t>Preventive Screening, Counseling, and  Referral</t>
  </si>
  <si>
    <t xml:space="preserve">AAA Name:  </t>
  </si>
  <si>
    <t>Community Action Program of East Central Oregon</t>
  </si>
  <si>
    <t>Community Connection of Northeast Oregon</t>
  </si>
  <si>
    <t>Oregon Cascades West Council of Governments SDS</t>
  </si>
  <si>
    <t>Lane Council of Governments SDS</t>
  </si>
  <si>
    <t>Aging and People with Disabilities</t>
  </si>
  <si>
    <t>YTD
Unduplicated Clients</t>
  </si>
  <si>
    <t>Respite (IIIB funded)</t>
  </si>
  <si>
    <t>Family Caregiver Support</t>
  </si>
  <si>
    <t>Elder Abuse Awareness and Prevention</t>
  </si>
  <si>
    <t>Financial Assistance</t>
  </si>
  <si>
    <t>Mental Health Screening &amp; Referral</t>
  </si>
  <si>
    <t xml:space="preserve">Caregiver Support Groups </t>
  </si>
  <si>
    <t>Options Counseling</t>
  </si>
  <si>
    <t>Fee-Based Case Management</t>
  </si>
  <si>
    <t>Report Approval</t>
  </si>
  <si>
    <t>Report Approver Title</t>
  </si>
  <si>
    <t>Adm Bal</t>
  </si>
  <si>
    <t>`</t>
  </si>
  <si>
    <t>Your Comments:</t>
  </si>
  <si>
    <t>Legal assistance related to income, health care, long-term care, nutrition, housing, utilities, protective services, defense of guardianship, abuse, neglect, and age discrimination.</t>
  </si>
  <si>
    <t>Yes</t>
  </si>
  <si>
    <t>Select</t>
  </si>
  <si>
    <t>District</t>
  </si>
  <si>
    <t>AAA NAME</t>
  </si>
  <si>
    <t>Jeanne Wright</t>
  </si>
  <si>
    <t>In Home – minimum expenditure is 3%</t>
  </si>
  <si>
    <t>Matrix 01</t>
  </si>
  <si>
    <t>Matrix 01a</t>
  </si>
  <si>
    <t>Matrix 02</t>
  </si>
  <si>
    <t>Matrix 02a</t>
  </si>
  <si>
    <t>Matrix 03</t>
  </si>
  <si>
    <t>Matrix 03a</t>
  </si>
  <si>
    <t>Matrix 05</t>
  </si>
  <si>
    <t>Legal – minimum expenditure is 3%</t>
  </si>
  <si>
    <t>Matrix 11</t>
  </si>
  <si>
    <t>Access Services – minimum expenditure is 18%</t>
  </si>
  <si>
    <t>Matrix 06</t>
  </si>
  <si>
    <t>Matrix 09</t>
  </si>
  <si>
    <t>Matrix 10</t>
  </si>
  <si>
    <t>Matrix 13</t>
  </si>
  <si>
    <t>Matrix 14</t>
  </si>
  <si>
    <t>Matrix 40-4</t>
  </si>
  <si>
    <t>Matrix 70-8</t>
  </si>
  <si>
    <t>Matrix 70-10</t>
  </si>
  <si>
    <t>Matrix 30-4</t>
  </si>
  <si>
    <t xml:space="preserve">Personal Care </t>
  </si>
  <si>
    <t>(OAA 102(a)(30)(F)</t>
  </si>
  <si>
    <t xml:space="preserve">Personal Care - HCW </t>
  </si>
  <si>
    <t xml:space="preserve">Homemaker/Home Care </t>
  </si>
  <si>
    <t>(OAA 102(a)(30)(A)</t>
  </si>
  <si>
    <t xml:space="preserve">Homemaker/Home Care - HCW </t>
  </si>
  <si>
    <t xml:space="preserve">Chore </t>
  </si>
  <si>
    <t xml:space="preserve"> (OAA 102(a)(30)( C )</t>
  </si>
  <si>
    <t xml:space="preserve">Chore - HCW </t>
  </si>
  <si>
    <t>(OAA 102(a)(30)( C )</t>
  </si>
  <si>
    <t>(OAA 102(a)(30)(D)</t>
  </si>
  <si>
    <r>
      <t>Other  (</t>
    </r>
    <r>
      <rPr>
        <b/>
        <sz val="9"/>
        <rFont val="Arial"/>
        <family val="2"/>
      </rPr>
      <t>specify</t>
    </r>
    <r>
      <rPr>
        <sz val="9"/>
        <rFont val="Arial"/>
        <family val="2"/>
      </rPr>
      <t>)</t>
    </r>
  </si>
  <si>
    <t xml:space="preserve">Home Repair/Modification </t>
  </si>
  <si>
    <t>(OAA 102(a)(30)(E)</t>
  </si>
  <si>
    <t>(OAA 102(a)(30)(B)</t>
  </si>
  <si>
    <t xml:space="preserve">Matrix 30-1 </t>
  </si>
  <si>
    <t>Matrix 60-3</t>
  </si>
  <si>
    <t>307(a)(11)(E)</t>
  </si>
  <si>
    <t>Matrix 60-5</t>
  </si>
  <si>
    <t>Matrix 70-5</t>
  </si>
  <si>
    <t>Eligible OAA Services for Meeting Minimum Title IIIB Expenditure Requirements</t>
  </si>
  <si>
    <t>Access Services - 18%</t>
  </si>
  <si>
    <t>Legal Services 3%</t>
  </si>
  <si>
    <t>ACRONYMN</t>
  </si>
  <si>
    <t>CAT</t>
  </si>
  <si>
    <t>SCBEC</t>
  </si>
  <si>
    <t>CCNO</t>
  </si>
  <si>
    <t>HCSCS</t>
  </si>
  <si>
    <t>MCOACS</t>
  </si>
  <si>
    <t>WCDAVS</t>
  </si>
  <si>
    <t>RVCOG</t>
  </si>
  <si>
    <t>MCCOG</t>
  </si>
  <si>
    <t>CCSS</t>
  </si>
  <si>
    <t>LCOG</t>
  </si>
  <si>
    <t>OCWCOG</t>
  </si>
  <si>
    <t>Mid-Columbia Council of Governments</t>
  </si>
  <si>
    <t>Harney County Senior &amp; Community Services Center</t>
  </si>
  <si>
    <t>Base Allocation/Transfer/Unspent Area</t>
  </si>
  <si>
    <t>Base Allocation/Transfer/Unspent Funds</t>
  </si>
  <si>
    <t>AAA Budget</t>
  </si>
  <si>
    <t xml:space="preserve">Optional column for use in calculating the NSIP reimbursement based on a per meal amount.  If using a per meal reimbursement method, please take measures to ensure you are not requesting NSIP in excess of what you've spent on raw food product.                                                                                                                                                                                                                                                                                                                                                                                                                                                                         </t>
  </si>
  <si>
    <t>You input- July - June XXXX</t>
  </si>
  <si>
    <t>A</t>
  </si>
  <si>
    <t>Department of Human Services</t>
  </si>
  <si>
    <t>OLDER AMERICANS ACT, NSIP, &amp; OPI</t>
  </si>
  <si>
    <t>AAA District Number:</t>
  </si>
  <si>
    <t>You input</t>
  </si>
  <si>
    <t xml:space="preserve">Program coordination &amp; development </t>
  </si>
  <si>
    <t>expenditures are allowable when the full</t>
  </si>
  <si>
    <t xml:space="preserve"> 10% admin maximum amt has been spent.</t>
  </si>
  <si>
    <t>Name of approver</t>
  </si>
  <si>
    <t>Fiscal Year:</t>
  </si>
  <si>
    <t xml:space="preserve">AAA District Name:  </t>
  </si>
  <si>
    <t xml:space="preserve">  Yes  </t>
  </si>
  <si>
    <t xml:space="preserve">  No  </t>
  </si>
  <si>
    <t xml:space="preserve">Final Report?  </t>
  </si>
  <si>
    <t>Name of preparer</t>
  </si>
  <si>
    <t>Audited?</t>
  </si>
  <si>
    <t>Cash or Accrual?</t>
  </si>
  <si>
    <t>Phone # of preparer</t>
  </si>
  <si>
    <t>III - B</t>
  </si>
  <si>
    <t>III - C1</t>
  </si>
  <si>
    <t>III - C2</t>
  </si>
  <si>
    <t>III - D</t>
  </si>
  <si>
    <t>III - E</t>
  </si>
  <si>
    <t>VII - B</t>
  </si>
  <si>
    <t>Supportive  Services</t>
  </si>
  <si>
    <t>Congregate     Meals</t>
  </si>
  <si>
    <t>Home-Delivered Meals</t>
  </si>
  <si>
    <t>Preventive      Health</t>
  </si>
  <si>
    <t>Family         Caregiver         Support</t>
  </si>
  <si>
    <t>Elderly             Abuse      Prevention</t>
  </si>
  <si>
    <t>TOTAL RESOURCES &amp; EXPENDITURES</t>
  </si>
  <si>
    <t xml:space="preserve">Catalog of Federal Domestic Assistance numbers #: </t>
  </si>
  <si>
    <t>Formula</t>
  </si>
  <si>
    <t>Cash Request Work Area</t>
  </si>
  <si>
    <t>Sub-Total:</t>
  </si>
  <si>
    <t>Adjustments:</t>
  </si>
  <si>
    <t>Reimbursement is requested in the amount of:    $</t>
  </si>
  <si>
    <t xml:space="preserve">The total combined cash request for all funds for the current month's request. </t>
  </si>
  <si>
    <t>I certify that, to the best of my knowledge, the information reported above is correct .</t>
  </si>
  <si>
    <t>D-2 Community Action Team</t>
  </si>
  <si>
    <t>No</t>
  </si>
  <si>
    <t>D-10 COCOA AAA</t>
  </si>
  <si>
    <t>D-13 Community Connection of NE Oregon</t>
  </si>
  <si>
    <t>D-14 Harney AAA</t>
  </si>
  <si>
    <t>D-14 Malheur AAA</t>
  </si>
  <si>
    <t>D-12 CAPECO AAA</t>
  </si>
  <si>
    <t>D-2 Washington AAA</t>
  </si>
  <si>
    <t>D-6 Douglas AAA</t>
  </si>
  <si>
    <t>D-8 Rogue Valley AAA</t>
  </si>
  <si>
    <t>D-9 Mid-Columbia AAA</t>
  </si>
  <si>
    <t>D-2 Clackamas AAA</t>
  </si>
  <si>
    <t>D-2 Multnomah AAA</t>
  </si>
  <si>
    <t>D-1 Northwest Senior &amp; Disability Services</t>
  </si>
  <si>
    <t>D-4 West Cascade AAA</t>
  </si>
  <si>
    <t>D-5 Lane AAA</t>
  </si>
  <si>
    <t>Approved By:</t>
  </si>
  <si>
    <t>Date:</t>
  </si>
  <si>
    <t>Prepared By:</t>
  </si>
  <si>
    <t>Phone:</t>
  </si>
  <si>
    <t>CFDA #</t>
  </si>
  <si>
    <t>Current Cumulative Expense</t>
  </si>
  <si>
    <t>Less:  Prior Cumulative Expense</t>
  </si>
  <si>
    <t xml:space="preserve"> </t>
  </si>
  <si>
    <t>OLDER AMERICANS ACT &amp; NUTRITION SERVICES INCENTIVE PROGRAM</t>
  </si>
  <si>
    <t>ALL INFORMATION AUTO-FILLS FROM CELLS ON 150, Pg 1</t>
  </si>
  <si>
    <t>Cumulative Financial Report - Page 2 of 3</t>
  </si>
  <si>
    <t xml:space="preserve">Approved By:  </t>
  </si>
  <si>
    <t>Auto fill from 150, p1</t>
  </si>
  <si>
    <t>Auto filled</t>
  </si>
  <si>
    <t>Auto filled from 150, Pg1</t>
  </si>
  <si>
    <t xml:space="preserve">Date:  </t>
  </si>
  <si>
    <t xml:space="preserve">Prepared By:  </t>
  </si>
  <si>
    <t>Auto fill from 148</t>
  </si>
  <si>
    <t xml:space="preserve">Cash or Accrual?  </t>
  </si>
  <si>
    <t xml:space="preserve">Phone:  </t>
  </si>
  <si>
    <t>OLDER AMERICAN'S ACT FUNDS</t>
  </si>
  <si>
    <t>Program Income</t>
  </si>
  <si>
    <t>Matrix Number</t>
  </si>
  <si>
    <t>Service Category</t>
  </si>
  <si>
    <t>III-B  Supportive  Services</t>
  </si>
  <si>
    <t>III-C-1 Congregate Meals</t>
  </si>
  <si>
    <t>III-C-2 Home-Delivered Meals</t>
  </si>
  <si>
    <t>III-D Preventive Health</t>
  </si>
  <si>
    <t>III-E Family Caregiver Support</t>
  </si>
  <si>
    <t>VII-B Elderly Abuse Prevention</t>
  </si>
  <si>
    <t>Non-Federal-In-Kind Match</t>
  </si>
  <si>
    <t>Other Cash</t>
  </si>
  <si>
    <t>Other In-Kind</t>
  </si>
  <si>
    <t>TOTAL EXPENDITURES</t>
  </si>
  <si>
    <t>{1}</t>
  </si>
  <si>
    <t>{2}</t>
  </si>
  <si>
    <t>{3}</t>
  </si>
  <si>
    <t>{4}</t>
  </si>
  <si>
    <t>{5}</t>
  </si>
  <si>
    <t>{6}</t>
  </si>
  <si>
    <t>{7}</t>
  </si>
  <si>
    <t>{8}</t>
  </si>
  <si>
    <t>{9}</t>
  </si>
  <si>
    <t>{10}</t>
  </si>
  <si>
    <t>{11}</t>
  </si>
  <si>
    <t>{12}</t>
  </si>
  <si>
    <t>{14}</t>
  </si>
  <si>
    <t>PAGE GRAND TOTAL</t>
  </si>
  <si>
    <t xml:space="preserve">Formula </t>
  </si>
  <si>
    <t>Congregate</t>
  </si>
  <si>
    <t>Admin:</t>
  </si>
  <si>
    <t>10% Maximum</t>
  </si>
  <si>
    <t>Match:</t>
  </si>
  <si>
    <t xml:space="preserve"> Required:</t>
  </si>
  <si>
    <t>Reported:</t>
  </si>
  <si>
    <t>Difference</t>
  </si>
  <si>
    <t>Results</t>
  </si>
  <si>
    <t>III-B Program:</t>
  </si>
  <si>
    <t>Minimum Required</t>
  </si>
  <si>
    <t>Check-Financial Svcs</t>
  </si>
  <si>
    <t>Reported</t>
  </si>
  <si>
    <t>Allowed</t>
  </si>
  <si>
    <t xml:space="preserve">Adm Match </t>
  </si>
  <si>
    <t>Access Services</t>
  </si>
  <si>
    <t>Actual</t>
  </si>
  <si>
    <t xml:space="preserve">Prgm Match </t>
  </si>
  <si>
    <t>In-Home Services</t>
  </si>
  <si>
    <t>III-E</t>
  </si>
  <si>
    <t xml:space="preserve">III-E  Match </t>
  </si>
  <si>
    <t>Legal Services</t>
  </si>
  <si>
    <t>Grandparent</t>
  </si>
  <si>
    <t xml:space="preserve">Monthly Meal Counts: </t>
  </si>
  <si>
    <t>Total Eligible</t>
  </si>
  <si>
    <t>NSIP Cash</t>
  </si>
  <si>
    <t>HDM</t>
  </si>
  <si>
    <t>Meals Served</t>
  </si>
  <si>
    <t>Reimbursement</t>
  </si>
  <si>
    <t xml:space="preserve">July </t>
  </si>
  <si>
    <t xml:space="preserve">August </t>
  </si>
  <si>
    <t>Volunteer Recruitment</t>
  </si>
  <si>
    <t xml:space="preserve">November </t>
  </si>
  <si>
    <t xml:space="preserve">December </t>
  </si>
  <si>
    <t xml:space="preserve">January </t>
  </si>
  <si>
    <t>OTHER CASH FUNDS</t>
  </si>
  <si>
    <t>IN-KIND</t>
  </si>
  <si>
    <t>Other</t>
  </si>
  <si>
    <t>{13}</t>
  </si>
  <si>
    <t>01</t>
  </si>
  <si>
    <t>02</t>
  </si>
  <si>
    <t>03</t>
  </si>
  <si>
    <t>03a</t>
  </si>
  <si>
    <t>04</t>
  </si>
  <si>
    <t>05</t>
  </si>
  <si>
    <t>06</t>
  </si>
  <si>
    <t>07</t>
  </si>
  <si>
    <t>08</t>
  </si>
  <si>
    <t>09</t>
  </si>
  <si>
    <t>10</t>
  </si>
  <si>
    <t>11</t>
  </si>
  <si>
    <t>12</t>
  </si>
  <si>
    <t>13</t>
  </si>
  <si>
    <t>14</t>
  </si>
  <si>
    <t>15</t>
  </si>
  <si>
    <t>16</t>
  </si>
  <si>
    <t>20-1</t>
  </si>
  <si>
    <t>20-2</t>
  </si>
  <si>
    <t>20-3</t>
  </si>
  <si>
    <t>30-1</t>
  </si>
  <si>
    <t>30-4</t>
  </si>
  <si>
    <t>30-5</t>
  </si>
  <si>
    <t>30-5a</t>
  </si>
  <si>
    <t>30-6</t>
  </si>
  <si>
    <t>30-6a</t>
  </si>
  <si>
    <t>30-7</t>
  </si>
  <si>
    <t>30-7a</t>
  </si>
  <si>
    <t>40-2</t>
  </si>
  <si>
    <t>C</t>
  </si>
  <si>
    <t>D</t>
  </si>
  <si>
    <t>Current Fiscal-Year Allocation</t>
  </si>
  <si>
    <t>D-11 Klamath Lake Counties</t>
  </si>
  <si>
    <t>(541) 678-5483</t>
  </si>
  <si>
    <t>Angela Lamborn, Executive Director</t>
  </si>
  <si>
    <t>Klamath &amp; Lake Counties Council on Aging</t>
  </si>
  <si>
    <t>KLCCOA</t>
  </si>
  <si>
    <t>Angela Lamborn</t>
  </si>
  <si>
    <t>*GRAND TOTAL</t>
  </si>
  <si>
    <t>Michelle De La Pena</t>
  </si>
  <si>
    <t>Auto Fill from "Select" AAA Lookup Values</t>
  </si>
  <si>
    <t xml:space="preserve"> Month Ending:  </t>
  </si>
  <si>
    <t>Contract:</t>
  </si>
  <si>
    <t>Auto Fill "Select" AAA Lookup Values</t>
  </si>
  <si>
    <t>Sub total =Current Cumulative expense (line 2) minus prior cumulative expense (line 3)</t>
  </si>
  <si>
    <t xml:space="preserve"> Less Current Monthly HCW exp paid-APD</t>
  </si>
  <si>
    <t xml:space="preserve">Less DHS Authorized Adjustment </t>
  </si>
  <si>
    <t>FY Allocation Balance = Current FY alloc (line 1) minus Current cumulative expense (line 2)</t>
  </si>
  <si>
    <t>FY Allocation Expended: {percentage}:</t>
  </si>
  <si>
    <t>Note: A hardcopy  or pdf document of the final-audited June expenditure report signed by AAA Director must be sent to DHS-Financial services by Dec 31.</t>
  </si>
  <si>
    <t>Eligible OAA Services for meeting Minimum Title IIIB &amp;  Maximum Title IIIE grandparent expenditure.</t>
  </si>
  <si>
    <t>Total of Current Month's Reimbursement:</t>
  </si>
  <si>
    <t>OPTIONAL
AAA tool only</t>
  </si>
  <si>
    <t>Form 150, Pg 1</t>
  </si>
  <si>
    <t>Form 150, Page 2</t>
  </si>
  <si>
    <t xml:space="preserve"> CUMULATIVE FINANCIAL REPORT</t>
  </si>
  <si>
    <t>CUMULATIVE FINANCIAL REPORT</t>
  </si>
  <si>
    <t>Form 148</t>
  </si>
  <si>
    <t>To achieve larger print scale - hide unused rows</t>
  </si>
  <si>
    <t>Sub-Total of
Current Month's Reimbursement:</t>
  </si>
  <si>
    <t>Less Current Month's HCW expense paid-APD</t>
  </si>
  <si>
    <t xml:space="preserve">Health/Medical/Assist Tech Equip. </t>
  </si>
  <si>
    <t>You input the amount</t>
  </si>
  <si>
    <t>Other (Please specify)</t>
  </si>
  <si>
    <r>
      <t xml:space="preserve">For the Month Ending:  </t>
    </r>
    <r>
      <rPr>
        <sz val="11"/>
        <color indexed="10"/>
        <rFont val="Times New Roman"/>
        <family val="1"/>
      </rPr>
      <t>Auto-Fill from 150</t>
    </r>
  </si>
  <si>
    <r>
      <t xml:space="preserve">Contract #:    </t>
    </r>
    <r>
      <rPr>
        <sz val="11"/>
        <color indexed="10"/>
        <rFont val="Times New Roman"/>
        <family val="1"/>
      </rPr>
      <t>Auto-Fill From 150</t>
    </r>
  </si>
  <si>
    <t>This cell is linked to page one &amp; is reported as the Current Cumulative Expense for OPI</t>
  </si>
  <si>
    <t>Within or Out of Compliance</t>
  </si>
  <si>
    <t>Approved by</t>
  </si>
  <si>
    <r>
      <rPr>
        <b/>
        <sz val="12"/>
        <color indexed="10"/>
        <rFont val="Arial Narrow"/>
        <family val="2"/>
      </rPr>
      <t>$</t>
    </r>
    <r>
      <rPr>
        <b/>
        <sz val="12"/>
        <color indexed="59"/>
        <rFont val="Arial Narrow"/>
        <family val="2"/>
      </rPr>
      <t xml:space="preserve"> </t>
    </r>
    <r>
      <rPr>
        <b/>
        <sz val="12"/>
        <color indexed="10"/>
        <rFont val="Arial Narrow"/>
        <family val="2"/>
      </rPr>
      <t xml:space="preserve"> Formula</t>
    </r>
  </si>
  <si>
    <t xml:space="preserve">FY Allocation Balance </t>
  </si>
  <si>
    <t>Exps</t>
  </si>
  <si>
    <t>Match</t>
  </si>
  <si>
    <t>Expenditures:</t>
  </si>
  <si>
    <t xml:space="preserve">Grandparent </t>
  </si>
  <si>
    <t xml:space="preserve">Matrix </t>
  </si>
  <si>
    <t>Distribute Admin Match:</t>
  </si>
  <si>
    <t>Title III-B</t>
  </si>
  <si>
    <t>Title III-C1</t>
  </si>
  <si>
    <t>Title III-C2</t>
  </si>
  <si>
    <t>Title III-E</t>
  </si>
  <si>
    <t>Title Distribution:</t>
  </si>
  <si>
    <t>Combined Total:</t>
  </si>
  <si>
    <t>Title III-C-1</t>
  </si>
  <si>
    <t>Title III-C-2</t>
  </si>
  <si>
    <t>Title III-D</t>
  </si>
  <si>
    <t>Title VII-B</t>
  </si>
  <si>
    <t>Program</t>
  </si>
  <si>
    <t>Match - Area</t>
  </si>
  <si>
    <t>In-Kind</t>
  </si>
  <si>
    <t>TOTAL:</t>
  </si>
  <si>
    <t>Income</t>
  </si>
  <si>
    <t>Plan Admin</t>
  </si>
  <si>
    <t>Check Total:</t>
  </si>
  <si>
    <t>Title III Difference:</t>
  </si>
  <si>
    <t>Column  {9}</t>
  </si>
  <si>
    <t>Column  {10}</t>
  </si>
  <si>
    <t>Column  {12}</t>
  </si>
  <si>
    <t>Column {11}</t>
  </si>
  <si>
    <t xml:space="preserve">"Other" </t>
  </si>
  <si>
    <t>"Other"</t>
  </si>
  <si>
    <t>Column {13}</t>
  </si>
  <si>
    <t>State Financial Services Federal Funds Report Summary:</t>
  </si>
  <si>
    <r>
      <rPr>
        <b/>
        <sz val="14"/>
        <rFont val="Arial"/>
        <family val="2"/>
      </rPr>
      <t>Contract:</t>
    </r>
    <r>
      <rPr>
        <sz val="14"/>
        <rFont val="Arial"/>
        <family val="2"/>
      </rPr>
      <t xml:space="preserve">   </t>
    </r>
  </si>
  <si>
    <t>Non-Federal     Cash Match</t>
  </si>
  <si>
    <t xml:space="preserve">Optional </t>
  </si>
  <si>
    <t>AAA tool only</t>
  </si>
  <si>
    <t>In-Home Services -  3%</t>
  </si>
  <si>
    <t>GF Backfill</t>
  </si>
  <si>
    <t>10% Max</t>
  </si>
  <si>
    <t>Program Fees Collected (PP)</t>
  </si>
  <si>
    <t>Janet Long</t>
  </si>
  <si>
    <t>(503) 846-3081</t>
  </si>
  <si>
    <t xml:space="preserve">OPI  </t>
  </si>
  <si>
    <t>NSIP</t>
  </si>
  <si>
    <t xml:space="preserve">C </t>
  </si>
  <si>
    <t>*If cells above turn red - your expenditures exceed the sum allocated on Form 150 pg 1/Row 1</t>
  </si>
  <si>
    <t>If the cell above turns red - your expenditures exceed the sum allocated on Form 150 pg 1/Row 1</t>
  </si>
  <si>
    <t>*If cells above turn red - your expenditures on Forms 148 or 150 pg 2 exceed your allocated funds detailed above in Row 1</t>
  </si>
  <si>
    <t xml:space="preserve">SPA funds to backfill sequestration are GF; DHS chooses to allow Matrix #20-1, Titles IIID &amp; VIIB expenditures in the formula determining "Allowed" sum   </t>
  </si>
  <si>
    <t>DCSSD</t>
  </si>
  <si>
    <t>Douglas County Senior Services Division</t>
  </si>
  <si>
    <t>MCADVS</t>
  </si>
  <si>
    <t>Multnomah County Aging, Disability &amp; Veterans Services</t>
  </si>
  <si>
    <t>(541) 812-6018</t>
  </si>
  <si>
    <t>Form 148, Page 1</t>
  </si>
  <si>
    <t>Self-Directed Care</t>
  </si>
  <si>
    <t>Caregiver Self-Directed Care</t>
  </si>
  <si>
    <t>Caregiver Self-Directed Care-Serving Children</t>
  </si>
  <si>
    <r>
      <t xml:space="preserve">OPI Funds Expended
</t>
    </r>
    <r>
      <rPr>
        <b/>
        <sz val="12"/>
        <rFont val="Arial"/>
        <family val="2"/>
      </rPr>
      <t>60+ y/o</t>
    </r>
  </si>
  <si>
    <r>
      <t xml:space="preserve">OPI Funds Expended
</t>
    </r>
    <r>
      <rPr>
        <b/>
        <sz val="12"/>
        <rFont val="Arial"/>
        <family val="2"/>
      </rPr>
      <t>-60 y/o Alzheimer
&amp; Related Neuro. Disorder</t>
    </r>
  </si>
  <si>
    <t>Program Fees
Invoiced
(Priv. pay included)</t>
  </si>
  <si>
    <t>{8a}</t>
  </si>
  <si>
    <t>Page 3 of 4</t>
  </si>
  <si>
    <t>III-D Evidence-based Preventive Health</t>
  </si>
  <si>
    <t>Special Purpose
Appropriation
Seq. Mitigation
IT Allowance</t>
  </si>
  <si>
    <t>Program
Income</t>
  </si>
  <si>
    <t>SPA-Seq. Mit</t>
  </si>
  <si>
    <t>10% Max (FF)</t>
  </si>
  <si>
    <t>10% Max (GF)</t>
  </si>
  <si>
    <r>
      <rPr>
        <sz val="14"/>
        <color indexed="10"/>
        <rFont val="Arial"/>
        <family val="2"/>
      </rPr>
      <t xml:space="preserve">(No match required for III-D &amp; VII-B) </t>
    </r>
    <r>
      <rPr>
        <sz val="14"/>
        <rFont val="Arial"/>
        <family val="2"/>
      </rPr>
      <t xml:space="preserve">
OAA 
Cash Match             </t>
    </r>
    <r>
      <rPr>
        <sz val="14"/>
        <rFont val="Comic Sans MS"/>
        <family val="4"/>
      </rPr>
      <t xml:space="preserve"> </t>
    </r>
    <r>
      <rPr>
        <sz val="11"/>
        <color indexed="12"/>
        <rFont val="Comic Sans MS"/>
        <family val="4"/>
      </rPr>
      <t/>
    </r>
  </si>
  <si>
    <r>
      <rPr>
        <sz val="14"/>
        <color indexed="10"/>
        <rFont val="Arial"/>
        <family val="2"/>
      </rPr>
      <t>(Used to support program but not claimed as match)</t>
    </r>
    <r>
      <rPr>
        <sz val="14"/>
        <color indexed="12"/>
        <rFont val="Arial"/>
        <family val="2"/>
      </rPr>
      <t xml:space="preserve">
</t>
    </r>
    <r>
      <rPr>
        <u/>
        <sz val="14"/>
        <rFont val="Arial"/>
        <family val="2"/>
      </rPr>
      <t>Other Cash</t>
    </r>
  </si>
  <si>
    <r>
      <rPr>
        <sz val="14"/>
        <color indexed="10"/>
        <rFont val="Arial"/>
        <family val="2"/>
      </rPr>
      <t xml:space="preserve">(No match required for III-D &amp; VII-B) </t>
    </r>
    <r>
      <rPr>
        <sz val="12"/>
        <color indexed="12"/>
        <rFont val="Arial"/>
        <family val="2"/>
      </rPr>
      <t xml:space="preserve">
</t>
    </r>
    <r>
      <rPr>
        <sz val="14"/>
        <rFont val="Arial"/>
        <family val="2"/>
      </rPr>
      <t xml:space="preserve">
OAA
 In-Kind Match        </t>
    </r>
    <r>
      <rPr>
        <sz val="11"/>
        <rFont val="Arial"/>
        <family val="2"/>
      </rPr>
      <t xml:space="preserve"> </t>
    </r>
  </si>
  <si>
    <r>
      <rPr>
        <sz val="14"/>
        <color indexed="10"/>
        <rFont val="Arial"/>
        <family val="2"/>
      </rPr>
      <t>(Value of which not claimed as match)</t>
    </r>
    <r>
      <rPr>
        <sz val="12"/>
        <color indexed="12"/>
        <rFont val="Arial"/>
        <family val="2"/>
      </rPr>
      <t xml:space="preserve">
</t>
    </r>
    <r>
      <rPr>
        <sz val="14"/>
        <rFont val="Arial"/>
        <family val="2"/>
      </rPr>
      <t>Other In-Kind</t>
    </r>
    <r>
      <rPr>
        <i/>
        <sz val="11"/>
        <color indexed="12"/>
        <rFont val="Arial"/>
        <family val="2"/>
      </rPr>
      <t/>
    </r>
  </si>
  <si>
    <t>SPA-OSF</t>
  </si>
  <si>
    <t>Administration</t>
  </si>
  <si>
    <t>99.999/93.045</t>
  </si>
  <si>
    <t xml:space="preserve">OPI  60+  </t>
  </si>
  <si>
    <t>Column {8}</t>
  </si>
  <si>
    <t>(541) 205-5400</t>
  </si>
  <si>
    <t>Randi Moore</t>
  </si>
  <si>
    <t>Randi Moore, Program Manager for OAA/OPI</t>
  </si>
  <si>
    <t>Sue Weathers</t>
  </si>
  <si>
    <t>Matrix 40-3</t>
  </si>
  <si>
    <r>
      <t>Modified</t>
    </r>
    <r>
      <rPr>
        <sz val="12"/>
        <rFont val="Arial"/>
        <family val="2"/>
      </rPr>
      <t xml:space="preserve"> and</t>
    </r>
    <r>
      <rPr>
        <sz val="14"/>
        <rFont val="Arial"/>
        <family val="2"/>
      </rPr>
      <t xml:space="preserve"> resubmitted:</t>
    </r>
  </si>
  <si>
    <t xml:space="preserve">        </t>
  </si>
  <si>
    <t>REQUIRED</t>
  </si>
  <si>
    <t>Month Ending:</t>
  </si>
  <si>
    <t>901</t>
  </si>
  <si>
    <r>
      <t xml:space="preserve"> </t>
    </r>
    <r>
      <rPr>
        <sz val="14"/>
        <color indexed="10"/>
        <rFont val="Arial"/>
        <family val="2"/>
      </rPr>
      <t xml:space="preserve">(Cash and In-kind used for match included)                                                                                                                                                                                                                                                     </t>
    </r>
    <r>
      <rPr>
        <b/>
        <sz val="14"/>
        <rFont val="Arial"/>
        <family val="2"/>
      </rPr>
      <t xml:space="preserve">
TOTAL RESOURCES USED</t>
    </r>
  </si>
  <si>
    <t>YTD
Unduplicated Consumers</t>
  </si>
  <si>
    <t>Jeanne Wright, Director</t>
  </si>
  <si>
    <r>
      <t xml:space="preserve">Available Funds to Allocate: </t>
    </r>
    <r>
      <rPr>
        <sz val="20"/>
        <color indexed="10"/>
        <rFont val="Times New Roman"/>
        <family val="1"/>
      </rPr>
      <t>Adjusted biennial allocation funds to determine two year budget plans.</t>
    </r>
  </si>
  <si>
    <r>
      <t>Current Cumulative Expense:</t>
    </r>
    <r>
      <rPr>
        <b/>
        <sz val="20"/>
        <rFont val="Arial Narrow"/>
        <family val="2"/>
      </rPr>
      <t xml:space="preserve"> </t>
    </r>
    <r>
      <rPr>
        <b/>
        <sz val="20"/>
        <color indexed="10"/>
        <rFont val="Arial Narrow"/>
        <family val="2"/>
      </rPr>
      <t>Auto-fill formula; keeping this "formula" decreases errors</t>
    </r>
    <r>
      <rPr>
        <b/>
        <sz val="20"/>
        <rFont val="Arial Narrow"/>
        <family val="2"/>
      </rPr>
      <t>.</t>
    </r>
    <r>
      <rPr>
        <b/>
        <sz val="20"/>
        <color indexed="10"/>
        <rFont val="Arial Narrow"/>
        <family val="2"/>
      </rPr>
      <t>YTD expenditures by fund source expended as of the end of the current month. {Linked}-Auto-fill formula brings totals forward from SPD 150, p2; columns 3-10, column 11 (NSIP Cash), SPD 148 {14} Total OPI Allocation Used.</t>
    </r>
  </si>
  <si>
    <r>
      <t xml:space="preserve">Less:  Prior Cumulative Expense: </t>
    </r>
    <r>
      <rPr>
        <sz val="20"/>
        <color indexed="10"/>
        <rFont val="Times New Roman"/>
        <family val="1"/>
      </rPr>
      <t>You input or copy &amp; paste (amount that was on Line (2) on the prior's month's report.)</t>
    </r>
  </si>
  <si>
    <r>
      <t xml:space="preserve">Less DHS Authorized Adjustment: </t>
    </r>
    <r>
      <rPr>
        <sz val="20"/>
        <color indexed="10"/>
        <rFont val="Times New Roman"/>
        <family val="1"/>
      </rPr>
      <t>AAA approved adjustments made by State of Oregon personnel.</t>
    </r>
    <r>
      <rPr>
        <sz val="20"/>
        <rFont val="Times New Roman"/>
        <family val="1"/>
      </rPr>
      <t xml:space="preserve"> </t>
    </r>
  </si>
  <si>
    <r>
      <t xml:space="preserve">Total of Current Month's Reimbursement:   </t>
    </r>
    <r>
      <rPr>
        <b/>
        <sz val="20"/>
        <color indexed="10"/>
        <rFont val="Arial"/>
        <family val="2"/>
      </rPr>
      <t>Formula</t>
    </r>
    <r>
      <rPr>
        <sz val="20"/>
        <color indexed="10"/>
        <rFont val="Times New Roman"/>
        <family val="1"/>
      </rPr>
      <t xml:space="preserve"> </t>
    </r>
    <r>
      <rPr>
        <sz val="20"/>
        <rFont val="Times New Roman"/>
        <family val="1"/>
      </rPr>
      <t xml:space="preserve"> </t>
    </r>
    <r>
      <rPr>
        <b/>
        <sz val="20"/>
        <color indexed="10"/>
        <rFont val="Arial Narrow"/>
        <family val="2"/>
      </rPr>
      <t>The total cash requested by fund followed by the total sum of all funds requested (last cell).</t>
    </r>
  </si>
  <si>
    <r>
      <t xml:space="preserve">TITLE: </t>
    </r>
    <r>
      <rPr>
        <b/>
        <sz val="20"/>
        <color indexed="10"/>
        <rFont val="Arial Narrow"/>
        <family val="2"/>
      </rPr>
      <t>Title of authorized signatory/Auto fill</t>
    </r>
  </si>
  <si>
    <r>
      <t xml:space="preserve">DATE:  </t>
    </r>
    <r>
      <rPr>
        <b/>
        <sz val="20"/>
        <color indexed="10"/>
        <rFont val="Arial Narrow"/>
        <family val="2"/>
      </rPr>
      <t>Formula from date input above.</t>
    </r>
  </si>
  <si>
    <r>
      <t xml:space="preserve">YTD
UNITS
of Service </t>
    </r>
    <r>
      <rPr>
        <b/>
        <sz val="12"/>
        <rFont val="Arial Narrow"/>
        <family val="2"/>
      </rPr>
      <t>* Must be entered into OACCESS</t>
    </r>
  </si>
  <si>
    <r>
      <t xml:space="preserve">Program Coord/Dev. </t>
    </r>
    <r>
      <rPr>
        <b/>
        <sz val="9"/>
        <color indexed="10"/>
        <rFont val="Arial"/>
        <family val="2"/>
      </rPr>
      <t>(Requires SUA approval)</t>
    </r>
  </si>
  <si>
    <t>Total</t>
  </si>
  <si>
    <t>G/L Code</t>
  </si>
  <si>
    <t>Account Title</t>
  </si>
  <si>
    <t>Advertising</t>
  </si>
  <si>
    <t>Office Equipment</t>
  </si>
  <si>
    <t>Printers</t>
  </si>
  <si>
    <t>Server Costs</t>
  </si>
  <si>
    <t>Supplies</t>
  </si>
  <si>
    <t>Client Expenses</t>
  </si>
  <si>
    <t>Computers</t>
  </si>
  <si>
    <t>Medical Plan</t>
  </si>
  <si>
    <t>Building Costs</t>
  </si>
  <si>
    <t>Marketing</t>
  </si>
  <si>
    <t>January</t>
  </si>
  <si>
    <t>July</t>
  </si>
  <si>
    <t>August</t>
  </si>
  <si>
    <t>November</t>
  </si>
  <si>
    <t>December</t>
  </si>
  <si>
    <t>Fiscal Monitoring Documentation Requirements:</t>
  </si>
  <si>
    <t>(These are just samples of what documentation could look like)</t>
  </si>
  <si>
    <t>Each AAA will provide their accounting records that support the expenditures reported.</t>
  </si>
  <si>
    <t>Biennial Federal &amp; State funds to Allocate</t>
  </si>
  <si>
    <t>Unspent Prior Biennium Allocation Funds</t>
  </si>
  <si>
    <t>E</t>
  </si>
  <si>
    <t xml:space="preserve">Fiscal-Year 1       Audited Expenditures </t>
  </si>
  <si>
    <t>Available Funds to Allocate</t>
  </si>
  <si>
    <t>FY Allocation Expended</t>
  </si>
  <si>
    <t>Biennial Alloc Used</t>
  </si>
  <si>
    <t>{15}</t>
  </si>
  <si>
    <t>Ginger Johonson</t>
  </si>
  <si>
    <t>David Joyal</t>
  </si>
  <si>
    <t>Oxana Damskin</t>
  </si>
  <si>
    <r>
      <rPr>
        <b/>
        <sz val="12"/>
        <rFont val="Times New Roman"/>
        <family val="1"/>
      </rPr>
      <t>Column 15</t>
    </r>
    <r>
      <rPr>
        <sz val="12"/>
        <rFont val="Times New Roman"/>
        <family val="1"/>
      </rPr>
      <t>:Enter YTD units of Service for each line of matrix  with reported expenditures.</t>
    </r>
  </si>
  <si>
    <r>
      <t xml:space="preserve">Cumulative Financial Report - Page 1 of 3  </t>
    </r>
    <r>
      <rPr>
        <b/>
        <sz val="20"/>
        <color indexed="10"/>
        <rFont val="Arial Narrow"/>
        <family val="2"/>
      </rPr>
      <t>Prepare on a year-to -date (cumulative) basis. Round expenditures to the nearest dollar. E-mail 148/150 report to DHS financial services 35 days following month of expenditures.</t>
    </r>
  </si>
  <si>
    <r>
      <t xml:space="preserve"> Unspent Prior Biennium Allocation Funds: </t>
    </r>
    <r>
      <rPr>
        <sz val="18"/>
        <color indexed="10"/>
        <rFont val="Times New Roman"/>
        <family val="1"/>
      </rPr>
      <t>No more than 10% of the previous allocation of Titles IIIB, C1, C2, D, E funds not fully expended during previous year, may be carried forward. Carry forward funds are considered spent in the first quarter of the new biennium.</t>
    </r>
  </si>
  <si>
    <t>Fiscal Year 1 - Audited Expenditures</t>
  </si>
  <si>
    <t>Enter final-audited fiscal year one June expenditures.</t>
  </si>
  <si>
    <t>Fiscal-Year 1 Fund Transfers (approved by CSSU)</t>
  </si>
  <si>
    <t>Fiscal-Year 2 Fund Transfers (approved by CSSU)</t>
  </si>
  <si>
    <r>
      <t>Federal Fiscal Year Allocation (OPTIONAL )-</t>
    </r>
    <r>
      <rPr>
        <sz val="18"/>
        <color indexed="10"/>
        <rFont val="Times New Roman"/>
        <family val="1"/>
      </rPr>
      <t>Enter two year planning allocation amounts from worksheet distributed by Community Services &amp; Support Unit {CSSU}. {Subtract prior biennial unspent funds shown on line B.}</t>
    </r>
  </si>
  <si>
    <t>SPA-OSF Sequestration Mitigation{GF} + IT {FF}</t>
  </si>
  <si>
    <r>
      <rPr>
        <b/>
        <sz val="18"/>
        <rFont val="Arial"/>
        <family val="2"/>
      </rPr>
      <t>Current Fiscal-Year Allocation</t>
    </r>
    <r>
      <rPr>
        <sz val="18"/>
        <rFont val="Arial"/>
        <family val="2"/>
      </rPr>
      <t>:</t>
    </r>
    <r>
      <rPr>
        <sz val="16"/>
        <color rgb="FFFF0000"/>
        <rFont val="Arial"/>
        <family val="2"/>
      </rPr>
      <t xml:space="preserve">AAA budget by Title/Amount. </t>
    </r>
  </si>
  <si>
    <t xml:space="preserve">           A hardcopy or pdf document of the fiscal year audit report must be sent to DHS-Community Services &amp; Support Unit office by Dec 31.</t>
  </si>
  <si>
    <r>
      <t xml:space="preserve">Column 8:  </t>
    </r>
    <r>
      <rPr>
        <sz val="12"/>
        <rFont val="Arial Narrow"/>
        <family val="2"/>
      </rPr>
      <t xml:space="preserve">Use this column to report other funds received and used to provide services.  Examples include payment from sources such as private pay (fee-based case management) clients,  payment from Veterans Administration,  funds donated/contributed from client or clients family, other funding source such as city, county, civic group donations, etc.  Report amount expended on appropriate service line in which the funds are associated.  </t>
    </r>
    <r>
      <rPr>
        <b/>
        <sz val="12"/>
        <rFont val="Arial Narrow"/>
        <family val="2"/>
      </rPr>
      <t xml:space="preserve">
</t>
    </r>
    <r>
      <rPr>
        <b/>
        <u/>
        <sz val="12"/>
        <color indexed="12"/>
        <rFont val="Arial Narrow"/>
        <family val="2"/>
      </rPr>
      <t xml:space="preserve">SPECIAL INSTRUCTION: </t>
    </r>
    <r>
      <rPr>
        <b/>
        <sz val="12"/>
        <rFont val="Arial Narrow"/>
        <family val="2"/>
      </rPr>
      <t xml:space="preserve"> </t>
    </r>
    <r>
      <rPr>
        <sz val="12"/>
        <rFont val="Arial Narrow"/>
        <family val="2"/>
      </rPr>
      <t xml:space="preserve">For payment received by AAA for care provided by Homecare Worker (HCW) (i.e., private pay for HCW services, payment from Veterans Administration, etc.) the HCW hours provided multiplied by the hourly rate paid by AAA is reported on the appropriate HCW service line in column 7 </t>
    </r>
    <r>
      <rPr>
        <u/>
        <sz val="12"/>
        <rFont val="Arial Narrow"/>
        <family val="2"/>
      </rPr>
      <t>and</t>
    </r>
    <r>
      <rPr>
        <sz val="12"/>
        <rFont val="Arial Narrow"/>
        <family val="2"/>
      </rPr>
      <t xml:space="preserve"> reported in column 3 as a negative amount.  Your OPI allocation was automatically reduced when the HCW voucher (hours worked) was entered into the APD payment system; this negative entry prevents double-payment. The hourly rate paid by AAA can be found on the OPI-HCW Report e-mailed monthly by DHS Financial Services.</t>
    </r>
  </si>
  <si>
    <r>
      <t xml:space="preserve">OPI 
Funds Expended                       </t>
    </r>
    <r>
      <rPr>
        <b/>
        <sz val="12"/>
        <rFont val="Arial Narrow"/>
        <family val="2"/>
      </rPr>
      <t xml:space="preserve"> 60 + y/o</t>
    </r>
  </si>
  <si>
    <r>
      <t xml:space="preserve">OPI 
Funds Expended - Alzheimer &amp; Related Neuro.  </t>
    </r>
    <r>
      <rPr>
        <b/>
        <sz val="12"/>
        <rFont val="Arial Narrow"/>
        <family val="2"/>
      </rPr>
      <t>-60 + y/o</t>
    </r>
  </si>
  <si>
    <t>{12} Cumulative HCW Paid by APD:</t>
  </si>
  <si>
    <t>{12a} Monthly HCW  Paid by APD:</t>
  </si>
  <si>
    <t>{12b} Other OPI  Costs Paid by APD:</t>
  </si>
  <si>
    <t>{13} Current Months Number of Consumers</t>
  </si>
  <si>
    <t xml:space="preserve">{14}  Total OPI Allocation Used:  </t>
  </si>
  <si>
    <t>{15} Total Unduplicated OPI Client Count:</t>
  </si>
  <si>
    <r>
      <t xml:space="preserve">{12} Cumulative HCW Paid by APD: </t>
    </r>
    <r>
      <rPr>
        <b/>
        <sz val="12"/>
        <color indexed="10"/>
        <rFont val="Arial"/>
        <family val="2"/>
      </rPr>
      <t xml:space="preserve">You input from HCW Report; round to nearest dollar. </t>
    </r>
  </si>
  <si>
    <r>
      <t>{12a} HCW Monthly amount Paid by APD:</t>
    </r>
    <r>
      <rPr>
        <sz val="10"/>
        <color indexed="10"/>
        <rFont val="Times New Roman"/>
        <family val="1"/>
      </rPr>
      <t xml:space="preserve"> You input from HCW Report; round to nearest dollar.</t>
    </r>
  </si>
  <si>
    <t>{14}  Total OPI Allocation Used:</t>
  </si>
  <si>
    <t>Sum of column 3,4 rows 42, 44 &amp; 45</t>
  </si>
  <si>
    <t>Older Relative Care Givers</t>
  </si>
  <si>
    <t xml:space="preserve">Comments:  </t>
  </si>
  <si>
    <t>{13} Current Months Number of Consumers:</t>
  </si>
  <si>
    <t>{15} Total Unduplicated OPI Consumer Count:</t>
  </si>
  <si>
    <r>
      <t xml:space="preserve">{15} Total Unduplicated OPI Consumer Count: </t>
    </r>
    <r>
      <rPr>
        <sz val="9"/>
        <color rgb="FFFF0000"/>
        <rFont val="Arial"/>
        <family val="2"/>
      </rPr>
      <t>You input YTD</t>
    </r>
  </si>
  <si>
    <t>{13}Current Months OPI Client Count:</t>
  </si>
  <si>
    <t>You input  client count.</t>
  </si>
  <si>
    <t>Required</t>
  </si>
  <si>
    <t>Sandra Shelton</t>
  </si>
  <si>
    <t>Sandra Shelton, Executive Director</t>
  </si>
  <si>
    <t>MelissaDovenspike</t>
  </si>
  <si>
    <t>Melissa Dovenspike, AAA Director</t>
  </si>
  <si>
    <t>Connie Campbell</t>
  </si>
  <si>
    <t>{15a}</t>
  </si>
  <si>
    <t xml:space="preserve"> III-B</t>
  </si>
  <si>
    <t>III-C1</t>
  </si>
  <si>
    <t>III-C2</t>
  </si>
  <si>
    <t>Admin</t>
  </si>
  <si>
    <t>Alloc Balance</t>
  </si>
  <si>
    <t>Total Reimbursed:</t>
  </si>
  <si>
    <t>10% Maximum GF</t>
  </si>
  <si>
    <t>Available Funds to Spend:</t>
  </si>
  <si>
    <t>Current Cumulative Admin</t>
  </si>
  <si>
    <t>Current Cumulative Program</t>
  </si>
  <si>
    <t>Less: Prior Cumulative Admin</t>
  </si>
  <si>
    <t>Less: Prior Cumulative Program</t>
  </si>
  <si>
    <t>Current Month's Reimbursement  Admin</t>
  </si>
  <si>
    <t>Current Month's Reimbursement  Program</t>
  </si>
  <si>
    <t>8a</t>
  </si>
  <si>
    <t>F</t>
  </si>
  <si>
    <t>G</t>
  </si>
  <si>
    <t>H</t>
  </si>
  <si>
    <t>I</t>
  </si>
  <si>
    <t>J</t>
  </si>
  <si>
    <t>COVID-19</t>
  </si>
  <si>
    <t>Biennial Year:</t>
  </si>
  <si>
    <t xml:space="preserve">                 </t>
  </si>
  <si>
    <t xml:space="preserve">   Fiscal Year:      </t>
  </si>
  <si>
    <t>Various</t>
  </si>
  <si>
    <t>(GF SPA Seq</t>
  </si>
  <si>
    <t>Other/IT)</t>
  </si>
  <si>
    <t>Title:</t>
  </si>
  <si>
    <t>Summary Columns-150 Report</t>
  </si>
  <si>
    <t>Total ALL</t>
  </si>
  <si>
    <t>ALL Tracks</t>
  </si>
  <si>
    <t>III-B</t>
  </si>
  <si>
    <t>Title</t>
  </si>
  <si>
    <t>Page 5 of 5</t>
  </si>
  <si>
    <t xml:space="preserve">         CUMULATIVE FINANCIAL REPORT</t>
  </si>
  <si>
    <t>Linked-COVID-19 FFCRA-CARES Tab</t>
  </si>
  <si>
    <t>Base Allocation/Transfer/Cash Request Area</t>
  </si>
  <si>
    <r>
      <rPr>
        <b/>
        <sz val="12"/>
        <color theme="1"/>
        <rFont val="Calibri"/>
        <family val="2"/>
        <scheme val="minor"/>
      </rPr>
      <t>Available Funds to Spend:</t>
    </r>
    <r>
      <rPr>
        <sz val="10"/>
        <color theme="1"/>
        <rFont val="Calibri"/>
        <family val="2"/>
        <scheme val="minor"/>
      </rPr>
      <t xml:space="preserve"> </t>
    </r>
    <r>
      <rPr>
        <sz val="11"/>
        <color rgb="FFFF0000"/>
        <rFont val="Calibri"/>
        <family val="2"/>
        <scheme val="minor"/>
      </rPr>
      <t>Sum of Federal Allocations and Fund</t>
    </r>
    <r>
      <rPr>
        <sz val="11"/>
        <color theme="1"/>
        <rFont val="Calibri"/>
        <family val="2"/>
        <scheme val="minor"/>
      </rPr>
      <t xml:space="preserve"> </t>
    </r>
    <r>
      <rPr>
        <sz val="11"/>
        <color rgb="FFFF0000"/>
        <rFont val="Calibri"/>
        <family val="2"/>
        <scheme val="minor"/>
      </rPr>
      <t>Transfers</t>
    </r>
    <r>
      <rPr>
        <sz val="10"/>
        <color theme="1"/>
        <rFont val="Calibri"/>
        <family val="2"/>
        <scheme val="minor"/>
      </rPr>
      <t xml:space="preserve"> </t>
    </r>
    <r>
      <rPr>
        <sz val="10"/>
        <color rgb="FFFF0000"/>
        <rFont val="Calibri"/>
        <family val="2"/>
        <scheme val="minor"/>
      </rPr>
      <t>{Lines A &amp; B}</t>
    </r>
  </si>
  <si>
    <r>
      <rPr>
        <b/>
        <sz val="14"/>
        <rFont val="Times New Roman"/>
        <family val="1"/>
      </rPr>
      <t xml:space="preserve">Federal Allocation: </t>
    </r>
    <r>
      <rPr>
        <sz val="12"/>
        <color rgb="FFFF0000"/>
        <rFont val="Times New Roman"/>
        <family val="1"/>
      </rPr>
      <t xml:space="preserve">Enter allocation amounts from IFF worksheet distributed by Community Services &amp; Support Unit {CSSU}. </t>
    </r>
  </si>
  <si>
    <t>Input</t>
  </si>
  <si>
    <r>
      <rPr>
        <b/>
        <sz val="11"/>
        <color theme="1"/>
        <rFont val="Calibri"/>
        <family val="2"/>
        <scheme val="minor"/>
      </rPr>
      <t>Current Month's Reimbursement  Program:</t>
    </r>
    <r>
      <rPr>
        <sz val="11"/>
        <color theme="1"/>
        <rFont val="Calibri"/>
        <family val="2"/>
        <scheme val="minor"/>
      </rPr>
      <t xml:space="preserve"> </t>
    </r>
    <r>
      <rPr>
        <sz val="11"/>
        <color rgb="FFFF0000"/>
        <rFont val="Calibri"/>
        <family val="2"/>
        <scheme val="minor"/>
      </rPr>
      <t>Current Cumulative Expense {Line E} Minus Prior Cumulative Expense {Line G}</t>
    </r>
  </si>
  <si>
    <r>
      <rPr>
        <b/>
        <sz val="11"/>
        <rFont val="Calibri"/>
        <family val="2"/>
      </rPr>
      <t>Total of Current Month's Reimbursement:</t>
    </r>
    <r>
      <rPr>
        <sz val="11"/>
        <rFont val="Calibri"/>
        <family val="2"/>
      </rPr>
      <t xml:space="preserve"> </t>
    </r>
    <r>
      <rPr>
        <sz val="11"/>
        <color rgb="FFFF0000"/>
        <rFont val="Calibri"/>
        <family val="2"/>
      </rPr>
      <t>The total cash requested by fund followed by the total sum of all funds requested (last cell).</t>
    </r>
  </si>
  <si>
    <t>Maximum No-Cap</t>
  </si>
  <si>
    <t>III-C1  Congregate Meals</t>
  </si>
  <si>
    <t>Amendment:</t>
  </si>
  <si>
    <t>Amendment</t>
  </si>
  <si>
    <t>Month:</t>
  </si>
  <si>
    <t>CFDA#</t>
  </si>
  <si>
    <t>B-1</t>
  </si>
  <si>
    <t>OFS Review:</t>
  </si>
  <si>
    <t>Total All:</t>
  </si>
  <si>
    <t>Modified/resubmitted:</t>
  </si>
  <si>
    <t>III-D</t>
  </si>
  <si>
    <t>III-C2 Home Delivered Meals</t>
  </si>
  <si>
    <t xml:space="preserve"> III-B     Support Services</t>
  </si>
  <si>
    <t>III-E  Family Caregivers Support Svcs</t>
  </si>
  <si>
    <t>III-D  Preventive Health</t>
  </si>
  <si>
    <t>Contract: {s}</t>
  </si>
  <si>
    <t>American Rescue Plan {ARP}</t>
  </si>
  <si>
    <t>ARP</t>
  </si>
  <si>
    <t>ARP Reported</t>
  </si>
  <si>
    <t>VAC5</t>
  </si>
  <si>
    <t>ARP:</t>
  </si>
  <si>
    <t>American Rescue Plan</t>
  </si>
  <si>
    <t>COVID-19-ALL YTD
UNITS
of Service</t>
  </si>
  <si>
    <t>COVID-19 {8d}</t>
  </si>
  <si>
    <t>COVID-19-ARP</t>
  </si>
  <si>
    <t>P</t>
  </si>
  <si>
    <t>Tara Woodruff</t>
  </si>
  <si>
    <t>(541) 682-3384</t>
  </si>
  <si>
    <t>Jacob Mestman</t>
  </si>
  <si>
    <t>(503) 984-1840</t>
  </si>
  <si>
    <t>Irma Jimenez</t>
  </si>
  <si>
    <t>Kimberly Cooper</t>
  </si>
  <si>
    <t>Rebecca Miller, Director</t>
  </si>
  <si>
    <r>
      <t xml:space="preserve">Prior Biennium/FY  Expenditures: </t>
    </r>
    <r>
      <rPr>
        <sz val="11"/>
        <color theme="1"/>
        <rFont val="Calibri"/>
        <family val="2"/>
        <scheme val="minor"/>
      </rPr>
      <t>Enter unspent funds from prior biennium or previous fiscal year expenditures within the current biennium.</t>
    </r>
  </si>
  <si>
    <t>Total All</t>
  </si>
  <si>
    <t>ARP-All</t>
  </si>
  <si>
    <t>All</t>
  </si>
  <si>
    <t>Title III</t>
  </si>
  <si>
    <t>SLFRF</t>
  </si>
  <si>
    <t>Columns F thru I</t>
  </si>
  <si>
    <t>SF 425 Report CK</t>
  </si>
  <si>
    <t>Summary Ck</t>
  </si>
  <si>
    <t>Connie Guentert, Executive Director</t>
  </si>
  <si>
    <t>Connie Guentert</t>
  </si>
  <si>
    <t>Tonia Hunt</t>
  </si>
  <si>
    <t>Stephanie Sheelar</t>
  </si>
  <si>
    <t>Rebecca Miller</t>
  </si>
  <si>
    <t>Prior Biennium/FY  Expenditures:</t>
  </si>
  <si>
    <r>
      <t xml:space="preserve">Case Management - </t>
    </r>
    <r>
      <rPr>
        <b/>
        <sz val="9"/>
        <rFont val="Arial"/>
        <family val="2"/>
      </rPr>
      <t xml:space="preserve">Eligibility </t>
    </r>
    <r>
      <rPr>
        <sz val="9"/>
        <rFont val="Arial"/>
        <family val="2"/>
      </rPr>
      <t>OPI-M {OPI Medicaid}</t>
    </r>
  </si>
  <si>
    <r>
      <t xml:space="preserve">Case Management - </t>
    </r>
    <r>
      <rPr>
        <b/>
        <sz val="9"/>
        <rFont val="Arial"/>
        <family val="2"/>
      </rPr>
      <t>Ongoing</t>
    </r>
    <r>
      <rPr>
        <sz val="9"/>
        <rFont val="Arial"/>
        <family val="2"/>
      </rPr>
      <t xml:space="preserve"> - OPI-M {OPI Medicaid}</t>
    </r>
  </si>
  <si>
    <r>
      <t xml:space="preserve">Form 148, Page 1 Column </t>
    </r>
    <r>
      <rPr>
        <b/>
        <sz val="14"/>
        <rFont val="Arial"/>
        <family val="2"/>
      </rPr>
      <t>{9}</t>
    </r>
  </si>
  <si>
    <t xml:space="preserve">          CUMULATIVE FINANCIAL REPORT</t>
  </si>
  <si>
    <t>{8a},{8b},{8c}</t>
  </si>
  <si>
    <t>Form 8-a, 8-b, 8-c</t>
  </si>
  <si>
    <t xml:space="preserve">                                                                                                                                                                              Summary Columns-150 Report</t>
  </si>
  <si>
    <t xml:space="preserve">                                                                                                                                                                     Title:</t>
  </si>
  <si>
    <r>
      <t xml:space="preserve">Service Category: </t>
    </r>
    <r>
      <rPr>
        <b/>
        <sz val="9"/>
        <color rgb="FFFF0000"/>
        <rFont val="Arial"/>
        <family val="2"/>
      </rPr>
      <t xml:space="preserve">Enter the ARP, VAC5, &amp; SLFRF </t>
    </r>
    <r>
      <rPr>
        <b/>
        <i/>
        <sz val="9"/>
        <color rgb="FFFF0000"/>
        <rFont val="Arial"/>
        <family val="2"/>
      </rPr>
      <t>cumulative expenditures</t>
    </r>
    <r>
      <rPr>
        <b/>
        <sz val="9"/>
        <color rgb="FFFF0000"/>
        <rFont val="Arial"/>
        <family val="2"/>
      </rPr>
      <t xml:space="preserve">  in the appropriate service category and program funding sources   ARP-Columns C-G,  VAC5-Column I, &amp; SLFRF Column J). Note:  ARP combined matrix subtotals, HDC5, VAC5, &amp; SLFRF columns have been linked to APD 150 Pg2 for each service matrix to track cumulative year to date expenditures by matrix, title, and COVID-19 funding source in columns 8a, 8b, 8c.</t>
    </r>
  </si>
  <si>
    <t xml:space="preserve"> ARP III-B Program:</t>
  </si>
  <si>
    <t>Cap Eliminated</t>
  </si>
  <si>
    <t>Title III-B Minimum Expenditures</t>
  </si>
  <si>
    <t>In-Home-3%</t>
  </si>
  <si>
    <t>Legal-3%</t>
  </si>
  <si>
    <t>Access-18%</t>
  </si>
  <si>
    <t>GetCare Mapping Worksheet-Source Document</t>
  </si>
  <si>
    <t>Column D</t>
  </si>
  <si>
    <t>GetCare Service Enrollment</t>
  </si>
  <si>
    <t>Adult Day Care</t>
  </si>
  <si>
    <t>Consumable Services</t>
  </si>
  <si>
    <t>Health Promotion: Non Evidence Based</t>
  </si>
  <si>
    <t>Homemaker</t>
  </si>
  <si>
    <t>Information and Assistance</t>
  </si>
  <si>
    <t>Other Services</t>
  </si>
  <si>
    <t>Respite Care - Other</t>
  </si>
  <si>
    <t>Home Delivered Meals</t>
  </si>
  <si>
    <t>Health Promotion: Evidence Based</t>
  </si>
  <si>
    <t>71-A</t>
  </si>
  <si>
    <t>06-A</t>
  </si>
  <si>
    <t>Caregiver Access Assistance</t>
  </si>
  <si>
    <t>Caregiver Information Services</t>
  </si>
  <si>
    <t>Caregiver Respite Care</t>
  </si>
  <si>
    <t>Elderly Abuse Prevention</t>
  </si>
  <si>
    <t>Legal Assistance - IIIB</t>
  </si>
  <si>
    <t>Caregiver Case Management</t>
  </si>
  <si>
    <t>Caregiver {Older Relative} Case Management</t>
  </si>
  <si>
    <t>Caregiver {Older Relative} Information and Assistance</t>
  </si>
  <si>
    <t xml:space="preserve">Caregiver {Older Relative} Supplemental Services  </t>
  </si>
  <si>
    <t xml:space="preserve">Caregiver {Older Relative} Information Services </t>
  </si>
  <si>
    <t>Caregiver {Older Relative} Counseling</t>
  </si>
  <si>
    <t>Caregiver Support Groups</t>
  </si>
  <si>
    <t>Caregiver {Older Relative } Support Groups</t>
  </si>
  <si>
    <t>Caregiver {Older Relative} Training</t>
  </si>
  <si>
    <t xml:space="preserve">Caregiver {Older Relative} Self-Directed Care </t>
  </si>
  <si>
    <t xml:space="preserve">Caregiver {Older Relative} Respite Care </t>
  </si>
  <si>
    <t>Volunteer Services-In Home</t>
  </si>
  <si>
    <t>Health Promotion: Non Evidence Based - {In-Home}</t>
  </si>
  <si>
    <t>OAAPS Domains Summary</t>
  </si>
  <si>
    <t>Adult Day Care/Health</t>
  </si>
  <si>
    <t>Assist Transportation</t>
  </si>
  <si>
    <t>Information/Assist</t>
  </si>
  <si>
    <t xml:space="preserve"> III B</t>
  </si>
  <si>
    <t>IIIC</t>
  </si>
  <si>
    <t>Home Delivered Nutrition</t>
  </si>
  <si>
    <t>Congregate Nutrition</t>
  </si>
  <si>
    <t>IIID</t>
  </si>
  <si>
    <t>IIIE</t>
  </si>
  <si>
    <t>IIIE {Older Relative}</t>
  </si>
  <si>
    <t>VII</t>
  </si>
  <si>
    <t>Caregiver In-Home Respite</t>
  </si>
  <si>
    <t>Caregiver Out-of-Home Respite (Day)</t>
  </si>
  <si>
    <t>Caregiver {Older Relative} In-Home Respite</t>
  </si>
  <si>
    <t>Caregiver {Older Relative} Out-of-Home Respite {Day}</t>
  </si>
  <si>
    <t>Caregiver {Older Relative} Out-of-Home Respite {Overnight}</t>
  </si>
  <si>
    <t>Caregiver Out-of-Home Respite (Overnight)</t>
  </si>
  <si>
    <t>Other Services-Fee Based CM-Access</t>
  </si>
  <si>
    <t>Counseling</t>
  </si>
  <si>
    <t>Information Services</t>
  </si>
  <si>
    <t>Respite</t>
  </si>
  <si>
    <t>Support Groups</t>
  </si>
  <si>
    <t>Training</t>
  </si>
  <si>
    <t>Supplemental Services</t>
  </si>
  <si>
    <t>Fund Transfers: MDD {CSSU Approval Needed}</t>
  </si>
  <si>
    <r>
      <rPr>
        <b/>
        <sz val="12"/>
        <rFont val="Times New Roman"/>
        <family val="1"/>
      </rPr>
      <t>Column 15a</t>
    </r>
    <r>
      <rPr>
        <sz val="12"/>
        <rFont val="Times New Roman"/>
        <family val="1"/>
      </rPr>
      <t>:Enter YTD units of Service for each line of matrix  with reported COVID-19  ARP, VAC5, SLFRF expenditures .</t>
    </r>
  </si>
  <si>
    <t>Old Matrix</t>
  </si>
  <si>
    <t>Matrix 04</t>
  </si>
  <si>
    <t>Health Promotion Non Evidence Based - {In-Home}</t>
  </si>
  <si>
    <t>Home Delivered Meals (IIIB)</t>
  </si>
  <si>
    <t>(OAA 102(a)(30)(G)),</t>
  </si>
  <si>
    <t>Matrix 12</t>
  </si>
  <si>
    <t>Health Promotion Non Evidence Based - {Access}</t>
  </si>
  <si>
    <t xml:space="preserve">Health Promotion Non Evidence Based </t>
  </si>
  <si>
    <t>Matrix Cross Walk</t>
  </si>
  <si>
    <t>GETCARE Name</t>
  </si>
  <si>
    <t>Elder Abuse</t>
  </si>
  <si>
    <t>50-1,3,4,5</t>
  </si>
  <si>
    <t>Health Promotion Evidence Based</t>
  </si>
  <si>
    <t>40-2,40-4,71</t>
  </si>
  <si>
    <t>40-3, 40-4</t>
  </si>
  <si>
    <t>40-5, 40-8</t>
  </si>
  <si>
    <t>40-4,40-5,40-8,40-9,71</t>
  </si>
  <si>
    <t>11,50-1,50-3,50-4,50-5</t>
  </si>
  <si>
    <t>60-1,70-8,80-5,80-6</t>
  </si>
  <si>
    <t>Other  (specify)</t>
  </si>
  <si>
    <t>Program Coord/Dev {Requires SUA approval}</t>
  </si>
  <si>
    <t>14,70-5,70-10</t>
  </si>
  <si>
    <t>72</t>
  </si>
  <si>
    <t>Family Caregiver</t>
  </si>
  <si>
    <t>Caregiver Supplemental Services</t>
  </si>
  <si>
    <t xml:space="preserve">Family {Older Relative} Caregiver </t>
  </si>
  <si>
    <t>Caregiver (Older Relative) Case Management</t>
  </si>
  <si>
    <t>Caregiver (Older Relative) Counseling</t>
  </si>
  <si>
    <t>Caregiver (Older Relative) Information Services</t>
  </si>
  <si>
    <t>15-a</t>
  </si>
  <si>
    <t>Caregiver (Older Relative) In-Home Respite</t>
  </si>
  <si>
    <t>Caregiver (Older Relative) Out-of-Home Respite (Day)</t>
  </si>
  <si>
    <t>Caregiver (Older Relative) Out-of-Home Respite (Overnight)</t>
  </si>
  <si>
    <t>Caregiver Older Relative) Respite Care</t>
  </si>
  <si>
    <t xml:space="preserve">Caregiver (Older Relative) Self-Directed Care </t>
  </si>
  <si>
    <t>73-a</t>
  </si>
  <si>
    <t>Caregiver (Older Relative) Supplemental Services</t>
  </si>
  <si>
    <t>Caregiver (Older Relative) Support Groups</t>
  </si>
  <si>
    <t>Caregiver (Older Relative) Training</t>
  </si>
  <si>
    <t>Health Promotion: Evidence Based - {Access}</t>
  </si>
  <si>
    <t>Health Promotion Evidence Based - {Access}</t>
  </si>
  <si>
    <t>AAA Match Calculation {OFS Accounting SF 425 Check}</t>
  </si>
  <si>
    <r>
      <rPr>
        <b/>
        <sz val="11"/>
        <rFont val="Calibri"/>
        <family val="2"/>
      </rPr>
      <t>Current Cumulative Admin:</t>
    </r>
    <r>
      <rPr>
        <sz val="11"/>
        <rFont val="Calibri"/>
        <family val="2"/>
      </rPr>
      <t xml:space="preserve"> </t>
    </r>
    <r>
      <rPr>
        <sz val="11"/>
        <color rgb="FFFF0000"/>
        <rFont val="Calibri"/>
        <family val="2"/>
      </rPr>
      <t>Auto-Fill from matrix 20-1 cells C-G 54; I54 &amp; J 54</t>
    </r>
  </si>
  <si>
    <r>
      <rPr>
        <b/>
        <sz val="14"/>
        <color theme="1"/>
        <rFont val="Calibri"/>
        <family val="2"/>
        <scheme val="minor"/>
      </rPr>
      <t>Fund Transfers</t>
    </r>
    <r>
      <rPr>
        <sz val="14"/>
        <color theme="1"/>
        <rFont val="Calibri"/>
        <family val="2"/>
        <scheme val="minor"/>
      </rPr>
      <t>:</t>
    </r>
    <r>
      <rPr>
        <sz val="11"/>
        <color theme="1"/>
        <rFont val="Calibri"/>
        <family val="2"/>
        <scheme val="minor"/>
      </rPr>
      <t xml:space="preserve"> </t>
    </r>
    <r>
      <rPr>
        <sz val="11"/>
        <color rgb="FFFF0000"/>
        <rFont val="Calibri"/>
        <family val="2"/>
        <scheme val="minor"/>
      </rPr>
      <t xml:space="preserve"> ARP transfers within Title III-B &amp; Title III-C funding are authorized up to 30% within B, Supportive Services and/or the Nutrition Programs C1, &amp; C2. A waiver can be requested by SUA to exceed the 30% transfer authority limit. Transfers must occur within the same grant grouping</t>
    </r>
    <r>
      <rPr>
        <sz val="10"/>
        <color rgb="FFFF0000"/>
        <rFont val="Calibri"/>
        <family val="2"/>
        <scheme val="minor"/>
      </rPr>
      <t xml:space="preserve">  and net to zero.  There is no provision for transfers to/from IIID, IIIE, or HCD5, VAC5, SLFRF funds.</t>
    </r>
  </si>
  <si>
    <t>For Example:</t>
  </si>
  <si>
    <t>Legal assistance related to income,</t>
  </si>
  <si>
    <t xml:space="preserve">health care, long-term care, nutrition, </t>
  </si>
  <si>
    <t>housing, utilities, protective services,</t>
  </si>
  <si>
    <t>Note: Eligible admin sum is 10% of IIIB, C1, C2, IIIE, ARP, VAC5, &amp; SLFRF expenditures</t>
  </si>
  <si>
    <t>III-E -Older Relative</t>
  </si>
  <si>
    <r>
      <rPr>
        <b/>
        <sz val="10"/>
        <rFont val="Arial"/>
        <family val="2"/>
      </rPr>
      <t>Note</t>
    </r>
    <r>
      <rPr>
        <sz val="10"/>
        <rFont val="Arial"/>
        <family val="2"/>
      </rPr>
      <t>: 10% CAP eliminated on March 25, 2020</t>
    </r>
  </si>
  <si>
    <t>Columns F thru O</t>
  </si>
  <si>
    <t>Caregiver Information and Referral</t>
  </si>
  <si>
    <t xml:space="preserve">Caregiver (Older Relative) Information and Referral </t>
  </si>
  <si>
    <t xml:space="preserve">Caregiver {Older Relative} Information and Referral </t>
  </si>
  <si>
    <t>60-1,70-8,80-5</t>
  </si>
  <si>
    <t>Other Services {60-1 Recreation;70-8 Fee Based CM ;80-5 Money Mgmt; 80-6 Center Renovation/Acquisition}</t>
  </si>
  <si>
    <t>Elderly Abuse Prevention{50-1 Guardianship/Conservatorship, 50-3 Elder Abuse Awareness &amp; Prevention, 50-4 Crime Prevention/Home Safety, 50-5 LTCO</t>
  </si>
  <si>
    <t>Outreach {14 Outreach,70-5 Newsletter, 70-10 Public Outreach/Education}</t>
  </si>
  <si>
    <r>
      <t>Column 3:</t>
    </r>
    <r>
      <rPr>
        <sz val="14"/>
        <color indexed="12"/>
        <rFont val="Arial Narrow"/>
        <family val="2"/>
      </rPr>
      <t xml:space="preserve">  Report the fiscal year cumulative OAA Title IIIC2 funds used to pay the expense per service category it was expended in.   Typical service matrix #'s include, but may not be limited to #04, #08, #20-1 , and 40-3.</t>
    </r>
  </si>
  <si>
    <r>
      <t>Column 4:</t>
    </r>
    <r>
      <rPr>
        <sz val="14"/>
        <rFont val="Arial Narrow"/>
        <family val="2"/>
      </rPr>
      <t xml:space="preserve">  OAA Title IIID funds may only be used for services meeting Evidence-Based (EB) criteria.  Report the fiscal year cumulative funds used to pay the expense per service category it was expended in.  Typical service matrix #'s may include 40-2. 40-4, and 71  (For services not meeting EB criteria - use Title IIIB funds.)  </t>
    </r>
    <r>
      <rPr>
        <b/>
        <sz val="14"/>
        <rFont val="Arial Narrow"/>
        <family val="2"/>
      </rPr>
      <t>No match</t>
    </r>
    <r>
      <rPr>
        <sz val="14"/>
        <rFont val="Arial Narrow"/>
        <family val="2"/>
      </rPr>
      <t xml:space="preserve"> is required for Title III-D funds. Local III-D match dollars should be excluded from columns {10} OAA Cash Match &amp; {12} OAA In-Kind Match. Local program funds can be reported in columns {11} Other Cash &amp; {13} Other In-Kind.</t>
    </r>
  </si>
  <si>
    <t>Health Promotion: Evidence Based {40-2 Pys.Act/Fall Prev, 40-4 MH/Screen/Ref, 71 Chron. Dis. Prev/Mgt/Ed.</t>
  </si>
  <si>
    <r>
      <t xml:space="preserve">Column 6: </t>
    </r>
    <r>
      <rPr>
        <sz val="14"/>
        <rFont val="Arial Narrow"/>
        <family val="2"/>
      </rPr>
      <t xml:space="preserve"> Report the fiscal year cumulative OAA Title VIIB funds used in the cell of the relevant service categories.  Typical service matrix #'s include, but may not be limited to #s 50-1, 50-3, 50-4, and 50-5. </t>
    </r>
    <r>
      <rPr>
        <b/>
        <sz val="14"/>
        <rFont val="Arial Narrow"/>
        <family val="2"/>
      </rPr>
      <t>No match</t>
    </r>
    <r>
      <rPr>
        <sz val="14"/>
        <rFont val="Arial Narrow"/>
        <family val="2"/>
      </rPr>
      <t xml:space="preserve"> is required for Title VII-B funds. Local VII-B match dollars should be excluded from columns {10} OAA Cash Match &amp; {12} OAA In-Kind Match. Local program funds can be reported in columns {11} Other Cash &amp; {13} Other In-Kind.</t>
    </r>
  </si>
  <si>
    <r>
      <t xml:space="preserve">Column 5: </t>
    </r>
    <r>
      <rPr>
        <sz val="14"/>
        <color indexed="12"/>
        <rFont val="Arial Narrow"/>
        <family val="2"/>
      </rPr>
      <t xml:space="preserve"> Report the fiscal year cumulative OAA Title IIIE funds used to pay the expense per service category it was expended in.   Typical service matrix #'s include, but may not be limited to matrix #'s 15, 16, 20-1, 30-5, 30-6, 30-7, 70-2a, 70-9, 73, 15a, 16a, 30-5a, 30-6a, 30-7a, 70-2b, 70-9a, and 73a.</t>
    </r>
  </si>
  <si>
    <t>Other-Computer Technology Expense</t>
  </si>
  <si>
    <t>Matrix 90-1</t>
  </si>
  <si>
    <t>Matrix 08</t>
  </si>
  <si>
    <t>Matrix 05 Adult Day Care</t>
  </si>
  <si>
    <t>Matrix 03 Chore</t>
  </si>
  <si>
    <t>Matrix 40-5. 40-8 Health Promotion Non-Evidence Based - {In-Home}</t>
  </si>
  <si>
    <t>Matrix 04 Home Delivered Meals {IIIB}</t>
  </si>
  <si>
    <t>Matrix 30-1 Home Repair//Modification</t>
  </si>
  <si>
    <t>Matrix 08 Nutrition Counseling</t>
  </si>
  <si>
    <t>Matrix 12 Nutrition Education</t>
  </si>
  <si>
    <t>Matrix 01  Personal Care</t>
  </si>
  <si>
    <t>Matrix 60-3 Reassurance</t>
  </si>
  <si>
    <t>Matrix 30-4 Respite Care - Other</t>
  </si>
  <si>
    <t>Matrix 90-1 Volunteer Services-In-Home</t>
  </si>
  <si>
    <t>Matrix 09 Assisted Transportation</t>
  </si>
  <si>
    <t>Matrix 06 Case Management</t>
  </si>
  <si>
    <t>Matrix 40-3 40-4 Health Promotion Non-Evidence Based- Access</t>
  </si>
  <si>
    <t>Matrix 60-5 Interpreting/Translation</t>
  </si>
  <si>
    <t>Matrix 70-2 Options Counseling</t>
  </si>
  <si>
    <t>Matrix 14, 70-5, 70-10 Outreach</t>
  </si>
  <si>
    <t>Matrix 70-8 Other Services-Fee Based CM-Access</t>
  </si>
  <si>
    <t>Matrix 11 -Legal Assistance</t>
  </si>
  <si>
    <t>Matrix 40-4 Health Promotion Non Evidence Based - {Access}</t>
  </si>
  <si>
    <t>Matrix Various with -a</t>
  </si>
  <si>
    <t>Health Promotion: Non Evidence Based - {In-Home} {40-5 &amp; 40-8}</t>
  </si>
  <si>
    <t>Health Promotion: Non Evidence Based - {Access} {40-3 &amp; 40-4}</t>
  </si>
  <si>
    <t>16a</t>
  </si>
  <si>
    <t xml:space="preserve"> Allocation/Carry Forward:</t>
  </si>
  <si>
    <t>Matrix 13 Information and Assistance</t>
  </si>
  <si>
    <t>Matrix 10 Transportation</t>
  </si>
  <si>
    <t>Ann Marie Alfrey</t>
  </si>
  <si>
    <r>
      <t>Column 12</t>
    </r>
    <r>
      <rPr>
        <sz val="14"/>
        <rFont val="Arial Narrow"/>
        <family val="2"/>
      </rPr>
      <t xml:space="preserve"> Report the value of non-cash resources &amp; contributions received and employed to meet  required administrative and program match.    Examples of qualifying match include value of volunteer hours, </t>
    </r>
    <r>
      <rPr>
        <i/>
        <sz val="12"/>
        <rFont val="Arial Narrow"/>
        <family val="2"/>
      </rPr>
      <t xml:space="preserve"> </t>
    </r>
    <r>
      <rPr>
        <sz val="14"/>
        <rFont val="Arial Narrow"/>
        <family val="2"/>
      </rPr>
      <t xml:space="preserve"> donated non-federal office space (state donated is eligible), facility space for training, training and meeting refreshments, value of donated instructors, supplies, food product, etc.)                                                                                                     (IIIB, IIIC1/C2 and IIIE  must  be matched at 25% of administrative expense (matrix 20-1); AAAs are required to match 2/3rds of 15% of IIIB, IIIC1/C2 program expenses; IIIE requires 25% match for program expenditures.     </t>
    </r>
    <r>
      <rPr>
        <sz val="14"/>
        <color indexed="60"/>
        <rFont val="Arial Narrow"/>
        <family val="2"/>
      </rPr>
      <t>(No match required for III-D &amp; VII-B)</t>
    </r>
    <r>
      <rPr>
        <b/>
        <sz val="14"/>
        <rFont val="Arial Narrow"/>
        <family val="2"/>
      </rPr>
      <t xml:space="preserve">                 PLEASE IDENTIFY COVID-19 in-kind match by inserting a comment identifying the applicable  amount by category  ARP on the applicable service/matrix row (s).</t>
    </r>
  </si>
  <si>
    <t>10%-Cap Eliminated-March 25, 2020  {OAA Reauthorization of 2020}</t>
  </si>
  <si>
    <t>Matrix 02 Homemaker</t>
  </si>
  <si>
    <t>defense of guardianship, abuse, neglect,</t>
  </si>
  <si>
    <r>
      <t xml:space="preserve">Less Working Capital or Unusual Cost </t>
    </r>
    <r>
      <rPr>
        <b/>
        <sz val="14"/>
        <color rgb="FF0000CC"/>
        <rFont val="Arial"/>
        <family val="2"/>
      </rPr>
      <t>{Identify</t>
    </r>
    <r>
      <rPr>
        <sz val="14"/>
        <color rgb="FF0000CC"/>
        <rFont val="Arial"/>
        <family val="2"/>
      </rPr>
      <t>}</t>
    </r>
  </si>
  <si>
    <t>{12b} Other OPI Costs Paid by APD:</t>
  </si>
  <si>
    <t>Legal Assistance {50-1 Guardianship/Conservatorship, 50-3 Elder Abuse Awareness/Prevention, 50-4 Crime Prevention/Home Safety, 50-5 LTCO}</t>
  </si>
  <si>
    <t xml:space="preserve">HCW expenditures are auto-paid by APD.  DHS accounting pulls a monthly CA View Direct report {SJH2520R-A} from the Housekeeper Payment system and the YTD summary report is e-mailed to the AAAs for entry on Form 148 and 150, pg. 1. </t>
  </si>
  <si>
    <t>Health Promotion-EB/NEB</t>
  </si>
  <si>
    <t>Stephanie Heaton</t>
  </si>
  <si>
    <t>Stephanie Heaton, Program Director</t>
  </si>
  <si>
    <t>Cassie Regimbal, Executive Director</t>
  </si>
  <si>
    <t>Stephanie Sheelar, Director</t>
  </si>
  <si>
    <t>Irma Jimenez, Director</t>
  </si>
  <si>
    <t>Ann Marie Alfrey, Executive Director</t>
  </si>
  <si>
    <t>Mariene Wise</t>
  </si>
  <si>
    <r>
      <t xml:space="preserve">Column 3:
</t>
    </r>
    <r>
      <rPr>
        <sz val="12"/>
        <rFont val="Arial Narrow"/>
        <family val="2"/>
      </rPr>
      <t xml:space="preserve">Report OPI expenditures in this column.  
The purpose of this column is  to seek reimbursement for cumulative OPI funds </t>
    </r>
    <r>
      <rPr>
        <b/>
        <u/>
        <sz val="12"/>
        <rFont val="Arial Narrow"/>
        <family val="2"/>
      </rPr>
      <t>SPENT</t>
    </r>
    <r>
      <rPr>
        <sz val="12"/>
        <rFont val="Arial Narrow"/>
        <family val="2"/>
      </rPr>
      <t xml:space="preserve">.  {60+ y/o}
Homecare Worker expenses ARE NOT reported in this column.  Those are reported below in cell E38 (see row identified with {12}.
</t>
    </r>
  </si>
  <si>
    <r>
      <t xml:space="preserve">Columns 5, 6 and 7: </t>
    </r>
    <r>
      <rPr>
        <sz val="12"/>
        <rFont val="Arial Narrow"/>
        <family val="2"/>
      </rPr>
      <t xml:space="preserve"> Report the total cumulative amount of client fees invoice, remitted and expended as outlined in OAR 411-032-0044.  Note that (1)(b) prohibits fees for home-delivered meals and case management services.   </t>
    </r>
  </si>
  <si>
    <r>
      <rPr>
        <b/>
        <sz val="11"/>
        <color theme="1"/>
        <rFont val="Calibri"/>
        <family val="2"/>
        <scheme val="minor"/>
      </rPr>
      <t>Alloc Balance:</t>
    </r>
    <r>
      <rPr>
        <sz val="11"/>
        <color theme="1"/>
        <rFont val="Calibri"/>
        <family val="2"/>
        <scheme val="minor"/>
      </rPr>
      <t xml:space="preserve"> </t>
    </r>
    <r>
      <rPr>
        <sz val="11"/>
        <color rgb="FFFF0000"/>
        <rFont val="Calibri"/>
        <family val="2"/>
        <scheme val="minor"/>
      </rPr>
      <t>Current Available Funds to Spend {Line C} Minus Current Cumulative Admin {Line D} &amp; Program Expenditures {Line E}</t>
    </r>
  </si>
  <si>
    <t>Crime Prevention/Home Safety</t>
  </si>
  <si>
    <t>Up to 40% of your base FY alloc. can be transferred between IIIC1 and III C2, and up to 30% may be transferred from IIIB to IIIC1 and/or IIIC2 or from IIIC1 and/or IIIC2 to IIIB.  Transfers will net to zero. Biennial allocation amounts will be increased or reduced by transfer amounts. Carry forward funds are excluded in calculation. Transfers must be preapproved by the Community Services &amp; Support Unit office using appropriate form on CSSU website. Transfer will be approved beginning October 1 but not later than June 30 of the fiscal year.</t>
  </si>
  <si>
    <r>
      <t>Less: Working Capital:</t>
    </r>
    <r>
      <rPr>
        <sz val="20"/>
        <color indexed="10"/>
        <rFont val="Times New Roman"/>
        <family val="1"/>
      </rPr>
      <t xml:space="preserve">  </t>
    </r>
    <r>
      <rPr>
        <b/>
        <sz val="20"/>
        <color indexed="10"/>
        <rFont val="Arial Narrow"/>
        <family val="2"/>
      </rPr>
      <t xml:space="preserve">Input Working Capital funds issued for current months expenditures </t>
    </r>
    <r>
      <rPr>
        <b/>
        <u/>
        <sz val="20"/>
        <color indexed="10"/>
        <rFont val="Arial Narrow"/>
        <family val="2"/>
      </rPr>
      <t>as a negative amount(s)</t>
    </r>
    <r>
      <rPr>
        <b/>
        <sz val="20"/>
        <color indexed="10"/>
        <rFont val="Arial Narrow"/>
        <family val="2"/>
      </rPr>
      <t xml:space="preserve">. </t>
    </r>
  </si>
  <si>
    <t>Percentage:</t>
  </si>
  <si>
    <t>Elder Abuse Prevention</t>
  </si>
  <si>
    <t>Sequestration
Mitigation + IT</t>
  </si>
  <si>
    <t>{</t>
  </si>
  <si>
    <r>
      <t xml:space="preserve">Case Management - </t>
    </r>
    <r>
      <rPr>
        <b/>
        <sz val="9"/>
        <rFont val="Arial"/>
        <family val="2"/>
      </rPr>
      <t>Eligibility</t>
    </r>
  </si>
  <si>
    <t xml:space="preserve">Case Management </t>
  </si>
  <si>
    <r>
      <rPr>
        <b/>
        <sz val="10"/>
        <rFont val="Times New Roman"/>
        <family val="1"/>
      </rPr>
      <t>Column 10</t>
    </r>
    <r>
      <rPr>
        <sz val="10"/>
        <rFont val="Times New Roman"/>
        <family val="1"/>
      </rPr>
      <t>:Enter YTD units of Service for each line of matrix  with reported expenditures.</t>
    </r>
  </si>
  <si>
    <r>
      <rPr>
        <b/>
        <sz val="10"/>
        <rFont val="Times New Roman"/>
        <family val="1"/>
      </rPr>
      <t>Column 11</t>
    </r>
    <r>
      <rPr>
        <sz val="10"/>
        <rFont val="Times New Roman"/>
        <family val="1"/>
      </rPr>
      <t>:Enter YTD unduplicated clients for  each line of matrix  with reported expenditures.</t>
    </r>
  </si>
  <si>
    <r>
      <t xml:space="preserve">Column 4:
Report OPI expenditures in this column.  
The purpose of this column is  to seek reimbursement for cumulative OPI funds </t>
    </r>
    <r>
      <rPr>
        <u/>
        <sz val="12"/>
        <rFont val="Arial Narrow"/>
        <family val="2"/>
      </rPr>
      <t>SPENT</t>
    </r>
    <r>
      <rPr>
        <sz val="12"/>
        <rFont val="Arial Narrow"/>
        <family val="2"/>
      </rPr>
      <t xml:space="preserve">.  
Homecare Worker expenses ARE NOT reported in this column.  Those are reported below in cell E42 (see row identified with {12}.
</t>
    </r>
  </si>
  <si>
    <t>III-E                No-Cap on Grandparenting Services</t>
  </si>
  <si>
    <t>Subtotal</t>
  </si>
  <si>
    <r>
      <rPr>
        <b/>
        <sz val="11"/>
        <color theme="1"/>
        <rFont val="Calibri"/>
        <family val="2"/>
        <scheme val="minor"/>
      </rPr>
      <t>Current Cumulative Program:</t>
    </r>
    <r>
      <rPr>
        <sz val="11"/>
        <color rgb="FFFF0000"/>
        <rFont val="Calibri"/>
        <family val="2"/>
        <scheme val="minor"/>
      </rPr>
      <t xml:space="preserve"> Auto-Fill from combined total (C-G 88; I-J88 minus C-G54; I-J54)</t>
    </r>
  </si>
  <si>
    <r>
      <rPr>
        <b/>
        <sz val="11"/>
        <color theme="1"/>
        <rFont val="Calibri"/>
        <family val="2"/>
        <scheme val="minor"/>
      </rPr>
      <t>Less: Prior Cumulative Admin:</t>
    </r>
    <r>
      <rPr>
        <sz val="11"/>
        <color rgb="FFFF0000"/>
        <rFont val="Calibri"/>
        <family val="2"/>
        <scheme val="minor"/>
      </rPr>
      <t xml:space="preserve"> Enter or copy &amp; paste (amount that was on Line (D) on the prior's month's report.)</t>
    </r>
  </si>
  <si>
    <r>
      <rPr>
        <b/>
        <sz val="11"/>
        <color theme="1"/>
        <rFont val="Calibri"/>
        <family val="2"/>
        <scheme val="minor"/>
      </rPr>
      <t>Less: Prior Cumulative Program</t>
    </r>
    <r>
      <rPr>
        <sz val="11"/>
        <color theme="1"/>
        <rFont val="Calibri"/>
        <family val="2"/>
        <scheme val="minor"/>
      </rPr>
      <t>:</t>
    </r>
    <r>
      <rPr>
        <sz val="11"/>
        <color rgb="FFFF0000"/>
        <rFont val="Calibri"/>
        <family val="2"/>
        <scheme val="minor"/>
      </rPr>
      <t xml:space="preserve"> Enter or copy &amp; paste (amount that was on Line (E) on the prior's month's report.)</t>
    </r>
  </si>
  <si>
    <r>
      <rPr>
        <b/>
        <sz val="11"/>
        <color theme="1"/>
        <rFont val="Calibri"/>
        <family val="2"/>
        <scheme val="minor"/>
      </rPr>
      <t>Current Month's Reimbursement  Admin:</t>
    </r>
    <r>
      <rPr>
        <sz val="11"/>
        <color rgb="FFFF0000"/>
        <rFont val="Calibri"/>
        <family val="2"/>
        <scheme val="minor"/>
      </rPr>
      <t xml:space="preserve"> Current Cumulative Expense {Line D}-Minus Prior Cumulative Expense {Line F}</t>
    </r>
  </si>
  <si>
    <r>
      <t xml:space="preserve">Column 10:  </t>
    </r>
    <r>
      <rPr>
        <sz val="14"/>
        <rFont val="Arial Narrow"/>
        <family val="2"/>
      </rPr>
      <t xml:space="preserve">Report non-federal cash received and utilized to meet required administrative and program match.   Examples of qualifying match - local businesses, city/county tax, non-client contributions, State Transportation Grant - STF, Lifespan Respite funds, rental revenue, fundraising, civic organizations, partnering agencies/organizations, membership dues, etc.…                                                                               </t>
    </r>
    <r>
      <rPr>
        <b/>
        <sz val="14"/>
        <rFont val="Arial Narrow"/>
        <family val="2"/>
      </rPr>
      <t>NO MEDICAID FUNDS</t>
    </r>
    <r>
      <rPr>
        <sz val="14"/>
        <rFont val="Arial Narrow"/>
        <family val="2"/>
      </rPr>
      <t xml:space="preserve"> are to be reported.     IIIB, IIIC1/C2 and IIIE  must  be matched at 25% of administrative expense (matrix 20-1); AAAs are required to match 2/3rds of 15% of IIIB, IIIC1/C2 program expenses; IIIE requires 25% match for program expenditures.  </t>
    </r>
    <r>
      <rPr>
        <b/>
        <u/>
        <sz val="14"/>
        <rFont val="Arial Narrow"/>
        <family val="2"/>
      </rPr>
      <t xml:space="preserve">PLEASE NOTE: </t>
    </r>
    <r>
      <rPr>
        <b/>
        <sz val="14"/>
        <rFont val="Arial Narrow"/>
        <family val="2"/>
      </rPr>
      <t xml:space="preserve"> If OPI expenditures are reported </t>
    </r>
    <r>
      <rPr>
        <sz val="14"/>
        <rFont val="Arial Narrow"/>
        <family val="2"/>
      </rPr>
      <t xml:space="preserve">to meet required match - these funds must be identified by </t>
    </r>
    <r>
      <rPr>
        <i/>
        <u/>
        <sz val="14"/>
        <rFont val="Arial Narrow"/>
        <family val="2"/>
      </rPr>
      <t>inserting a comment identifying OPI dollar amounts</t>
    </r>
    <r>
      <rPr>
        <sz val="14"/>
        <rFont val="Arial Narrow"/>
        <family val="2"/>
      </rPr>
      <t xml:space="preserve"> on the applicable service/matrix row(s).   </t>
    </r>
    <r>
      <rPr>
        <sz val="14"/>
        <color indexed="60"/>
        <rFont val="Arial Narrow"/>
        <family val="2"/>
      </rPr>
      <t xml:space="preserve"> (No match required for III-D &amp; VII-B) </t>
    </r>
    <r>
      <rPr>
        <b/>
        <sz val="14"/>
        <rFont val="Arial Narrow"/>
        <family val="2"/>
      </rPr>
      <t xml:space="preserve">                                                       PLEASE IDENTIFY COVID-19 cash match by inserting a comment identifying the applicable  amount by category for  ARP on the applicable service/matrix row (s).</t>
    </r>
  </si>
  <si>
    <t>and age discrimination.</t>
  </si>
  <si>
    <r>
      <t xml:space="preserve"> Less: Unusual Costs:</t>
    </r>
    <r>
      <rPr>
        <sz val="20"/>
        <color indexed="10"/>
        <rFont val="Times New Roman"/>
        <family val="1"/>
      </rPr>
      <t xml:space="preserve"> </t>
    </r>
    <r>
      <rPr>
        <b/>
        <sz val="20"/>
        <color indexed="10"/>
        <rFont val="Arial Narrow"/>
        <family val="2"/>
      </rPr>
      <t>Input the amount of any expenses which are payable within the next month that normal monthly reimbursements will not cover (such as annual insurance premiums or equipment purchases, etc.) Funds are considered a working capital advance; deduct from the next month's expenditure report. Specify what unusual cost is.</t>
    </r>
  </si>
  <si>
    <r>
      <t xml:space="preserve">SIGNATURE: </t>
    </r>
    <r>
      <rPr>
        <b/>
        <sz val="18"/>
        <color indexed="10"/>
        <rFont val="Arial Narrow"/>
        <family val="2"/>
      </rPr>
      <t>Authorized AAA signatory/Auto Fill from VLOOKUP tab.</t>
    </r>
  </si>
  <si>
    <t xml:space="preserve">              OLDER AMERICANS ACT, NSIP, SPA, OPI, ARP {COVID-19}</t>
  </si>
  <si>
    <t xml:space="preserve">  July 1, 2025 thru June 30, 2027</t>
  </si>
  <si>
    <t>Page 1 of 4</t>
  </si>
  <si>
    <t>Page 2 of 4</t>
  </si>
  <si>
    <t xml:space="preserve">                Page 4 of 4</t>
  </si>
  <si>
    <t xml:space="preserve">  ARP</t>
  </si>
  <si>
    <t xml:space="preserve"> ARP</t>
  </si>
  <si>
    <t xml:space="preserve">                   Form  8a</t>
  </si>
  <si>
    <t xml:space="preserve">        OAA,  ARP {COVID-19}</t>
  </si>
  <si>
    <t>Column {8a}</t>
  </si>
  <si>
    <r>
      <rPr>
        <b/>
        <i/>
        <sz val="11"/>
        <rFont val="Arial Narrow"/>
        <family val="2"/>
      </rPr>
      <t>COVID19 -ARP</t>
    </r>
    <r>
      <rPr>
        <b/>
        <sz val="11"/>
        <rFont val="Arial Narrow"/>
        <family val="2"/>
      </rPr>
      <t xml:space="preserve"> 'YTD</t>
    </r>
    <r>
      <rPr>
        <sz val="12"/>
        <rFont val="Arial Narrow"/>
        <family val="2"/>
      </rPr>
      <t xml:space="preserve">
UNITS
of Service</t>
    </r>
  </si>
  <si>
    <t>COVID-19 -ARP</t>
  </si>
  <si>
    <t>Other State/Federal Provided Funds: 
GF SPA Seq, {COVID-19 ARP}, Computers, etc.</t>
  </si>
  <si>
    <t xml:space="preserve">       {8},{8a</t>
  </si>
  <si>
    <r>
      <t>Column 9:</t>
    </r>
    <r>
      <rPr>
        <sz val="14"/>
        <color indexed="12"/>
        <rFont val="Arial Narrow"/>
        <family val="2"/>
      </rPr>
      <t xml:space="preserve"> Program Income is a voluntary contribution from a service recipient or third-party made on behalf of a service recipient and described in 45CFR92.  Program Income is collected directly by the AAA or their contractor and is to be expended towards the actual cost of the service(s) received prior to OAA funds.  Report all program income in the row associated with the appropriate service.  </t>
    </r>
    <r>
      <rPr>
        <sz val="14"/>
        <color indexed="10"/>
        <rFont val="Arial Narrow"/>
        <family val="2"/>
      </rPr>
      <t>Program income should not be reported for matrix 20-1</t>
    </r>
    <r>
      <rPr>
        <b/>
        <sz val="14"/>
        <color indexed="12"/>
        <rFont val="Arial Narrow"/>
        <family val="2"/>
      </rPr>
      <t>.</t>
    </r>
    <r>
      <rPr>
        <b/>
        <sz val="14"/>
        <color rgb="FF00B050"/>
        <rFont val="Arial Narrow"/>
        <family val="2"/>
      </rPr>
      <t xml:space="preserve">                           </t>
    </r>
    <r>
      <rPr>
        <b/>
        <u/>
        <sz val="14"/>
        <color rgb="FF0000FF"/>
        <rFont val="Arial Narrow"/>
        <family val="2"/>
      </rPr>
      <t>PLEASE IDENTIFY</t>
    </r>
    <r>
      <rPr>
        <b/>
        <sz val="14"/>
        <color indexed="12"/>
        <rFont val="Arial Narrow"/>
        <family val="2"/>
      </rPr>
      <t xml:space="preserve"> COVID-19 program income by inserting a comment identifying the applicable  amount by category for COVID-19  ARP {American Rescue Plan} on the applicable service/matrix row (s).  </t>
    </r>
    <r>
      <rPr>
        <b/>
        <sz val="14"/>
        <color theme="3" tint="0.39997558519241921"/>
        <rFont val="Arial Narrow"/>
        <family val="2"/>
      </rPr>
      <t>Note: Program Income can be used for  {AR{} American Rescue Plan Match.</t>
    </r>
  </si>
  <si>
    <r>
      <t>Column 11:</t>
    </r>
    <r>
      <rPr>
        <sz val="14"/>
        <color indexed="12"/>
        <rFont val="Arial Narrow"/>
        <family val="2"/>
      </rPr>
      <t xml:space="preserve"> Report cash resources utilized to support the service expense but not reported as match in column 10.  e.g., Medicaid meal reimbursement.     This column is optional and amounts detailed here are reported to the Administration on Aging as 'Other Recipient Outlay' (not match). For example, nutrition services have not been fully funded for years. The AAA may make up the difference through a variety of sources including fund-raising, grants or other local support. These funds are considered other cash.                                                </t>
    </r>
    <r>
      <rPr>
        <b/>
        <u/>
        <sz val="14"/>
        <color indexed="12"/>
        <rFont val="Arial Narrow"/>
        <family val="2"/>
      </rPr>
      <t xml:space="preserve">PLEASE NOTE: </t>
    </r>
    <r>
      <rPr>
        <sz val="14"/>
        <color indexed="12"/>
        <rFont val="Arial Narrow"/>
        <family val="2"/>
      </rPr>
      <t xml:space="preserve"> Federal funds reported in this column must be identified - </t>
    </r>
    <r>
      <rPr>
        <i/>
        <sz val="14"/>
        <color indexed="12"/>
        <rFont val="Arial Narrow"/>
        <family val="2"/>
      </rPr>
      <t>use the insert comment function to identify federal dollar amounts (such as Medicaid HDM reimbursement) on applicable matrix row.</t>
    </r>
    <r>
      <rPr>
        <b/>
        <sz val="14"/>
        <color indexed="12"/>
        <rFont val="Arial Narrow"/>
        <family val="2"/>
      </rPr>
      <t xml:space="preserve">              PLEASE IDENTIFY COVID-19 other cash resources by inserting a comment identifying the applicable  amount by category for  ARP on the applicable service/matrix row (s).</t>
    </r>
  </si>
  <si>
    <r>
      <t>Column 13:</t>
    </r>
    <r>
      <rPr>
        <sz val="14"/>
        <color indexed="12"/>
        <rFont val="Arial Narrow"/>
        <family val="2"/>
      </rPr>
      <t xml:space="preserve">  Use this column to report non-cash resources utilized to support the service expense but not reported as match in column 13.    This column is optional and amounts detailed here are reported to the Administration on Aging as 'Other Recipient Outlay' (not match).  Once a service has met its minimum OAA match requirement either through cash match or in-kind match, any remaining in-kind can be reported as other in-kind.</t>
    </r>
    <r>
      <rPr>
        <b/>
        <sz val="14"/>
        <color indexed="12"/>
        <rFont val="Arial Narrow"/>
        <family val="2"/>
      </rPr>
      <t xml:space="preserve">                                 PLEASE IDENTIFY COVID-19 other in-kind resources by inserting a comment identifying the applicable  amount by category for  ARP on the applicable service/matrix row (s).</t>
    </r>
  </si>
  <si>
    <r>
      <t xml:space="preserve">Columns 1 and 2:
</t>
    </r>
    <r>
      <rPr>
        <sz val="12"/>
        <rFont val="Arial Narrow"/>
        <family val="2"/>
      </rPr>
      <t xml:space="preserve">Column 1:  This column contains the matrix number assigned by the State of Oregon to each applicable OPI service.  The OPI matrix number and service name are the same as those assigned OAA Services 
Column 2:  Authorized OPI services are outlined in OAR 411-032-0010 and are as follows: Matrices #01, 01a, 02, 02a, 03, 03a, 04, 05, 06, 20-1, 40-5 and 40-8.
411-032-0010(b) allows for DHS to authorize on a case-by-case basis, OPI expenditures for caregiver services, evidence-based health promotion services and/or options counseling.                           
Matrices # 900a, 900b, 900c etc., are reserved for expenditures authorized by the SUA, but which have no service number assigned.  E.g., Specific AAA-APD negotiated purposes such as Needs Assessment, Training, etc.).  Describe specific service.                                                                          </t>
    </r>
    <r>
      <rPr>
        <b/>
        <sz val="12"/>
        <rFont val="Arial Narrow"/>
        <family val="2"/>
      </rPr>
      <t xml:space="preserve">
</t>
    </r>
  </si>
  <si>
    <t>OREGON PROJECT INDEPENDENCE &amp; ALZHEIMERS SERVICES - Classic</t>
  </si>
  <si>
    <t xml:space="preserve">        OREGON PROJECT INDEPENDENCE  - Classic (ADULTS 60+ or -60 WITH DEMENTIA/ALZHEIMERS)</t>
  </si>
  <si>
    <t>Cathy Patton</t>
  </si>
  <si>
    <t>(541) 440-3613</t>
  </si>
  <si>
    <t>Tracy Garell</t>
  </si>
  <si>
    <t>Tracy Garell, SSD Director</t>
  </si>
  <si>
    <t>Cassie Regimbal</t>
  </si>
  <si>
    <t>Devrey Hachenberg</t>
  </si>
  <si>
    <t>Devrey Hachenberg, Executive Director of Operations</t>
  </si>
  <si>
    <t>OPI-Classic</t>
  </si>
  <si>
    <t>OPI Classic</t>
  </si>
  <si>
    <t>Column 7:  Report the fiscal year cumulative Nutrition Services Incentive Program (NSIP) funds expended. Service matrix #s 04 and 07 only. Use of NSIP funds is limited to US grown raw food products.  Unspent biennial NSIP is not eligible for carry-forward - all funds must be disbursed to nutrition providers. Provided meals should adhere to OAA requirements; Individual is eligible to receive OAA services. Individual {s} has not been means-tested to receive services. Meals served meet the Dietary Guidelines for Americans and Dietary Reference Intakes of the OAA Section 339. Individual [s} have been provided the opportunity to contribute to the cost of service. Meals served by an eligible agency that has a grant or contract with a State Unit on Aging (SUA) or Area Agency on Aging (AAA).</t>
  </si>
  <si>
    <t>O</t>
  </si>
  <si>
    <t xml:space="preserve">                       OLDER AMERICANS ACT,  ARP {COVID-19}</t>
  </si>
  <si>
    <t>Melodi McGee</t>
  </si>
  <si>
    <t>Melodi McGee, KLCCOA Executive Director</t>
  </si>
  <si>
    <r>
      <t xml:space="preserve">FY 1 Fund Transfers </t>
    </r>
    <r>
      <rPr>
        <sz val="14"/>
        <color indexed="10"/>
        <rFont val="Arial"/>
        <family val="2"/>
      </rPr>
      <t>(Must be CSSU approved)</t>
    </r>
  </si>
  <si>
    <r>
      <t xml:space="preserve">FY 2 Fund Transfers </t>
    </r>
    <r>
      <rPr>
        <sz val="14"/>
        <color indexed="10"/>
        <rFont val="Arial"/>
        <family val="2"/>
      </rPr>
      <t>(Requires CSSU approval)</t>
    </r>
  </si>
  <si>
    <t>OLDER AMERICANS ACT, NSIP, SPA, ARP FUNDS</t>
  </si>
  <si>
    <t xml:space="preserve">        OREGON PROJECT INDEPENDENCE - {Classic}</t>
  </si>
  <si>
    <t>Carry Out Meals</t>
  </si>
  <si>
    <t>25% Cap</t>
  </si>
  <si>
    <t>Maximum Allowed</t>
  </si>
  <si>
    <t>III-C1 Program</t>
  </si>
  <si>
    <r>
      <t xml:space="preserve">Column 2: </t>
    </r>
    <r>
      <rPr>
        <sz val="14"/>
        <rFont val="Arial Narrow"/>
        <family val="2"/>
      </rPr>
      <t xml:space="preserve"> Report the fiscal year-to-date OAA Title IIIC1 funds used to pay the expense per service category it was expended in.  Typical service matrix #'s include, but may not be limited to #07, #08, #12, and, #20-1 . </t>
    </r>
    <r>
      <rPr>
        <b/>
        <sz val="14"/>
        <rFont val="Arial Narrow"/>
        <family val="2"/>
      </rPr>
      <t>Note</t>
    </r>
    <r>
      <rPr>
        <sz val="14"/>
        <rFont val="Arial Narrow"/>
        <family val="2"/>
      </rPr>
      <t xml:space="preserve">: Carry out Meal expenditures must not exceed 25% of the reported YTD Title IIIC1 expenditures. </t>
    </r>
  </si>
  <si>
    <t xml:space="preserve"> Council on Aging of Central Oregon</t>
  </si>
  <si>
    <t>COACO</t>
  </si>
  <si>
    <r>
      <t>Column 8</t>
    </r>
    <r>
      <rPr>
        <sz val="14"/>
        <rFont val="Arial Narrow"/>
        <family val="2"/>
      </rPr>
      <t xml:space="preserve">:  Report cumulative use of all other state-provided funds designated for specific Titles by service category. Note:Computer/IT replacement  expenditures for AAA staff performing OAA &amp; OPI tasks are reported under Matrix # 900. Please </t>
    </r>
    <r>
      <rPr>
        <b/>
        <sz val="14"/>
        <rFont val="Arial Narrow"/>
        <family val="2"/>
      </rPr>
      <t>specify</t>
    </r>
    <r>
      <rPr>
        <sz val="14"/>
        <rFont val="Arial Narrow"/>
        <family val="2"/>
      </rPr>
      <t xml:space="preserve"> what funds were used for (E.g.,  Desktops,  Printer,  Laptop, Internet connectivity, etc.)</t>
    </r>
    <r>
      <rPr>
        <sz val="14"/>
        <color rgb="FFFF0000"/>
        <rFont val="Arial Narrow"/>
        <family val="2"/>
      </rPr>
      <t xml:space="preserve"> </t>
    </r>
    <r>
      <rPr>
        <b/>
        <sz val="14"/>
        <color rgb="FFFF0000"/>
        <rFont val="Arial Narrow"/>
        <family val="2"/>
      </rPr>
      <t>ACL/OAA COVID-19  ARP fiscal year cumulative expenditures will be auto linked from the COVID-19  ARP tab as a summary total by specific service category and title.</t>
    </r>
  </si>
  <si>
    <t>Lynsey Ring</t>
  </si>
  <si>
    <t>Stacey Wilson, Fiscal Director</t>
  </si>
  <si>
    <t>Megan Stone</t>
  </si>
  <si>
    <t>(541) 963-3186</t>
  </si>
  <si>
    <t xml:space="preserve">  July 1, 2026 thru June 30, 2027</t>
  </si>
  <si>
    <t>Congregate Meals-"Carry Out Meal" (Effective  Oct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</si>
</sst>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7" formatCode="&quot;$&quot;#,##0.00_);\(&quot;$&quot;#,##0.00\)"/>
    <numFmt numFmtId="8" formatCode="&quot;$&quot;#,##0.00_);[Red]\(&quot;$&quot;#,##0.00\)"/>
    <numFmt numFmtId="42" formatCode="_(&quot;$&quot;* #,##0_);_(&quot;$&quot;* \(#,##0\);_(&quot;$&quot;* &quot;-&quot;_);_(@_)"/>
    <numFmt numFmtId="43" formatCode="_(* #,##0.00_);_(* \(#,##0.00\);_(* &quot;-&quot;??_);_(@_)"/>
    <numFmt numFmtId="164" formatCode="mmmm\ d\,\ yyyy"/>
    <numFmt numFmtId="165" formatCode="mmm\ dd\,\ yyyy"/>
    <numFmt numFmtId="166" formatCode="&quot;$&quot;#,##0"/>
    <numFmt numFmtId="167" formatCode="&quot;$&quot;#,##0.00"/>
    <numFmt numFmtId="168" formatCode="000"/>
    <numFmt numFmtId="169" formatCode="[$-409]mmmm\ d\,\ yyyy;@"/>
    <numFmt numFmtId="170" formatCode="#,##0.000_);[Red]\(#,##0.000\)"/>
    <numFmt numFmtId="171" formatCode="m/d/yyyy;@"/>
    <numFmt numFmtId="172" formatCode="mm/dd/yy;@"/>
    <numFmt numFmtId="173" formatCode="[$-409]mmmm\-yy;@"/>
    <numFmt numFmtId="174" formatCode="0_);\(0\)"/>
  </numFmts>
  <fonts count="252">
    <font>
      <sz val="9"/>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2"/>
      <name val="Times New Roman"/>
      <family val="1"/>
    </font>
    <font>
      <b/>
      <sz val="12"/>
      <name val="Times New Roman"/>
      <family val="1"/>
    </font>
    <font>
      <b/>
      <sz val="14"/>
      <color indexed="10"/>
      <name val="Arial Narrow"/>
      <family val="2"/>
    </font>
    <font>
      <b/>
      <sz val="12"/>
      <color indexed="10"/>
      <name val="Times New Roman"/>
      <family val="1"/>
    </font>
    <font>
      <b/>
      <sz val="12"/>
      <color indexed="10"/>
      <name val="Arial Narrow"/>
      <family val="2"/>
    </font>
    <font>
      <b/>
      <u/>
      <sz val="12"/>
      <name val="Times New Roman"/>
      <family val="1"/>
    </font>
    <font>
      <sz val="12"/>
      <color indexed="10"/>
      <name val="Times New Roman"/>
      <family val="1"/>
    </font>
    <font>
      <sz val="12"/>
      <name val="ZapfDingbats"/>
      <family val="5"/>
      <charset val="2"/>
    </font>
    <font>
      <sz val="12"/>
      <name val="Arial"/>
      <family val="2"/>
    </font>
    <font>
      <b/>
      <sz val="11"/>
      <name val="Times New Roman"/>
      <family val="1"/>
    </font>
    <font>
      <b/>
      <sz val="14"/>
      <name val="Arial Narrow"/>
      <family val="2"/>
    </font>
    <font>
      <b/>
      <sz val="14"/>
      <color indexed="10"/>
      <name val="Arial"/>
      <family val="2"/>
    </font>
    <font>
      <sz val="11"/>
      <name val="Times New Roman"/>
      <family val="1"/>
    </font>
    <font>
      <sz val="14"/>
      <name val="Arial Narrow"/>
      <family val="2"/>
    </font>
    <font>
      <sz val="10"/>
      <name val="Times New Roman"/>
      <family val="1"/>
    </font>
    <font>
      <sz val="9"/>
      <name val="Times New Roman"/>
      <family val="1"/>
    </font>
    <font>
      <b/>
      <sz val="14"/>
      <name val="Arial Black"/>
      <family val="2"/>
    </font>
    <font>
      <sz val="14"/>
      <name val="Arial Black"/>
      <family val="2"/>
    </font>
    <font>
      <b/>
      <sz val="9"/>
      <name val="Arial"/>
      <family val="2"/>
    </font>
    <font>
      <b/>
      <sz val="10"/>
      <name val="Times New Roman"/>
      <family val="1"/>
    </font>
    <font>
      <sz val="12"/>
      <name val="Arial Narrow"/>
      <family val="2"/>
    </font>
    <font>
      <b/>
      <sz val="12"/>
      <name val="Arial"/>
      <family val="2"/>
    </font>
    <font>
      <sz val="12"/>
      <name val="Arial"/>
      <family val="2"/>
    </font>
    <font>
      <b/>
      <sz val="14"/>
      <color indexed="12"/>
      <name val="Arial Narrow"/>
      <family val="2"/>
    </font>
    <font>
      <sz val="14"/>
      <color indexed="12"/>
      <name val="Arial Narrow"/>
      <family val="2"/>
    </font>
    <font>
      <sz val="9"/>
      <name val="Arial"/>
      <family val="2"/>
    </font>
    <font>
      <b/>
      <sz val="16"/>
      <color indexed="10"/>
      <name val="Arial"/>
      <family val="2"/>
    </font>
    <font>
      <b/>
      <sz val="12"/>
      <color indexed="10"/>
      <name val="Arial"/>
      <family val="2"/>
    </font>
    <font>
      <b/>
      <sz val="14"/>
      <name val="Arial"/>
      <family val="2"/>
    </font>
    <font>
      <b/>
      <sz val="12"/>
      <name val="Arial Narrow"/>
      <family val="2"/>
    </font>
    <font>
      <b/>
      <sz val="12"/>
      <name val="Arial"/>
      <family val="2"/>
    </font>
    <font>
      <sz val="9"/>
      <name val="Arial Narrow"/>
      <family val="2"/>
    </font>
    <font>
      <b/>
      <sz val="18"/>
      <name val="Times New Roman"/>
      <family val="1"/>
    </font>
    <font>
      <b/>
      <sz val="16"/>
      <name val="Times New Roman"/>
      <family val="1"/>
    </font>
    <font>
      <sz val="14"/>
      <name val="Times New Roman"/>
      <family val="1"/>
    </font>
    <font>
      <b/>
      <sz val="14"/>
      <name val="Times New Roman"/>
      <family val="1"/>
    </font>
    <font>
      <b/>
      <u/>
      <sz val="11"/>
      <name val="Times New Roman"/>
      <family val="1"/>
    </font>
    <font>
      <u/>
      <sz val="9"/>
      <name val="Arial"/>
      <family val="2"/>
    </font>
    <font>
      <sz val="11"/>
      <name val="ZapfDingbats"/>
      <family val="5"/>
      <charset val="2"/>
    </font>
    <font>
      <sz val="9"/>
      <name val="ZapfDingbats"/>
      <family val="5"/>
      <charset val="2"/>
    </font>
    <font>
      <b/>
      <sz val="9"/>
      <name val="Times New Roman"/>
      <family val="1"/>
    </font>
    <font>
      <sz val="10"/>
      <color indexed="12"/>
      <name val="Times New Roman"/>
      <family val="1"/>
    </font>
    <font>
      <sz val="9"/>
      <color indexed="10"/>
      <name val="Times New Roman"/>
      <family val="1"/>
    </font>
    <font>
      <b/>
      <u/>
      <sz val="9"/>
      <name val="Arial"/>
      <family val="2"/>
    </font>
    <font>
      <sz val="10"/>
      <color indexed="12"/>
      <name val="Arial"/>
      <family val="2"/>
    </font>
    <font>
      <sz val="9"/>
      <color indexed="10"/>
      <name val="Arial"/>
      <family val="2"/>
    </font>
    <font>
      <sz val="9"/>
      <name val="Arial"/>
      <family val="2"/>
    </font>
    <font>
      <sz val="12"/>
      <color indexed="10"/>
      <name val="Arial"/>
      <family val="2"/>
    </font>
    <font>
      <sz val="11"/>
      <color indexed="10"/>
      <name val="Times New Roman"/>
      <family val="1"/>
    </font>
    <font>
      <b/>
      <u/>
      <sz val="14"/>
      <name val="Arial Narrow"/>
      <family val="2"/>
    </font>
    <font>
      <b/>
      <u/>
      <sz val="14"/>
      <color indexed="12"/>
      <name val="Arial Narrow"/>
      <family val="2"/>
    </font>
    <font>
      <b/>
      <sz val="11"/>
      <name val="Arial Narrow"/>
      <family val="2"/>
    </font>
    <font>
      <sz val="12"/>
      <color indexed="12"/>
      <name val="ar"/>
    </font>
    <font>
      <sz val="10"/>
      <name val="Arial Narrow"/>
      <family val="2"/>
    </font>
    <font>
      <sz val="12"/>
      <color indexed="10"/>
      <name val="Arial Narrow"/>
      <family val="2"/>
    </font>
    <font>
      <sz val="8"/>
      <name val="Arial"/>
      <family val="2"/>
    </font>
    <font>
      <b/>
      <sz val="16"/>
      <name val="Arial"/>
      <family val="2"/>
    </font>
    <font>
      <sz val="14"/>
      <name val="Arial"/>
      <family val="2"/>
    </font>
    <font>
      <b/>
      <sz val="9"/>
      <color indexed="10"/>
      <name val="Arial"/>
      <family val="2"/>
    </font>
    <font>
      <sz val="10"/>
      <color indexed="10"/>
      <name val="Times New Roman"/>
      <family val="1"/>
    </font>
    <font>
      <sz val="9"/>
      <color indexed="12"/>
      <name val="Times New Roman"/>
      <family val="1"/>
    </font>
    <font>
      <i/>
      <u/>
      <sz val="14"/>
      <name val="Arial Narrow"/>
      <family val="2"/>
    </font>
    <font>
      <i/>
      <sz val="14"/>
      <color indexed="12"/>
      <name val="Arial Narrow"/>
      <family val="2"/>
    </font>
    <font>
      <i/>
      <sz val="12"/>
      <name val="Arial Narrow"/>
      <family val="2"/>
    </font>
    <font>
      <sz val="9"/>
      <color indexed="10"/>
      <name val="Arial"/>
      <family val="2"/>
    </font>
    <font>
      <sz val="9"/>
      <color indexed="10"/>
      <name val="Arial Narrow"/>
      <family val="2"/>
    </font>
    <font>
      <sz val="11"/>
      <name val="Arial"/>
      <family val="2"/>
    </font>
    <font>
      <sz val="10"/>
      <name val="Arial"/>
      <family val="2"/>
    </font>
    <font>
      <b/>
      <sz val="10"/>
      <name val="Arial"/>
      <family val="2"/>
    </font>
    <font>
      <sz val="14"/>
      <color indexed="9"/>
      <name val="Arial Narrow"/>
      <family val="2"/>
    </font>
    <font>
      <b/>
      <sz val="14"/>
      <color indexed="9"/>
      <name val="Arial Narrow"/>
      <family val="2"/>
    </font>
    <font>
      <sz val="14"/>
      <color indexed="10"/>
      <name val="Arial Narrow"/>
      <family val="2"/>
    </font>
    <font>
      <sz val="12"/>
      <color indexed="10"/>
      <name val="Times New Roman"/>
      <family val="1"/>
    </font>
    <font>
      <i/>
      <sz val="14"/>
      <name val="Arial"/>
      <family val="2"/>
    </font>
    <font>
      <sz val="14"/>
      <color indexed="10"/>
      <name val="Arial"/>
      <family val="2"/>
    </font>
    <font>
      <b/>
      <i/>
      <sz val="14"/>
      <name val="Arial"/>
      <family val="2"/>
    </font>
    <font>
      <u/>
      <sz val="14"/>
      <name val="Arial Narrow"/>
      <family val="2"/>
    </font>
    <font>
      <u/>
      <sz val="14"/>
      <name val="Arial"/>
      <family val="2"/>
    </font>
    <font>
      <sz val="14"/>
      <color indexed="12"/>
      <name val="Arial"/>
      <family val="2"/>
    </font>
    <font>
      <b/>
      <u/>
      <sz val="14"/>
      <name val="Arial"/>
      <family val="2"/>
    </font>
    <font>
      <sz val="16"/>
      <name val="Arial"/>
      <family val="2"/>
    </font>
    <font>
      <vertAlign val="superscript"/>
      <sz val="14"/>
      <name val="Arial"/>
      <family val="2"/>
    </font>
    <font>
      <sz val="14"/>
      <color indexed="9"/>
      <name val="Arial"/>
      <family val="2"/>
    </font>
    <font>
      <b/>
      <sz val="14"/>
      <color indexed="9"/>
      <name val="Arial"/>
      <family val="2"/>
    </font>
    <font>
      <sz val="18"/>
      <color indexed="10"/>
      <name val="Arial Black"/>
      <family val="2"/>
    </font>
    <font>
      <i/>
      <sz val="11"/>
      <color indexed="12"/>
      <name val="Arial"/>
      <family val="2"/>
    </font>
    <font>
      <sz val="14"/>
      <name val="Comic Sans MS"/>
      <family val="4"/>
    </font>
    <font>
      <sz val="11"/>
      <color indexed="12"/>
      <name val="Comic Sans MS"/>
      <family val="4"/>
    </font>
    <font>
      <b/>
      <sz val="11"/>
      <color indexed="10"/>
      <name val="Arial Narrow"/>
      <family val="2"/>
    </font>
    <font>
      <sz val="14"/>
      <color indexed="60"/>
      <name val="Arial Narrow"/>
      <family val="2"/>
    </font>
    <font>
      <i/>
      <sz val="16"/>
      <name val="Arial"/>
      <family val="2"/>
    </font>
    <font>
      <b/>
      <i/>
      <sz val="16"/>
      <name val="Arial"/>
      <family val="2"/>
    </font>
    <font>
      <i/>
      <sz val="9"/>
      <name val="Arial"/>
      <family val="2"/>
    </font>
    <font>
      <b/>
      <sz val="10"/>
      <color indexed="10"/>
      <name val="Arial"/>
      <family val="2"/>
    </font>
    <font>
      <u/>
      <sz val="12"/>
      <name val="Arial Narrow"/>
      <family val="2"/>
    </font>
    <font>
      <b/>
      <sz val="12"/>
      <color indexed="59"/>
      <name val="Arial Narrow"/>
      <family val="2"/>
    </font>
    <font>
      <b/>
      <sz val="10"/>
      <name val="Courier"/>
      <family val="3"/>
    </font>
    <font>
      <b/>
      <u/>
      <sz val="12"/>
      <color indexed="12"/>
      <name val="Arial Narrow"/>
      <family val="2"/>
    </font>
    <font>
      <sz val="12"/>
      <color indexed="12"/>
      <name val="Arial"/>
      <family val="2"/>
    </font>
    <font>
      <b/>
      <i/>
      <sz val="10"/>
      <name val="Arial"/>
      <family val="2"/>
    </font>
    <font>
      <u/>
      <sz val="10"/>
      <color indexed="12"/>
      <name val="Arial"/>
      <family val="2"/>
    </font>
    <font>
      <b/>
      <u/>
      <sz val="12"/>
      <name val="Arial Narrow"/>
      <family val="2"/>
    </font>
    <font>
      <b/>
      <sz val="14"/>
      <color indexed="81"/>
      <name val="Tahoma"/>
      <family val="2"/>
    </font>
    <font>
      <sz val="18"/>
      <name val="Arial"/>
      <family val="2"/>
    </font>
    <font>
      <u/>
      <sz val="18"/>
      <name val="Arial"/>
      <family val="2"/>
    </font>
    <font>
      <sz val="18"/>
      <color indexed="10"/>
      <name val="Arial"/>
      <family val="2"/>
    </font>
    <font>
      <b/>
      <sz val="16"/>
      <color indexed="10"/>
      <name val="Arial Narrow"/>
      <family val="2"/>
    </font>
    <font>
      <sz val="16"/>
      <color indexed="10"/>
      <name val="Arial"/>
      <family val="2"/>
    </font>
    <font>
      <b/>
      <sz val="18"/>
      <color indexed="10"/>
      <name val="Arial Narrow"/>
      <family val="2"/>
    </font>
    <font>
      <sz val="14"/>
      <color indexed="81"/>
      <name val="Tahoma"/>
      <family val="2"/>
    </font>
    <font>
      <sz val="9"/>
      <color rgb="FFFF0000"/>
      <name val="Arial"/>
      <family val="2"/>
    </font>
    <font>
      <sz val="14"/>
      <color rgb="FF0000CC"/>
      <name val="Arial"/>
      <family val="2"/>
    </font>
    <font>
      <b/>
      <sz val="11"/>
      <color rgb="FFFF0000"/>
      <name val="Arial"/>
      <family val="2"/>
    </font>
    <font>
      <b/>
      <sz val="14"/>
      <color theme="6" tint="-0.499984740745262"/>
      <name val="Arial Narrow"/>
      <family val="2"/>
    </font>
    <font>
      <b/>
      <sz val="14"/>
      <color theme="9" tint="-0.499984740745262"/>
      <name val="Arial Narrow"/>
      <family val="2"/>
    </font>
    <font>
      <b/>
      <sz val="14"/>
      <color theme="8" tint="-0.499984740745262"/>
      <name val="Arial Narrow"/>
      <family val="2"/>
    </font>
    <font>
      <b/>
      <sz val="14"/>
      <color theme="6" tint="-0.249977111117893"/>
      <name val="Arial Narrow"/>
      <family val="2"/>
    </font>
    <font>
      <b/>
      <sz val="12"/>
      <color theme="4" tint="-0.499984740745262"/>
      <name val="Arial"/>
      <family val="2"/>
    </font>
    <font>
      <b/>
      <sz val="12"/>
      <color theme="3" tint="-0.249977111117893"/>
      <name val="Arial Narrow"/>
      <family val="2"/>
    </font>
    <font>
      <b/>
      <i/>
      <sz val="12"/>
      <color theme="3" tint="-0.249977111117893"/>
      <name val="Arial Narrow"/>
      <family val="2"/>
    </font>
    <font>
      <b/>
      <sz val="10"/>
      <color theme="4" tint="-0.249977111117893"/>
      <name val="Candara"/>
      <family val="2"/>
    </font>
    <font>
      <b/>
      <sz val="14"/>
      <color rgb="FFFF0000"/>
      <name val="Arial"/>
      <family val="2"/>
    </font>
    <font>
      <b/>
      <sz val="12"/>
      <color rgb="FFFF0000"/>
      <name val="Arial"/>
      <family val="2"/>
    </font>
    <font>
      <sz val="14"/>
      <color theme="5" tint="0.79998168889431442"/>
      <name val="Arial"/>
      <family val="2"/>
    </font>
    <font>
      <b/>
      <sz val="14"/>
      <color theme="0"/>
      <name val="Arial"/>
      <family val="2"/>
    </font>
    <font>
      <sz val="14"/>
      <color theme="1"/>
      <name val="Arial"/>
      <family val="2"/>
    </font>
    <font>
      <b/>
      <sz val="14"/>
      <color theme="1"/>
      <name val="Arial"/>
      <family val="2"/>
    </font>
    <font>
      <sz val="14"/>
      <color rgb="FFFF0000"/>
      <name val="Arial"/>
      <family val="2"/>
    </font>
    <font>
      <sz val="9"/>
      <color rgb="FF0000CC"/>
      <name val="Arial"/>
      <family val="2"/>
    </font>
    <font>
      <b/>
      <sz val="14"/>
      <color theme="5" tint="-0.499984740745262"/>
      <name val="Arial Narrow"/>
      <family val="2"/>
    </font>
    <font>
      <sz val="9"/>
      <color theme="5" tint="-0.499984740745262"/>
      <name val="Arial"/>
      <family val="2"/>
    </font>
    <font>
      <b/>
      <sz val="12"/>
      <color theme="0"/>
      <name val="Arial"/>
      <family val="2"/>
    </font>
    <font>
      <sz val="10"/>
      <color rgb="FFFF0000"/>
      <name val="Arial Narrow"/>
      <family val="2"/>
    </font>
    <font>
      <b/>
      <sz val="20"/>
      <name val="Times New Roman"/>
      <family val="1"/>
    </font>
    <font>
      <sz val="20"/>
      <name val="Times New Roman"/>
      <family val="1"/>
    </font>
    <font>
      <sz val="20"/>
      <name val="Arial"/>
      <family val="2"/>
    </font>
    <font>
      <b/>
      <sz val="20"/>
      <color indexed="10"/>
      <name val="Arial Narrow"/>
      <family val="2"/>
    </font>
    <font>
      <b/>
      <sz val="20"/>
      <color indexed="10"/>
      <name val="Times New Roman"/>
      <family val="1"/>
    </font>
    <font>
      <b/>
      <u/>
      <sz val="20"/>
      <color indexed="10"/>
      <name val="Arial Narrow"/>
      <family val="2"/>
    </font>
    <font>
      <b/>
      <u/>
      <sz val="20"/>
      <name val="Times New Roman"/>
      <family val="1"/>
    </font>
    <font>
      <u/>
      <sz val="20"/>
      <name val="Times New Roman"/>
      <family val="1"/>
    </font>
    <font>
      <sz val="20"/>
      <color indexed="10"/>
      <name val="Times New Roman"/>
      <family val="1"/>
    </font>
    <font>
      <sz val="20"/>
      <color rgb="FFFF0000"/>
      <name val="Arial"/>
      <family val="2"/>
    </font>
    <font>
      <b/>
      <sz val="20"/>
      <name val="Arial"/>
      <family val="2"/>
    </font>
    <font>
      <b/>
      <sz val="20"/>
      <color indexed="10"/>
      <name val="Arial"/>
      <family val="2"/>
    </font>
    <font>
      <b/>
      <sz val="20"/>
      <name val="Arial Narrow"/>
      <family val="2"/>
    </font>
    <font>
      <vertAlign val="superscript"/>
      <sz val="20"/>
      <name val="Times New Roman"/>
      <family val="1"/>
    </font>
    <font>
      <b/>
      <i/>
      <sz val="20"/>
      <name val="Times New Roman"/>
      <family val="1"/>
    </font>
    <font>
      <sz val="20"/>
      <name val="Arial Narrow"/>
      <family val="2"/>
    </font>
    <font>
      <u/>
      <sz val="20"/>
      <name val="ZapfDingbats"/>
      <family val="5"/>
      <charset val="2"/>
    </font>
    <font>
      <sz val="9"/>
      <name val="Arial"/>
      <family val="2"/>
    </font>
    <font>
      <b/>
      <sz val="11"/>
      <color theme="0"/>
      <name val="Calibri"/>
      <family val="2"/>
      <scheme val="minor"/>
    </font>
    <font>
      <b/>
      <u/>
      <sz val="11"/>
      <color theme="1"/>
      <name val="Calibri"/>
      <family val="2"/>
      <scheme val="minor"/>
    </font>
    <font>
      <sz val="18"/>
      <name val="Times New Roman"/>
      <family val="1"/>
    </font>
    <font>
      <sz val="16"/>
      <name val="Times New Roman"/>
      <family val="1"/>
    </font>
    <font>
      <b/>
      <u/>
      <sz val="18"/>
      <color indexed="10"/>
      <name val="Arial Narrow"/>
      <family val="2"/>
    </font>
    <font>
      <sz val="18"/>
      <color indexed="10"/>
      <name val="Times New Roman"/>
      <family val="1"/>
    </font>
    <font>
      <sz val="18"/>
      <color rgb="FFFF0000"/>
      <name val="Times New Roman"/>
      <family val="1"/>
    </font>
    <font>
      <b/>
      <sz val="18"/>
      <name val="Arial"/>
      <family val="2"/>
    </font>
    <font>
      <sz val="16"/>
      <color rgb="FFFF0000"/>
      <name val="Arial"/>
      <family val="2"/>
    </font>
    <font>
      <b/>
      <i/>
      <sz val="11"/>
      <name val="Arial Narrow"/>
      <family val="2"/>
    </font>
    <font>
      <b/>
      <sz val="11"/>
      <color indexed="8"/>
      <name val="Calibri"/>
      <family val="2"/>
    </font>
    <font>
      <sz val="11"/>
      <name val="Helv"/>
    </font>
    <font>
      <sz val="11"/>
      <name val="Calibri"/>
      <family val="2"/>
    </font>
    <font>
      <sz val="11"/>
      <color indexed="8"/>
      <name val="Calibri"/>
      <family val="2"/>
    </font>
    <font>
      <b/>
      <i/>
      <sz val="11"/>
      <color indexed="8"/>
      <name val="Calibri"/>
      <family val="2"/>
    </font>
    <font>
      <sz val="8"/>
      <color theme="1"/>
      <name val="Calibri"/>
      <family val="2"/>
      <scheme val="minor"/>
    </font>
    <font>
      <b/>
      <sz val="8"/>
      <name val="Arial Narrow"/>
      <family val="2"/>
    </font>
    <font>
      <b/>
      <sz val="16"/>
      <color theme="1"/>
      <name val="Arial Narrow"/>
      <family val="2"/>
    </font>
    <font>
      <b/>
      <sz val="14"/>
      <color theme="1"/>
      <name val="Arial Narrow"/>
      <family val="2"/>
    </font>
    <font>
      <sz val="11"/>
      <color theme="1"/>
      <name val="Arial"/>
      <family val="2"/>
    </font>
    <font>
      <b/>
      <i/>
      <sz val="10"/>
      <color indexed="60"/>
      <name val="Calibri"/>
      <family val="2"/>
    </font>
    <font>
      <sz val="10"/>
      <color theme="1"/>
      <name val="Calibri"/>
      <family val="2"/>
      <scheme val="minor"/>
    </font>
    <font>
      <i/>
      <sz val="11"/>
      <color theme="1"/>
      <name val="Calibri"/>
      <family val="2"/>
      <scheme val="minor"/>
    </font>
    <font>
      <b/>
      <sz val="11"/>
      <color theme="1"/>
      <name val="Calibri"/>
      <family val="2"/>
      <scheme val="minor"/>
    </font>
    <font>
      <b/>
      <sz val="9"/>
      <color theme="1"/>
      <name val="Calibri"/>
      <family val="2"/>
      <scheme val="minor"/>
    </font>
    <font>
      <sz val="9"/>
      <color theme="1"/>
      <name val="Arial"/>
      <family val="2"/>
    </font>
    <font>
      <b/>
      <i/>
      <sz val="12"/>
      <name val="Arial"/>
      <family val="2"/>
    </font>
    <font>
      <sz val="10"/>
      <color theme="1"/>
      <name val="Arial"/>
      <family val="2"/>
    </font>
    <font>
      <sz val="11"/>
      <color rgb="FFFF0000"/>
      <name val="Calibri"/>
      <family val="2"/>
      <scheme val="minor"/>
    </font>
    <font>
      <b/>
      <sz val="9"/>
      <color theme="1"/>
      <name val="Arial"/>
      <family val="2"/>
    </font>
    <font>
      <b/>
      <sz val="8"/>
      <color indexed="10"/>
      <name val="Arial Narrow"/>
      <family val="2"/>
    </font>
    <font>
      <b/>
      <sz val="11"/>
      <name val="Arial"/>
      <family val="2"/>
    </font>
    <font>
      <b/>
      <sz val="12"/>
      <color theme="1"/>
      <name val="Calibri"/>
      <family val="2"/>
      <scheme val="minor"/>
    </font>
    <font>
      <b/>
      <sz val="14"/>
      <color theme="1"/>
      <name val="Calibri"/>
      <family val="2"/>
      <scheme val="minor"/>
    </font>
    <font>
      <sz val="14"/>
      <color theme="1"/>
      <name val="Calibri"/>
      <family val="2"/>
      <scheme val="minor"/>
    </font>
    <font>
      <sz val="10"/>
      <color rgb="FFFF0000"/>
      <name val="Calibri"/>
      <family val="2"/>
      <scheme val="minor"/>
    </font>
    <font>
      <sz val="12"/>
      <color rgb="FFFF0000"/>
      <name val="Times New Roman"/>
      <family val="1"/>
    </font>
    <font>
      <b/>
      <i/>
      <sz val="12"/>
      <color indexed="10"/>
      <name val="Arial Narrow"/>
      <family val="2"/>
    </font>
    <font>
      <i/>
      <sz val="11"/>
      <color theme="1"/>
      <name val="Arial"/>
      <family val="2"/>
    </font>
    <font>
      <b/>
      <sz val="11"/>
      <color rgb="FF0070C0"/>
      <name val="Calibri"/>
      <family val="2"/>
      <scheme val="minor"/>
    </font>
    <font>
      <b/>
      <sz val="11"/>
      <name val="Calibri"/>
      <family val="2"/>
    </font>
    <font>
      <sz val="11"/>
      <color rgb="FFFF0000"/>
      <name val="Calibri"/>
      <family val="2"/>
    </font>
    <font>
      <sz val="14"/>
      <color rgb="FFFF0000"/>
      <name val="Arial Narrow"/>
      <family val="2"/>
    </font>
    <font>
      <b/>
      <sz val="14"/>
      <color rgb="FFFF0000"/>
      <name val="Arial Narrow"/>
      <family val="2"/>
    </font>
    <font>
      <b/>
      <sz val="9"/>
      <color rgb="FFFF0000"/>
      <name val="Arial"/>
      <family val="2"/>
    </font>
    <font>
      <b/>
      <i/>
      <sz val="9"/>
      <color rgb="FFFF0000"/>
      <name val="Arial"/>
      <family val="2"/>
    </font>
    <font>
      <b/>
      <sz val="14"/>
      <color rgb="FF00B050"/>
      <name val="Arial Narrow"/>
      <family val="2"/>
    </font>
    <font>
      <b/>
      <u/>
      <sz val="14"/>
      <color rgb="FF0000FF"/>
      <name val="Arial Narrow"/>
      <family val="2"/>
    </font>
    <font>
      <b/>
      <i/>
      <sz val="10"/>
      <color indexed="8"/>
      <name val="Calibri"/>
      <family val="2"/>
    </font>
    <font>
      <b/>
      <sz val="12"/>
      <color rgb="FFFF0000"/>
      <name val="Arial Black"/>
      <family val="2"/>
    </font>
    <font>
      <sz val="12"/>
      <color rgb="FFFF0000"/>
      <name val="Arial"/>
      <family val="2"/>
    </font>
    <font>
      <sz val="9"/>
      <color theme="1"/>
      <name val="Calibri"/>
      <family val="2"/>
      <scheme val="minor"/>
    </font>
    <font>
      <b/>
      <sz val="10"/>
      <color theme="1"/>
      <name val="Calibri"/>
      <family val="2"/>
      <scheme val="minor"/>
    </font>
    <font>
      <b/>
      <sz val="14"/>
      <color theme="3" tint="0.39997558519241921"/>
      <name val="Arial Narrow"/>
      <family val="2"/>
    </font>
    <font>
      <sz val="14"/>
      <name val="Wingdings 2"/>
      <family val="1"/>
      <charset val="2"/>
    </font>
    <font>
      <sz val="11"/>
      <color theme="1"/>
      <name val="Wingdings 2"/>
      <family val="1"/>
      <charset val="2"/>
    </font>
    <font>
      <b/>
      <sz val="12"/>
      <color rgb="FF0070C0"/>
      <name val="Arial"/>
      <family val="2"/>
    </font>
    <font>
      <b/>
      <sz val="11"/>
      <color rgb="FF0070C0"/>
      <name val="Arial"/>
      <family val="2"/>
    </font>
    <font>
      <b/>
      <sz val="16"/>
      <color theme="1"/>
      <name val="Calibri"/>
      <family val="2"/>
      <scheme val="minor"/>
    </font>
    <font>
      <sz val="14"/>
      <color theme="1"/>
      <name val="Arial Narrow"/>
      <family val="2"/>
    </font>
    <font>
      <sz val="12"/>
      <color theme="1"/>
      <name val="Calibri"/>
      <family val="2"/>
      <scheme val="minor"/>
    </font>
    <font>
      <sz val="9"/>
      <name val="Wingdings 2"/>
      <family val="1"/>
      <charset val="2"/>
    </font>
    <font>
      <sz val="9"/>
      <color rgb="FF0070C0"/>
      <name val="Arial"/>
      <family val="2"/>
    </font>
    <font>
      <sz val="9"/>
      <color rgb="FF00B050"/>
      <name val="Arial"/>
      <family val="2"/>
    </font>
    <font>
      <sz val="9"/>
      <color rgb="FF7030A0"/>
      <name val="Arial"/>
      <family val="2"/>
    </font>
    <font>
      <sz val="10"/>
      <name val="Calibri"/>
      <family val="2"/>
      <scheme val="minor"/>
    </font>
    <font>
      <sz val="10"/>
      <color rgb="FF0070C0"/>
      <name val="Arial"/>
      <family val="2"/>
    </font>
    <font>
      <sz val="10"/>
      <color rgb="FF00B050"/>
      <name val="Arial"/>
      <family val="2"/>
    </font>
    <font>
      <sz val="10"/>
      <color rgb="FF7030A0"/>
      <name val="Arial"/>
      <family val="2"/>
    </font>
    <font>
      <i/>
      <sz val="10"/>
      <color theme="1"/>
      <name val="Calibri"/>
      <family val="2"/>
      <scheme val="minor"/>
    </font>
    <font>
      <b/>
      <i/>
      <sz val="11"/>
      <color indexed="60"/>
      <name val="Calibri"/>
      <family val="2"/>
    </font>
    <font>
      <sz val="11"/>
      <name val="Arial Narrow"/>
      <family val="2"/>
    </font>
    <font>
      <b/>
      <i/>
      <sz val="9"/>
      <name val="Arial"/>
      <family val="2"/>
    </font>
    <font>
      <b/>
      <sz val="14"/>
      <color rgb="FF0000CC"/>
      <name val="Arial"/>
      <family val="2"/>
    </font>
    <font>
      <i/>
      <sz val="9"/>
      <name val="Times New Roman"/>
      <family val="1"/>
    </font>
    <font>
      <sz val="14"/>
      <color indexed="10"/>
      <name val="Arial Black"/>
      <family val="2"/>
    </font>
    <font>
      <b/>
      <u/>
      <sz val="16"/>
      <name val="Arial"/>
      <family val="2"/>
    </font>
    <font>
      <i/>
      <sz val="11"/>
      <name val="Arial"/>
      <family val="2"/>
    </font>
    <font>
      <sz val="14"/>
      <color theme="6" tint="0.79998168889431442"/>
      <name val="Arial"/>
      <family val="2"/>
    </font>
    <font>
      <i/>
      <sz val="10"/>
      <name val="Arial"/>
      <family val="2"/>
    </font>
  </fonts>
  <fills count="63">
    <fill>
      <patternFill patternType="none"/>
    </fill>
    <fill>
      <patternFill patternType="gray125"/>
    </fill>
    <fill>
      <patternFill patternType="solid">
        <fgColor indexed="9"/>
        <bgColor indexed="9"/>
      </patternFill>
    </fill>
    <fill>
      <patternFill patternType="solid">
        <fgColor indexed="23"/>
        <bgColor indexed="9"/>
      </patternFill>
    </fill>
    <fill>
      <patternFill patternType="solid">
        <fgColor indexed="26"/>
        <bgColor indexed="9"/>
      </patternFill>
    </fill>
    <fill>
      <patternFill patternType="solid">
        <fgColor indexed="55"/>
        <bgColor indexed="9"/>
      </patternFill>
    </fill>
    <fill>
      <patternFill patternType="solid">
        <fgColor indexed="55"/>
        <bgColor indexed="24"/>
      </patternFill>
    </fill>
    <fill>
      <patternFill patternType="solid">
        <fgColor indexed="47"/>
        <bgColor indexed="9"/>
      </patternFill>
    </fill>
    <fill>
      <patternFill patternType="solid">
        <fgColor indexed="42"/>
        <bgColor indexed="9"/>
      </patternFill>
    </fill>
    <fill>
      <patternFill patternType="solid">
        <fgColor indexed="43"/>
        <bgColor indexed="9"/>
      </patternFill>
    </fill>
    <fill>
      <patternFill patternType="solid">
        <fgColor indexed="26"/>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53"/>
        <bgColor indexed="64"/>
      </patternFill>
    </fill>
    <fill>
      <patternFill patternType="solid">
        <fgColor indexed="13"/>
        <bgColor indexed="64"/>
      </patternFill>
    </fill>
    <fill>
      <patternFill patternType="solid">
        <fgColor indexed="47"/>
        <bgColor indexed="64"/>
      </patternFill>
    </fill>
    <fill>
      <patternFill patternType="solid">
        <fgColor rgb="FFFFFFCC"/>
        <bgColor indexed="64"/>
      </patternFill>
    </fill>
    <fill>
      <patternFill patternType="solid">
        <fgColor theme="6" tint="0.79998168889431442"/>
        <bgColor indexed="64"/>
      </patternFill>
    </fill>
    <fill>
      <patternFill patternType="solid">
        <fgColor rgb="FFE8D1FF"/>
        <bgColor indexed="9"/>
      </patternFill>
    </fill>
    <fill>
      <patternFill patternType="solid">
        <fgColor rgb="FFE8D1FF"/>
        <bgColor indexed="64"/>
      </patternFill>
    </fill>
    <fill>
      <patternFill patternType="solid">
        <fgColor rgb="FFCDF2FF"/>
        <bgColor indexed="9"/>
      </patternFill>
    </fill>
    <fill>
      <patternFill patternType="solid">
        <fgColor rgb="FFCDF2FF"/>
        <bgColor indexed="64"/>
      </patternFill>
    </fill>
    <fill>
      <patternFill patternType="solid">
        <fgColor rgb="FFFFE0D9"/>
        <bgColor indexed="64"/>
      </patternFill>
    </fill>
    <fill>
      <patternFill patternType="solid">
        <fgColor theme="4" tint="0.79998168889431442"/>
        <bgColor indexed="64"/>
      </patternFill>
    </fill>
    <fill>
      <patternFill patternType="solid">
        <fgColor theme="9" tint="0.79998168889431442"/>
        <bgColor indexed="9"/>
      </patternFill>
    </fill>
    <fill>
      <patternFill patternType="solid">
        <fgColor rgb="FFEAFFAF"/>
        <bgColor indexed="64"/>
      </patternFill>
    </fill>
    <fill>
      <patternFill patternType="solid">
        <fgColor theme="9" tint="0.59999389629810485"/>
        <bgColor indexed="9"/>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79998168889431442"/>
        <bgColor indexed="9"/>
      </patternFill>
    </fill>
    <fill>
      <patternFill patternType="solid">
        <fgColor rgb="FFFFE0D9"/>
        <bgColor indexed="9"/>
      </patternFill>
    </fill>
    <fill>
      <patternFill patternType="solid">
        <fgColor rgb="FFEAFFAF"/>
        <bgColor indexed="9"/>
      </patternFill>
    </fill>
    <fill>
      <patternFill patternType="solid">
        <fgColor theme="8" tint="0.59999389629810485"/>
        <bgColor indexed="9"/>
      </patternFill>
    </fill>
    <fill>
      <patternFill patternType="solid">
        <fgColor rgb="FFFFFF9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CC"/>
        <bgColor indexed="9"/>
      </patternFill>
    </fill>
    <fill>
      <patternFill patternType="solid">
        <fgColor rgb="FFD0EDB5"/>
        <bgColor indexed="64"/>
      </patternFill>
    </fill>
    <fill>
      <patternFill patternType="solid">
        <fgColor theme="0"/>
        <bgColor indexed="64"/>
      </patternFill>
    </fill>
    <fill>
      <patternFill patternType="gray0625">
        <bgColor theme="5" tint="0.79995117038483843"/>
      </patternFill>
    </fill>
    <fill>
      <patternFill patternType="solid">
        <fgColor rgb="FFCCFFCC"/>
        <bgColor indexed="64"/>
      </patternFill>
    </fill>
    <fill>
      <patternFill patternType="solid">
        <fgColor theme="7" tint="0.79998168889431442"/>
        <bgColor indexed="9"/>
      </patternFill>
    </fill>
    <fill>
      <patternFill patternType="solid">
        <fgColor rgb="FFFF0000"/>
        <bgColor indexed="64"/>
      </patternFill>
    </fill>
    <fill>
      <patternFill patternType="solid">
        <fgColor theme="9" tint="-0.24994659260841701"/>
        <bgColor theme="9"/>
      </patternFill>
    </fill>
    <fill>
      <patternFill patternType="solid">
        <fgColor theme="5" tint="-0.499984740745262"/>
        <bgColor theme="5"/>
      </patternFill>
    </fill>
    <fill>
      <patternFill patternType="solid">
        <fgColor theme="6" tint="0.39997558519241921"/>
        <bgColor indexed="64"/>
      </patternFill>
    </fill>
    <fill>
      <patternFill patternType="solid">
        <fgColor theme="2"/>
        <bgColor indexed="64"/>
      </patternFill>
    </fill>
    <fill>
      <patternFill patternType="solid">
        <fgColor indexed="31"/>
        <bgColor indexed="64"/>
      </patternFill>
    </fill>
    <fill>
      <patternFill patternType="solid">
        <fgColor indexed="46"/>
        <bgColor indexed="64"/>
      </patternFill>
    </fill>
    <fill>
      <patternFill patternType="solid">
        <fgColor theme="8" tint="0.79998168889431442"/>
        <bgColor indexed="64"/>
      </patternFill>
    </fill>
    <fill>
      <patternFill patternType="solid">
        <fgColor indexed="45"/>
        <bgColor indexed="64"/>
      </patternFill>
    </fill>
    <fill>
      <patternFill patternType="solid">
        <fgColor theme="3" tint="0.79998168889431442"/>
        <bgColor indexed="64"/>
      </patternFill>
    </fill>
    <fill>
      <patternFill patternType="solid">
        <fgColor rgb="FFFFC000"/>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rgb="FFEBF1DE"/>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rgb="FFDCE6F1"/>
        <bgColor indexed="64"/>
      </patternFill>
    </fill>
    <fill>
      <patternFill patternType="solid">
        <fgColor theme="0" tint="-0.34998626667073579"/>
        <bgColor indexed="64"/>
      </patternFill>
    </fill>
  </fills>
  <borders count="208">
    <border>
      <left/>
      <right/>
      <top/>
      <bottom/>
      <diagonal/>
    </border>
    <border>
      <left/>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diagonal/>
    </border>
    <border>
      <left style="thin">
        <color indexed="64"/>
      </left>
      <right style="thin">
        <color indexed="64"/>
      </right>
      <top/>
      <bottom/>
      <diagonal/>
    </border>
    <border>
      <left/>
      <right style="thin">
        <color indexed="64"/>
      </right>
      <top/>
      <bottom/>
      <diagonal/>
    </border>
    <border>
      <left/>
      <right style="thick">
        <color indexed="64"/>
      </right>
      <top/>
      <bottom/>
      <diagonal/>
    </border>
    <border>
      <left/>
      <right style="thin">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n">
        <color indexed="64"/>
      </right>
      <top/>
      <bottom/>
      <diagonal/>
    </border>
    <border>
      <left style="thin">
        <color indexed="64"/>
      </left>
      <right style="thick">
        <color indexed="64"/>
      </right>
      <top/>
      <bottom/>
      <diagonal/>
    </border>
    <border>
      <left/>
      <right style="thick">
        <color indexed="64"/>
      </right>
      <top style="thick">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ck">
        <color indexed="64"/>
      </left>
      <right style="thin">
        <color indexed="64"/>
      </right>
      <top style="thin">
        <color indexed="64"/>
      </top>
      <bottom style="double">
        <color indexed="64"/>
      </bottom>
      <diagonal/>
    </border>
    <border>
      <left style="thick">
        <color indexed="64"/>
      </left>
      <right style="thin">
        <color indexed="64"/>
      </right>
      <top/>
      <bottom style="thick">
        <color indexed="64"/>
      </bottom>
      <diagonal/>
    </border>
    <border>
      <left/>
      <right/>
      <top style="double">
        <color indexed="64"/>
      </top>
      <bottom style="thick">
        <color indexed="64"/>
      </bottom>
      <diagonal/>
    </border>
    <border>
      <left/>
      <right style="thin">
        <color indexed="64"/>
      </right>
      <top style="double">
        <color indexed="64"/>
      </top>
      <bottom style="thick">
        <color indexed="64"/>
      </bottom>
      <diagonal/>
    </border>
    <border>
      <left style="thin">
        <color indexed="64"/>
      </left>
      <right style="thick">
        <color indexed="64"/>
      </right>
      <top style="double">
        <color indexed="64"/>
      </top>
      <bottom style="thick">
        <color indexed="64"/>
      </bottom>
      <diagonal/>
    </border>
    <border>
      <left/>
      <right/>
      <top/>
      <bottom style="medium">
        <color indexed="64"/>
      </bottom>
      <diagonal/>
    </border>
    <border>
      <left style="medium">
        <color indexed="64"/>
      </left>
      <right/>
      <top/>
      <bottom/>
      <diagonal/>
    </border>
    <border>
      <left style="thick">
        <color indexed="64"/>
      </left>
      <right/>
      <top style="thick">
        <color indexed="64"/>
      </top>
      <bottom/>
      <diagonal/>
    </border>
    <border>
      <left style="thin">
        <color indexed="64"/>
      </left>
      <right/>
      <top style="thick">
        <color indexed="64"/>
      </top>
      <bottom/>
      <diagonal/>
    </border>
    <border>
      <left/>
      <right/>
      <top style="thick">
        <color indexed="64"/>
      </top>
      <bottom/>
      <diagonal/>
    </border>
    <border>
      <left style="thin">
        <color indexed="64"/>
      </left>
      <right/>
      <top style="thick">
        <color indexed="64"/>
      </top>
      <bottom style="thick">
        <color indexed="64"/>
      </bottom>
      <diagonal/>
    </border>
    <border>
      <left/>
      <right/>
      <top/>
      <bottom style="thick">
        <color indexed="64"/>
      </bottom>
      <diagonal/>
    </border>
    <border>
      <left style="medium">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right/>
      <top/>
      <bottom style="double">
        <color indexed="64"/>
      </bottom>
      <diagonal/>
    </border>
    <border>
      <left/>
      <right style="thin">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diagonal/>
    </border>
    <border>
      <left/>
      <right style="thin">
        <color indexed="64"/>
      </right>
      <top/>
      <bottom style="thick">
        <color indexed="64"/>
      </bottom>
      <diagonal/>
    </border>
    <border>
      <left/>
      <right style="thick">
        <color indexed="64"/>
      </right>
      <top/>
      <bottom style="thin">
        <color indexed="64"/>
      </bottom>
      <diagonal/>
    </border>
    <border>
      <left style="double">
        <color indexed="64"/>
      </left>
      <right style="double">
        <color indexed="64"/>
      </right>
      <top style="double">
        <color indexed="64"/>
      </top>
      <bottom style="double">
        <color indexed="64"/>
      </bottom>
      <diagonal/>
    </border>
    <border>
      <left/>
      <right style="medium">
        <color indexed="64"/>
      </right>
      <top style="medium">
        <color indexed="64"/>
      </top>
      <bottom style="medium">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double">
        <color indexed="64"/>
      </left>
      <right style="double">
        <color indexed="64"/>
      </right>
      <top style="thin">
        <color indexed="64"/>
      </top>
      <bottom style="double">
        <color indexed="64"/>
      </bottom>
      <diagonal/>
    </border>
    <border>
      <left/>
      <right style="thin">
        <color indexed="64"/>
      </right>
      <top/>
      <bottom style="double">
        <color indexed="64"/>
      </bottom>
      <diagonal/>
    </border>
    <border>
      <left/>
      <right style="medium">
        <color indexed="64"/>
      </right>
      <top/>
      <bottom/>
      <diagonal/>
    </border>
    <border>
      <left/>
      <right style="thick">
        <color indexed="64"/>
      </right>
      <top/>
      <bottom style="thick">
        <color indexed="64"/>
      </bottom>
      <diagonal/>
    </border>
    <border>
      <left style="thick">
        <color indexed="64"/>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mediumDashDotDot">
        <color indexed="64"/>
      </bottom>
      <diagonal/>
    </border>
    <border>
      <left style="thick">
        <color indexed="64"/>
      </left>
      <right style="thick">
        <color indexed="64"/>
      </right>
      <top/>
      <bottom style="thick">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diagonal/>
    </border>
    <border>
      <left style="double">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right style="thick">
        <color indexed="64"/>
      </right>
      <top style="thin">
        <color indexed="64"/>
      </top>
      <bottom style="double">
        <color indexed="64"/>
      </bottom>
      <diagonal/>
    </border>
    <border>
      <left style="thin">
        <color indexed="64"/>
      </left>
      <right/>
      <top/>
      <bottom/>
      <diagonal/>
    </border>
    <border>
      <left style="thick">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ck">
        <color indexed="64"/>
      </top>
      <bottom/>
      <diagonal/>
    </border>
    <border>
      <left/>
      <right style="thin">
        <color indexed="64"/>
      </right>
      <top style="thick">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style="thick">
        <color indexed="64"/>
      </left>
      <right style="thin">
        <color indexed="64"/>
      </right>
      <top style="thin">
        <color indexed="64"/>
      </top>
      <bottom style="thick">
        <color indexed="64"/>
      </bottom>
      <diagonal/>
    </border>
    <border>
      <left style="thin">
        <color indexed="8"/>
      </left>
      <right style="thin">
        <color indexed="8"/>
      </right>
      <top style="thin">
        <color indexed="64"/>
      </top>
      <bottom style="thick">
        <color indexed="64"/>
      </bottom>
      <diagonal/>
    </border>
    <border>
      <left style="thin">
        <color indexed="8"/>
      </left>
      <right style="thick">
        <color indexed="64"/>
      </right>
      <top style="thin">
        <color indexed="64"/>
      </top>
      <bottom style="thick">
        <color indexed="64"/>
      </bottom>
      <diagonal/>
    </border>
    <border>
      <left style="thin">
        <color indexed="64"/>
      </left>
      <right style="thick">
        <color indexed="64"/>
      </right>
      <top style="thin">
        <color indexed="64"/>
      </top>
      <bottom style="double">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medium">
        <color indexed="64"/>
      </left>
      <right style="medium">
        <color indexed="64"/>
      </right>
      <top/>
      <bottom/>
      <diagonal/>
    </border>
    <border>
      <left style="double">
        <color indexed="64"/>
      </left>
      <right style="medium">
        <color indexed="64"/>
      </right>
      <top/>
      <bottom style="medium">
        <color indexed="64"/>
      </bottom>
      <diagonal/>
    </border>
    <border>
      <left style="thin">
        <color indexed="64"/>
      </left>
      <right/>
      <top style="thin">
        <color indexed="64"/>
      </top>
      <bottom style="double">
        <color indexed="64"/>
      </bottom>
      <diagonal/>
    </border>
    <border>
      <left style="thick">
        <color indexed="64"/>
      </left>
      <right style="thin">
        <color indexed="64"/>
      </right>
      <top style="thick">
        <color indexed="64"/>
      </top>
      <bottom style="thick">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diagonal/>
    </border>
    <border>
      <left style="medium">
        <color indexed="64"/>
      </left>
      <right style="thin">
        <color indexed="64"/>
      </right>
      <top style="thick">
        <color indexed="64"/>
      </top>
      <bottom style="thick">
        <color indexed="64"/>
      </bottom>
      <diagonal/>
    </border>
    <border>
      <left style="medium">
        <color indexed="64"/>
      </left>
      <right/>
      <top style="thin">
        <color indexed="64"/>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slantDashDot">
        <color indexed="64"/>
      </left>
      <right style="thin">
        <color indexed="64"/>
      </right>
      <top style="thin">
        <color indexed="64"/>
      </top>
      <bottom style="thin">
        <color indexed="64"/>
      </bottom>
      <diagonal/>
    </border>
    <border>
      <left style="slantDashDot">
        <color indexed="64"/>
      </left>
      <right/>
      <top/>
      <bottom/>
      <diagonal/>
    </border>
    <border>
      <left style="thin">
        <color indexed="64"/>
      </left>
      <right style="slantDashDot">
        <color indexed="64"/>
      </right>
      <top style="thin">
        <color indexed="64"/>
      </top>
      <bottom style="thin">
        <color indexed="64"/>
      </bottom>
      <diagonal/>
    </border>
    <border>
      <left style="thin">
        <color indexed="64"/>
      </left>
      <right style="thin">
        <color indexed="64"/>
      </right>
      <top style="thin">
        <color indexed="64"/>
      </top>
      <bottom style="slantDashDot">
        <color indexed="64"/>
      </bottom>
      <diagonal/>
    </border>
    <border>
      <left style="slantDashDot">
        <color indexed="64"/>
      </left>
      <right/>
      <top style="thin">
        <color indexed="0"/>
      </top>
      <bottom/>
      <diagonal/>
    </border>
    <border>
      <left style="slantDashDot">
        <color indexed="64"/>
      </left>
      <right/>
      <top style="thin">
        <color indexed="0"/>
      </top>
      <bottom style="slantDashDot">
        <color indexed="64"/>
      </bottom>
      <diagonal/>
    </border>
    <border>
      <left style="slantDashDot">
        <color indexed="64"/>
      </left>
      <right/>
      <top style="slantDashDot">
        <color indexed="64"/>
      </top>
      <bottom style="slantDashDot">
        <color indexed="64"/>
      </bottom>
      <diagonal/>
    </border>
    <border>
      <left/>
      <right style="slantDashDot">
        <color indexed="64"/>
      </right>
      <top style="slantDashDot">
        <color indexed="64"/>
      </top>
      <bottom style="slantDashDot">
        <color indexed="64"/>
      </bottom>
      <diagonal/>
    </border>
    <border>
      <left/>
      <right/>
      <top style="slantDashDot">
        <color indexed="64"/>
      </top>
      <bottom style="slantDashDot">
        <color indexed="64"/>
      </bottom>
      <diagonal/>
    </border>
    <border>
      <left/>
      <right style="thin">
        <color indexed="64"/>
      </right>
      <top style="slantDashDot">
        <color indexed="64"/>
      </top>
      <bottom style="slantDashDot">
        <color indexed="64"/>
      </bottom>
      <diagonal/>
    </border>
    <border>
      <left style="medium">
        <color indexed="64"/>
      </left>
      <right style="medium">
        <color indexed="64"/>
      </right>
      <top style="medium">
        <color indexed="64"/>
      </top>
      <bottom/>
      <diagonal/>
    </border>
    <border>
      <left style="thick">
        <color indexed="64"/>
      </left>
      <right style="thick">
        <color indexed="64"/>
      </right>
      <top style="thick">
        <color indexed="8"/>
      </top>
      <bottom style="thin">
        <color indexed="64"/>
      </bottom>
      <diagonal/>
    </border>
    <border>
      <left style="thick">
        <color indexed="8"/>
      </left>
      <right style="thick">
        <color indexed="8"/>
      </right>
      <top style="thick">
        <color indexed="8"/>
      </top>
      <bottom style="thick">
        <color indexed="8"/>
      </bottom>
      <diagonal/>
    </border>
    <border>
      <left style="thin">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n">
        <color indexed="64"/>
      </top>
      <bottom/>
      <diagonal/>
    </border>
    <border>
      <left style="thin">
        <color indexed="64"/>
      </left>
      <right style="thick">
        <color indexed="64"/>
      </right>
      <top style="thin">
        <color indexed="64"/>
      </top>
      <bottom/>
      <diagonal/>
    </border>
    <border>
      <left style="double">
        <color indexed="64"/>
      </left>
      <right style="thin">
        <color indexed="64"/>
      </right>
      <top style="thick">
        <color indexed="64"/>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ck">
        <color indexed="64"/>
      </left>
      <right style="thick">
        <color indexed="64"/>
      </right>
      <top style="double">
        <color indexed="64"/>
      </top>
      <bottom style="thin">
        <color indexed="64"/>
      </bottom>
      <diagonal/>
    </border>
    <border>
      <left/>
      <right style="thin">
        <color indexed="64"/>
      </right>
      <top style="thin">
        <color indexed="64"/>
      </top>
      <bottom style="thick">
        <color indexed="64"/>
      </bottom>
      <diagonal/>
    </border>
    <border>
      <left style="double">
        <color indexed="64"/>
      </left>
      <right style="thin">
        <color indexed="64"/>
      </right>
      <top style="thick">
        <color indexed="64"/>
      </top>
      <bottom style="thick">
        <color indexed="64"/>
      </bottom>
      <diagonal/>
    </border>
    <border>
      <left style="thin">
        <color indexed="64"/>
      </left>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style="thick">
        <color indexed="64"/>
      </left>
      <right/>
      <top style="double">
        <color indexed="64"/>
      </top>
      <bottom style="thin">
        <color indexed="64"/>
      </bottom>
      <diagonal/>
    </border>
    <border>
      <left/>
      <right/>
      <top style="double">
        <color indexed="64"/>
      </top>
      <bottom style="thin">
        <color indexed="64"/>
      </bottom>
      <diagonal/>
    </border>
    <border>
      <left/>
      <right/>
      <top style="thin">
        <color indexed="64"/>
      </top>
      <bottom style="thick">
        <color indexed="64"/>
      </bottom>
      <diagonal/>
    </border>
    <border>
      <left/>
      <right style="thin">
        <color indexed="8"/>
      </right>
      <top style="thin">
        <color indexed="64"/>
      </top>
      <bottom style="thick">
        <color indexed="64"/>
      </bottom>
      <diagonal/>
    </border>
    <border>
      <left/>
      <right style="thin">
        <color indexed="64"/>
      </right>
      <top style="thin">
        <color indexed="64"/>
      </top>
      <bottom/>
      <diagonal/>
    </border>
    <border>
      <left style="slantDashDot">
        <color indexed="64"/>
      </left>
      <right/>
      <top style="slantDashDot">
        <color indexed="64"/>
      </top>
      <bottom style="thin">
        <color indexed="64"/>
      </bottom>
      <diagonal/>
    </border>
    <border>
      <left/>
      <right/>
      <top style="slantDashDot">
        <color indexed="64"/>
      </top>
      <bottom style="thin">
        <color indexed="64"/>
      </bottom>
      <diagonal/>
    </border>
    <border>
      <left/>
      <right style="thick">
        <color indexed="8"/>
      </right>
      <top style="thick">
        <color indexed="64"/>
      </top>
      <bottom style="thick">
        <color indexed="64"/>
      </bottom>
      <diagonal/>
    </border>
    <border>
      <left/>
      <right style="double">
        <color indexed="64"/>
      </right>
      <top/>
      <bottom/>
      <diagonal/>
    </border>
    <border>
      <left/>
      <right style="double">
        <color indexed="64"/>
      </right>
      <top/>
      <bottom style="double">
        <color indexed="64"/>
      </bottom>
      <diagonal/>
    </border>
    <border>
      <left/>
      <right style="double">
        <color indexed="64"/>
      </right>
      <top style="thick">
        <color indexed="64"/>
      </top>
      <bottom style="thick">
        <color indexed="64"/>
      </bottom>
      <diagonal/>
    </border>
    <border>
      <left style="thin">
        <color indexed="64"/>
      </left>
      <right style="double">
        <color indexed="64"/>
      </right>
      <top style="thin">
        <color indexed="64"/>
      </top>
      <bottom/>
      <diagonal/>
    </border>
    <border>
      <left/>
      <right style="double">
        <color indexed="64"/>
      </right>
      <top style="thin">
        <color indexed="64"/>
      </top>
      <bottom style="thin">
        <color indexed="64"/>
      </bottom>
      <diagonal/>
    </border>
    <border>
      <left style="thin">
        <color indexed="64"/>
      </left>
      <right/>
      <top style="medium">
        <color indexed="64"/>
      </top>
      <bottom/>
      <diagonal/>
    </border>
    <border>
      <left style="thick">
        <color indexed="64"/>
      </left>
      <right/>
      <top style="thin">
        <color indexed="64"/>
      </top>
      <bottom style="thick">
        <color indexed="64"/>
      </bottom>
      <diagonal/>
    </border>
    <border>
      <left/>
      <right style="thick">
        <color indexed="8"/>
      </right>
      <top/>
      <bottom/>
      <diagonal/>
    </border>
    <border>
      <left/>
      <right style="thick">
        <color indexed="8"/>
      </right>
      <top style="thin">
        <color indexed="64"/>
      </top>
      <bottom style="thin">
        <color indexed="64"/>
      </bottom>
      <diagonal/>
    </border>
    <border>
      <left/>
      <right style="thick">
        <color indexed="8"/>
      </right>
      <top style="thin">
        <color indexed="64"/>
      </top>
      <bottom/>
      <diagonal/>
    </border>
    <border>
      <left/>
      <right style="thin">
        <color indexed="8"/>
      </right>
      <top/>
      <bottom/>
      <diagonal/>
    </border>
    <border>
      <left style="thick">
        <color indexed="64"/>
      </left>
      <right/>
      <top style="medium">
        <color indexed="64"/>
      </top>
      <bottom/>
      <diagonal/>
    </border>
    <border>
      <left/>
      <right/>
      <top/>
      <bottom style="thin">
        <color indexed="8"/>
      </bottom>
      <diagonal/>
    </border>
    <border>
      <left/>
      <right style="medium">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theme="9"/>
      </left>
      <right style="thin">
        <color theme="9"/>
      </right>
      <top style="thin">
        <color theme="9"/>
      </top>
      <bottom style="thin">
        <color theme="9"/>
      </bottom>
      <diagonal/>
    </border>
    <border>
      <left style="thick">
        <color indexed="64"/>
      </left>
      <right style="thin">
        <color indexed="64"/>
      </right>
      <top/>
      <bottom style="double">
        <color indexed="64"/>
      </bottom>
      <diagonal/>
    </border>
    <border>
      <left style="thick">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thick">
        <color indexed="64"/>
      </right>
      <top/>
      <bottom style="double">
        <color indexed="64"/>
      </bottom>
      <diagonal/>
    </border>
    <border>
      <left/>
      <right style="thin">
        <color indexed="8"/>
      </right>
      <top style="thin">
        <color indexed="64"/>
      </top>
      <bottom style="double">
        <color indexed="64"/>
      </bottom>
      <diagonal/>
    </border>
    <border>
      <left style="thin">
        <color indexed="8"/>
      </left>
      <right style="thin">
        <color indexed="64"/>
      </right>
      <top style="thin">
        <color indexed="64"/>
      </top>
      <bottom style="double">
        <color indexed="64"/>
      </bottom>
      <diagonal/>
    </border>
    <border>
      <left style="thick">
        <color indexed="64"/>
      </left>
      <right style="thick">
        <color indexed="64"/>
      </right>
      <top style="thick">
        <color indexed="64"/>
      </top>
      <bottom style="double">
        <color indexed="64"/>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ck">
        <color indexed="64"/>
      </left>
      <right style="thick">
        <color indexed="64"/>
      </right>
      <top style="thick">
        <color indexed="8"/>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ck">
        <color indexed="64"/>
      </top>
      <bottom/>
      <diagonal/>
    </border>
    <border>
      <left/>
      <right style="double">
        <color indexed="64"/>
      </right>
      <top style="double">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thin">
        <color indexed="64"/>
      </left>
      <right/>
      <top style="thick">
        <color indexed="64"/>
      </top>
      <bottom style="thin">
        <color indexed="64"/>
      </bottom>
      <diagonal/>
    </border>
    <border>
      <left style="medium">
        <color indexed="64"/>
      </left>
      <right style="thick">
        <color indexed="64"/>
      </right>
      <top style="medium">
        <color indexed="64"/>
      </top>
      <bottom/>
      <diagonal/>
    </border>
    <border>
      <left style="thin">
        <color indexed="64"/>
      </left>
      <right style="double">
        <color indexed="64"/>
      </right>
      <top style="thick">
        <color indexed="64"/>
      </top>
      <bottom style="thick">
        <color indexed="64"/>
      </bottom>
      <diagonal/>
    </border>
    <border>
      <left/>
      <right/>
      <top style="thick">
        <color indexed="64"/>
      </top>
      <bottom style="thin">
        <color indexed="64"/>
      </bottom>
      <diagonal/>
    </border>
    <border>
      <left/>
      <right/>
      <top/>
      <bottom style="thin">
        <color auto="1"/>
      </bottom>
      <diagonal/>
    </border>
    <border>
      <left style="thin">
        <color indexed="64"/>
      </left>
      <right style="slantDashDot">
        <color indexed="64"/>
      </right>
      <top style="thin">
        <color indexed="64"/>
      </top>
      <bottom/>
      <diagonal/>
    </border>
    <border>
      <left style="thin">
        <color indexed="64"/>
      </left>
      <right/>
      <top style="thin">
        <color indexed="64"/>
      </top>
      <bottom style="slantDashDot">
        <color indexed="64"/>
      </bottom>
      <diagonal/>
    </border>
    <border>
      <left style="thick">
        <color indexed="64"/>
      </left>
      <right style="thick">
        <color indexed="64"/>
      </right>
      <top style="thick">
        <color indexed="64"/>
      </top>
      <bottom style="medium">
        <color indexed="64"/>
      </bottom>
      <diagonal/>
    </border>
    <border>
      <left style="slantDashDot">
        <color indexed="64"/>
      </left>
      <right style="thin">
        <color indexed="64"/>
      </right>
      <top style="thin">
        <color indexed="64"/>
      </top>
      <bottom style="slantDashDot">
        <color indexed="64"/>
      </bottom>
      <diagonal/>
    </border>
    <border>
      <left style="medium">
        <color indexed="64"/>
      </left>
      <right style="thick">
        <color indexed="64"/>
      </right>
      <top style="medium">
        <color indexed="64"/>
      </top>
      <bottom style="medium">
        <color indexed="64"/>
      </bottom>
      <diagonal/>
    </border>
    <border>
      <left style="thin">
        <color indexed="64"/>
      </left>
      <right style="double">
        <color indexed="64"/>
      </right>
      <top/>
      <bottom style="thin">
        <color indexed="64"/>
      </bottom>
      <diagonal/>
    </border>
    <border>
      <left style="thick">
        <color indexed="64"/>
      </left>
      <right style="thick">
        <color indexed="64"/>
      </right>
      <top/>
      <bottom style="thin">
        <color indexed="64"/>
      </bottom>
      <diagonal/>
    </border>
    <border>
      <left style="double">
        <color indexed="64"/>
      </left>
      <right style="thin">
        <color indexed="64"/>
      </right>
      <top style="medium">
        <color indexed="64"/>
      </top>
      <bottom style="double">
        <color indexed="64"/>
      </bottom>
      <diagonal/>
    </border>
    <border>
      <left style="medium">
        <color indexed="64"/>
      </left>
      <right style="thick">
        <color indexed="64"/>
      </right>
      <top style="thin">
        <color indexed="64"/>
      </top>
      <bottom style="thin">
        <color indexed="64"/>
      </bottom>
      <diagonal/>
    </border>
    <border>
      <left style="thick">
        <color indexed="64"/>
      </left>
      <right style="medium">
        <color indexed="64"/>
      </right>
      <top style="double">
        <color indexed="64"/>
      </top>
      <bottom style="thin">
        <color indexed="64"/>
      </bottom>
      <diagonal/>
    </border>
    <border>
      <left/>
      <right style="thick">
        <color indexed="64"/>
      </right>
      <top style="medium">
        <color indexed="64"/>
      </top>
      <bottom style="medium">
        <color indexed="64"/>
      </bottom>
      <diagonal/>
    </border>
  </borders>
  <cellStyleXfs count="16">
    <xf numFmtId="0" fontId="0" fillId="0" borderId="0">
      <alignment vertical="top"/>
    </xf>
    <xf numFmtId="22"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121" fillId="0" borderId="0" applyNumberFormat="0" applyFill="0" applyBorder="0" applyAlignment="0" applyProtection="0">
      <alignment vertical="top"/>
      <protection locked="0"/>
    </xf>
    <xf numFmtId="0" fontId="19" fillId="0" borderId="0"/>
    <xf numFmtId="0" fontId="46" fillId="0" borderId="0">
      <alignment vertical="top"/>
    </xf>
    <xf numFmtId="43" fontId="171" fillId="0" borderId="0" applyFont="0" applyFill="0" applyBorder="0" applyAlignment="0" applyProtection="0"/>
    <xf numFmtId="42" fontId="171" fillId="0" borderId="0" applyFont="0" applyFill="0" applyBorder="0" applyAlignment="0" applyProtection="0"/>
    <xf numFmtId="0" fontId="18" fillId="0" borderId="0"/>
    <xf numFmtId="0" fontId="46" fillId="0" borderId="0">
      <alignment vertical="top"/>
    </xf>
  </cellStyleXfs>
  <cellXfs count="1840">
    <xf numFmtId="0" fontId="0" fillId="0" borderId="0" xfId="0">
      <alignment vertical="top"/>
    </xf>
    <xf numFmtId="0" fontId="21" fillId="0" borderId="0" xfId="0" applyFont="1">
      <alignment vertical="top"/>
    </xf>
    <xf numFmtId="0" fontId="21" fillId="0" borderId="0" xfId="0" applyFont="1" applyAlignment="1"/>
    <xf numFmtId="0" fontId="22" fillId="0" borderId="0" xfId="0" applyFont="1" applyAlignment="1">
      <alignment horizontal="center"/>
    </xf>
    <xf numFmtId="0" fontId="21" fillId="0" borderId="0" xfId="0" applyFont="1" applyAlignment="1">
      <alignment horizontal="center"/>
    </xf>
    <xf numFmtId="0" fontId="22" fillId="0" borderId="0" xfId="0" applyFont="1" applyAlignment="1">
      <alignment horizontal="left"/>
    </xf>
    <xf numFmtId="0" fontId="34" fillId="0" borderId="0" xfId="0" applyFont="1" applyAlignment="1"/>
    <xf numFmtId="0" fontId="36" fillId="0" borderId="0" xfId="0" applyFont="1">
      <alignment vertical="top"/>
    </xf>
    <xf numFmtId="0" fontId="21" fillId="4" borderId="0" xfId="0" applyFont="1" applyFill="1">
      <alignment vertical="top"/>
    </xf>
    <xf numFmtId="0" fontId="22" fillId="0" borderId="0" xfId="0" applyFont="1" applyAlignment="1"/>
    <xf numFmtId="0" fontId="21" fillId="4" borderId="0" xfId="0" applyFont="1" applyFill="1" applyAlignment="1"/>
    <xf numFmtId="0" fontId="22" fillId="0" borderId="0" xfId="0" applyFont="1" applyAlignment="1">
      <alignment horizontal="centerContinuous"/>
    </xf>
    <xf numFmtId="0" fontId="21" fillId="0" borderId="0" xfId="0" applyFont="1" applyAlignment="1">
      <alignment horizontal="centerContinuous"/>
    </xf>
    <xf numFmtId="0" fontId="37" fillId="0" borderId="0" xfId="0" quotePrefix="1" applyFont="1" applyAlignment="1">
      <alignment horizontal="centerContinuous"/>
    </xf>
    <xf numFmtId="0" fontId="38" fillId="0" borderId="0" xfId="0" applyFont="1" applyAlignment="1">
      <alignment horizontal="centerContinuous"/>
    </xf>
    <xf numFmtId="0" fontId="21" fillId="0" borderId="0" xfId="0" quotePrefix="1" applyFont="1" applyAlignment="1">
      <alignment horizontal="right"/>
    </xf>
    <xf numFmtId="14" fontId="24" fillId="0" borderId="1" xfId="0" applyNumberFormat="1" applyFont="1" applyBorder="1" applyAlignment="1">
      <alignment horizontal="center"/>
    </xf>
    <xf numFmtId="0" fontId="23" fillId="0" borderId="1" xfId="0" applyFont="1" applyBorder="1" applyAlignment="1">
      <alignment horizontal="center"/>
    </xf>
    <xf numFmtId="0" fontId="22" fillId="0" borderId="0" xfId="0" quotePrefix="1" applyFont="1" applyAlignment="1">
      <alignment horizontal="right"/>
    </xf>
    <xf numFmtId="0" fontId="22" fillId="0" borderId="1" xfId="0" applyFont="1" applyBorder="1" applyAlignment="1">
      <alignment horizontal="centerContinuous"/>
    </xf>
    <xf numFmtId="0" fontId="26" fillId="0" borderId="0" xfId="0" quotePrefix="1" applyFont="1" applyAlignment="1">
      <alignment horizontal="center"/>
    </xf>
    <xf numFmtId="0" fontId="21" fillId="0" borderId="0" xfId="0" applyFont="1" applyAlignment="1">
      <alignment horizontal="right"/>
    </xf>
    <xf numFmtId="0" fontId="24" fillId="0" borderId="1" xfId="0" applyFont="1" applyBorder="1" applyAlignment="1">
      <alignment horizontal="center"/>
    </xf>
    <xf numFmtId="0" fontId="28" fillId="0" borderId="0" xfId="0" applyFont="1" applyAlignment="1">
      <alignment horizontal="center"/>
    </xf>
    <xf numFmtId="0" fontId="21" fillId="0" borderId="29" xfId="0" applyFont="1" applyBorder="1" applyAlignment="1"/>
    <xf numFmtId="0" fontId="21" fillId="0" borderId="30" xfId="0" applyFont="1" applyBorder="1" applyAlignment="1"/>
    <xf numFmtId="0" fontId="21" fillId="0" borderId="31" xfId="0" applyFont="1" applyBorder="1" applyAlignment="1"/>
    <xf numFmtId="0" fontId="22" fillId="0" borderId="32" xfId="0" applyFont="1" applyBorder="1" applyAlignment="1">
      <alignment horizontal="center"/>
    </xf>
    <xf numFmtId="0" fontId="42" fillId="0" borderId="2" xfId="0" applyFont="1" applyBorder="1" applyAlignment="1">
      <alignment horizontal="center"/>
    </xf>
    <xf numFmtId="0" fontId="22" fillId="4" borderId="0" xfId="0" applyFont="1" applyFill="1" applyAlignment="1"/>
    <xf numFmtId="0" fontId="22" fillId="4" borderId="34" xfId="0" applyFont="1" applyFill="1" applyBorder="1" applyAlignment="1"/>
    <xf numFmtId="0" fontId="22" fillId="4" borderId="35" xfId="0" applyFont="1" applyFill="1" applyBorder="1" applyAlignment="1"/>
    <xf numFmtId="0" fontId="21" fillId="4" borderId="36" xfId="0" applyFont="1" applyFill="1" applyBorder="1" applyAlignment="1"/>
    <xf numFmtId="6" fontId="23" fillId="4" borderId="0" xfId="0" applyNumberFormat="1" applyFont="1" applyFill="1" applyAlignment="1"/>
    <xf numFmtId="0" fontId="22" fillId="4" borderId="0" xfId="0" applyFont="1" applyFill="1" applyAlignment="1">
      <alignment horizontal="right"/>
    </xf>
    <xf numFmtId="38" fontId="22" fillId="4" borderId="0" xfId="0" applyNumberFormat="1" applyFont="1" applyFill="1" applyAlignment="1"/>
    <xf numFmtId="0" fontId="24" fillId="4" borderId="0" xfId="0" applyFont="1" applyFill="1" applyAlignment="1">
      <alignment horizontal="center"/>
    </xf>
    <xf numFmtId="0" fontId="0" fillId="0" borderId="0" xfId="0" applyAlignment="1"/>
    <xf numFmtId="0" fontId="43" fillId="0" borderId="0" xfId="0" applyFont="1" applyAlignment="1"/>
    <xf numFmtId="0" fontId="42" fillId="0" borderId="0" xfId="0" quotePrefix="1" applyFont="1" applyAlignment="1">
      <alignment horizontal="right"/>
    </xf>
    <xf numFmtId="0" fontId="43" fillId="0" borderId="0" xfId="0" applyFont="1" applyAlignment="1">
      <alignment horizontal="center"/>
    </xf>
    <xf numFmtId="0" fontId="43" fillId="0" borderId="0" xfId="0" quotePrefix="1" applyFont="1" applyAlignment="1">
      <alignment horizontal="center"/>
    </xf>
    <xf numFmtId="0" fontId="47" fillId="0" borderId="0" xfId="0" applyFont="1" applyAlignment="1"/>
    <xf numFmtId="0" fontId="29" fillId="0" borderId="0" xfId="0" applyFont="1" applyAlignment="1"/>
    <xf numFmtId="0" fontId="0" fillId="0" borderId="0" xfId="0" applyAlignment="1">
      <alignment horizontal="center"/>
    </xf>
    <xf numFmtId="0" fontId="36" fillId="0" borderId="0" xfId="0" applyFont="1" applyAlignment="1">
      <alignment horizontal="left" vertical="top"/>
    </xf>
    <xf numFmtId="0" fontId="30" fillId="0" borderId="0" xfId="0" applyFont="1" applyAlignment="1"/>
    <xf numFmtId="0" fontId="53" fillId="0" borderId="0" xfId="0" applyFont="1" applyAlignment="1">
      <alignment horizontal="left"/>
    </xf>
    <xf numFmtId="0" fontId="54" fillId="0" borderId="0" xfId="0" applyFont="1" applyAlignment="1">
      <alignment horizontal="center"/>
    </xf>
    <xf numFmtId="0" fontId="36" fillId="0" borderId="0" xfId="0" applyFont="1" applyAlignment="1"/>
    <xf numFmtId="0" fontId="36" fillId="0" borderId="0" xfId="0" applyFont="1" applyAlignment="1">
      <alignment horizontal="right"/>
    </xf>
    <xf numFmtId="0" fontId="55" fillId="0" borderId="0" xfId="0" applyFont="1" applyAlignment="1">
      <alignment horizontal="left"/>
    </xf>
    <xf numFmtId="0" fontId="0" fillId="0" borderId="0" xfId="0" applyAlignment="1">
      <alignment horizontal="left"/>
    </xf>
    <xf numFmtId="0" fontId="33" fillId="0" borderId="0" xfId="0" applyFont="1" applyAlignment="1"/>
    <xf numFmtId="0" fontId="36" fillId="0" borderId="0" xfId="0" applyFont="1" applyAlignment="1">
      <alignment horizontal="left"/>
    </xf>
    <xf numFmtId="164" fontId="22" fillId="0" borderId="0" xfId="0" applyNumberFormat="1" applyFont="1" applyAlignment="1">
      <alignment horizontal="right"/>
    </xf>
    <xf numFmtId="0" fontId="30" fillId="0" borderId="0" xfId="0" applyFont="1" applyAlignment="1">
      <alignment horizontal="center"/>
    </xf>
    <xf numFmtId="0" fontId="57" fillId="0" borderId="0" xfId="0" quotePrefix="1" applyFont="1" applyAlignment="1">
      <alignment horizontal="center"/>
    </xf>
    <xf numFmtId="0" fontId="33" fillId="0" borderId="0" xfId="0" applyFont="1" applyAlignment="1">
      <alignment horizontal="center"/>
    </xf>
    <xf numFmtId="0" fontId="0" fillId="0" borderId="1" xfId="0" applyBorder="1" applyAlignment="1">
      <alignment horizontal="left"/>
    </xf>
    <xf numFmtId="0" fontId="33" fillId="0" borderId="0" xfId="0" quotePrefix="1" applyFont="1" applyAlignment="1">
      <alignment horizontal="right"/>
    </xf>
    <xf numFmtId="0" fontId="58" fillId="0" borderId="1" xfId="0" applyFont="1" applyBorder="1" applyAlignment="1">
      <alignment horizontal="left"/>
    </xf>
    <xf numFmtId="0" fontId="59" fillId="0" borderId="0" xfId="0" applyFont="1" applyAlignment="1">
      <alignment horizontal="center"/>
    </xf>
    <xf numFmtId="0" fontId="60" fillId="0" borderId="0" xfId="0" applyFont="1" applyAlignment="1">
      <alignment horizontal="center"/>
    </xf>
    <xf numFmtId="0" fontId="35" fillId="0" borderId="0" xfId="0" applyFont="1" applyAlignment="1">
      <alignment horizontal="center" wrapText="1"/>
    </xf>
    <xf numFmtId="0" fontId="61" fillId="0" borderId="0" xfId="0" applyFont="1" applyAlignment="1">
      <alignment horizontal="center" wrapText="1"/>
    </xf>
    <xf numFmtId="6" fontId="62" fillId="0" borderId="0" xfId="0" applyNumberFormat="1" applyFont="1" applyAlignment="1" applyProtection="1">
      <protection locked="0"/>
    </xf>
    <xf numFmtId="6" fontId="40" fillId="0" borderId="0" xfId="0" applyNumberFormat="1" applyFont="1" applyAlignment="1"/>
    <xf numFmtId="49" fontId="29" fillId="7" borderId="13" xfId="0" applyNumberFormat="1" applyFont="1" applyFill="1" applyBorder="1" applyAlignment="1" applyProtection="1">
      <alignment horizontal="center"/>
      <protection locked="0"/>
    </xf>
    <xf numFmtId="0" fontId="46" fillId="0" borderId="0" xfId="0" applyFont="1" applyAlignment="1">
      <alignment horizontal="left"/>
    </xf>
    <xf numFmtId="6" fontId="25" fillId="0" borderId="37" xfId="0" applyNumberFormat="1" applyFont="1" applyBorder="1" applyAlignment="1"/>
    <xf numFmtId="0" fontId="42" fillId="0" borderId="0" xfId="0" applyFont="1" applyAlignment="1">
      <alignment horizontal="right"/>
    </xf>
    <xf numFmtId="0" fontId="36" fillId="0" borderId="0" xfId="0" quotePrefix="1" applyFont="1" applyAlignment="1">
      <alignment horizontal="left"/>
    </xf>
    <xf numFmtId="0" fontId="43" fillId="0" borderId="38" xfId="0" quotePrefix="1" applyFont="1" applyBorder="1" applyAlignment="1">
      <alignment horizontal="center" wrapText="1"/>
    </xf>
    <xf numFmtId="0" fontId="30" fillId="8" borderId="39" xfId="0" applyFont="1" applyFill="1" applyBorder="1" applyAlignment="1"/>
    <xf numFmtId="0" fontId="39" fillId="0" borderId="0" xfId="0" applyFont="1" applyAlignment="1"/>
    <xf numFmtId="0" fontId="64" fillId="0" borderId="0" xfId="0" applyFont="1" applyAlignment="1"/>
    <xf numFmtId="3" fontId="0" fillId="0" borderId="1" xfId="0" applyNumberFormat="1" applyBorder="1" applyAlignment="1"/>
    <xf numFmtId="0" fontId="0" fillId="0" borderId="1" xfId="0" applyBorder="1" applyAlignment="1"/>
    <xf numFmtId="3" fontId="0" fillId="0" borderId="1" xfId="0" quotePrefix="1" applyNumberFormat="1" applyBorder="1" applyAlignment="1">
      <alignment horizontal="left"/>
    </xf>
    <xf numFmtId="3" fontId="0" fillId="0" borderId="1" xfId="0" applyNumberFormat="1" applyBorder="1" applyAlignment="1">
      <alignment horizontal="left"/>
    </xf>
    <xf numFmtId="0" fontId="0" fillId="0" borderId="1" xfId="0" quotePrefix="1" applyBorder="1" applyAlignment="1">
      <alignment horizontal="left"/>
    </xf>
    <xf numFmtId="0" fontId="50" fillId="9" borderId="40" xfId="0" applyFont="1" applyFill="1" applyBorder="1" applyAlignment="1"/>
    <xf numFmtId="10" fontId="43" fillId="0" borderId="0" xfId="0" applyNumberFormat="1" applyFont="1" applyAlignment="1">
      <alignment horizontal="center"/>
    </xf>
    <xf numFmtId="6" fontId="23" fillId="4" borderId="41" xfId="0" applyNumberFormat="1" applyFont="1" applyFill="1" applyBorder="1" applyAlignment="1"/>
    <xf numFmtId="0" fontId="21" fillId="0" borderId="16" xfId="0" applyFont="1" applyBorder="1" applyAlignment="1">
      <alignment horizontal="center" wrapText="1"/>
    </xf>
    <xf numFmtId="0" fontId="21" fillId="0" borderId="16" xfId="0" quotePrefix="1" applyFont="1" applyBorder="1" applyAlignment="1">
      <alignment horizontal="center" wrapText="1"/>
    </xf>
    <xf numFmtId="0" fontId="21" fillId="0" borderId="7" xfId="0" quotePrefix="1" applyFont="1" applyBorder="1" applyAlignment="1">
      <alignment horizontal="center" wrapText="1"/>
    </xf>
    <xf numFmtId="0" fontId="21" fillId="0" borderId="42" xfId="0" quotePrefix="1" applyFont="1" applyBorder="1" applyAlignment="1">
      <alignment horizontal="center" wrapText="1"/>
    </xf>
    <xf numFmtId="0" fontId="21" fillId="0" borderId="7" xfId="0" applyFont="1" applyBorder="1" applyAlignment="1">
      <alignment horizontal="center" wrapText="1"/>
    </xf>
    <xf numFmtId="0" fontId="21" fillId="0" borderId="17" xfId="0" applyFont="1" applyBorder="1" applyAlignment="1">
      <alignment horizontal="center" wrapText="1"/>
    </xf>
    <xf numFmtId="0" fontId="21" fillId="0" borderId="8" xfId="0" applyFont="1" applyBorder="1" applyAlignment="1">
      <alignment horizontal="center" wrapText="1"/>
    </xf>
    <xf numFmtId="0" fontId="22" fillId="0" borderId="8" xfId="0" applyFont="1" applyBorder="1" applyAlignment="1">
      <alignment horizontal="center" wrapText="1"/>
    </xf>
    <xf numFmtId="0" fontId="43" fillId="0" borderId="43" xfId="0" quotePrefix="1" applyFont="1" applyBorder="1" applyAlignment="1">
      <alignment horizontal="center"/>
    </xf>
    <xf numFmtId="6" fontId="23" fillId="0" borderId="8" xfId="0" applyNumberFormat="1" applyFont="1" applyBorder="1" applyAlignment="1"/>
    <xf numFmtId="6" fontId="23" fillId="0" borderId="18" xfId="0" applyNumberFormat="1" applyFont="1" applyBorder="1" applyAlignment="1"/>
    <xf numFmtId="0" fontId="45" fillId="0" borderId="8" xfId="0" applyFont="1" applyBorder="1" applyAlignment="1">
      <alignment horizontal="left" vertical="top" wrapText="1"/>
    </xf>
    <xf numFmtId="0" fontId="42" fillId="0" borderId="45" xfId="0" quotePrefix="1" applyFont="1" applyBorder="1" applyAlignment="1">
      <alignment horizontal="center"/>
    </xf>
    <xf numFmtId="0" fontId="0" fillId="0" borderId="0" xfId="0" applyAlignment="1">
      <alignment wrapText="1"/>
    </xf>
    <xf numFmtId="0" fontId="63" fillId="0" borderId="0" xfId="0" applyFont="1" applyAlignment="1"/>
    <xf numFmtId="9" fontId="40" fillId="8" borderId="46" xfId="0" applyNumberFormat="1" applyFont="1" applyFill="1" applyBorder="1" applyAlignment="1"/>
    <xf numFmtId="0" fontId="42" fillId="0" borderId="47" xfId="0" applyFont="1" applyBorder="1" applyAlignment="1">
      <alignment vertical="center"/>
    </xf>
    <xf numFmtId="38" fontId="29" fillId="0" borderId="0" xfId="0" applyNumberFormat="1" applyFont="1" applyAlignment="1"/>
    <xf numFmtId="0" fontId="42" fillId="0" borderId="0" xfId="0" quotePrefix="1" applyFont="1" applyAlignment="1">
      <alignment horizontal="center"/>
    </xf>
    <xf numFmtId="0" fontId="51" fillId="0" borderId="0" xfId="0" quotePrefix="1" applyFont="1" applyAlignment="1">
      <alignment horizontal="center"/>
    </xf>
    <xf numFmtId="0" fontId="29" fillId="0" borderId="48" xfId="0" quotePrefix="1" applyFont="1" applyBorder="1" applyAlignment="1">
      <alignment horizontal="left" vertical="center"/>
    </xf>
    <xf numFmtId="0" fontId="21" fillId="0" borderId="45" xfId="0" applyFont="1" applyBorder="1">
      <alignment vertical="top"/>
    </xf>
    <xf numFmtId="6" fontId="21" fillId="0" borderId="49" xfId="0" applyNumberFormat="1" applyFont="1" applyBorder="1" applyAlignment="1" applyProtection="1">
      <protection locked="0"/>
    </xf>
    <xf numFmtId="0" fontId="50" fillId="0" borderId="45" xfId="0" applyFont="1" applyBorder="1" applyAlignment="1">
      <alignment horizontal="center"/>
    </xf>
    <xf numFmtId="0" fontId="21" fillId="0" borderId="45" xfId="0" applyFont="1" applyBorder="1" applyAlignment="1"/>
    <xf numFmtId="0" fontId="51" fillId="0" borderId="45" xfId="0" quotePrefix="1" applyFont="1" applyBorder="1" applyAlignment="1">
      <alignment horizontal="center"/>
    </xf>
    <xf numFmtId="0" fontId="50" fillId="0" borderId="45" xfId="0" quotePrefix="1" applyFont="1" applyBorder="1" applyAlignment="1">
      <alignment horizontal="center"/>
    </xf>
    <xf numFmtId="0" fontId="29" fillId="0" borderId="0" xfId="0" quotePrefix="1" applyFont="1" applyAlignment="1"/>
    <xf numFmtId="0" fontId="42" fillId="0" borderId="0" xfId="0" applyFont="1" applyAlignment="1"/>
    <xf numFmtId="0" fontId="68" fillId="0" borderId="19" xfId="0" applyFont="1" applyBorder="1" applyAlignment="1">
      <alignment vertical="center"/>
    </xf>
    <xf numFmtId="0" fontId="68" fillId="0" borderId="50" xfId="0" applyFont="1" applyBorder="1" applyAlignment="1">
      <alignment vertical="center"/>
    </xf>
    <xf numFmtId="0" fontId="27" fillId="0" borderId="0" xfId="0" applyFont="1" applyAlignment="1"/>
    <xf numFmtId="0" fontId="43" fillId="0" borderId="23" xfId="0" applyFont="1" applyBorder="1" applyAlignment="1">
      <alignment horizontal="center"/>
    </xf>
    <xf numFmtId="0" fontId="43" fillId="0" borderId="33" xfId="0" quotePrefix="1" applyFont="1" applyBorder="1" applyAlignment="1">
      <alignment horizontal="center"/>
    </xf>
    <xf numFmtId="0" fontId="43" fillId="0" borderId="52" xfId="0" quotePrefix="1" applyFont="1" applyBorder="1" applyAlignment="1">
      <alignment horizontal="center"/>
    </xf>
    <xf numFmtId="0" fontId="43" fillId="0" borderId="53" xfId="0" quotePrefix="1" applyFont="1" applyBorder="1" applyAlignment="1">
      <alignment horizontal="center"/>
    </xf>
    <xf numFmtId="0" fontId="43" fillId="0" borderId="54" xfId="0" quotePrefix="1" applyFont="1" applyBorder="1" applyAlignment="1">
      <alignment horizontal="center"/>
    </xf>
    <xf numFmtId="0" fontId="43" fillId="0" borderId="55" xfId="0" quotePrefix="1" applyFont="1" applyBorder="1" applyAlignment="1">
      <alignment horizontal="center"/>
    </xf>
    <xf numFmtId="0" fontId="43" fillId="0" borderId="55" xfId="0" applyFont="1" applyBorder="1" applyAlignment="1">
      <alignment horizontal="center"/>
    </xf>
    <xf numFmtId="0" fontId="43" fillId="0" borderId="0" xfId="0" applyFont="1">
      <alignment vertical="top"/>
    </xf>
    <xf numFmtId="0" fontId="43" fillId="4" borderId="0" xfId="0" applyFont="1" applyFill="1">
      <alignment vertical="top"/>
    </xf>
    <xf numFmtId="0" fontId="72" fillId="4" borderId="39" xfId="0" applyFont="1" applyFill="1" applyBorder="1" applyAlignment="1"/>
    <xf numFmtId="9" fontId="50" fillId="4" borderId="56" xfId="0" applyNumberFormat="1" applyFont="1" applyFill="1" applyBorder="1" applyAlignment="1"/>
    <xf numFmtId="0" fontId="41" fillId="4" borderId="56" xfId="0" applyFont="1" applyFill="1" applyBorder="1" applyAlignment="1"/>
    <xf numFmtId="0" fontId="50" fillId="4" borderId="46" xfId="0" applyFont="1" applyFill="1" applyBorder="1" applyAlignment="1">
      <alignment horizontal="left"/>
    </xf>
    <xf numFmtId="0" fontId="50" fillId="4" borderId="46" xfId="0" applyFont="1" applyFill="1" applyBorder="1" applyAlignment="1"/>
    <xf numFmtId="0" fontId="41" fillId="4" borderId="46" xfId="0" applyFont="1" applyFill="1" applyBorder="1" applyAlignment="1"/>
    <xf numFmtId="0" fontId="50" fillId="10" borderId="51" xfId="0" applyFont="1" applyFill="1" applyBorder="1" applyAlignment="1">
      <alignment horizontal="left"/>
    </xf>
    <xf numFmtId="0" fontId="50" fillId="4" borderId="57" xfId="0" applyFont="1" applyFill="1" applyBorder="1" applyAlignment="1"/>
    <xf numFmtId="8" fontId="50" fillId="4" borderId="58" xfId="0" applyNumberFormat="1" applyFont="1" applyFill="1" applyBorder="1" applyAlignment="1"/>
    <xf numFmtId="6" fontId="25" fillId="4" borderId="4" xfId="0" applyNumberFormat="1" applyFont="1" applyFill="1" applyBorder="1" applyAlignment="1"/>
    <xf numFmtId="0" fontId="50" fillId="10" borderId="40" xfId="0" applyFont="1" applyFill="1" applyBorder="1">
      <alignment vertical="top"/>
    </xf>
    <xf numFmtId="0" fontId="41" fillId="4" borderId="58" xfId="0" applyFont="1" applyFill="1" applyBorder="1" applyAlignment="1"/>
    <xf numFmtId="0" fontId="41" fillId="10" borderId="51" xfId="0" applyFont="1" applyFill="1" applyBorder="1" applyAlignment="1"/>
    <xf numFmtId="0" fontId="50" fillId="4" borderId="58" xfId="0" applyFont="1" applyFill="1" applyBorder="1" applyAlignment="1"/>
    <xf numFmtId="6" fontId="25" fillId="4" borderId="52" xfId="0" applyNumberFormat="1" applyFont="1" applyFill="1" applyBorder="1" applyAlignment="1"/>
    <xf numFmtId="0" fontId="50" fillId="10" borderId="57" xfId="0" applyFont="1" applyFill="1" applyBorder="1">
      <alignment vertical="top"/>
    </xf>
    <xf numFmtId="0" fontId="74" fillId="10" borderId="40" xfId="0" applyFont="1" applyFill="1" applyBorder="1" applyAlignment="1"/>
    <xf numFmtId="0" fontId="74" fillId="10" borderId="58" xfId="0" applyFont="1" applyFill="1" applyBorder="1" applyAlignment="1"/>
    <xf numFmtId="0" fontId="41" fillId="10" borderId="59" xfId="0" applyFont="1" applyFill="1" applyBorder="1" applyAlignment="1"/>
    <xf numFmtId="0" fontId="41" fillId="0" borderId="0" xfId="0" applyFont="1" applyAlignment="1"/>
    <xf numFmtId="0" fontId="41" fillId="0" borderId="0" xfId="0" applyFont="1">
      <alignment vertical="top"/>
    </xf>
    <xf numFmtId="6" fontId="75" fillId="4" borderId="39" xfId="0" applyNumberFormat="1" applyFont="1" applyFill="1" applyBorder="1" applyAlignment="1"/>
    <xf numFmtId="6" fontId="75" fillId="4" borderId="40" xfId="0" applyNumberFormat="1" applyFont="1" applyFill="1" applyBorder="1" applyAlignment="1"/>
    <xf numFmtId="6" fontId="75" fillId="4" borderId="41" xfId="0" applyNumberFormat="1" applyFont="1" applyFill="1" applyBorder="1" applyAlignment="1"/>
    <xf numFmtId="6" fontId="75" fillId="4" borderId="4" xfId="0" applyNumberFormat="1" applyFont="1" applyFill="1" applyBorder="1" applyAlignment="1"/>
    <xf numFmtId="6" fontId="75" fillId="4" borderId="60" xfId="0" applyNumberFormat="1" applyFont="1" applyFill="1" applyBorder="1" applyAlignment="1"/>
    <xf numFmtId="6" fontId="75" fillId="4" borderId="52" xfId="0" applyNumberFormat="1" applyFont="1" applyFill="1" applyBorder="1" applyAlignment="1"/>
    <xf numFmtId="0" fontId="22" fillId="11" borderId="46" xfId="0" applyFont="1" applyFill="1" applyBorder="1" applyAlignment="1">
      <alignment horizontal="center"/>
    </xf>
    <xf numFmtId="0" fontId="22" fillId="11" borderId="61" xfId="0" applyFont="1" applyFill="1" applyBorder="1" applyAlignment="1">
      <alignment horizontal="center"/>
    </xf>
    <xf numFmtId="0" fontId="78" fillId="0" borderId="0" xfId="0" applyFont="1">
      <alignment vertical="top"/>
    </xf>
    <xf numFmtId="0" fontId="79" fillId="0" borderId="0" xfId="0" applyFont="1" applyAlignment="1"/>
    <xf numFmtId="6" fontId="21" fillId="0" borderId="62" xfId="0" applyNumberFormat="1" applyFont="1" applyBorder="1" applyAlignment="1" applyProtection="1">
      <protection locked="0"/>
    </xf>
    <xf numFmtId="167" fontId="29" fillId="0" borderId="62" xfId="0" applyNumberFormat="1" applyFont="1" applyBorder="1" applyAlignment="1"/>
    <xf numFmtId="0" fontId="46" fillId="0" borderId="62" xfId="0" applyFont="1" applyBorder="1" applyAlignment="1"/>
    <xf numFmtId="0" fontId="0" fillId="0" borderId="62" xfId="0" applyBorder="1">
      <alignment vertical="top"/>
    </xf>
    <xf numFmtId="0" fontId="67" fillId="0" borderId="0" xfId="0" applyFont="1">
      <alignment vertical="top"/>
    </xf>
    <xf numFmtId="0" fontId="46" fillId="0" borderId="0" xfId="0" quotePrefix="1" applyFont="1" applyAlignment="1"/>
    <xf numFmtId="0" fontId="51" fillId="0" borderId="0" xfId="0" applyFont="1" applyAlignment="1">
      <alignment horizontal="center"/>
    </xf>
    <xf numFmtId="0" fontId="50" fillId="0" borderId="0" xfId="0" applyFont="1" applyAlignment="1">
      <alignment horizontal="center"/>
    </xf>
    <xf numFmtId="0" fontId="42" fillId="0" borderId="0" xfId="0" applyFont="1" applyAlignment="1">
      <alignment horizontal="center"/>
    </xf>
    <xf numFmtId="0" fontId="42" fillId="0" borderId="0" xfId="0" applyFont="1" applyAlignment="1">
      <alignment vertical="center"/>
    </xf>
    <xf numFmtId="0" fontId="50" fillId="0" borderId="0" xfId="0" quotePrefix="1" applyFont="1" applyAlignment="1">
      <alignment horizontal="center"/>
    </xf>
    <xf numFmtId="0" fontId="50" fillId="0" borderId="0" xfId="0" quotePrefix="1" applyFont="1" applyAlignment="1">
      <alignment horizontal="center" vertical="top"/>
    </xf>
    <xf numFmtId="0" fontId="42" fillId="0" borderId="0" xfId="0" applyFont="1" applyAlignment="1">
      <alignment horizontal="center" vertical="center"/>
    </xf>
    <xf numFmtId="0" fontId="29" fillId="0" borderId="0" xfId="0" quotePrefix="1" applyFont="1" applyAlignment="1">
      <alignment horizontal="left" vertical="center"/>
    </xf>
    <xf numFmtId="0" fontId="68" fillId="0" borderId="0" xfId="0" applyFont="1" applyAlignment="1">
      <alignment vertical="center"/>
    </xf>
    <xf numFmtId="0" fontId="50" fillId="0" borderId="0" xfId="0" applyFont="1" applyAlignment="1">
      <alignment horizontal="right"/>
    </xf>
    <xf numFmtId="6" fontId="75" fillId="4" borderId="42" xfId="0" applyNumberFormat="1" applyFont="1" applyFill="1" applyBorder="1" applyAlignment="1"/>
    <xf numFmtId="6" fontId="75" fillId="4" borderId="8" xfId="0" applyNumberFormat="1" applyFont="1" applyFill="1" applyBorder="1" applyAlignment="1"/>
    <xf numFmtId="6" fontId="25" fillId="4" borderId="8" xfId="0" applyNumberFormat="1" applyFont="1" applyFill="1" applyBorder="1" applyAlignment="1"/>
    <xf numFmtId="0" fontId="41" fillId="10" borderId="29" xfId="0" applyFont="1" applyFill="1" applyBorder="1" applyAlignment="1"/>
    <xf numFmtId="0" fontId="41" fillId="10" borderId="18" xfId="0" applyFont="1" applyFill="1" applyBorder="1" applyAlignment="1"/>
    <xf numFmtId="6" fontId="75" fillId="4" borderId="62" xfId="0" applyNumberFormat="1" applyFont="1" applyFill="1" applyBorder="1" applyAlignment="1"/>
    <xf numFmtId="6" fontId="25" fillId="4" borderId="62" xfId="0" applyNumberFormat="1" applyFont="1" applyFill="1" applyBorder="1" applyAlignment="1"/>
    <xf numFmtId="0" fontId="41" fillId="10" borderId="62" xfId="0" applyFont="1" applyFill="1" applyBorder="1" applyAlignment="1"/>
    <xf numFmtId="0" fontId="50" fillId="12" borderId="7" xfId="0" applyFont="1" applyFill="1" applyBorder="1" applyAlignment="1"/>
    <xf numFmtId="0" fontId="50" fillId="12" borderId="63" xfId="0" applyFont="1" applyFill="1" applyBorder="1" applyAlignment="1"/>
    <xf numFmtId="0" fontId="21" fillId="0" borderId="0" xfId="0" applyFont="1" applyAlignment="1">
      <alignment horizontal="left"/>
    </xf>
    <xf numFmtId="0" fontId="50" fillId="12" borderId="39" xfId="0" applyFont="1" applyFill="1" applyBorder="1">
      <alignment vertical="top"/>
    </xf>
    <xf numFmtId="6" fontId="75" fillId="12" borderId="39" xfId="0" applyNumberFormat="1" applyFont="1" applyFill="1" applyBorder="1" applyAlignment="1"/>
    <xf numFmtId="0" fontId="86" fillId="12" borderId="34" xfId="0" applyFont="1" applyFill="1" applyBorder="1" applyAlignment="1">
      <alignment horizontal="left" vertical="top"/>
    </xf>
    <xf numFmtId="0" fontId="52" fillId="12" borderId="35" xfId="0" applyFont="1" applyFill="1" applyBorder="1" applyAlignment="1">
      <alignment horizontal="left"/>
    </xf>
    <xf numFmtId="0" fontId="52" fillId="12" borderId="56" xfId="0" applyFont="1" applyFill="1" applyBorder="1" applyAlignment="1">
      <alignment horizontal="left"/>
    </xf>
    <xf numFmtId="0" fontId="86" fillId="12" borderId="28" xfId="0" applyFont="1" applyFill="1" applyBorder="1" applyAlignment="1">
      <alignment horizontal="left" vertical="top"/>
    </xf>
    <xf numFmtId="0" fontId="86" fillId="12" borderId="0" xfId="0" applyFont="1" applyFill="1" applyAlignment="1">
      <alignment horizontal="left"/>
    </xf>
    <xf numFmtId="0" fontId="86" fillId="12" borderId="51" xfId="0" applyFont="1" applyFill="1" applyBorder="1" applyAlignment="1">
      <alignment horizontal="left"/>
    </xf>
    <xf numFmtId="0" fontId="85" fillId="12" borderId="57" xfId="0" applyFont="1" applyFill="1" applyBorder="1" applyAlignment="1">
      <alignment horizontal="left"/>
    </xf>
    <xf numFmtId="0" fontId="85" fillId="12" borderId="27" xfId="0" applyFont="1" applyFill="1" applyBorder="1" applyAlignment="1">
      <alignment horizontal="left"/>
    </xf>
    <xf numFmtId="0" fontId="85" fillId="12" borderId="58" xfId="0" applyFont="1" applyFill="1" applyBorder="1" applyAlignment="1">
      <alignment horizontal="left"/>
    </xf>
    <xf numFmtId="3" fontId="0" fillId="0" borderId="0" xfId="0" applyNumberFormat="1" applyAlignment="1"/>
    <xf numFmtId="3" fontId="0" fillId="0" borderId="0" xfId="0" quotePrefix="1" applyNumberFormat="1" applyAlignment="1">
      <alignment horizontal="left"/>
    </xf>
    <xf numFmtId="0" fontId="0" fillId="0" borderId="0" xfId="0" quotePrefix="1" applyAlignment="1">
      <alignment horizontal="left"/>
    </xf>
    <xf numFmtId="3" fontId="0" fillId="0" borderId="0" xfId="0" applyNumberFormat="1" applyAlignment="1">
      <alignment horizontal="left"/>
    </xf>
    <xf numFmtId="2" fontId="0" fillId="0" borderId="64" xfId="0" applyNumberFormat="1" applyBorder="1" applyAlignment="1">
      <alignment horizontal="center"/>
    </xf>
    <xf numFmtId="2" fontId="0" fillId="0" borderId="0" xfId="0" applyNumberFormat="1" applyAlignment="1"/>
    <xf numFmtId="2" fontId="39" fillId="0" borderId="0" xfId="0" quotePrefix="1" applyNumberFormat="1" applyFont="1" applyAlignment="1">
      <alignment horizontal="center"/>
    </xf>
    <xf numFmtId="2" fontId="64" fillId="0" borderId="0" xfId="0" quotePrefix="1" applyNumberFormat="1" applyFont="1" applyAlignment="1">
      <alignment horizontal="center"/>
    </xf>
    <xf numFmtId="2" fontId="0" fillId="0" borderId="65" xfId="0" applyNumberFormat="1" applyBorder="1" applyAlignment="1">
      <alignment horizontal="center"/>
    </xf>
    <xf numFmtId="2" fontId="0" fillId="0" borderId="64" xfId="0" quotePrefix="1" applyNumberFormat="1" applyBorder="1" applyAlignment="1">
      <alignment horizontal="center"/>
    </xf>
    <xf numFmtId="2" fontId="0" fillId="0" borderId="62" xfId="0" applyNumberFormat="1" applyBorder="1" applyAlignment="1">
      <alignment horizontal="center"/>
    </xf>
    <xf numFmtId="2" fontId="0" fillId="0" borderId="0" xfId="0" applyNumberFormat="1">
      <alignment vertical="top"/>
    </xf>
    <xf numFmtId="2" fontId="39" fillId="0" borderId="0" xfId="0" applyNumberFormat="1" applyFont="1" applyAlignment="1">
      <alignment horizontal="center"/>
    </xf>
    <xf numFmtId="2" fontId="0" fillId="0" borderId="0" xfId="0" applyNumberFormat="1" applyAlignment="1">
      <alignment horizontal="center"/>
    </xf>
    <xf numFmtId="2" fontId="39" fillId="0" borderId="0" xfId="0" applyNumberFormat="1" applyFont="1">
      <alignment vertical="top"/>
    </xf>
    <xf numFmtId="2" fontId="0" fillId="0" borderId="0" xfId="0" applyNumberFormat="1" applyAlignment="1">
      <alignment horizontal="center" vertical="top"/>
    </xf>
    <xf numFmtId="0" fontId="0" fillId="0" borderId="64" xfId="0" applyBorder="1" applyAlignment="1">
      <alignment horizontal="center"/>
    </xf>
    <xf numFmtId="0" fontId="43" fillId="0" borderId="66" xfId="0" applyFont="1" applyBorder="1" applyAlignment="1">
      <alignment horizontal="center" vertical="center"/>
    </xf>
    <xf numFmtId="0" fontId="34" fillId="0" borderId="0" xfId="0" applyFont="1" applyAlignment="1">
      <alignment horizontal="left"/>
    </xf>
    <xf numFmtId="0" fontId="49" fillId="0" borderId="0" xfId="0" applyFont="1" applyAlignment="1">
      <alignment horizontal="centerContinuous"/>
    </xf>
    <xf numFmtId="0" fontId="46" fillId="0" borderId="0" xfId="0" applyFont="1" applyAlignment="1"/>
    <xf numFmtId="0" fontId="46" fillId="0" borderId="0" xfId="0" applyFont="1">
      <alignment vertical="top"/>
    </xf>
    <xf numFmtId="0" fontId="46" fillId="0" borderId="0" xfId="0" applyFont="1" applyAlignment="1">
      <alignment horizontal="center"/>
    </xf>
    <xf numFmtId="0" fontId="88" fillId="0" borderId="0" xfId="0" applyFont="1" applyAlignment="1">
      <alignment horizontal="center" wrapText="1"/>
    </xf>
    <xf numFmtId="0" fontId="39" fillId="0" borderId="0" xfId="0" applyFont="1" applyAlignment="1">
      <alignment horizontal="center" wrapText="1"/>
    </xf>
    <xf numFmtId="0" fontId="88" fillId="0" borderId="0" xfId="0" applyFont="1" applyAlignment="1">
      <alignment horizontal="center" vertical="center"/>
    </xf>
    <xf numFmtId="6" fontId="89" fillId="0" borderId="0" xfId="0" applyNumberFormat="1" applyFont="1" applyAlignment="1"/>
    <xf numFmtId="6" fontId="65" fillId="0" borderId="0" xfId="0" applyNumberFormat="1" applyFont="1" applyAlignment="1" applyProtection="1">
      <protection locked="0"/>
    </xf>
    <xf numFmtId="0" fontId="46" fillId="0" borderId="0" xfId="0" applyFont="1" applyAlignment="1">
      <alignment horizontal="right"/>
    </xf>
    <xf numFmtId="0" fontId="58" fillId="0" borderId="0" xfId="0" applyFont="1" applyAlignment="1">
      <alignment horizontal="center"/>
    </xf>
    <xf numFmtId="6" fontId="46" fillId="0" borderId="0" xfId="0" applyNumberFormat="1" applyFont="1">
      <alignment vertical="top"/>
    </xf>
    <xf numFmtId="0" fontId="87" fillId="0" borderId="0" xfId="0" applyFont="1" applyAlignment="1">
      <alignment horizontal="right"/>
    </xf>
    <xf numFmtId="0" fontId="34" fillId="0" borderId="0" xfId="0" applyFont="1">
      <alignment vertical="top"/>
    </xf>
    <xf numFmtId="0" fontId="34" fillId="0" borderId="0" xfId="0" applyFont="1" applyAlignment="1">
      <alignment horizontal="right"/>
    </xf>
    <xf numFmtId="0" fontId="34" fillId="0" borderId="0" xfId="0" applyFont="1" applyAlignment="1">
      <alignment horizontal="center"/>
    </xf>
    <xf numFmtId="6" fontId="45" fillId="0" borderId="0" xfId="0" applyNumberFormat="1" applyFont="1" applyAlignment="1" applyProtection="1">
      <protection locked="0"/>
    </xf>
    <xf numFmtId="0" fontId="31" fillId="0" borderId="0" xfId="0" applyFont="1" applyAlignment="1">
      <alignment horizontal="left"/>
    </xf>
    <xf numFmtId="9" fontId="31" fillId="0" borderId="0" xfId="0" applyNumberFormat="1" applyFont="1" applyAlignment="1">
      <alignment horizontal="right"/>
    </xf>
    <xf numFmtId="0" fontId="31" fillId="12" borderId="40" xfId="0" applyFont="1" applyFill="1" applyBorder="1">
      <alignment vertical="top"/>
    </xf>
    <xf numFmtId="0" fontId="34" fillId="12" borderId="58" xfId="0" applyFont="1" applyFill="1" applyBorder="1" applyAlignment="1"/>
    <xf numFmtId="9" fontId="31" fillId="0" borderId="51" xfId="0" applyNumberFormat="1" applyFont="1" applyBorder="1" applyAlignment="1">
      <alignment horizontal="right"/>
    </xf>
    <xf numFmtId="0" fontId="31" fillId="9" borderId="27" xfId="0" applyFont="1" applyFill="1" applyBorder="1" applyAlignment="1"/>
    <xf numFmtId="8" fontId="34" fillId="9" borderId="39" xfId="0" applyNumberFormat="1" applyFont="1" applyFill="1" applyBorder="1" applyAlignment="1"/>
    <xf numFmtId="8" fontId="34" fillId="12" borderId="39" xfId="0" applyNumberFormat="1" applyFont="1" applyFill="1" applyBorder="1">
      <alignment vertical="top"/>
    </xf>
    <xf numFmtId="10" fontId="34" fillId="0" borderId="0" xfId="0" applyNumberFormat="1" applyFont="1" applyAlignment="1">
      <alignment horizontal="center"/>
    </xf>
    <xf numFmtId="8" fontId="34" fillId="0" borderId="0" xfId="0" applyNumberFormat="1" applyFont="1" applyAlignment="1"/>
    <xf numFmtId="0" fontId="31" fillId="0" borderId="0" xfId="0" applyFont="1">
      <alignment vertical="top"/>
    </xf>
    <xf numFmtId="0" fontId="34" fillId="0" borderId="68" xfId="0" applyFont="1" applyBorder="1">
      <alignment vertical="top"/>
    </xf>
    <xf numFmtId="0" fontId="34" fillId="0" borderId="69" xfId="0" applyFont="1" applyBorder="1">
      <alignment vertical="top"/>
    </xf>
    <xf numFmtId="0" fontId="34" fillId="0" borderId="70" xfId="0" applyFont="1" applyBorder="1">
      <alignment vertical="top"/>
    </xf>
    <xf numFmtId="0" fontId="31" fillId="0" borderId="45" xfId="0" applyFont="1" applyBorder="1" applyAlignment="1">
      <alignment horizontal="center"/>
    </xf>
    <xf numFmtId="0" fontId="34" fillId="0" borderId="48" xfId="0" quotePrefix="1" applyFont="1" applyBorder="1" applyAlignment="1">
      <alignment horizontal="left" vertical="center"/>
    </xf>
    <xf numFmtId="38" fontId="34" fillId="0" borderId="1" xfId="0" applyNumberFormat="1" applyFont="1" applyBorder="1" applyAlignment="1">
      <alignment vertical="center"/>
    </xf>
    <xf numFmtId="38" fontId="34" fillId="0" borderId="0" xfId="0" applyNumberFormat="1" applyFont="1" applyAlignment="1">
      <alignment vertical="center"/>
    </xf>
    <xf numFmtId="3" fontId="34" fillId="0" borderId="19" xfId="0" applyNumberFormat="1" applyFont="1" applyBorder="1" applyAlignment="1">
      <alignment vertical="center"/>
    </xf>
    <xf numFmtId="0" fontId="34" fillId="0" borderId="0" xfId="0" quotePrefix="1" applyFont="1" applyAlignment="1">
      <alignment horizontal="left"/>
    </xf>
    <xf numFmtId="0" fontId="34" fillId="0" borderId="71" xfId="0" quotePrefix="1" applyFont="1" applyBorder="1" applyAlignment="1">
      <alignment horizontal="left" vertical="center"/>
    </xf>
    <xf numFmtId="0" fontId="34" fillId="0" borderId="62" xfId="0" applyFont="1" applyBorder="1" applyAlignment="1">
      <alignment vertical="center"/>
    </xf>
    <xf numFmtId="6" fontId="34" fillId="0" borderId="72" xfId="0" applyNumberFormat="1" applyFont="1" applyBorder="1" applyAlignment="1" applyProtection="1">
      <protection locked="0"/>
    </xf>
    <xf numFmtId="0" fontId="34" fillId="0" borderId="0" xfId="0" applyFont="1" applyAlignment="1">
      <alignment vertical="center"/>
    </xf>
    <xf numFmtId="167" fontId="34" fillId="0" borderId="0" xfId="0" applyNumberFormat="1" applyFont="1" applyAlignment="1"/>
    <xf numFmtId="0" fontId="23" fillId="0" borderId="0" xfId="0" applyFont="1" applyAlignment="1">
      <alignment horizontal="center"/>
    </xf>
    <xf numFmtId="0" fontId="31" fillId="0" borderId="0" xfId="0" applyFont="1" applyAlignment="1">
      <alignment horizontal="center"/>
    </xf>
    <xf numFmtId="0" fontId="31" fillId="0" borderId="0" xfId="0" applyFont="1" applyAlignment="1">
      <alignment horizontal="right"/>
    </xf>
    <xf numFmtId="0" fontId="90" fillId="0" borderId="0" xfId="0" applyFont="1" applyAlignment="1"/>
    <xf numFmtId="0" fontId="91" fillId="0" borderId="0" xfId="0" applyFont="1" applyAlignment="1">
      <alignment horizontal="center"/>
    </xf>
    <xf numFmtId="0" fontId="70" fillId="0" borderId="0" xfId="0" applyFont="1" applyAlignment="1">
      <alignment horizontal="center"/>
    </xf>
    <xf numFmtId="0" fontId="34" fillId="0" borderId="0" xfId="0" quotePrefix="1" applyFont="1" applyAlignment="1"/>
    <xf numFmtId="0" fontId="90" fillId="0" borderId="0" xfId="0" applyFont="1" applyAlignment="1">
      <alignment horizontal="center"/>
    </xf>
    <xf numFmtId="49" fontId="45" fillId="0" borderId="0" xfId="0" applyNumberFormat="1" applyFont="1" applyAlignment="1" applyProtection="1">
      <alignment horizontal="center"/>
      <protection locked="0"/>
    </xf>
    <xf numFmtId="6" fontId="23" fillId="0" borderId="0" xfId="0" applyNumberFormat="1" applyFont="1" applyAlignment="1"/>
    <xf numFmtId="0" fontId="45" fillId="0" borderId="0" xfId="0" applyFont="1" applyAlignment="1">
      <alignment horizontal="left" vertical="top"/>
    </xf>
    <xf numFmtId="49" fontId="34" fillId="0" borderId="0" xfId="0" applyNumberFormat="1" applyFont="1" applyAlignment="1" applyProtection="1">
      <alignment horizontal="center"/>
      <protection locked="0"/>
    </xf>
    <xf numFmtId="0" fontId="92" fillId="0" borderId="0" xfId="0" applyFont="1" applyAlignment="1">
      <alignment horizontal="left" vertical="top"/>
    </xf>
    <xf numFmtId="6" fontId="34" fillId="0" borderId="0" xfId="0" applyNumberFormat="1" applyFont="1" applyAlignment="1"/>
    <xf numFmtId="0" fontId="31" fillId="0" borderId="0" xfId="0" applyFont="1" applyAlignment="1"/>
    <xf numFmtId="38" fontId="31" fillId="0" borderId="0" xfId="0" applyNumberFormat="1" applyFont="1" applyAlignment="1"/>
    <xf numFmtId="9" fontId="31" fillId="0" borderId="0" xfId="0" applyNumberFormat="1" applyFont="1" applyAlignment="1"/>
    <xf numFmtId="8" fontId="31" fillId="0" borderId="0" xfId="0" applyNumberFormat="1" applyFont="1" applyAlignment="1"/>
    <xf numFmtId="8" fontId="31" fillId="0" borderId="0" xfId="0" applyNumberFormat="1" applyFont="1" applyAlignment="1">
      <alignment horizontal="center"/>
    </xf>
    <xf numFmtId="9" fontId="34" fillId="0" borderId="0" xfId="0" applyNumberFormat="1" applyFont="1" applyAlignment="1">
      <alignment horizontal="center"/>
    </xf>
    <xf numFmtId="0" fontId="34" fillId="0" borderId="1" xfId="0" applyFont="1" applyBorder="1" applyAlignment="1"/>
    <xf numFmtId="0" fontId="78" fillId="0" borderId="1" xfId="0" applyFont="1" applyBorder="1" applyAlignment="1"/>
    <xf numFmtId="0" fontId="49" fillId="0" borderId="0" xfId="0" applyFont="1">
      <alignment vertical="top"/>
    </xf>
    <xf numFmtId="0" fontId="78" fillId="13" borderId="0" xfId="0" applyFont="1" applyFill="1">
      <alignment vertical="top"/>
    </xf>
    <xf numFmtId="0" fontId="78" fillId="14" borderId="0" xfId="0" applyFont="1" applyFill="1">
      <alignment vertical="top"/>
    </xf>
    <xf numFmtId="0" fontId="78" fillId="15" borderId="0" xfId="0" applyFont="1" applyFill="1">
      <alignment vertical="top"/>
    </xf>
    <xf numFmtId="0" fontId="78" fillId="0" borderId="0" xfId="0" applyFont="1" applyAlignment="1"/>
    <xf numFmtId="0" fontId="78" fillId="0" borderId="0" xfId="0" applyFont="1" applyAlignment="1">
      <alignment horizontal="right" vertical="top"/>
    </xf>
    <xf numFmtId="0" fontId="78" fillId="0" borderId="0" xfId="0" quotePrefix="1" applyFont="1" applyAlignment="1">
      <alignment horizontal="left"/>
    </xf>
    <xf numFmtId="0" fontId="49" fillId="0" borderId="0" xfId="0" applyFont="1" applyAlignment="1">
      <alignment wrapText="1"/>
    </xf>
    <xf numFmtId="168" fontId="49" fillId="0" borderId="0" xfId="0" applyNumberFormat="1" applyFont="1" applyAlignment="1">
      <alignment wrapText="1"/>
    </xf>
    <xf numFmtId="168" fontId="49" fillId="0" borderId="0" xfId="0" applyNumberFormat="1" applyFont="1" applyAlignment="1">
      <alignment horizontal="center" wrapText="1"/>
    </xf>
    <xf numFmtId="168" fontId="49" fillId="0" borderId="0" xfId="0" applyNumberFormat="1" applyFont="1" applyAlignment="1">
      <alignment horizontal="left" wrapText="1"/>
    </xf>
    <xf numFmtId="0" fontId="78" fillId="0" borderId="0" xfId="0" applyFont="1" applyAlignment="1">
      <alignment wrapText="1"/>
    </xf>
    <xf numFmtId="0" fontId="96" fillId="0" borderId="0" xfId="0" applyFont="1" applyAlignment="1">
      <alignment wrapText="1"/>
    </xf>
    <xf numFmtId="168" fontId="96" fillId="0" borderId="0" xfId="0" applyNumberFormat="1" applyFont="1" applyAlignment="1">
      <alignment wrapText="1"/>
    </xf>
    <xf numFmtId="168" fontId="96" fillId="0" borderId="0" xfId="0" applyNumberFormat="1" applyFont="1" applyAlignment="1">
      <alignment horizontal="left" wrapText="1"/>
    </xf>
    <xf numFmtId="0" fontId="34" fillId="0" borderId="0" xfId="0" applyFont="1" applyAlignment="1">
      <alignment horizontal="left" vertical="top"/>
    </xf>
    <xf numFmtId="0" fontId="97" fillId="0" borderId="0" xfId="0" applyFont="1" applyAlignment="1">
      <alignment horizontal="left" vertical="top"/>
    </xf>
    <xf numFmtId="0" fontId="49" fillId="0" borderId="0" xfId="0" applyFont="1" applyAlignment="1"/>
    <xf numFmtId="0" fontId="49" fillId="0" borderId="0" xfId="0" applyFont="1" applyAlignment="1">
      <alignment horizontal="left"/>
    </xf>
    <xf numFmtId="0" fontId="49" fillId="0" borderId="0" xfId="0" applyFont="1" applyAlignment="1">
      <alignment horizontal="center"/>
    </xf>
    <xf numFmtId="0" fontId="78" fillId="0" borderId="0" xfId="0" applyFont="1" applyAlignment="1">
      <alignment horizontal="right"/>
    </xf>
    <xf numFmtId="0" fontId="78" fillId="0" borderId="0" xfId="0" applyFont="1" applyAlignment="1">
      <alignment horizontal="center"/>
    </xf>
    <xf numFmtId="2" fontId="78" fillId="0" borderId="13" xfId="0" applyNumberFormat="1" applyFont="1" applyBorder="1" applyAlignment="1" applyProtection="1">
      <alignment horizontal="center"/>
      <protection locked="0"/>
    </xf>
    <xf numFmtId="0" fontId="78" fillId="0" borderId="0" xfId="0" applyFont="1" applyAlignment="1">
      <alignment horizontal="centerContinuous"/>
    </xf>
    <xf numFmtId="0" fontId="78" fillId="0" borderId="0" xfId="0" quotePrefix="1" applyFont="1" applyAlignment="1">
      <alignment horizontal="right"/>
    </xf>
    <xf numFmtId="169" fontId="98" fillId="0" borderId="0" xfId="0" applyNumberFormat="1" applyFont="1" applyAlignment="1">
      <alignment horizontal="left" vertical="top"/>
    </xf>
    <xf numFmtId="0" fontId="78" fillId="0" borderId="0" xfId="0" applyFont="1" applyAlignment="1">
      <alignment horizontal="left" vertical="top"/>
    </xf>
    <xf numFmtId="0" fontId="100" fillId="0" borderId="0" xfId="0" quotePrefix="1" applyFont="1" applyAlignment="1">
      <alignment horizontal="center"/>
    </xf>
    <xf numFmtId="0" fontId="100" fillId="0" borderId="0" xfId="0" applyFont="1" applyAlignment="1">
      <alignment horizontal="center"/>
    </xf>
    <xf numFmtId="38" fontId="78" fillId="0" borderId="0" xfId="0" applyNumberFormat="1" applyFont="1" applyAlignment="1"/>
    <xf numFmtId="0" fontId="78" fillId="11" borderId="73" xfId="0" quotePrefix="1" applyFont="1" applyFill="1" applyBorder="1" applyAlignment="1">
      <alignment horizontal="center"/>
    </xf>
    <xf numFmtId="0" fontId="98" fillId="0" borderId="0" xfId="0" applyFont="1" applyAlignment="1">
      <alignment horizontal="left"/>
    </xf>
    <xf numFmtId="0" fontId="78" fillId="0" borderId="0" xfId="0" applyFont="1" applyAlignment="1">
      <alignment horizontal="left"/>
    </xf>
    <xf numFmtId="49" fontId="102" fillId="0" borderId="0" xfId="0" applyNumberFormat="1" applyFont="1" applyAlignment="1">
      <alignment horizontal="left" vertical="top" wrapText="1"/>
    </xf>
    <xf numFmtId="0" fontId="78" fillId="0" borderId="27" xfId="0" applyFont="1" applyBorder="1" applyAlignment="1"/>
    <xf numFmtId="0" fontId="49" fillId="0" borderId="2" xfId="0" applyFont="1" applyBorder="1" applyAlignment="1">
      <alignment horizontal="left"/>
    </xf>
    <xf numFmtId="0" fontId="78" fillId="0" borderId="3" xfId="0" applyFont="1" applyBorder="1" applyAlignment="1">
      <alignment horizontal="left"/>
    </xf>
    <xf numFmtId="38" fontId="78" fillId="0" borderId="3" xfId="0" applyNumberFormat="1" applyFont="1" applyBorder="1" applyAlignment="1">
      <alignment horizontal="left"/>
    </xf>
    <xf numFmtId="0" fontId="49" fillId="0" borderId="5" xfId="0" applyFont="1" applyBorder="1" applyAlignment="1"/>
    <xf numFmtId="0" fontId="78" fillId="0" borderId="6" xfId="0" quotePrefix="1" applyFont="1" applyBorder="1" applyAlignment="1">
      <alignment horizontal="center"/>
    </xf>
    <xf numFmtId="0" fontId="78" fillId="0" borderId="7" xfId="0" quotePrefix="1" applyFont="1" applyBorder="1" applyAlignment="1">
      <alignment horizontal="center"/>
    </xf>
    <xf numFmtId="0" fontId="78" fillId="0" borderId="0" xfId="0" quotePrefix="1" applyFont="1" applyAlignment="1">
      <alignment horizontal="center"/>
    </xf>
    <xf numFmtId="38" fontId="78" fillId="0" borderId="74" xfId="0" quotePrefix="1" applyNumberFormat="1" applyFont="1" applyBorder="1" applyAlignment="1">
      <alignment horizontal="center"/>
    </xf>
    <xf numFmtId="49" fontId="78" fillId="0" borderId="6" xfId="0" quotePrefix="1" applyNumberFormat="1" applyFont="1" applyBorder="1" applyAlignment="1">
      <alignment horizontal="center"/>
    </xf>
    <xf numFmtId="0" fontId="78" fillId="0" borderId="74" xfId="0" quotePrefix="1" applyFont="1" applyBorder="1" applyAlignment="1">
      <alignment horizontal="center"/>
    </xf>
    <xf numFmtId="49" fontId="78" fillId="0" borderId="0" xfId="0" applyNumberFormat="1" applyFont="1" applyAlignment="1">
      <alignment horizontal="center"/>
    </xf>
    <xf numFmtId="0" fontId="78" fillId="0" borderId="11" xfId="0" applyFont="1" applyBorder="1" applyAlignment="1">
      <alignment horizontal="center"/>
    </xf>
    <xf numFmtId="0" fontId="78" fillId="0" borderId="62" xfId="0" applyFont="1" applyBorder="1">
      <alignment vertical="top"/>
    </xf>
    <xf numFmtId="0" fontId="78" fillId="0" borderId="13" xfId="0" applyFont="1" applyBorder="1" applyAlignment="1">
      <alignment horizontal="center"/>
    </xf>
    <xf numFmtId="166" fontId="78" fillId="0" borderId="0" xfId="0" applyNumberFormat="1" applyFont="1" applyAlignment="1"/>
    <xf numFmtId="6" fontId="49" fillId="0" borderId="0" xfId="0" applyNumberFormat="1" applyFont="1" applyAlignment="1">
      <alignment horizontal="center"/>
    </xf>
    <xf numFmtId="165" fontId="49" fillId="0" borderId="0" xfId="0" applyNumberFormat="1" applyFont="1" applyAlignment="1">
      <alignment horizontal="center"/>
    </xf>
    <xf numFmtId="0" fontId="98" fillId="0" borderId="0" xfId="0" applyFont="1" applyAlignment="1">
      <alignment horizontal="center"/>
    </xf>
    <xf numFmtId="0" fontId="94" fillId="0" borderId="0" xfId="0" applyFont="1" applyAlignment="1"/>
    <xf numFmtId="0" fontId="95" fillId="0" borderId="0" xfId="0" applyFont="1" applyAlignment="1"/>
    <xf numFmtId="0" fontId="78" fillId="0" borderId="0" xfId="0" applyFont="1" applyAlignment="1">
      <alignment horizontal="center" vertical="center"/>
    </xf>
    <xf numFmtId="0" fontId="78" fillId="0" borderId="0" xfId="0" applyFont="1" applyAlignment="1">
      <alignment horizontal="left" vertical="center"/>
    </xf>
    <xf numFmtId="6" fontId="78" fillId="0" borderId="0" xfId="0" applyNumberFormat="1" applyFont="1">
      <alignment vertical="top"/>
    </xf>
    <xf numFmtId="0" fontId="49" fillId="0" borderId="7" xfId="0" applyFont="1" applyBorder="1" applyAlignment="1">
      <alignment horizontal="center"/>
    </xf>
    <xf numFmtId="0" fontId="49" fillId="0" borderId="6" xfId="0" quotePrefix="1" applyFont="1" applyBorder="1" applyAlignment="1">
      <alignment horizontal="center" wrapText="1"/>
    </xf>
    <xf numFmtId="0" fontId="49" fillId="0" borderId="7" xfId="0" quotePrefix="1" applyFont="1" applyBorder="1" applyAlignment="1">
      <alignment horizontal="center" wrapText="1"/>
    </xf>
    <xf numFmtId="38" fontId="49" fillId="0" borderId="7" xfId="0" quotePrefix="1" applyNumberFormat="1" applyFont="1" applyBorder="1" applyAlignment="1">
      <alignment horizontal="center" wrapText="1"/>
    </xf>
    <xf numFmtId="0" fontId="49" fillId="0" borderId="7" xfId="0" applyFont="1" applyBorder="1" applyAlignment="1">
      <alignment horizontal="center" wrapText="1"/>
    </xf>
    <xf numFmtId="0" fontId="78" fillId="0" borderId="75" xfId="0" applyFont="1" applyBorder="1" applyAlignment="1"/>
    <xf numFmtId="0" fontId="78" fillId="0" borderId="76" xfId="0" applyFont="1" applyBorder="1" applyAlignment="1"/>
    <xf numFmtId="0" fontId="78" fillId="0" borderId="77" xfId="0" applyFont="1" applyBorder="1" applyAlignment="1">
      <alignment horizontal="right"/>
    </xf>
    <xf numFmtId="0" fontId="78" fillId="0" borderId="77" xfId="0" quotePrefix="1" applyFont="1" applyBorder="1" applyAlignment="1">
      <alignment horizontal="center" wrapText="1"/>
    </xf>
    <xf numFmtId="170" fontId="78" fillId="0" borderId="77" xfId="0" quotePrefix="1" applyNumberFormat="1" applyFont="1" applyBorder="1" applyAlignment="1">
      <alignment horizontal="center" wrapText="1"/>
    </xf>
    <xf numFmtId="0" fontId="78" fillId="0" borderId="77" xfId="0" applyFont="1" applyBorder="1" applyAlignment="1">
      <alignment horizontal="center" wrapText="1"/>
    </xf>
    <xf numFmtId="0" fontId="78" fillId="0" borderId="76" xfId="0" applyFont="1" applyBorder="1">
      <alignment vertical="top"/>
    </xf>
    <xf numFmtId="0" fontId="105" fillId="0" borderId="0" xfId="0" applyFont="1" applyAlignment="1">
      <alignment horizontal="center" vertical="center" wrapText="1"/>
    </xf>
    <xf numFmtId="0" fontId="49" fillId="0" borderId="29" xfId="0" applyFont="1" applyBorder="1" applyAlignment="1"/>
    <xf numFmtId="0" fontId="49" fillId="0" borderId="31" xfId="0" applyFont="1" applyBorder="1" applyAlignment="1"/>
    <xf numFmtId="0" fontId="49" fillId="0" borderId="78" xfId="0" applyFont="1" applyBorder="1" applyAlignment="1">
      <alignment horizontal="center"/>
    </xf>
    <xf numFmtId="0" fontId="49" fillId="0" borderId="79" xfId="0" applyFont="1" applyBorder="1" applyAlignment="1">
      <alignment horizontal="center"/>
    </xf>
    <xf numFmtId="38" fontId="49" fillId="0" borderId="79" xfId="0" applyNumberFormat="1" applyFont="1" applyBorder="1" applyAlignment="1">
      <alignment horizontal="center"/>
    </xf>
    <xf numFmtId="0" fontId="78" fillId="0" borderId="20" xfId="0" applyFont="1" applyBorder="1">
      <alignment vertical="top"/>
    </xf>
    <xf numFmtId="0" fontId="78" fillId="16" borderId="3" xfId="0" applyFont="1" applyFill="1" applyBorder="1">
      <alignment vertical="top"/>
    </xf>
    <xf numFmtId="171" fontId="78" fillId="0" borderId="0" xfId="0" applyNumberFormat="1" applyFont="1" applyAlignment="1" applyProtection="1">
      <alignment horizontal="left"/>
      <protection locked="0"/>
    </xf>
    <xf numFmtId="0" fontId="78" fillId="11" borderId="80" xfId="0" applyFont="1" applyFill="1" applyBorder="1" applyAlignment="1">
      <alignment horizontal="center" wrapText="1"/>
    </xf>
    <xf numFmtId="0" fontId="78" fillId="11" borderId="81" xfId="0" quotePrefix="1" applyFont="1" applyFill="1" applyBorder="1" applyAlignment="1">
      <alignment horizontal="center" wrapText="1"/>
    </xf>
    <xf numFmtId="0" fontId="78" fillId="11" borderId="36" xfId="0" applyFont="1" applyFill="1" applyBorder="1" applyAlignment="1">
      <alignment horizontal="center" wrapText="1"/>
    </xf>
    <xf numFmtId="0" fontId="34" fillId="11" borderId="0" xfId="0" applyFont="1" applyFill="1" applyAlignment="1"/>
    <xf numFmtId="0" fontId="34" fillId="11" borderId="0" xfId="0" applyFont="1" applyFill="1">
      <alignment vertical="top"/>
    </xf>
    <xf numFmtId="0" fontId="78" fillId="11" borderId="22" xfId="0" applyFont="1" applyFill="1" applyBorder="1" applyAlignment="1">
      <alignment horizontal="center"/>
    </xf>
    <xf numFmtId="0" fontId="78" fillId="11" borderId="82" xfId="0" quotePrefix="1" applyFont="1" applyFill="1" applyBorder="1" applyAlignment="1">
      <alignment horizontal="center"/>
    </xf>
    <xf numFmtId="0" fontId="78" fillId="11" borderId="77" xfId="0" quotePrefix="1" applyFont="1" applyFill="1" applyBorder="1" applyAlignment="1">
      <alignment horizontal="center"/>
    </xf>
    <xf numFmtId="0" fontId="78" fillId="11" borderId="73" xfId="0" applyFont="1" applyFill="1" applyBorder="1" applyAlignment="1">
      <alignment horizontal="center"/>
    </xf>
    <xf numFmtId="0" fontId="78" fillId="16" borderId="0" xfId="0" applyFont="1" applyFill="1">
      <alignment vertical="top"/>
    </xf>
    <xf numFmtId="0" fontId="70" fillId="0" borderId="0" xfId="0" quotePrefix="1" applyFont="1" applyAlignment="1">
      <alignment horizontal="center"/>
    </xf>
    <xf numFmtId="0" fontId="34" fillId="0" borderId="1" xfId="0" applyFont="1" applyBorder="1">
      <alignment vertical="top"/>
    </xf>
    <xf numFmtId="0" fontId="34" fillId="0" borderId="20" xfId="0" applyFont="1" applyBorder="1" applyAlignment="1"/>
    <xf numFmtId="169" fontId="78" fillId="0" borderId="0" xfId="0" applyNumberFormat="1" applyFont="1" applyAlignment="1">
      <alignment horizontal="center" vertical="top"/>
    </xf>
    <xf numFmtId="0" fontId="49" fillId="0" borderId="0" xfId="0" applyFont="1" applyAlignment="1">
      <alignment horizontal="center" vertical="top"/>
    </xf>
    <xf numFmtId="0" fontId="103" fillId="0" borderId="0" xfId="0" applyFont="1" applyAlignment="1"/>
    <xf numFmtId="0" fontId="104" fillId="0" borderId="0" xfId="0" applyFont="1" applyAlignment="1">
      <alignment horizontal="centerContinuous"/>
    </xf>
    <xf numFmtId="0" fontId="103" fillId="0" borderId="0" xfId="0" applyFont="1">
      <alignment vertical="top"/>
    </xf>
    <xf numFmtId="166" fontId="78" fillId="0" borderId="62" xfId="0" quotePrefix="1" applyNumberFormat="1" applyFont="1" applyBorder="1" applyAlignment="1">
      <alignment horizontal="right"/>
    </xf>
    <xf numFmtId="166" fontId="78" fillId="0" borderId="67" xfId="0" quotePrefix="1" applyNumberFormat="1" applyFont="1" applyBorder="1" applyAlignment="1">
      <alignment horizontal="right"/>
    </xf>
    <xf numFmtId="0" fontId="87" fillId="0" borderId="62" xfId="0" applyFont="1" applyBorder="1" applyAlignment="1"/>
    <xf numFmtId="9" fontId="29" fillId="0" borderId="62" xfId="0" applyNumberFormat="1" applyFont="1" applyBorder="1" applyAlignment="1"/>
    <xf numFmtId="0" fontId="29" fillId="0" borderId="62" xfId="0" applyFont="1" applyBorder="1" applyAlignment="1"/>
    <xf numFmtId="166" fontId="29" fillId="0" borderId="62" xfId="0" applyNumberFormat="1" applyFont="1" applyBorder="1" applyAlignment="1"/>
    <xf numFmtId="0" fontId="46" fillId="0" borderId="62" xfId="0" applyFont="1" applyBorder="1">
      <alignment vertical="top"/>
    </xf>
    <xf numFmtId="166" fontId="29" fillId="16" borderId="1" xfId="0" applyNumberFormat="1" applyFont="1" applyFill="1" applyBorder="1" applyAlignment="1"/>
    <xf numFmtId="0" fontId="49" fillId="0" borderId="79" xfId="0" applyFont="1" applyBorder="1">
      <alignment vertical="top"/>
    </xf>
    <xf numFmtId="0" fontId="29" fillId="16" borderId="62" xfId="0" applyFont="1" applyFill="1" applyBorder="1">
      <alignment vertical="top"/>
    </xf>
    <xf numFmtId="0" fontId="99" fillId="0" borderId="0" xfId="0" applyFont="1" applyAlignment="1" applyProtection="1">
      <protection locked="0"/>
    </xf>
    <xf numFmtId="0" fontId="78" fillId="0" borderId="28" xfId="0" applyFont="1" applyBorder="1" applyAlignment="1"/>
    <xf numFmtId="0" fontId="99" fillId="0" borderId="0" xfId="0" applyFont="1" applyAlignment="1"/>
    <xf numFmtId="0" fontId="95" fillId="0" borderId="0" xfId="0" applyFont="1" applyAlignment="1" applyProtection="1">
      <protection locked="0"/>
    </xf>
    <xf numFmtId="10" fontId="78" fillId="0" borderId="0" xfId="0" applyNumberFormat="1" applyFont="1" applyAlignment="1"/>
    <xf numFmtId="10" fontId="78" fillId="0" borderId="0" xfId="0" applyNumberFormat="1" applyFont="1">
      <alignment vertical="top"/>
    </xf>
    <xf numFmtId="0" fontId="78" fillId="0" borderId="22" xfId="0" applyFont="1" applyBorder="1" applyAlignment="1">
      <alignment horizontal="center"/>
    </xf>
    <xf numFmtId="166" fontId="78" fillId="0" borderId="82" xfId="0" applyNumberFormat="1" applyFont="1" applyBorder="1" applyAlignment="1">
      <alignment horizontal="right"/>
    </xf>
    <xf numFmtId="166" fontId="78" fillId="0" borderId="77" xfId="0" applyNumberFormat="1" applyFont="1" applyBorder="1" applyAlignment="1">
      <alignment horizontal="right"/>
    </xf>
    <xf numFmtId="0" fontId="49" fillId="0" borderId="6" xfId="0" quotePrefix="1" applyFont="1" applyBorder="1" applyAlignment="1">
      <alignment horizontal="center"/>
    </xf>
    <xf numFmtId="0" fontId="49" fillId="0" borderId="6" xfId="0" applyFont="1" applyBorder="1" applyAlignment="1">
      <alignment horizontal="center"/>
    </xf>
    <xf numFmtId="14" fontId="36" fillId="0" borderId="0" xfId="0" applyNumberFormat="1" applyFont="1" applyAlignment="1"/>
    <xf numFmtId="14" fontId="21" fillId="0" borderId="0" xfId="0" applyNumberFormat="1" applyFont="1" applyAlignment="1">
      <alignment horizontal="centerContinuous"/>
    </xf>
    <xf numFmtId="0" fontId="43" fillId="18" borderId="4" xfId="0" applyFont="1" applyFill="1" applyBorder="1" applyAlignment="1">
      <alignment horizontal="center" wrapText="1"/>
    </xf>
    <xf numFmtId="0" fontId="31" fillId="19" borderId="40" xfId="0" applyFont="1" applyFill="1" applyBorder="1" applyAlignment="1"/>
    <xf numFmtId="8" fontId="31" fillId="19" borderId="57" xfId="0" applyNumberFormat="1" applyFont="1" applyFill="1" applyBorder="1" applyAlignment="1"/>
    <xf numFmtId="8" fontId="34" fillId="19" borderId="39" xfId="0" applyNumberFormat="1" applyFont="1" applyFill="1" applyBorder="1" applyAlignment="1"/>
    <xf numFmtId="8" fontId="34" fillId="20" borderId="39" xfId="0" applyNumberFormat="1" applyFont="1" applyFill="1" applyBorder="1">
      <alignment vertical="top"/>
    </xf>
    <xf numFmtId="0" fontId="34" fillId="19" borderId="58" xfId="0" applyFont="1" applyFill="1" applyBorder="1" applyAlignment="1"/>
    <xf numFmtId="0" fontId="31" fillId="21" borderId="40" xfId="0" applyFont="1" applyFill="1" applyBorder="1" applyAlignment="1"/>
    <xf numFmtId="0" fontId="31" fillId="21" borderId="57" xfId="0" applyFont="1" applyFill="1" applyBorder="1" applyAlignment="1"/>
    <xf numFmtId="8" fontId="34" fillId="21" borderId="39" xfId="0" applyNumberFormat="1" applyFont="1" applyFill="1" applyBorder="1" applyAlignment="1"/>
    <xf numFmtId="8" fontId="34" fillId="22" borderId="39" xfId="0" applyNumberFormat="1" applyFont="1" applyFill="1" applyBorder="1">
      <alignment vertical="top"/>
    </xf>
    <xf numFmtId="0" fontId="34" fillId="21" borderId="58" xfId="0" applyFont="1" applyFill="1" applyBorder="1" applyAlignment="1"/>
    <xf numFmtId="0" fontId="31" fillId="23" borderId="39" xfId="0" applyFont="1" applyFill="1" applyBorder="1">
      <alignment vertical="top"/>
    </xf>
    <xf numFmtId="0" fontId="31" fillId="23" borderId="83" xfId="0" applyFont="1" applyFill="1" applyBorder="1" applyAlignment="1"/>
    <xf numFmtId="8" fontId="34" fillId="23" borderId="39" xfId="0" applyNumberFormat="1" applyFont="1" applyFill="1" applyBorder="1" applyAlignment="1"/>
    <xf numFmtId="8" fontId="34" fillId="23" borderId="39" xfId="0" applyNumberFormat="1" applyFont="1" applyFill="1" applyBorder="1">
      <alignment vertical="top"/>
    </xf>
    <xf numFmtId="0" fontId="31" fillId="23" borderId="46" xfId="0" applyFont="1" applyFill="1" applyBorder="1">
      <alignment vertical="top"/>
    </xf>
    <xf numFmtId="0" fontId="34" fillId="23" borderId="83" xfId="0" applyFont="1" applyFill="1" applyBorder="1" applyAlignment="1"/>
    <xf numFmtId="0" fontId="34" fillId="23" borderId="39" xfId="0" applyFont="1" applyFill="1" applyBorder="1">
      <alignment vertical="top"/>
    </xf>
    <xf numFmtId="0" fontId="34" fillId="23" borderId="46" xfId="0" applyFont="1" applyFill="1" applyBorder="1" applyAlignment="1"/>
    <xf numFmtId="166" fontId="99" fillId="0" borderId="62" xfId="0" applyNumberFormat="1" applyFont="1" applyBorder="1" applyAlignment="1" applyProtection="1">
      <alignment horizontal="right"/>
      <protection locked="0"/>
    </xf>
    <xf numFmtId="166" fontId="78" fillId="0" borderId="62" xfId="0" applyNumberFormat="1" applyFont="1" applyBorder="1" applyAlignment="1">
      <alignment horizontal="center"/>
    </xf>
    <xf numFmtId="169" fontId="78" fillId="0" borderId="0" xfId="0" applyNumberFormat="1" applyFont="1" applyAlignment="1">
      <alignment horizontal="left" vertical="top"/>
    </xf>
    <xf numFmtId="0" fontId="0" fillId="0" borderId="0" xfId="0" applyAlignment="1">
      <alignment horizontal="left" vertical="center"/>
    </xf>
    <xf numFmtId="0" fontId="78" fillId="0" borderId="84" xfId="0" applyFont="1" applyBorder="1" applyAlignment="1">
      <alignment horizontal="center"/>
    </xf>
    <xf numFmtId="166" fontId="78" fillId="0" borderId="85" xfId="0" applyNumberFormat="1" applyFont="1" applyBorder="1" applyAlignment="1">
      <alignment horizontal="right"/>
    </xf>
    <xf numFmtId="166" fontId="78" fillId="0" borderId="86" xfId="0" applyNumberFormat="1" applyFont="1" applyBorder="1" applyAlignment="1">
      <alignment horizontal="right"/>
    </xf>
    <xf numFmtId="0" fontId="29" fillId="0" borderId="38" xfId="0" quotePrefix="1" applyFont="1" applyBorder="1" applyAlignment="1">
      <alignment horizontal="center" wrapText="1"/>
    </xf>
    <xf numFmtId="0" fontId="49" fillId="0" borderId="0" xfId="0" applyFont="1" applyAlignment="1">
      <alignment horizontal="right"/>
    </xf>
    <xf numFmtId="0" fontId="32" fillId="0" borderId="0" xfId="0" quotePrefix="1" applyFont="1" applyAlignment="1">
      <alignment horizontal="left"/>
    </xf>
    <xf numFmtId="0" fontId="32" fillId="0" borderId="0" xfId="0" applyFont="1" applyAlignment="1">
      <alignment horizontal="left"/>
    </xf>
    <xf numFmtId="0" fontId="78" fillId="0" borderId="0" xfId="0" quotePrefix="1" applyFont="1" applyAlignment="1">
      <alignment horizontal="right" vertical="top"/>
    </xf>
    <xf numFmtId="0" fontId="99" fillId="0" borderId="0" xfId="0" applyFont="1" applyAlignment="1" applyProtection="1">
      <alignment horizontal="right"/>
      <protection locked="0"/>
    </xf>
    <xf numFmtId="0" fontId="78" fillId="0" borderId="87" xfId="0" applyFont="1" applyBorder="1" applyAlignment="1">
      <alignment horizontal="center" wrapText="1"/>
    </xf>
    <xf numFmtId="166" fontId="49" fillId="0" borderId="88" xfId="0" applyNumberFormat="1" applyFont="1" applyBorder="1" applyAlignment="1">
      <alignment horizontal="right"/>
    </xf>
    <xf numFmtId="166" fontId="49" fillId="0" borderId="87" xfId="0" applyNumberFormat="1" applyFont="1" applyBorder="1" applyAlignment="1">
      <alignment horizontal="right"/>
    </xf>
    <xf numFmtId="0" fontId="49" fillId="0" borderId="17" xfId="0" applyFont="1" applyBorder="1" applyAlignment="1">
      <alignment horizontal="center"/>
    </xf>
    <xf numFmtId="166" fontId="49" fillId="0" borderId="89" xfId="0" applyNumberFormat="1" applyFont="1" applyBorder="1" applyAlignment="1">
      <alignment horizontal="right"/>
    </xf>
    <xf numFmtId="0" fontId="48" fillId="0" borderId="0" xfId="0" applyFont="1" applyAlignment="1">
      <alignment horizontal="left"/>
    </xf>
    <xf numFmtId="0" fontId="79" fillId="0" borderId="0" xfId="0" applyFont="1" applyAlignment="1">
      <alignment horizontal="left"/>
    </xf>
    <xf numFmtId="0" fontId="46" fillId="0" borderId="0" xfId="0" applyFont="1" applyAlignment="1">
      <alignment horizontal="left" vertical="justify"/>
    </xf>
    <xf numFmtId="0" fontId="46" fillId="0" borderId="0" xfId="0" applyFont="1" applyAlignment="1">
      <alignment horizontal="left" vertical="top"/>
    </xf>
    <xf numFmtId="0" fontId="66" fillId="0" borderId="0" xfId="0" applyFont="1" applyAlignment="1">
      <alignment horizontal="left"/>
    </xf>
    <xf numFmtId="0" fontId="31" fillId="24" borderId="90" xfId="0" applyFont="1" applyFill="1" applyBorder="1" applyAlignment="1">
      <alignment horizontal="center"/>
    </xf>
    <xf numFmtId="0" fontId="31" fillId="25" borderId="39" xfId="0" applyFont="1" applyFill="1" applyBorder="1" applyAlignment="1">
      <alignment horizontal="center"/>
    </xf>
    <xf numFmtId="0" fontId="0" fillId="24" borderId="67" xfId="0" applyFill="1" applyBorder="1">
      <alignment vertical="top"/>
    </xf>
    <xf numFmtId="0" fontId="22" fillId="24" borderId="58" xfId="0" applyFont="1" applyFill="1" applyBorder="1" applyAlignment="1">
      <alignment horizontal="center"/>
    </xf>
    <xf numFmtId="9" fontId="21" fillId="30" borderId="58" xfId="0" applyNumberFormat="1" applyFont="1" applyFill="1" applyBorder="1" applyAlignment="1">
      <alignment horizontal="center"/>
    </xf>
    <xf numFmtId="6" fontId="24" fillId="30" borderId="41" xfId="0" applyNumberFormat="1" applyFont="1" applyFill="1" applyBorder="1" applyAlignment="1"/>
    <xf numFmtId="0" fontId="22" fillId="31" borderId="58" xfId="0" applyFont="1" applyFill="1" applyBorder="1" applyAlignment="1">
      <alignment horizontal="center"/>
    </xf>
    <xf numFmtId="9" fontId="21" fillId="31" borderId="58" xfId="0" applyNumberFormat="1" applyFont="1" applyFill="1" applyBorder="1" applyAlignment="1">
      <alignment horizontal="center"/>
    </xf>
    <xf numFmtId="6" fontId="24" fillId="31" borderId="60" xfId="0" applyNumberFormat="1" applyFont="1" applyFill="1" applyBorder="1" applyAlignment="1"/>
    <xf numFmtId="0" fontId="42" fillId="31" borderId="62" xfId="0" applyFont="1" applyFill="1" applyBorder="1" applyAlignment="1">
      <alignment horizontal="center"/>
    </xf>
    <xf numFmtId="0" fontId="42" fillId="26" borderId="62" xfId="0" applyFont="1" applyFill="1" applyBorder="1" applyAlignment="1">
      <alignment horizontal="center"/>
    </xf>
    <xf numFmtId="0" fontId="42" fillId="27" borderId="45" xfId="0" applyFont="1" applyFill="1" applyBorder="1" applyAlignment="1">
      <alignment horizontal="center"/>
    </xf>
    <xf numFmtId="0" fontId="22" fillId="28" borderId="69" xfId="0" applyFont="1" applyFill="1" applyBorder="1" applyAlignment="1">
      <alignment horizontal="center"/>
    </xf>
    <xf numFmtId="9" fontId="22" fillId="27" borderId="62" xfId="0" applyNumberFormat="1" applyFont="1" applyFill="1" applyBorder="1" applyAlignment="1">
      <alignment horizontal="center"/>
    </xf>
    <xf numFmtId="0" fontId="42" fillId="27" borderId="91" xfId="0" applyFont="1" applyFill="1" applyBorder="1" applyAlignment="1">
      <alignment horizontal="center"/>
    </xf>
    <xf numFmtId="9" fontId="93" fillId="27" borderId="62" xfId="0" applyNumberFormat="1" applyFont="1" applyFill="1" applyBorder="1" applyAlignment="1">
      <alignment horizontal="center"/>
    </xf>
    <xf numFmtId="0" fontId="42" fillId="27" borderId="65" xfId="0" applyFont="1" applyFill="1" applyBorder="1" applyAlignment="1">
      <alignment horizontal="center"/>
    </xf>
    <xf numFmtId="0" fontId="42" fillId="27" borderId="63" xfId="0" applyFont="1" applyFill="1" applyBorder="1" applyAlignment="1">
      <alignment horizontal="center"/>
    </xf>
    <xf numFmtId="6" fontId="35" fillId="28" borderId="65" xfId="0" applyNumberFormat="1" applyFont="1" applyFill="1" applyBorder="1" applyAlignment="1" applyProtection="1">
      <protection locked="0"/>
    </xf>
    <xf numFmtId="6" fontId="35" fillId="28" borderId="63" xfId="0" applyNumberFormat="1" applyFont="1" applyFill="1" applyBorder="1" applyAlignment="1" applyProtection="1">
      <protection locked="0"/>
    </xf>
    <xf numFmtId="0" fontId="20" fillId="28" borderId="63" xfId="0" applyFont="1" applyFill="1" applyBorder="1">
      <alignment vertical="top"/>
    </xf>
    <xf numFmtId="0" fontId="0" fillId="28" borderId="63" xfId="0" applyFill="1" applyBorder="1">
      <alignment vertical="top"/>
    </xf>
    <xf numFmtId="0" fontId="19" fillId="28" borderId="65" xfId="0" applyFont="1" applyFill="1" applyBorder="1">
      <alignment vertical="top"/>
    </xf>
    <xf numFmtId="0" fontId="22" fillId="26" borderId="51" xfId="0" applyFont="1" applyFill="1" applyBorder="1" applyAlignment="1">
      <alignment horizontal="center"/>
    </xf>
    <xf numFmtId="9" fontId="21" fillId="26" borderId="51" xfId="0" applyNumberFormat="1" applyFont="1" applyFill="1" applyBorder="1" applyAlignment="1">
      <alignment horizontal="center"/>
    </xf>
    <xf numFmtId="6" fontId="27" fillId="32" borderId="42" xfId="0" applyNumberFormat="1" applyFont="1" applyFill="1" applyBorder="1" applyAlignment="1"/>
    <xf numFmtId="0" fontId="22" fillId="19" borderId="40" xfId="0" applyFont="1" applyFill="1" applyBorder="1" applyAlignment="1"/>
    <xf numFmtId="0" fontId="22" fillId="33" borderId="40" xfId="0" applyFont="1" applyFill="1" applyBorder="1" applyAlignment="1"/>
    <xf numFmtId="0" fontId="22" fillId="33" borderId="39" xfId="0" applyFont="1" applyFill="1" applyBorder="1" applyAlignment="1"/>
    <xf numFmtId="0" fontId="41" fillId="0" borderId="4" xfId="0" quotePrefix="1" applyFont="1" applyBorder="1" applyAlignment="1">
      <alignment horizontal="center" wrapText="1"/>
    </xf>
    <xf numFmtId="0" fontId="41" fillId="0" borderId="93" xfId="0" quotePrefix="1" applyFont="1" applyBorder="1" applyAlignment="1">
      <alignment horizontal="center" wrapText="1"/>
    </xf>
    <xf numFmtId="0" fontId="31" fillId="0" borderId="94" xfId="0" applyFont="1" applyBorder="1" applyAlignment="1">
      <alignment vertical="center"/>
    </xf>
    <xf numFmtId="0" fontId="132" fillId="0" borderId="13" xfId="0" applyFont="1" applyBorder="1" applyAlignment="1">
      <alignment horizontal="center"/>
    </xf>
    <xf numFmtId="0" fontId="132" fillId="0" borderId="16" xfId="0" applyFont="1" applyBorder="1" applyAlignment="1">
      <alignment horizontal="center"/>
    </xf>
    <xf numFmtId="169" fontId="111" fillId="0" borderId="0" xfId="0" applyNumberFormat="1" applyFont="1" applyAlignment="1">
      <alignment horizontal="center"/>
    </xf>
    <xf numFmtId="0" fontId="34" fillId="0" borderId="0" xfId="0" applyFont="1" applyAlignment="1">
      <alignment horizontal="right" vertical="center"/>
    </xf>
    <xf numFmtId="166" fontId="99" fillId="0" borderId="1" xfId="0" applyNumberFormat="1" applyFont="1" applyBorder="1" applyAlignment="1" applyProtection="1">
      <alignment horizontal="right"/>
      <protection locked="0"/>
    </xf>
    <xf numFmtId="166" fontId="99" fillId="0" borderId="95" xfId="0" applyNumberFormat="1" applyFont="1" applyBorder="1" applyAlignment="1" applyProtection="1">
      <alignment horizontal="right"/>
      <protection locked="0"/>
    </xf>
    <xf numFmtId="166" fontId="99" fillId="0" borderId="19" xfId="0" applyNumberFormat="1" applyFont="1" applyBorder="1" applyAlignment="1" applyProtection="1">
      <alignment horizontal="right"/>
      <protection locked="0"/>
    </xf>
    <xf numFmtId="0" fontId="29" fillId="0" borderId="0" xfId="0" applyFont="1" applyAlignment="1">
      <alignment horizontal="center" vertical="center"/>
    </xf>
    <xf numFmtId="3" fontId="46" fillId="0" borderId="1" xfId="0" quotePrefix="1" applyNumberFormat="1" applyFont="1" applyBorder="1" applyAlignment="1">
      <alignment horizontal="left"/>
    </xf>
    <xf numFmtId="0" fontId="0" fillId="0" borderId="0" xfId="0" applyAlignment="1">
      <alignment horizontal="left" vertical="top"/>
    </xf>
    <xf numFmtId="0" fontId="35" fillId="0" borderId="0" xfId="0" applyFont="1" applyAlignment="1">
      <alignment horizontal="left"/>
    </xf>
    <xf numFmtId="0" fontId="19" fillId="0" borderId="0" xfId="0" applyFont="1" applyAlignment="1">
      <alignment horizontal="left"/>
    </xf>
    <xf numFmtId="0" fontId="66" fillId="0" borderId="0" xfId="0" applyFont="1" applyAlignment="1">
      <alignment wrapText="1"/>
    </xf>
    <xf numFmtId="6" fontId="24" fillId="0" borderId="0" xfId="0" applyNumberFormat="1" applyFont="1" applyAlignment="1" applyProtection="1">
      <alignment horizontal="left" vertical="justify"/>
      <protection locked="0"/>
    </xf>
    <xf numFmtId="0" fontId="56" fillId="0" borderId="0" xfId="0" applyFont="1" applyAlignment="1">
      <alignment horizontal="left"/>
    </xf>
    <xf numFmtId="0" fontId="36" fillId="0" borderId="0" xfId="0" applyFont="1" applyAlignment="1">
      <alignment horizontal="center"/>
    </xf>
    <xf numFmtId="0" fontId="53" fillId="0" borderId="0" xfId="0" applyFont="1" applyAlignment="1">
      <alignment horizontal="center"/>
    </xf>
    <xf numFmtId="164" fontId="23" fillId="0" borderId="1" xfId="0" applyNumberFormat="1" applyFont="1" applyBorder="1" applyAlignment="1">
      <alignment horizontal="center"/>
    </xf>
    <xf numFmtId="0" fontId="41" fillId="0" borderId="96" xfId="0" applyFont="1" applyBorder="1" applyAlignment="1">
      <alignment horizontal="center" wrapText="1"/>
    </xf>
    <xf numFmtId="0" fontId="41" fillId="0" borderId="79" xfId="0" quotePrefix="1" applyFont="1" applyBorder="1" applyAlignment="1">
      <alignment horizontal="center" wrapText="1"/>
    </xf>
    <xf numFmtId="0" fontId="41" fillId="0" borderId="97" xfId="0" applyFont="1" applyBorder="1" applyAlignment="1">
      <alignment horizontal="center" vertical="center"/>
    </xf>
    <xf numFmtId="0" fontId="41" fillId="0" borderId="38" xfId="0" applyFont="1" applyBorder="1" applyAlignment="1">
      <alignment horizontal="center" vertical="center"/>
    </xf>
    <xf numFmtId="49" fontId="29" fillId="7" borderId="16" xfId="0" applyNumberFormat="1" applyFont="1" applyFill="1" applyBorder="1" applyAlignment="1" applyProtection="1">
      <alignment horizontal="center"/>
      <protection locked="0"/>
    </xf>
    <xf numFmtId="0" fontId="22" fillId="0" borderId="98" xfId="0" applyFont="1" applyBorder="1" applyAlignment="1"/>
    <xf numFmtId="0" fontId="22" fillId="0" borderId="20" xfId="0" applyFont="1" applyBorder="1" applyAlignment="1"/>
    <xf numFmtId="0" fontId="46" fillId="0" borderId="63" xfId="0" applyFont="1" applyBorder="1" applyAlignment="1">
      <alignment horizontal="left"/>
    </xf>
    <xf numFmtId="0" fontId="41" fillId="0" borderId="99" xfId="0" applyFont="1" applyBorder="1" applyAlignment="1">
      <alignment horizontal="center" wrapText="1"/>
    </xf>
    <xf numFmtId="0" fontId="41" fillId="0" borderId="100" xfId="0" applyFont="1" applyBorder="1" applyAlignment="1">
      <alignment horizontal="center" vertical="center"/>
    </xf>
    <xf numFmtId="0" fontId="133" fillId="0" borderId="0" xfId="0" applyFont="1" applyAlignment="1">
      <alignment horizontal="right" vertical="top"/>
    </xf>
    <xf numFmtId="6" fontId="109" fillId="0" borderId="64" xfId="0" applyNumberFormat="1" applyFont="1" applyBorder="1" applyAlignment="1">
      <alignment horizontal="center"/>
    </xf>
    <xf numFmtId="6" fontId="109" fillId="0" borderId="65" xfId="0" applyNumberFormat="1" applyFont="1" applyBorder="1" applyAlignment="1">
      <alignment horizontal="center"/>
    </xf>
    <xf numFmtId="0" fontId="33" fillId="0" borderId="0" xfId="0" applyFont="1" applyAlignment="1">
      <alignment horizontal="left"/>
    </xf>
    <xf numFmtId="164" fontId="23" fillId="0" borderId="1" xfId="0" applyNumberFormat="1" applyFont="1" applyBorder="1" applyAlignment="1">
      <alignment horizontal="left"/>
    </xf>
    <xf numFmtId="6" fontId="75" fillId="33" borderId="39" xfId="0" applyNumberFormat="1" applyFont="1" applyFill="1" applyBorder="1" applyAlignment="1"/>
    <xf numFmtId="6" fontId="75" fillId="33" borderId="58" xfId="0" applyNumberFormat="1" applyFont="1" applyFill="1" applyBorder="1" applyAlignment="1"/>
    <xf numFmtId="6" fontId="75" fillId="19" borderId="58" xfId="0" applyNumberFormat="1" applyFont="1" applyFill="1" applyBorder="1" applyAlignment="1"/>
    <xf numFmtId="6" fontId="25" fillId="0" borderId="62" xfId="0" applyNumberFormat="1" applyFont="1" applyBorder="1" applyAlignment="1">
      <alignment horizontal="center"/>
    </xf>
    <xf numFmtId="6" fontId="116" fillId="0" borderId="65" xfId="0" applyNumberFormat="1" applyFont="1" applyBorder="1" applyAlignment="1">
      <alignment horizontal="center"/>
    </xf>
    <xf numFmtId="0" fontId="76" fillId="0" borderId="0" xfId="0" quotePrefix="1" applyFont="1" applyAlignment="1"/>
    <xf numFmtId="0" fontId="35" fillId="0" borderId="0" xfId="0" applyFont="1">
      <alignment vertical="top"/>
    </xf>
    <xf numFmtId="0" fontId="76" fillId="0" borderId="0" xfId="0" quotePrefix="1" applyFont="1" applyAlignment="1">
      <alignment horizontal="left" vertical="center"/>
    </xf>
    <xf numFmtId="0" fontId="133" fillId="0" borderId="0" xfId="0" applyFont="1" applyAlignment="1">
      <alignment horizontal="center" vertical="center"/>
    </xf>
    <xf numFmtId="0" fontId="41" fillId="34" borderId="79" xfId="0" applyFont="1" applyFill="1" applyBorder="1" applyAlignment="1">
      <alignment horizontal="center" wrapText="1"/>
    </xf>
    <xf numFmtId="166" fontId="42" fillId="16" borderId="1" xfId="0" applyNumberFormat="1" applyFont="1" applyFill="1" applyBorder="1" applyAlignment="1" applyProtection="1">
      <alignment horizontal="right"/>
      <protection locked="0"/>
    </xf>
    <xf numFmtId="0" fontId="78" fillId="11" borderId="101" xfId="0" quotePrefix="1" applyFont="1" applyFill="1" applyBorder="1" applyAlignment="1">
      <alignment horizontal="center" wrapText="1"/>
    </xf>
    <xf numFmtId="0" fontId="31" fillId="35" borderId="62" xfId="0" applyFont="1" applyFill="1" applyBorder="1" applyAlignment="1"/>
    <xf numFmtId="0" fontId="31" fillId="29" borderId="62" xfId="0" applyFont="1" applyFill="1" applyBorder="1">
      <alignment vertical="top"/>
    </xf>
    <xf numFmtId="0" fontId="31" fillId="29" borderId="62" xfId="0" applyFont="1" applyFill="1" applyBorder="1" applyAlignment="1"/>
    <xf numFmtId="0" fontId="31" fillId="36" borderId="62" xfId="0" applyFont="1" applyFill="1" applyBorder="1">
      <alignment vertical="top"/>
    </xf>
    <xf numFmtId="0" fontId="31" fillId="37" borderId="62" xfId="0" applyFont="1" applyFill="1" applyBorder="1">
      <alignment vertical="top"/>
    </xf>
    <xf numFmtId="0" fontId="34" fillId="17" borderId="62" xfId="0" applyFont="1" applyFill="1" applyBorder="1" applyAlignment="1"/>
    <xf numFmtId="0" fontId="34" fillId="0" borderId="62" xfId="0" applyFont="1" applyBorder="1" applyAlignment="1"/>
    <xf numFmtId="0" fontId="89" fillId="0" borderId="0" xfId="10" applyFont="1" applyAlignment="1">
      <alignment horizontal="center"/>
    </xf>
    <xf numFmtId="0" fontId="120" fillId="0" borderId="0" xfId="10" applyFont="1" applyAlignment="1">
      <alignment horizontal="center"/>
    </xf>
    <xf numFmtId="40" fontId="134" fillId="0" borderId="62" xfId="0" applyNumberFormat="1" applyFont="1" applyBorder="1" applyAlignment="1">
      <alignment horizontal="center"/>
    </xf>
    <xf numFmtId="40" fontId="135" fillId="0" borderId="62" xfId="0" applyNumberFormat="1" applyFont="1" applyBorder="1" applyAlignment="1">
      <alignment horizontal="center"/>
    </xf>
    <xf numFmtId="40" fontId="34" fillId="0" borderId="0" xfId="0" applyNumberFormat="1" applyFont="1" applyAlignment="1">
      <alignment vertical="center"/>
    </xf>
    <xf numFmtId="0" fontId="91" fillId="0" borderId="62" xfId="0" applyFont="1" applyBorder="1" applyAlignment="1">
      <alignment horizontal="center"/>
    </xf>
    <xf numFmtId="0" fontId="31" fillId="0" borderId="62" xfId="0" applyFont="1" applyBorder="1" applyAlignment="1">
      <alignment horizontal="center" vertical="top"/>
    </xf>
    <xf numFmtId="38" fontId="31" fillId="0" borderId="62" xfId="0" applyNumberFormat="1" applyFont="1" applyBorder="1" applyAlignment="1">
      <alignment horizontal="center" vertical="top"/>
    </xf>
    <xf numFmtId="38" fontId="31" fillId="0" borderId="62" xfId="0" applyNumberFormat="1" applyFont="1" applyBorder="1" applyAlignment="1">
      <alignment horizontal="center"/>
    </xf>
    <xf numFmtId="40" fontId="31" fillId="0" borderId="62" xfId="0" applyNumberFormat="1" applyFont="1" applyBorder="1" applyAlignment="1">
      <alignment horizontal="center" vertical="top"/>
    </xf>
    <xf numFmtId="40" fontId="31" fillId="37" borderId="62" xfId="0" applyNumberFormat="1" applyFont="1" applyFill="1" applyBorder="1" applyAlignment="1">
      <alignment horizontal="center" vertical="center"/>
    </xf>
    <xf numFmtId="40" fontId="31" fillId="0" borderId="62" xfId="0" applyNumberFormat="1" applyFont="1" applyBorder="1" applyAlignment="1" applyProtection="1">
      <protection locked="0"/>
    </xf>
    <xf numFmtId="40" fontId="31" fillId="0" borderId="62" xfId="0" applyNumberFormat="1" applyFont="1" applyBorder="1" applyAlignment="1">
      <alignment vertical="center"/>
    </xf>
    <xf numFmtId="40" fontId="134" fillId="0" borderId="63" xfId="0" applyNumberFormat="1" applyFont="1" applyBorder="1" applyAlignment="1">
      <alignment horizontal="center"/>
    </xf>
    <xf numFmtId="40" fontId="135" fillId="0" borderId="63" xfId="0" applyNumberFormat="1" applyFont="1" applyBorder="1" applyAlignment="1">
      <alignment horizontal="center"/>
    </xf>
    <xf numFmtId="0" fontId="136" fillId="0" borderId="102" xfId="0" applyFont="1" applyBorder="1" applyAlignment="1">
      <alignment horizontal="right" vertical="top"/>
    </xf>
    <xf numFmtId="0" fontId="136" fillId="0" borderId="102" xfId="0" applyFont="1" applyBorder="1" applyAlignment="1">
      <alignment horizontal="right"/>
    </xf>
    <xf numFmtId="0" fontId="137" fillId="0" borderId="102" xfId="0" applyFont="1" applyBorder="1" applyAlignment="1">
      <alignment horizontal="right"/>
    </xf>
    <xf numFmtId="0" fontId="135" fillId="0" borderId="102" xfId="0" applyFont="1" applyBorder="1" applyAlignment="1">
      <alignment horizontal="right"/>
    </xf>
    <xf numFmtId="0" fontId="34" fillId="0" borderId="103" xfId="0" applyFont="1" applyBorder="1" applyAlignment="1"/>
    <xf numFmtId="0" fontId="31" fillId="0" borderId="102" xfId="0" applyFont="1" applyBorder="1" applyAlignment="1"/>
    <xf numFmtId="40" fontId="31" fillId="0" borderId="102" xfId="0" applyNumberFormat="1" applyFont="1" applyBorder="1" applyAlignment="1"/>
    <xf numFmtId="0" fontId="31" fillId="0" borderId="102" xfId="0" applyFont="1" applyBorder="1" applyAlignment="1">
      <alignment horizontal="right"/>
    </xf>
    <xf numFmtId="0" fontId="31" fillId="37" borderId="102" xfId="0" applyFont="1" applyFill="1" applyBorder="1" applyAlignment="1">
      <alignment horizontal="right" vertical="center"/>
    </xf>
    <xf numFmtId="0" fontId="34" fillId="0" borderId="103" xfId="0" applyFont="1" applyBorder="1">
      <alignment vertical="top"/>
    </xf>
    <xf numFmtId="0" fontId="42" fillId="0" borderId="102" xfId="11" applyFont="1" applyBorder="1" applyAlignment="1"/>
    <xf numFmtId="0" fontId="42" fillId="0" borderId="102" xfId="11" quotePrefix="1" applyFont="1" applyBorder="1" applyAlignment="1">
      <alignment horizontal="left"/>
    </xf>
    <xf numFmtId="0" fontId="34" fillId="37" borderId="102" xfId="0" applyFont="1" applyFill="1" applyBorder="1">
      <alignment vertical="top"/>
    </xf>
    <xf numFmtId="0" fontId="42" fillId="37" borderId="62" xfId="11" applyFont="1" applyFill="1" applyBorder="1" applyAlignment="1">
      <alignment horizontal="center"/>
    </xf>
    <xf numFmtId="0" fontId="42" fillId="37" borderId="62" xfId="11" quotePrefix="1" applyFont="1" applyFill="1" applyBorder="1" applyAlignment="1">
      <alignment horizontal="center"/>
    </xf>
    <xf numFmtId="0" fontId="42" fillId="37" borderId="104" xfId="11" applyFont="1" applyFill="1" applyBorder="1" applyAlignment="1">
      <alignment horizontal="center"/>
    </xf>
    <xf numFmtId="40" fontId="31" fillId="0" borderId="105" xfId="0" applyNumberFormat="1" applyFont="1" applyBorder="1" applyAlignment="1">
      <alignment vertical="center"/>
    </xf>
    <xf numFmtId="0" fontId="31" fillId="37" borderId="62" xfId="0" applyFont="1" applyFill="1" applyBorder="1" applyAlignment="1">
      <alignment horizontal="center" vertical="top"/>
    </xf>
    <xf numFmtId="0" fontId="31" fillId="37" borderId="62" xfId="0" applyFont="1" applyFill="1" applyBorder="1" applyAlignment="1">
      <alignment horizontal="center"/>
    </xf>
    <xf numFmtId="6" fontId="31" fillId="37" borderId="62" xfId="0" applyNumberFormat="1" applyFont="1" applyFill="1" applyBorder="1" applyAlignment="1" applyProtection="1">
      <alignment horizontal="center"/>
      <protection locked="0"/>
    </xf>
    <xf numFmtId="0" fontId="31" fillId="37" borderId="67" xfId="0" applyFont="1" applyFill="1" applyBorder="1" applyAlignment="1"/>
    <xf numFmtId="0" fontId="31" fillId="37" borderId="6" xfId="0" applyFont="1" applyFill="1" applyBorder="1" applyAlignment="1" applyProtection="1">
      <alignment horizontal="center"/>
      <protection locked="0"/>
    </xf>
    <xf numFmtId="0" fontId="31" fillId="37" borderId="95" xfId="0" applyFont="1" applyFill="1" applyBorder="1" applyAlignment="1" applyProtection="1">
      <alignment horizontal="center"/>
      <protection locked="0"/>
    </xf>
    <xf numFmtId="0" fontId="138" fillId="0" borderId="106" xfId="11" applyFont="1" applyBorder="1" applyAlignment="1"/>
    <xf numFmtId="0" fontId="138" fillId="0" borderId="107" xfId="11" applyFont="1" applyBorder="1" applyAlignment="1"/>
    <xf numFmtId="40" fontId="31" fillId="0" borderId="62" xfId="0" applyNumberFormat="1" applyFont="1" applyBorder="1">
      <alignment vertical="top"/>
    </xf>
    <xf numFmtId="0" fontId="31" fillId="17" borderId="62" xfId="0" applyFont="1" applyFill="1" applyBorder="1" applyAlignment="1"/>
    <xf numFmtId="9" fontId="31" fillId="30" borderId="58" xfId="0" applyNumberFormat="1" applyFont="1" applyFill="1" applyBorder="1" applyAlignment="1">
      <alignment horizontal="center"/>
    </xf>
    <xf numFmtId="9" fontId="31" fillId="25" borderId="58" xfId="0" applyNumberFormat="1" applyFont="1" applyFill="1" applyBorder="1" applyAlignment="1">
      <alignment horizontal="center"/>
    </xf>
    <xf numFmtId="0" fontId="139" fillId="0" borderId="62" xfId="10" applyFont="1" applyBorder="1" applyAlignment="1">
      <alignment horizontal="center"/>
    </xf>
    <xf numFmtId="0" fontId="140" fillId="0" borderId="62" xfId="10" applyFont="1" applyBorder="1" applyAlignment="1">
      <alignment horizontal="center"/>
    </xf>
    <xf numFmtId="0" fontId="139" fillId="0" borderId="95" xfId="10" applyFont="1" applyBorder="1" applyAlignment="1">
      <alignment horizontal="center"/>
    </xf>
    <xf numFmtId="0" fontId="34" fillId="29" borderId="108" xfId="0" applyFont="1" applyFill="1" applyBorder="1">
      <alignment vertical="top"/>
    </xf>
    <xf numFmtId="0" fontId="34" fillId="29" borderId="109" xfId="0" applyFont="1" applyFill="1" applyBorder="1">
      <alignment vertical="top"/>
    </xf>
    <xf numFmtId="0" fontId="34" fillId="29" borderId="110" xfId="0" applyFont="1" applyFill="1" applyBorder="1">
      <alignment vertical="top"/>
    </xf>
    <xf numFmtId="0" fontId="141" fillId="0" borderId="19" xfId="10" applyFont="1" applyBorder="1" applyAlignment="1">
      <alignment horizontal="center"/>
    </xf>
    <xf numFmtId="0" fontId="141" fillId="0" borderId="95" xfId="10" applyFont="1" applyBorder="1" applyAlignment="1">
      <alignment horizontal="center"/>
    </xf>
    <xf numFmtId="0" fontId="141" fillId="0" borderId="63" xfId="10" applyFont="1" applyBorder="1" applyAlignment="1">
      <alignment horizontal="center"/>
    </xf>
    <xf numFmtId="0" fontId="141" fillId="0" borderId="62" xfId="10" applyFont="1" applyBorder="1" applyAlignment="1">
      <alignment horizontal="center"/>
    </xf>
    <xf numFmtId="0" fontId="34" fillId="29" borderId="111" xfId="0" applyFont="1" applyFill="1" applyBorder="1">
      <alignment vertical="top"/>
    </xf>
    <xf numFmtId="0" fontId="90" fillId="0" borderId="7" xfId="0" applyFont="1" applyBorder="1" applyAlignment="1"/>
    <xf numFmtId="0" fontId="34" fillId="0" borderId="19" xfId="0" applyFont="1" applyBorder="1">
      <alignment vertical="top"/>
    </xf>
    <xf numFmtId="0" fontId="46" fillId="24" borderId="62" xfId="0" applyFont="1" applyFill="1" applyBorder="1">
      <alignment vertical="top"/>
    </xf>
    <xf numFmtId="0" fontId="46" fillId="24" borderId="62" xfId="0" applyFont="1" applyFill="1" applyBorder="1" applyAlignment="1">
      <alignment vertical="top" wrapText="1"/>
    </xf>
    <xf numFmtId="0" fontId="36" fillId="26" borderId="62" xfId="0" applyFont="1" applyFill="1" applyBorder="1" applyAlignment="1">
      <alignment horizontal="left"/>
    </xf>
    <xf numFmtId="0" fontId="42" fillId="24" borderId="62" xfId="0" applyFont="1" applyFill="1" applyBorder="1" applyAlignment="1">
      <alignment horizontal="center"/>
    </xf>
    <xf numFmtId="0" fontId="39" fillId="17" borderId="62" xfId="0" applyFont="1" applyFill="1" applyBorder="1" applyAlignment="1"/>
    <xf numFmtId="9" fontId="39" fillId="17" borderId="62" xfId="0" applyNumberFormat="1" applyFont="1" applyFill="1" applyBorder="1" applyAlignment="1">
      <alignment horizontal="center"/>
    </xf>
    <xf numFmtId="0" fontId="31" fillId="17" borderId="62" xfId="0" applyFont="1" applyFill="1" applyBorder="1">
      <alignment vertical="top"/>
    </xf>
    <xf numFmtId="6" fontId="75" fillId="38" borderId="39" xfId="0" applyNumberFormat="1" applyFont="1" applyFill="1" applyBorder="1" applyAlignment="1"/>
    <xf numFmtId="0" fontId="31" fillId="17" borderId="67" xfId="0" applyFont="1" applyFill="1" applyBorder="1" applyAlignment="1"/>
    <xf numFmtId="6" fontId="75" fillId="38" borderId="112" xfId="0" applyNumberFormat="1" applyFont="1" applyFill="1" applyBorder="1" applyAlignment="1"/>
    <xf numFmtId="0" fontId="49" fillId="11" borderId="113" xfId="0" applyFont="1" applyFill="1" applyBorder="1" applyAlignment="1">
      <alignment horizontal="center" wrapText="1"/>
    </xf>
    <xf numFmtId="0" fontId="78" fillId="39" borderId="83" xfId="0" applyFont="1" applyFill="1" applyBorder="1" applyAlignment="1"/>
    <xf numFmtId="0" fontId="78" fillId="39" borderId="61" xfId="0" applyFont="1" applyFill="1" applyBorder="1" applyAlignment="1"/>
    <xf numFmtId="0" fontId="49" fillId="39" borderId="46" xfId="0" applyFont="1" applyFill="1" applyBorder="1" applyAlignment="1">
      <alignment horizontal="center"/>
    </xf>
    <xf numFmtId="0" fontId="22" fillId="39" borderId="32" xfId="0" applyFont="1" applyFill="1" applyBorder="1" applyAlignment="1">
      <alignment horizontal="center"/>
    </xf>
    <xf numFmtId="0" fontId="78" fillId="39" borderId="114" xfId="0" applyFont="1" applyFill="1" applyBorder="1">
      <alignment vertical="top"/>
    </xf>
    <xf numFmtId="0" fontId="29" fillId="0" borderId="38" xfId="0" applyFont="1" applyBorder="1" applyAlignment="1">
      <alignment horizontal="center" wrapText="1"/>
    </xf>
    <xf numFmtId="0" fontId="21" fillId="0" borderId="0" xfId="0" quotePrefix="1" applyFont="1" applyAlignment="1">
      <alignment horizontal="center" wrapText="1"/>
    </xf>
    <xf numFmtId="6" fontId="65" fillId="0" borderId="0" xfId="0" applyNumberFormat="1" applyFont="1" applyAlignment="1" applyProtection="1">
      <alignment wrapText="1"/>
      <protection locked="0"/>
    </xf>
    <xf numFmtId="1" fontId="78" fillId="0" borderId="13" xfId="0" applyNumberFormat="1" applyFont="1" applyBorder="1" applyAlignment="1" applyProtection="1">
      <alignment horizontal="center"/>
      <protection locked="0"/>
    </xf>
    <xf numFmtId="0" fontId="29" fillId="0" borderId="115" xfId="0" quotePrefix="1" applyFont="1" applyBorder="1" applyAlignment="1">
      <alignment horizontal="center"/>
    </xf>
    <xf numFmtId="6" fontId="49" fillId="18" borderId="38" xfId="0" applyNumberFormat="1" applyFont="1" applyFill="1" applyBorder="1" applyAlignment="1">
      <alignment horizontal="right"/>
    </xf>
    <xf numFmtId="166" fontId="78" fillId="18" borderId="64" xfId="0" applyNumberFormat="1" applyFont="1" applyFill="1" applyBorder="1" applyAlignment="1"/>
    <xf numFmtId="166" fontId="78" fillId="0" borderId="116" xfId="0" applyNumberFormat="1" applyFont="1" applyBorder="1" applyAlignment="1"/>
    <xf numFmtId="166" fontId="78" fillId="0" borderId="43" xfId="0" applyNumberFormat="1" applyFont="1" applyBorder="1" applyAlignment="1"/>
    <xf numFmtId="3" fontId="78" fillId="0" borderId="84" xfId="0" applyNumberFormat="1" applyFont="1" applyBorder="1" applyAlignment="1"/>
    <xf numFmtId="3" fontId="78" fillId="0" borderId="117" xfId="0" applyNumberFormat="1" applyFont="1" applyBorder="1" applyAlignment="1"/>
    <xf numFmtId="0" fontId="39" fillId="0" borderId="0" xfId="0" applyFont="1" applyAlignment="1">
      <alignment horizontal="center" vertical="top"/>
    </xf>
    <xf numFmtId="0" fontId="142" fillId="0" borderId="45" xfId="0" applyFont="1" applyBorder="1" applyAlignment="1">
      <alignment horizontal="center"/>
    </xf>
    <xf numFmtId="0" fontId="143" fillId="0" borderId="45" xfId="0" applyFont="1" applyBorder="1" applyAlignment="1">
      <alignment horizontal="center" vertical="top"/>
    </xf>
    <xf numFmtId="6" fontId="34" fillId="0" borderId="0" xfId="0" quotePrefix="1" applyNumberFormat="1" applyFont="1" applyAlignment="1"/>
    <xf numFmtId="6" fontId="34" fillId="40" borderId="0" xfId="0" quotePrefix="1" applyNumberFormat="1" applyFont="1" applyFill="1" applyAlignment="1"/>
    <xf numFmtId="0" fontId="34" fillId="0" borderId="1" xfId="0" applyFont="1" applyBorder="1" applyAlignment="1">
      <alignment horizontal="left"/>
    </xf>
    <xf numFmtId="0" fontId="0" fillId="0" borderId="0" xfId="0" applyAlignment="1">
      <alignment horizontal="center" vertical="center"/>
    </xf>
    <xf numFmtId="0" fontId="0" fillId="0" borderId="0" xfId="0" applyAlignment="1">
      <alignment vertical="top" wrapText="1"/>
    </xf>
    <xf numFmtId="0" fontId="0" fillId="0" borderId="0" xfId="0" applyAlignment="1">
      <alignment vertical="justify"/>
    </xf>
    <xf numFmtId="0" fontId="87" fillId="0" borderId="0" xfId="0" quotePrefix="1" applyFont="1" applyAlignment="1">
      <alignment horizontal="right"/>
    </xf>
    <xf numFmtId="0" fontId="87" fillId="0" borderId="0" xfId="0" applyFont="1">
      <alignment vertical="top"/>
    </xf>
    <xf numFmtId="0" fontId="46" fillId="0" borderId="0" xfId="0" applyFont="1" applyAlignment="1">
      <alignment wrapText="1"/>
    </xf>
    <xf numFmtId="169" fontId="78" fillId="0" borderId="118" xfId="0" applyNumberFormat="1" applyFont="1" applyBorder="1" applyAlignment="1">
      <alignment horizontal="left" vertical="top"/>
    </xf>
    <xf numFmtId="0" fontId="29" fillId="0" borderId="79" xfId="0" quotePrefix="1" applyFont="1" applyBorder="1" applyAlignment="1">
      <alignment horizontal="center" wrapText="1"/>
    </xf>
    <xf numFmtId="166" fontId="78" fillId="41" borderId="67" xfId="0" quotePrefix="1" applyNumberFormat="1" applyFont="1" applyFill="1" applyBorder="1" applyAlignment="1">
      <alignment horizontal="right"/>
    </xf>
    <xf numFmtId="166" fontId="49" fillId="41" borderId="119" xfId="0" quotePrefix="1" applyNumberFormat="1" applyFont="1" applyFill="1" applyBorder="1" applyAlignment="1">
      <alignment horizontal="right"/>
    </xf>
    <xf numFmtId="166" fontId="144" fillId="41" borderId="1" xfId="0" applyNumberFormat="1" applyFont="1" applyFill="1" applyBorder="1" applyAlignment="1">
      <alignment horizontal="right"/>
    </xf>
    <xf numFmtId="166" fontId="144" fillId="41" borderId="95" xfId="0" applyNumberFormat="1" applyFont="1" applyFill="1" applyBorder="1" applyAlignment="1">
      <alignment horizontal="right"/>
    </xf>
    <xf numFmtId="166" fontId="144" fillId="41" borderId="19" xfId="0" applyNumberFormat="1" applyFont="1" applyFill="1" applyBorder="1" applyAlignment="1">
      <alignment horizontal="right"/>
    </xf>
    <xf numFmtId="0" fontId="46" fillId="0" borderId="0" xfId="0" applyFont="1" applyAlignment="1">
      <alignment vertical="top" wrapText="1"/>
    </xf>
    <xf numFmtId="166" fontId="78" fillId="0" borderId="95" xfId="0" applyNumberFormat="1" applyFont="1" applyBorder="1">
      <alignment vertical="top"/>
    </xf>
    <xf numFmtId="166" fontId="78" fillId="0" borderId="95" xfId="0" applyNumberFormat="1" applyFont="1" applyBorder="1" applyAlignment="1" applyProtection="1">
      <protection locked="0"/>
    </xf>
    <xf numFmtId="166" fontId="78" fillId="0" borderId="63" xfId="0" applyNumberFormat="1" applyFont="1" applyBorder="1" applyAlignment="1" applyProtection="1">
      <protection locked="0"/>
    </xf>
    <xf numFmtId="0" fontId="113" fillId="0" borderId="0" xfId="0" applyFont="1">
      <alignment vertical="top"/>
    </xf>
    <xf numFmtId="0" fontId="78" fillId="11" borderId="120" xfId="0" quotePrefix="1" applyFont="1" applyFill="1" applyBorder="1" applyAlignment="1">
      <alignment horizontal="center" wrapText="1"/>
    </xf>
    <xf numFmtId="0" fontId="78" fillId="11" borderId="47" xfId="0" quotePrefix="1" applyFont="1" applyFill="1" applyBorder="1" applyAlignment="1">
      <alignment horizontal="center"/>
    </xf>
    <xf numFmtId="0" fontId="78" fillId="42" borderId="30" xfId="0" applyFont="1" applyFill="1" applyBorder="1" applyAlignment="1">
      <alignment horizontal="center" wrapText="1"/>
    </xf>
    <xf numFmtId="38" fontId="78" fillId="11" borderId="92" xfId="0" quotePrefix="1" applyNumberFormat="1" applyFont="1" applyFill="1" applyBorder="1" applyAlignment="1">
      <alignment horizontal="center"/>
    </xf>
    <xf numFmtId="0" fontId="78" fillId="11" borderId="78" xfId="0" applyFont="1" applyFill="1" applyBorder="1" applyAlignment="1">
      <alignment horizontal="center" wrapText="1"/>
    </xf>
    <xf numFmtId="0" fontId="78" fillId="11" borderId="82" xfId="0" applyFont="1" applyFill="1" applyBorder="1" applyAlignment="1">
      <alignment horizontal="center"/>
    </xf>
    <xf numFmtId="0" fontId="78" fillId="11" borderId="79" xfId="0" applyFont="1" applyFill="1" applyBorder="1" applyAlignment="1">
      <alignment horizontal="center" wrapText="1"/>
    </xf>
    <xf numFmtId="166" fontId="34" fillId="19" borderId="58" xfId="0" applyNumberFormat="1" applyFont="1" applyFill="1" applyBorder="1" applyAlignment="1"/>
    <xf numFmtId="166" fontId="34" fillId="21" borderId="58" xfId="0" applyNumberFormat="1" applyFont="1" applyFill="1" applyBorder="1" applyAlignment="1"/>
    <xf numFmtId="166" fontId="34" fillId="23" borderId="39" xfId="0" applyNumberFormat="1" applyFont="1" applyFill="1" applyBorder="1" applyAlignment="1"/>
    <xf numFmtId="166" fontId="34" fillId="43" borderId="58" xfId="0" applyNumberFormat="1" applyFont="1" applyFill="1" applyBorder="1" applyAlignment="1"/>
    <xf numFmtId="166" fontId="34" fillId="37" borderId="62" xfId="0" applyNumberFormat="1" applyFont="1" applyFill="1" applyBorder="1" applyAlignment="1"/>
    <xf numFmtId="166" fontId="34" fillId="35" borderId="62" xfId="0" applyNumberFormat="1" applyFont="1" applyFill="1" applyBorder="1" applyAlignment="1"/>
    <xf numFmtId="3" fontId="34" fillId="0" borderId="19" xfId="0" applyNumberFormat="1" applyFont="1" applyBorder="1" applyAlignment="1" applyProtection="1">
      <alignment vertical="center"/>
      <protection locked="0"/>
    </xf>
    <xf numFmtId="3" fontId="34" fillId="0" borderId="7" xfId="0" applyNumberFormat="1" applyFont="1" applyBorder="1" applyAlignment="1">
      <alignment vertical="center"/>
    </xf>
    <xf numFmtId="3" fontId="34" fillId="0" borderId="7" xfId="0" applyNumberFormat="1" applyFont="1" applyBorder="1" applyAlignment="1" applyProtection="1">
      <alignment vertical="center"/>
      <protection locked="0"/>
    </xf>
    <xf numFmtId="166" fontId="34" fillId="0" borderId="121" xfId="0" applyNumberFormat="1" applyFont="1" applyBorder="1">
      <alignment vertical="top"/>
    </xf>
    <xf numFmtId="166" fontId="34" fillId="0" borderId="122" xfId="0" applyNumberFormat="1" applyFont="1" applyBorder="1" applyAlignment="1">
      <alignment horizontal="center"/>
    </xf>
    <xf numFmtId="166" fontId="34" fillId="0" borderId="122" xfId="0" applyNumberFormat="1" applyFont="1" applyBorder="1" applyAlignment="1" applyProtection="1">
      <protection locked="0"/>
    </xf>
    <xf numFmtId="166" fontId="34" fillId="0" borderId="123" xfId="0" applyNumberFormat="1" applyFont="1" applyBorder="1" applyAlignment="1" applyProtection="1">
      <protection locked="0"/>
    </xf>
    <xf numFmtId="0" fontId="124" fillId="0" borderId="0" xfId="0" applyFont="1">
      <alignment vertical="top"/>
    </xf>
    <xf numFmtId="0" fontId="125" fillId="0" borderId="0" xfId="0" applyFont="1">
      <alignment vertical="top"/>
    </xf>
    <xf numFmtId="168" fontId="124" fillId="0" borderId="0" xfId="0" applyNumberFormat="1" applyFont="1">
      <alignment vertical="top"/>
    </xf>
    <xf numFmtId="0" fontId="124" fillId="0" borderId="0" xfId="0" applyFont="1" applyAlignment="1"/>
    <xf numFmtId="0" fontId="124" fillId="0" borderId="0" xfId="0" applyFont="1" applyAlignment="1">
      <alignment horizontal="left"/>
    </xf>
    <xf numFmtId="0" fontId="124" fillId="0" borderId="0" xfId="0" quotePrefix="1" applyFont="1" applyAlignment="1">
      <alignment horizontal="right" vertical="top"/>
    </xf>
    <xf numFmtId="0" fontId="124" fillId="0" borderId="0" xfId="0" applyFont="1" applyAlignment="1">
      <alignment horizontal="left" vertical="top"/>
    </xf>
    <xf numFmtId="0" fontId="124" fillId="0" borderId="0" xfId="0" quotePrefix="1" applyFont="1" applyAlignment="1">
      <alignment horizontal="left" vertical="top"/>
    </xf>
    <xf numFmtId="0" fontId="124" fillId="0" borderId="0" xfId="0" applyFont="1" applyAlignment="1">
      <alignment horizontal="left" wrapText="1"/>
    </xf>
    <xf numFmtId="0" fontId="124" fillId="0" borderId="0" xfId="0" applyFont="1" applyAlignment="1">
      <alignment horizontal="right" vertical="top"/>
    </xf>
    <xf numFmtId="0" fontId="124" fillId="0" borderId="0" xfId="0" quotePrefix="1" applyFont="1" applyAlignment="1">
      <alignment horizontal="left"/>
    </xf>
    <xf numFmtId="0" fontId="126" fillId="0" borderId="0" xfId="0" applyFont="1">
      <alignment vertical="top"/>
    </xf>
    <xf numFmtId="166" fontId="146" fillId="0" borderId="124" xfId="0" applyNumberFormat="1" applyFont="1" applyBorder="1" applyAlignment="1" applyProtection="1">
      <alignment horizontal="right"/>
      <protection locked="0"/>
    </xf>
    <xf numFmtId="166" fontId="146" fillId="41" borderId="125" xfId="0" applyNumberFormat="1" applyFont="1" applyFill="1" applyBorder="1" applyAlignment="1">
      <alignment horizontal="right"/>
    </xf>
    <xf numFmtId="166" fontId="146" fillId="0" borderId="125" xfId="0" applyNumberFormat="1" applyFont="1" applyBorder="1" applyAlignment="1" applyProtection="1">
      <alignment horizontal="right"/>
      <protection locked="0"/>
    </xf>
    <xf numFmtId="166" fontId="146" fillId="0" borderId="127" xfId="0" applyNumberFormat="1" applyFont="1" applyBorder="1" applyAlignment="1">
      <alignment horizontal="right"/>
    </xf>
    <xf numFmtId="166" fontId="146" fillId="0" borderId="63" xfId="0" applyNumberFormat="1" applyFont="1" applyBorder="1" applyAlignment="1" applyProtection="1">
      <alignment horizontal="right"/>
      <protection locked="0"/>
    </xf>
    <xf numFmtId="166" fontId="146" fillId="41" borderId="62" xfId="0" applyNumberFormat="1" applyFont="1" applyFill="1" applyBorder="1" applyAlignment="1">
      <alignment horizontal="right"/>
    </xf>
    <xf numFmtId="166" fontId="146" fillId="0" borderId="62" xfId="0" applyNumberFormat="1" applyFont="1" applyBorder="1" applyAlignment="1" applyProtection="1">
      <alignment horizontal="right"/>
      <protection locked="0"/>
    </xf>
    <xf numFmtId="166" fontId="146" fillId="0" borderId="19" xfId="0" applyNumberFormat="1" applyFont="1" applyBorder="1" applyAlignment="1" applyProtection="1">
      <alignment horizontal="right"/>
      <protection locked="0"/>
    </xf>
    <xf numFmtId="166" fontId="146" fillId="0" borderId="63" xfId="0" applyNumberFormat="1" applyFont="1" applyBorder="1" applyAlignment="1">
      <alignment horizontal="right" wrapText="1"/>
    </xf>
    <xf numFmtId="166" fontId="147" fillId="18" borderId="38" xfId="0" applyNumberFormat="1" applyFont="1" applyFill="1" applyBorder="1" applyAlignment="1">
      <alignment horizontal="right"/>
    </xf>
    <xf numFmtId="166" fontId="147" fillId="18" borderId="129" xfId="0" applyNumberFormat="1" applyFont="1" applyFill="1" applyBorder="1" applyAlignment="1">
      <alignment horizontal="right"/>
    </xf>
    <xf numFmtId="166" fontId="147" fillId="18" borderId="4" xfId="0" applyNumberFormat="1" applyFont="1" applyFill="1" applyBorder="1" applyAlignment="1">
      <alignment horizontal="right"/>
    </xf>
    <xf numFmtId="166" fontId="146" fillId="0" borderId="41" xfId="0" applyNumberFormat="1" applyFont="1" applyBorder="1" applyAlignment="1">
      <alignment horizontal="right"/>
    </xf>
    <xf numFmtId="3" fontId="78" fillId="0" borderId="131" xfId="0" applyNumberFormat="1" applyFont="1" applyBorder="1" applyAlignment="1" applyProtection="1">
      <alignment horizontal="center"/>
      <protection locked="0"/>
    </xf>
    <xf numFmtId="3" fontId="78" fillId="0" borderId="132" xfId="0" applyNumberFormat="1" applyFont="1" applyBorder="1" applyAlignment="1" applyProtection="1">
      <alignment horizontal="center"/>
      <protection locked="0"/>
    </xf>
    <xf numFmtId="3" fontId="78" fillId="0" borderId="11" xfId="0" applyNumberFormat="1" applyFont="1" applyBorder="1" applyAlignment="1" applyProtection="1">
      <alignment horizontal="center"/>
      <protection locked="0"/>
    </xf>
    <xf numFmtId="3" fontId="78" fillId="0" borderId="88" xfId="0" applyNumberFormat="1" applyFont="1" applyBorder="1" applyAlignment="1" applyProtection="1">
      <alignment horizontal="center"/>
      <protection locked="0"/>
    </xf>
    <xf numFmtId="0" fontId="43" fillId="0" borderId="96" xfId="0" applyFont="1" applyBorder="1" applyAlignment="1">
      <alignment horizontal="right" wrapText="1"/>
    </xf>
    <xf numFmtId="0" fontId="43" fillId="0" borderId="93" xfId="0" applyFont="1" applyBorder="1" applyAlignment="1">
      <alignment horizontal="right" vertical="center"/>
    </xf>
    <xf numFmtId="3" fontId="78" fillId="0" borderId="13" xfId="0" quotePrefix="1" applyNumberFormat="1" applyFont="1" applyBorder="1" applyAlignment="1">
      <alignment horizontal="right"/>
    </xf>
    <xf numFmtId="0" fontId="46" fillId="0" borderId="0" xfId="0" quotePrefix="1" applyFont="1" applyAlignment="1">
      <alignment horizontal="right"/>
    </xf>
    <xf numFmtId="0" fontId="46" fillId="0" borderId="0" xfId="0" applyFont="1" applyAlignment="1">
      <alignment horizontal="right" vertical="top"/>
    </xf>
    <xf numFmtId="6" fontId="148" fillId="0" borderId="19" xfId="0" applyNumberFormat="1" applyFont="1" applyBorder="1" applyAlignment="1">
      <alignment horizontal="right"/>
    </xf>
    <xf numFmtId="166" fontId="142" fillId="0" borderId="89" xfId="0" applyNumberFormat="1" applyFont="1" applyBorder="1" applyAlignment="1">
      <alignment horizontal="right"/>
    </xf>
    <xf numFmtId="3" fontId="78" fillId="0" borderId="11" xfId="0" quotePrefix="1" applyNumberFormat="1" applyFont="1" applyBorder="1" applyAlignment="1">
      <alignment horizontal="right"/>
    </xf>
    <xf numFmtId="3" fontId="78" fillId="0" borderId="11" xfId="0" applyNumberFormat="1" applyFont="1" applyBorder="1" applyAlignment="1">
      <alignment horizontal="right"/>
    </xf>
    <xf numFmtId="2" fontId="78" fillId="0" borderId="11" xfId="0" applyNumberFormat="1" applyFont="1" applyBorder="1" applyAlignment="1">
      <alignment horizontal="right" vertical="top"/>
    </xf>
    <xf numFmtId="2" fontId="78" fillId="0" borderId="13" xfId="0" applyNumberFormat="1" applyFont="1" applyBorder="1" applyAlignment="1">
      <alignment horizontal="right"/>
    </xf>
    <xf numFmtId="0" fontId="78" fillId="0" borderId="11" xfId="0" applyFont="1" applyBorder="1" applyAlignment="1">
      <alignment horizontal="right" vertical="top"/>
    </xf>
    <xf numFmtId="49" fontId="78" fillId="0" borderId="11" xfId="0" applyNumberFormat="1" applyFont="1" applyBorder="1" applyAlignment="1">
      <alignment horizontal="right"/>
    </xf>
    <xf numFmtId="49" fontId="78" fillId="0" borderId="13" xfId="0" applyNumberFormat="1" applyFont="1" applyBorder="1" applyAlignment="1">
      <alignment horizontal="right"/>
    </xf>
    <xf numFmtId="166" fontId="78" fillId="18" borderId="117" xfId="0" applyNumberFormat="1" applyFont="1" applyFill="1" applyBorder="1" applyAlignment="1"/>
    <xf numFmtId="171" fontId="78" fillId="0" borderId="1" xfId="0" applyNumberFormat="1" applyFont="1" applyBorder="1" applyAlignment="1" applyProtection="1">
      <alignment horizontal="left"/>
      <protection locked="0"/>
    </xf>
    <xf numFmtId="172" fontId="78" fillId="0" borderId="1" xfId="0" applyNumberFormat="1" applyFont="1" applyBorder="1" applyAlignment="1" applyProtection="1">
      <alignment horizontal="left"/>
      <protection locked="0"/>
    </xf>
    <xf numFmtId="14" fontId="78" fillId="0" borderId="1" xfId="0" applyNumberFormat="1" applyFont="1" applyBorder="1" applyAlignment="1">
      <alignment horizontal="left" vertical="top"/>
    </xf>
    <xf numFmtId="14" fontId="78" fillId="0" borderId="20" xfId="0" applyNumberFormat="1" applyFont="1" applyBorder="1" applyAlignment="1">
      <alignment horizontal="left" vertical="top"/>
    </xf>
    <xf numFmtId="14" fontId="78" fillId="0" borderId="20" xfId="0" applyNumberFormat="1" applyFont="1" applyBorder="1" applyAlignment="1"/>
    <xf numFmtId="0" fontId="29" fillId="0" borderId="38" xfId="0" applyFont="1" applyBorder="1" applyAlignment="1">
      <alignment horizontal="center" vertical="center"/>
    </xf>
    <xf numFmtId="0" fontId="29" fillId="0" borderId="100" xfId="0" applyFont="1" applyBorder="1" applyAlignment="1">
      <alignment horizontal="center" vertical="center"/>
    </xf>
    <xf numFmtId="166" fontId="78" fillId="0" borderId="133" xfId="0" applyNumberFormat="1" applyFont="1" applyBorder="1" applyAlignment="1" applyProtection="1">
      <protection locked="0"/>
    </xf>
    <xf numFmtId="166" fontId="78" fillId="0" borderId="64" xfId="0" applyNumberFormat="1" applyFont="1" applyBorder="1">
      <alignment vertical="top"/>
    </xf>
    <xf numFmtId="49" fontId="128" fillId="0" borderId="0" xfId="0" applyNumberFormat="1" applyFont="1" applyAlignment="1">
      <alignment horizontal="center" vertical="center"/>
    </xf>
    <xf numFmtId="173" fontId="49" fillId="0" borderId="0" xfId="0" applyNumberFormat="1" applyFont="1" applyAlignment="1">
      <alignment horizontal="left" vertical="top"/>
    </xf>
    <xf numFmtId="14" fontId="78" fillId="0" borderId="0" xfId="0" applyNumberFormat="1" applyFont="1" applyAlignment="1">
      <alignment horizontal="left"/>
    </xf>
    <xf numFmtId="0" fontId="46" fillId="0" borderId="0" xfId="0" applyFont="1" applyAlignment="1">
      <alignment horizontal="center" vertical="center"/>
    </xf>
    <xf numFmtId="173" fontId="49" fillId="0" borderId="0" xfId="0" applyNumberFormat="1" applyFont="1" applyAlignment="1">
      <alignment horizontal="left" vertical="center"/>
    </xf>
    <xf numFmtId="14" fontId="49" fillId="0" borderId="0" xfId="0" applyNumberFormat="1" applyFont="1" applyAlignment="1">
      <alignment horizontal="right"/>
    </xf>
    <xf numFmtId="173" fontId="49" fillId="0" borderId="0" xfId="0" applyNumberFormat="1" applyFont="1" applyAlignment="1">
      <alignment horizontal="center"/>
    </xf>
    <xf numFmtId="3" fontId="46" fillId="0" borderId="65" xfId="0" applyNumberFormat="1" applyFont="1" applyBorder="1" applyAlignment="1"/>
    <xf numFmtId="166" fontId="146" fillId="40" borderId="125" xfId="0" applyNumberFormat="1" applyFont="1" applyFill="1" applyBorder="1" applyAlignment="1" applyProtection="1">
      <alignment horizontal="right"/>
      <protection locked="0"/>
    </xf>
    <xf numFmtId="166" fontId="146" fillId="40" borderId="62" xfId="0" applyNumberFormat="1" applyFont="1" applyFill="1" applyBorder="1" applyAlignment="1" applyProtection="1">
      <alignment horizontal="right"/>
      <protection locked="0"/>
    </xf>
    <xf numFmtId="166" fontId="146" fillId="40" borderId="19" xfId="0" applyNumberFormat="1" applyFont="1" applyFill="1" applyBorder="1" applyAlignment="1" applyProtection="1">
      <alignment horizontal="right"/>
      <protection locked="0"/>
    </xf>
    <xf numFmtId="6" fontId="78" fillId="0" borderId="95" xfId="0" applyNumberFormat="1" applyFont="1" applyBorder="1" applyAlignment="1">
      <alignment horizontal="right"/>
    </xf>
    <xf numFmtId="6" fontId="78" fillId="0" borderId="133" xfId="0" applyNumberFormat="1" applyFont="1" applyBorder="1" applyAlignment="1" applyProtection="1">
      <alignment horizontal="right"/>
      <protection locked="0"/>
    </xf>
    <xf numFmtId="6" fontId="78" fillId="0" borderId="95" xfId="0" applyNumberFormat="1" applyFont="1" applyBorder="1" applyAlignment="1" applyProtection="1">
      <alignment horizontal="right"/>
      <protection locked="0"/>
    </xf>
    <xf numFmtId="6" fontId="78" fillId="18" borderId="64" xfId="0" applyNumberFormat="1" applyFont="1" applyFill="1" applyBorder="1" applyAlignment="1">
      <alignment horizontal="right"/>
    </xf>
    <xf numFmtId="6" fontId="78" fillId="0" borderId="63" xfId="0" applyNumberFormat="1" applyFont="1" applyBorder="1" applyAlignment="1" applyProtection="1">
      <alignment horizontal="right"/>
      <protection locked="0"/>
    </xf>
    <xf numFmtId="6" fontId="78" fillId="0" borderId="43" xfId="0" applyNumberFormat="1" applyFont="1" applyBorder="1" applyAlignment="1">
      <alignment horizontal="right"/>
    </xf>
    <xf numFmtId="6" fontId="78" fillId="0" borderId="116" xfId="0" applyNumberFormat="1" applyFont="1" applyBorder="1" applyAlignment="1">
      <alignment horizontal="right"/>
    </xf>
    <xf numFmtId="6" fontId="78" fillId="18" borderId="117" xfId="0" applyNumberFormat="1" applyFont="1" applyFill="1" applyBorder="1" applyAlignment="1">
      <alignment horizontal="right"/>
    </xf>
    <xf numFmtId="10" fontId="34" fillId="24" borderId="27" xfId="0" applyNumberFormat="1" applyFont="1" applyFill="1" applyBorder="1" applyAlignment="1">
      <alignment horizontal="center"/>
    </xf>
    <xf numFmtId="10" fontId="34" fillId="37" borderId="27" xfId="0" applyNumberFormat="1" applyFont="1" applyFill="1" applyBorder="1" applyAlignment="1">
      <alignment horizontal="center"/>
    </xf>
    <xf numFmtId="0" fontId="154" fillId="0" borderId="0" xfId="0" applyFont="1" applyAlignment="1"/>
    <xf numFmtId="0" fontId="155" fillId="0" borderId="0" xfId="0" applyFont="1" applyAlignment="1"/>
    <xf numFmtId="0" fontId="154" fillId="0" borderId="0" xfId="0" quotePrefix="1" applyFont="1" applyAlignment="1">
      <alignment horizontal="centerContinuous"/>
    </xf>
    <xf numFmtId="0" fontId="154" fillId="0" borderId="0" xfId="0" applyFont="1" applyAlignment="1">
      <alignment horizontal="centerContinuous"/>
    </xf>
    <xf numFmtId="0" fontId="154" fillId="0" borderId="0" xfId="0" applyFont="1" applyAlignment="1">
      <alignment horizontal="center"/>
    </xf>
    <xf numFmtId="0" fontId="155" fillId="0" borderId="0" xfId="0" applyFont="1">
      <alignment vertical="top"/>
    </xf>
    <xf numFmtId="0" fontId="156" fillId="0" borderId="0" xfId="0" applyFont="1" applyAlignment="1"/>
    <xf numFmtId="0" fontId="155" fillId="0" borderId="0" xfId="0" applyFont="1" applyAlignment="1">
      <alignment horizontal="centerContinuous" wrapText="1"/>
    </xf>
    <xf numFmtId="0" fontId="155" fillId="0" borderId="0" xfId="0" applyFont="1" applyAlignment="1">
      <alignment horizontal="right"/>
    </xf>
    <xf numFmtId="0" fontId="154" fillId="0" borderId="0" xfId="0" quotePrefix="1" applyFont="1" applyAlignment="1">
      <alignment horizontal="right"/>
    </xf>
    <xf numFmtId="164" fontId="157" fillId="2" borderId="1" xfId="0" applyNumberFormat="1" applyFont="1" applyFill="1" applyBorder="1" applyAlignment="1" applyProtection="1">
      <alignment horizontal="centerContinuous"/>
      <protection locked="0"/>
    </xf>
    <xf numFmtId="0" fontId="160" fillId="0" borderId="0" xfId="0" quotePrefix="1" applyFont="1" applyAlignment="1">
      <alignment horizontal="center"/>
    </xf>
    <xf numFmtId="0" fontId="158" fillId="0" borderId="1" xfId="0" applyFont="1" applyBorder="1" applyAlignment="1">
      <alignment horizontal="center"/>
    </xf>
    <xf numFmtId="0" fontId="154" fillId="0" borderId="0" xfId="0" applyFont="1" applyAlignment="1">
      <alignment horizontal="right"/>
    </xf>
    <xf numFmtId="0" fontId="155" fillId="0" borderId="0" xfId="0" applyFont="1" applyAlignment="1">
      <alignment horizontal="centerContinuous"/>
    </xf>
    <xf numFmtId="0" fontId="161" fillId="0" borderId="0" xfId="0" applyFont="1" applyAlignment="1">
      <alignment horizontal="center"/>
    </xf>
    <xf numFmtId="14" fontId="154" fillId="2" borderId="0" xfId="0" applyNumberFormat="1" applyFont="1" applyFill="1" applyAlignment="1"/>
    <xf numFmtId="0" fontId="154" fillId="0" borderId="2" xfId="0" applyFont="1" applyBorder="1" applyAlignment="1">
      <alignment horizontal="left"/>
    </xf>
    <xf numFmtId="0" fontId="156" fillId="0" borderId="3" xfId="0" applyFont="1" applyBorder="1" applyAlignment="1">
      <alignment horizontal="left"/>
    </xf>
    <xf numFmtId="0" fontId="156" fillId="0" borderId="4" xfId="0" applyFont="1" applyBorder="1" applyAlignment="1">
      <alignment horizontal="left"/>
    </xf>
    <xf numFmtId="0" fontId="155" fillId="0" borderId="5" xfId="0" applyFont="1" applyBorder="1" applyAlignment="1"/>
    <xf numFmtId="0" fontId="155" fillId="0" borderId="8" xfId="0" applyFont="1" applyBorder="1" applyAlignment="1"/>
    <xf numFmtId="0" fontId="155" fillId="0" borderId="10" xfId="0" applyFont="1" applyBorder="1" applyAlignment="1">
      <alignment horizontal="center" wrapText="1"/>
    </xf>
    <xf numFmtId="0" fontId="155" fillId="3" borderId="5" xfId="0" applyFont="1" applyFill="1" applyBorder="1" applyAlignment="1"/>
    <xf numFmtId="0" fontId="155" fillId="3" borderId="0" xfId="0" applyFont="1" applyFill="1" applyAlignment="1"/>
    <xf numFmtId="0" fontId="154" fillId="3" borderId="0" xfId="0" applyFont="1" applyFill="1" applyAlignment="1">
      <alignment horizontal="right"/>
    </xf>
    <xf numFmtId="0" fontId="154" fillId="3" borderId="6" xfId="0" applyFont="1" applyFill="1" applyBorder="1" applyAlignment="1">
      <alignment horizontal="center" wrapText="1"/>
    </xf>
    <xf numFmtId="0" fontId="154" fillId="3" borderId="7" xfId="0" applyFont="1" applyFill="1" applyBorder="1" applyAlignment="1">
      <alignment horizontal="center" wrapText="1"/>
    </xf>
    <xf numFmtId="0" fontId="155" fillId="3" borderId="8" xfId="0" applyFont="1" applyFill="1" applyBorder="1" applyAlignment="1">
      <alignment horizontal="center" wrapText="1"/>
    </xf>
    <xf numFmtId="0" fontId="155" fillId="3" borderId="0" xfId="0" applyFont="1" applyFill="1">
      <alignment vertical="top"/>
    </xf>
    <xf numFmtId="0" fontId="156" fillId="0" borderId="95" xfId="0" quotePrefix="1" applyFont="1" applyBorder="1" applyAlignment="1">
      <alignment horizontal="center"/>
    </xf>
    <xf numFmtId="49" fontId="155" fillId="0" borderId="44" xfId="0" applyNumberFormat="1" applyFont="1" applyBorder="1" applyAlignment="1">
      <alignment horizontal="center"/>
    </xf>
    <xf numFmtId="0" fontId="154" fillId="0" borderId="62" xfId="0" applyFont="1" applyBorder="1" applyAlignment="1">
      <alignment horizontal="center"/>
    </xf>
    <xf numFmtId="49" fontId="155" fillId="0" borderId="8" xfId="0" applyNumberFormat="1" applyFont="1" applyBorder="1" applyAlignment="1">
      <alignment horizontal="center"/>
    </xf>
    <xf numFmtId="0" fontId="155" fillId="0" borderId="74" xfId="0" applyFont="1" applyBorder="1" applyAlignment="1"/>
    <xf numFmtId="0" fontId="163" fillId="0" borderId="0" xfId="0" applyFont="1" applyAlignment="1">
      <alignment wrapText="1"/>
    </xf>
    <xf numFmtId="0" fontId="156" fillId="0" borderId="0" xfId="0" applyFont="1" applyAlignment="1">
      <alignment wrapText="1"/>
    </xf>
    <xf numFmtId="6" fontId="157" fillId="4" borderId="8" xfId="0" applyNumberFormat="1" applyFont="1" applyFill="1" applyBorder="1" applyAlignment="1"/>
    <xf numFmtId="0" fontId="155" fillId="5" borderId="11" xfId="0" applyFont="1" applyFill="1" applyBorder="1" applyAlignment="1">
      <alignment horizontal="center"/>
    </xf>
    <xf numFmtId="6" fontId="155" fillId="6" borderId="12" xfId="0" applyNumberFormat="1" applyFont="1" applyFill="1" applyBorder="1">
      <alignment vertical="top"/>
    </xf>
    <xf numFmtId="6" fontId="157" fillId="4" borderId="14" xfId="0" applyNumberFormat="1" applyFont="1" applyFill="1" applyBorder="1" applyAlignment="1"/>
    <xf numFmtId="0" fontId="155" fillId="0" borderId="1" xfId="0" applyFont="1" applyBorder="1" applyAlignment="1"/>
    <xf numFmtId="0" fontId="155" fillId="0" borderId="1" xfId="0" quotePrefix="1" applyFont="1" applyBorder="1" applyAlignment="1">
      <alignment horizontal="left"/>
    </xf>
    <xf numFmtId="0" fontId="162" fillId="0" borderId="19" xfId="0" applyFont="1" applyBorder="1" applyAlignment="1">
      <alignment wrapText="1"/>
    </xf>
    <xf numFmtId="6" fontId="157" fillId="4" borderId="15" xfId="0" applyNumberFormat="1" applyFont="1" applyFill="1" applyBorder="1" applyAlignment="1"/>
    <xf numFmtId="6" fontId="157" fillId="4" borderId="18" xfId="0" applyNumberFormat="1" applyFont="1" applyFill="1" applyBorder="1" applyAlignment="1"/>
    <xf numFmtId="0" fontId="155" fillId="5" borderId="16" xfId="0" applyFont="1" applyFill="1" applyBorder="1" applyAlignment="1"/>
    <xf numFmtId="0" fontId="155" fillId="5" borderId="0" xfId="0" applyFont="1" applyFill="1" applyAlignment="1"/>
    <xf numFmtId="0" fontId="155" fillId="5" borderId="7" xfId="0" applyFont="1" applyFill="1" applyBorder="1" applyAlignment="1">
      <alignment wrapText="1"/>
    </xf>
    <xf numFmtId="6" fontId="155" fillId="5" borderId="0" xfId="0" applyNumberFormat="1" applyFont="1" applyFill="1" applyAlignment="1"/>
    <xf numFmtId="6" fontId="155" fillId="5" borderId="6" xfId="0" applyNumberFormat="1" applyFont="1" applyFill="1" applyBorder="1" applyAlignment="1"/>
    <xf numFmtId="6" fontId="155" fillId="5" borderId="17" xfId="0" applyNumberFormat="1" applyFont="1" applyFill="1" applyBorder="1" applyAlignment="1"/>
    <xf numFmtId="0" fontId="155" fillId="0" borderId="20" xfId="0" quotePrefix="1" applyFont="1" applyBorder="1" applyAlignment="1">
      <alignment horizontal="left"/>
    </xf>
    <xf numFmtId="0" fontId="155" fillId="0" borderId="20" xfId="0" applyFont="1" applyBorder="1" applyAlignment="1">
      <alignment horizontal="left"/>
    </xf>
    <xf numFmtId="0" fontId="155" fillId="0" borderId="21" xfId="0" applyFont="1" applyBorder="1" applyAlignment="1">
      <alignment horizontal="left"/>
    </xf>
    <xf numFmtId="6" fontId="162" fillId="7" borderId="20" xfId="0" applyNumberFormat="1" applyFont="1" applyFill="1" applyBorder="1" applyAlignment="1" applyProtection="1">
      <protection locked="0"/>
    </xf>
    <xf numFmtId="6" fontId="162" fillId="7" borderId="20" xfId="0" applyNumberFormat="1" applyFont="1" applyFill="1" applyBorder="1" applyAlignment="1" applyProtection="1">
      <alignment vertical="justify"/>
      <protection locked="0"/>
    </xf>
    <xf numFmtId="6" fontId="162" fillId="7" borderId="20" xfId="0" applyNumberFormat="1" applyFont="1" applyFill="1" applyBorder="1" applyAlignment="1" applyProtection="1">
      <alignment horizontal="center" vertical="center"/>
      <protection locked="0"/>
    </xf>
    <xf numFmtId="0" fontId="155" fillId="5" borderId="23" xfId="0" applyFont="1" applyFill="1" applyBorder="1" applyAlignment="1"/>
    <xf numFmtId="0" fontId="155" fillId="5" borderId="24" xfId="0" applyFont="1" applyFill="1" applyBorder="1" applyAlignment="1"/>
    <xf numFmtId="0" fontId="155" fillId="5" borderId="25" xfId="0" applyFont="1" applyFill="1" applyBorder="1" applyAlignment="1"/>
    <xf numFmtId="0" fontId="155" fillId="5" borderId="26" xfId="0" applyFont="1" applyFill="1" applyBorder="1" applyAlignment="1"/>
    <xf numFmtId="0" fontId="162" fillId="0" borderId="0" xfId="0" applyFont="1" applyAlignment="1">
      <alignment horizontal="right" wrapText="1"/>
    </xf>
    <xf numFmtId="0" fontId="162" fillId="0" borderId="0" xfId="0" applyFont="1" applyAlignment="1">
      <alignment horizontal="right"/>
    </xf>
    <xf numFmtId="6" fontId="157" fillId="4" borderId="41" xfId="0" applyNumberFormat="1" applyFont="1" applyFill="1" applyBorder="1" applyAlignment="1"/>
    <xf numFmtId="6" fontId="157" fillId="25" borderId="41" xfId="0" applyNumberFormat="1" applyFont="1" applyFill="1" applyBorder="1" applyAlignment="1"/>
    <xf numFmtId="8" fontId="155" fillId="0" borderId="0" xfId="0" applyNumberFormat="1" applyFont="1" applyAlignment="1"/>
    <xf numFmtId="0" fontId="155" fillId="0" borderId="0" xfId="0" applyFont="1" applyAlignment="1">
      <alignment horizontal="left"/>
    </xf>
    <xf numFmtId="0" fontId="155" fillId="0" borderId="0" xfId="0" quotePrefix="1" applyFont="1" applyAlignment="1">
      <alignment horizontal="right"/>
    </xf>
    <xf numFmtId="6" fontId="154" fillId="0" borderId="0" xfId="0" applyNumberFormat="1" applyFont="1" applyAlignment="1">
      <alignment horizontal="center"/>
    </xf>
    <xf numFmtId="49" fontId="167" fillId="0" borderId="0" xfId="0" applyNumberFormat="1" applyFont="1" applyAlignment="1">
      <alignment horizontal="left" vertical="top" wrapText="1"/>
    </xf>
    <xf numFmtId="0" fontId="155" fillId="0" borderId="0" xfId="0" quotePrefix="1" applyFont="1" applyAlignment="1">
      <alignment horizontal="left"/>
    </xf>
    <xf numFmtId="0" fontId="155" fillId="0" borderId="27" xfId="0" applyFont="1" applyBorder="1" applyAlignment="1"/>
    <xf numFmtId="0" fontId="168" fillId="0" borderId="27" xfId="0" applyFont="1" applyBorder="1" applyAlignment="1"/>
    <xf numFmtId="165" fontId="154" fillId="0" borderId="0" xfId="0" applyNumberFormat="1" applyFont="1" applyAlignment="1">
      <alignment horizontal="center"/>
    </xf>
    <xf numFmtId="0" fontId="169" fillId="0" borderId="0" xfId="0" applyFont="1" applyAlignment="1"/>
    <xf numFmtId="0" fontId="157" fillId="0" borderId="0" xfId="0" applyFont="1" applyAlignment="1"/>
    <xf numFmtId="0" fontId="158" fillId="0" borderId="0" xfId="0" applyFont="1" applyAlignment="1"/>
    <xf numFmtId="0" fontId="155" fillId="0" borderId="0" xfId="0" applyFont="1" applyAlignment="1">
      <alignment horizontal="center"/>
    </xf>
    <xf numFmtId="0" fontId="170" fillId="0" borderId="0" xfId="0" applyFont="1" applyAlignment="1">
      <alignment horizontal="center"/>
    </xf>
    <xf numFmtId="0" fontId="155" fillId="0" borderId="0" xfId="0" applyFont="1" applyAlignment="1">
      <alignment horizontal="right" vertical="top"/>
    </xf>
    <xf numFmtId="0" fontId="155" fillId="0" borderId="0" xfId="0" applyFont="1" applyAlignment="1">
      <alignment horizontal="center" vertical="center"/>
    </xf>
    <xf numFmtId="0" fontId="155" fillId="0" borderId="0" xfId="0" applyFont="1" applyAlignment="1">
      <alignment horizontal="left" vertical="center"/>
    </xf>
    <xf numFmtId="0" fontId="155" fillId="0" borderId="0" xfId="0" applyFont="1" applyAlignment="1">
      <alignment horizontal="left" vertical="top"/>
    </xf>
    <xf numFmtId="0" fontId="78" fillId="0" borderId="1" xfId="0" applyFont="1" applyBorder="1" applyAlignment="1">
      <alignment horizontal="left"/>
    </xf>
    <xf numFmtId="2" fontId="39" fillId="0" borderId="64" xfId="0" applyNumberFormat="1" applyFont="1" applyBorder="1" applyAlignment="1">
      <alignment horizontal="center"/>
    </xf>
    <xf numFmtId="3" fontId="39" fillId="0" borderId="1" xfId="0" applyNumberFormat="1" applyFont="1" applyBorder="1" applyAlignment="1">
      <alignment horizontal="left"/>
    </xf>
    <xf numFmtId="0" fontId="39" fillId="0" borderId="0" xfId="0" applyFont="1">
      <alignment vertical="top"/>
    </xf>
    <xf numFmtId="0" fontId="18" fillId="0" borderId="0" xfId="14"/>
    <xf numFmtId="0" fontId="172" fillId="46" borderId="160" xfId="0" applyFont="1" applyFill="1" applyBorder="1" applyAlignment="1">
      <alignment vertical="center" wrapText="1"/>
    </xf>
    <xf numFmtId="0" fontId="172" fillId="46" borderId="161" xfId="0" applyFont="1" applyFill="1" applyBorder="1" applyAlignment="1">
      <alignment vertical="center" wrapText="1"/>
    </xf>
    <xf numFmtId="167" fontId="172" fillId="46" borderId="161" xfId="0" applyNumberFormat="1" applyFont="1" applyFill="1" applyBorder="1" applyAlignment="1">
      <alignment vertical="center" wrapText="1"/>
    </xf>
    <xf numFmtId="0" fontId="172" fillId="46" borderId="162" xfId="0" applyFont="1" applyFill="1" applyBorder="1" applyAlignment="1">
      <alignment vertical="center" wrapText="1"/>
    </xf>
    <xf numFmtId="174" fontId="18" fillId="35" borderId="160" xfId="12" applyNumberFormat="1" applyFont="1" applyFill="1" applyBorder="1" applyAlignment="1">
      <alignment horizontal="left" vertical="center"/>
    </xf>
    <xf numFmtId="0" fontId="18" fillId="35" borderId="161" xfId="0" applyFont="1" applyFill="1" applyBorder="1" applyAlignment="1">
      <alignment vertical="center" wrapText="1"/>
    </xf>
    <xf numFmtId="7" fontId="18" fillId="35" borderId="161" xfId="13" applyNumberFormat="1" applyFont="1" applyFill="1" applyBorder="1" applyAlignment="1">
      <alignment vertical="center" wrapText="1"/>
    </xf>
    <xf numFmtId="167" fontId="18" fillId="35" borderId="162" xfId="0" applyNumberFormat="1" applyFont="1" applyFill="1" applyBorder="1" applyAlignment="1">
      <alignment vertical="center" wrapText="1"/>
    </xf>
    <xf numFmtId="174" fontId="18" fillId="0" borderId="160" xfId="12" applyNumberFormat="1" applyFont="1" applyBorder="1" applyAlignment="1">
      <alignment horizontal="left" vertical="center"/>
    </xf>
    <xf numFmtId="0" fontId="18" fillId="0" borderId="161" xfId="0" applyFont="1" applyBorder="1" applyAlignment="1">
      <alignment vertical="center" wrapText="1"/>
    </xf>
    <xf numFmtId="7" fontId="18" fillId="0" borderId="161" xfId="13" applyNumberFormat="1" applyFont="1" applyBorder="1" applyAlignment="1">
      <alignment vertical="center" wrapText="1"/>
    </xf>
    <xf numFmtId="167" fontId="18" fillId="0" borderId="162" xfId="0" applyNumberFormat="1" applyFont="1" applyBorder="1" applyAlignment="1">
      <alignment vertical="center" wrapText="1"/>
    </xf>
    <xf numFmtId="0" fontId="172" fillId="45" borderId="163" xfId="0" applyFont="1" applyFill="1" applyBorder="1" applyAlignment="1">
      <alignment vertical="center" wrapText="1"/>
    </xf>
    <xf numFmtId="0" fontId="18" fillId="0" borderId="163" xfId="14" applyBorder="1"/>
    <xf numFmtId="174" fontId="18" fillId="0" borderId="163" xfId="12" applyNumberFormat="1" applyFont="1" applyBorder="1" applyAlignment="1">
      <alignment horizontal="left" vertical="center"/>
    </xf>
    <xf numFmtId="0" fontId="18" fillId="0" borderId="163" xfId="0" applyFont="1" applyBorder="1" applyAlignment="1">
      <alignment vertical="center" wrapText="1"/>
    </xf>
    <xf numFmtId="0" fontId="173" fillId="0" borderId="0" xfId="14" applyFont="1"/>
    <xf numFmtId="166" fontId="99" fillId="0" borderId="67" xfId="0" applyNumberFormat="1" applyFont="1" applyBorder="1" applyAlignment="1">
      <alignment horizontal="right"/>
    </xf>
    <xf numFmtId="0" fontId="78" fillId="0" borderId="164" xfId="0" applyFont="1" applyBorder="1" applyAlignment="1">
      <alignment horizontal="center"/>
    </xf>
    <xf numFmtId="166" fontId="99" fillId="0" borderId="82" xfId="0" applyNumberFormat="1" applyFont="1" applyBorder="1" applyAlignment="1">
      <alignment horizontal="right"/>
    </xf>
    <xf numFmtId="0" fontId="49" fillId="17" borderId="0" xfId="0" applyFont="1" applyFill="1" applyAlignment="1"/>
    <xf numFmtId="0" fontId="49" fillId="17" borderId="37" xfId="0" applyFont="1" applyFill="1" applyBorder="1" applyAlignment="1"/>
    <xf numFmtId="166" fontId="78" fillId="0" borderId="170" xfId="0" applyNumberFormat="1" applyFont="1" applyBorder="1" applyAlignment="1" applyProtection="1">
      <alignment horizontal="right"/>
      <protection locked="0"/>
    </xf>
    <xf numFmtId="166" fontId="78" fillId="0" borderId="63" xfId="0" applyNumberFormat="1" applyFont="1" applyBorder="1" applyAlignment="1">
      <alignment horizontal="right"/>
    </xf>
    <xf numFmtId="166" fontId="49" fillId="18" borderId="167" xfId="0" quotePrefix="1" applyNumberFormat="1" applyFont="1" applyFill="1" applyBorder="1" applyAlignment="1">
      <alignment horizontal="right"/>
    </xf>
    <xf numFmtId="166" fontId="49" fillId="18" borderId="168" xfId="0" quotePrefix="1" applyNumberFormat="1" applyFont="1" applyFill="1" applyBorder="1" applyAlignment="1">
      <alignment horizontal="right"/>
    </xf>
    <xf numFmtId="0" fontId="78" fillId="18" borderId="16" xfId="0" applyFont="1" applyFill="1" applyBorder="1" applyAlignment="1">
      <alignment horizontal="center"/>
    </xf>
    <xf numFmtId="166" fontId="99" fillId="18" borderId="6" xfId="0" applyNumberFormat="1" applyFont="1" applyFill="1" applyBorder="1" applyAlignment="1" applyProtection="1">
      <alignment horizontal="right"/>
      <protection locked="0"/>
    </xf>
    <xf numFmtId="166" fontId="99" fillId="18" borderId="7" xfId="0" applyNumberFormat="1" applyFont="1" applyFill="1" applyBorder="1" applyAlignment="1" applyProtection="1">
      <alignment horizontal="right"/>
      <protection locked="0"/>
    </xf>
    <xf numFmtId="166" fontId="49" fillId="18" borderId="17" xfId="0" applyNumberFormat="1" applyFont="1" applyFill="1" applyBorder="1" applyAlignment="1">
      <alignment horizontal="right"/>
    </xf>
    <xf numFmtId="0" fontId="78" fillId="11" borderId="171" xfId="0" applyFont="1" applyFill="1" applyBorder="1" applyAlignment="1">
      <alignment horizontal="center"/>
    </xf>
    <xf numFmtId="3" fontId="78" fillId="0" borderId="14" xfId="0" applyNumberFormat="1" applyFont="1" applyBorder="1" applyAlignment="1" applyProtection="1">
      <alignment horizontal="center"/>
      <protection locked="0"/>
    </xf>
    <xf numFmtId="0" fontId="174" fillId="0" borderId="7" xfId="0" applyFont="1" applyBorder="1" applyAlignment="1">
      <alignment horizontal="center"/>
    </xf>
    <xf numFmtId="0" fontId="175" fillId="0" borderId="6" xfId="0" applyFont="1" applyBorder="1" applyAlignment="1">
      <alignment horizontal="center"/>
    </xf>
    <xf numFmtId="0" fontId="175" fillId="0" borderId="7" xfId="0" applyFont="1" applyBorder="1" applyAlignment="1">
      <alignment horizontal="center"/>
    </xf>
    <xf numFmtId="0" fontId="174" fillId="0" borderId="6" xfId="0" quotePrefix="1" applyFont="1" applyBorder="1" applyAlignment="1">
      <alignment horizontal="center" wrapText="1"/>
    </xf>
    <xf numFmtId="0" fontId="174" fillId="0" borderId="7" xfId="0" quotePrefix="1" applyFont="1" applyBorder="1" applyAlignment="1">
      <alignment horizontal="center" wrapText="1"/>
    </xf>
    <xf numFmtId="0" fontId="174" fillId="0" borderId="8" xfId="0" applyFont="1" applyBorder="1" applyAlignment="1">
      <alignment horizontal="center" wrapText="1"/>
    </xf>
    <xf numFmtId="14" fontId="24" fillId="0" borderId="0" xfId="0" applyNumberFormat="1" applyFont="1" applyAlignment="1">
      <alignment horizontal="center"/>
    </xf>
    <xf numFmtId="0" fontId="21" fillId="0" borderId="172" xfId="0" applyFont="1" applyBorder="1" applyAlignment="1"/>
    <xf numFmtId="0" fontId="21" fillId="0" borderId="173" xfId="0" applyFont="1" applyBorder="1" applyAlignment="1"/>
    <xf numFmtId="0" fontId="21" fillId="0" borderId="42" xfId="0" applyFont="1" applyBorder="1">
      <alignment vertical="top"/>
    </xf>
    <xf numFmtId="0" fontId="29" fillId="0" borderId="60" xfId="0" quotePrefix="1" applyFont="1" applyBorder="1" applyAlignment="1">
      <alignment horizontal="center"/>
    </xf>
    <xf numFmtId="0" fontId="50" fillId="39" borderId="175" xfId="0" quotePrefix="1" applyFont="1" applyFill="1" applyBorder="1" applyAlignment="1">
      <alignment horizontal="left" wrapText="1"/>
    </xf>
    <xf numFmtId="0" fontId="95" fillId="0" borderId="0" xfId="0" applyFont="1" applyAlignment="1">
      <alignment horizontal="center"/>
    </xf>
    <xf numFmtId="0" fontId="154" fillId="0" borderId="62" xfId="0" applyFont="1" applyBorder="1" applyAlignment="1">
      <alignment horizontal="center" vertical="top"/>
    </xf>
    <xf numFmtId="0" fontId="175" fillId="0" borderId="7" xfId="0" applyFont="1" applyBorder="1" applyAlignment="1">
      <alignment horizontal="center" wrapText="1"/>
    </xf>
    <xf numFmtId="0" fontId="53" fillId="3" borderId="7" xfId="0" applyFont="1" applyFill="1" applyBorder="1" applyAlignment="1">
      <alignment horizontal="center" wrapText="1"/>
    </xf>
    <xf numFmtId="0" fontId="53" fillId="0" borderId="9" xfId="0" applyFont="1" applyBorder="1" applyAlignment="1">
      <alignment horizontal="center" wrapText="1"/>
    </xf>
    <xf numFmtId="0" fontId="53" fillId="0" borderId="9" xfId="0" quotePrefix="1" applyFont="1" applyBorder="1" applyAlignment="1">
      <alignment horizontal="center" wrapText="1"/>
    </xf>
    <xf numFmtId="0" fontId="156" fillId="0" borderId="19" xfId="0" quotePrefix="1" applyFont="1" applyBorder="1" applyAlignment="1">
      <alignment horizontal="center"/>
    </xf>
    <xf numFmtId="0" fontId="156" fillId="0" borderId="1" xfId="0" quotePrefix="1" applyFont="1" applyBorder="1" applyAlignment="1">
      <alignment horizontal="center"/>
    </xf>
    <xf numFmtId="49" fontId="155" fillId="0" borderId="19" xfId="0" quotePrefix="1" applyNumberFormat="1" applyFont="1" applyBorder="1" applyAlignment="1">
      <alignment horizontal="center"/>
    </xf>
    <xf numFmtId="0" fontId="155" fillId="0" borderId="1" xfId="0" quotePrefix="1" applyFont="1" applyBorder="1" applyAlignment="1">
      <alignment horizontal="center" vertical="top"/>
    </xf>
    <xf numFmtId="0" fontId="174" fillId="0" borderId="0" xfId="0" applyFont="1" applyAlignment="1"/>
    <xf numFmtId="164" fontId="157" fillId="2" borderId="1" xfId="0" applyNumberFormat="1" applyFont="1" applyFill="1" applyBorder="1" applyAlignment="1" applyProtection="1">
      <alignment horizontal="left"/>
      <protection locked="0"/>
    </xf>
    <xf numFmtId="0" fontId="154" fillId="0" borderId="5" xfId="0" applyFont="1" applyBorder="1" applyAlignment="1">
      <alignment horizontal="center"/>
    </xf>
    <xf numFmtId="0" fontId="154" fillId="0" borderId="13" xfId="0" applyFont="1" applyBorder="1" applyAlignment="1">
      <alignment horizontal="center"/>
    </xf>
    <xf numFmtId="0" fontId="154" fillId="0" borderId="11" xfId="0" applyFont="1" applyBorder="1" applyAlignment="1">
      <alignment horizontal="center"/>
    </xf>
    <xf numFmtId="0" fontId="154" fillId="0" borderId="16" xfId="0" applyFont="1" applyBorder="1" applyAlignment="1">
      <alignment horizontal="center"/>
    </xf>
    <xf numFmtId="0" fontId="154" fillId="0" borderId="22" xfId="0" applyFont="1" applyBorder="1" applyAlignment="1">
      <alignment horizontal="center"/>
    </xf>
    <xf numFmtId="6" fontId="23" fillId="0" borderId="53" xfId="0" applyNumberFormat="1" applyFont="1" applyBorder="1" applyAlignment="1"/>
    <xf numFmtId="6" fontId="40" fillId="0" borderId="52" xfId="0" applyNumberFormat="1" applyFont="1" applyBorder="1" applyAlignment="1"/>
    <xf numFmtId="0" fontId="29" fillId="0" borderId="4" xfId="0" applyFont="1" applyBorder="1" applyAlignment="1">
      <alignment horizontal="center" vertical="center"/>
    </xf>
    <xf numFmtId="0" fontId="29" fillId="0" borderId="131" xfId="0" applyFont="1" applyBorder="1" applyAlignment="1">
      <alignment horizontal="center" vertical="center"/>
    </xf>
    <xf numFmtId="0" fontId="29" fillId="0" borderId="132" xfId="0" applyFont="1" applyBorder="1" applyAlignment="1">
      <alignment horizontal="center" vertical="center"/>
    </xf>
    <xf numFmtId="6" fontId="25" fillId="0" borderId="0" xfId="0" applyNumberFormat="1" applyFont="1" applyAlignment="1"/>
    <xf numFmtId="0" fontId="29" fillId="0" borderId="7" xfId="0" applyFont="1" applyBorder="1" applyAlignment="1">
      <alignment horizontal="center" vertical="center"/>
    </xf>
    <xf numFmtId="0" fontId="29" fillId="0" borderId="66" xfId="0" applyFont="1" applyBorder="1" applyAlignment="1">
      <alignment horizontal="center" vertical="center"/>
    </xf>
    <xf numFmtId="0" fontId="31" fillId="26" borderId="39" xfId="0" applyFont="1" applyFill="1" applyBorder="1" applyAlignment="1">
      <alignment horizontal="center"/>
    </xf>
    <xf numFmtId="9" fontId="31" fillId="26" borderId="39" xfId="0" applyNumberFormat="1" applyFont="1" applyFill="1" applyBorder="1" applyAlignment="1">
      <alignment horizontal="center"/>
    </xf>
    <xf numFmtId="10" fontId="34" fillId="32" borderId="39" xfId="0" applyNumberFormat="1" applyFont="1" applyFill="1" applyBorder="1" applyAlignment="1">
      <alignment horizontal="center"/>
    </xf>
    <xf numFmtId="6" fontId="78" fillId="0" borderId="176" xfId="0" applyNumberFormat="1" applyFont="1" applyBorder="1" applyAlignment="1">
      <alignment horizontal="right"/>
    </xf>
    <xf numFmtId="6" fontId="78" fillId="0" borderId="176" xfId="0" applyNumberFormat="1" applyFont="1" applyBorder="1" applyAlignment="1" applyProtection="1">
      <alignment horizontal="right"/>
      <protection locked="0"/>
    </xf>
    <xf numFmtId="6" fontId="78" fillId="0" borderId="62" xfId="0" applyNumberFormat="1" applyFont="1" applyBorder="1" applyAlignment="1">
      <alignment horizontal="right"/>
    </xf>
    <xf numFmtId="6" fontId="78" fillId="0" borderId="62" xfId="0" applyNumberFormat="1" applyFont="1" applyBorder="1" applyAlignment="1" applyProtection="1">
      <alignment horizontal="right"/>
      <protection locked="0"/>
    </xf>
    <xf numFmtId="49" fontId="72" fillId="16" borderId="41" xfId="0" applyNumberFormat="1" applyFont="1" applyFill="1" applyBorder="1" applyAlignment="1">
      <alignment horizontal="center" vertical="center" wrapText="1"/>
    </xf>
    <xf numFmtId="0" fontId="0" fillId="0" borderId="51" xfId="0" applyBorder="1" applyAlignment="1">
      <alignment horizontal="left" vertical="top"/>
    </xf>
    <xf numFmtId="0" fontId="22" fillId="0" borderId="174" xfId="0" applyFont="1" applyBorder="1">
      <alignment vertical="top"/>
    </xf>
    <xf numFmtId="0" fontId="0" fillId="0" borderId="0" xfId="0" applyAlignment="1">
      <alignment horizontal="center" vertical="top"/>
    </xf>
    <xf numFmtId="0" fontId="34" fillId="0" borderId="127" xfId="0" applyFont="1" applyBorder="1" applyAlignment="1"/>
    <xf numFmtId="0" fontId="34" fillId="0" borderId="14" xfId="0" applyFont="1" applyBorder="1" applyAlignment="1"/>
    <xf numFmtId="0" fontId="182" fillId="0" borderId="62" xfId="14" applyFont="1" applyBorder="1" applyAlignment="1">
      <alignment horizontal="left"/>
    </xf>
    <xf numFmtId="0" fontId="182" fillId="0" borderId="62" xfId="14" applyFont="1" applyBorder="1"/>
    <xf numFmtId="0" fontId="18" fillId="0" borderId="62" xfId="14" applyBorder="1"/>
    <xf numFmtId="0" fontId="18" fillId="0" borderId="62" xfId="14" applyBorder="1" applyAlignment="1">
      <alignment horizontal="center"/>
    </xf>
    <xf numFmtId="0" fontId="18" fillId="50" borderId="62" xfId="14" applyFill="1" applyBorder="1" applyAlignment="1">
      <alignment horizontal="right"/>
    </xf>
    <xf numFmtId="0" fontId="18" fillId="37" borderId="62" xfId="14" applyFill="1" applyBorder="1" applyAlignment="1">
      <alignment horizontal="right"/>
    </xf>
    <xf numFmtId="2" fontId="46" fillId="0" borderId="62" xfId="15" quotePrefix="1" applyNumberFormat="1" applyBorder="1" applyAlignment="1">
      <alignment horizontal="center"/>
    </xf>
    <xf numFmtId="2" fontId="39" fillId="37" borderId="62" xfId="15" applyNumberFormat="1" applyFont="1" applyFill="1" applyBorder="1" applyAlignment="1">
      <alignment horizontal="center"/>
    </xf>
    <xf numFmtId="0" fontId="18" fillId="56" borderId="95" xfId="14" applyFill="1" applyBorder="1" applyAlignment="1">
      <alignment horizontal="right"/>
    </xf>
    <xf numFmtId="0" fontId="182" fillId="0" borderId="62" xfId="14" applyFont="1" applyBorder="1" applyAlignment="1">
      <alignment horizontal="right"/>
    </xf>
    <xf numFmtId="0" fontId="17" fillId="0" borderId="62" xfId="14" applyFont="1" applyBorder="1" applyAlignment="1">
      <alignment horizontal="center"/>
    </xf>
    <xf numFmtId="0" fontId="42" fillId="0" borderId="79" xfId="0" applyFont="1" applyBorder="1" applyAlignment="1">
      <alignment horizontal="center"/>
    </xf>
    <xf numFmtId="0" fontId="42" fillId="0" borderId="7" xfId="0" applyFont="1" applyBorder="1" applyAlignment="1">
      <alignment horizontal="center" wrapText="1"/>
    </xf>
    <xf numFmtId="40" fontId="18" fillId="0" borderId="62" xfId="14" applyNumberFormat="1" applyBorder="1" applyAlignment="1">
      <alignment horizontal="right"/>
    </xf>
    <xf numFmtId="40" fontId="184" fillId="24" borderId="62" xfId="14" applyNumberFormat="1" applyFont="1" applyFill="1" applyBorder="1" applyAlignment="1">
      <alignment horizontal="right"/>
    </xf>
    <xf numFmtId="40" fontId="18" fillId="24" borderId="62" xfId="14" applyNumberFormat="1" applyFill="1" applyBorder="1" applyAlignment="1">
      <alignment horizontal="right"/>
    </xf>
    <xf numFmtId="40" fontId="18" fillId="42" borderId="62" xfId="14" applyNumberFormat="1" applyFill="1" applyBorder="1" applyAlignment="1">
      <alignment horizontal="right"/>
    </xf>
    <xf numFmtId="40" fontId="18" fillId="42" borderId="82" xfId="14" applyNumberFormat="1" applyFill="1" applyBorder="1" applyAlignment="1">
      <alignment horizontal="right"/>
    </xf>
    <xf numFmtId="40" fontId="18" fillId="56" borderId="95" xfId="14" applyNumberFormat="1" applyFill="1" applyBorder="1" applyAlignment="1">
      <alignment horizontal="right"/>
    </xf>
    <xf numFmtId="0" fontId="18" fillId="0" borderId="0" xfId="14" applyAlignment="1">
      <alignment horizontal="right"/>
    </xf>
    <xf numFmtId="0" fontId="18" fillId="11" borderId="95" xfId="14" applyFill="1" applyBorder="1" applyAlignment="1">
      <alignment horizontal="right"/>
    </xf>
    <xf numFmtId="0" fontId="18" fillId="11" borderId="95" xfId="14" applyFill="1" applyBorder="1" applyAlignment="1">
      <alignment horizontal="right" wrapText="1"/>
    </xf>
    <xf numFmtId="9" fontId="18" fillId="49" borderId="62" xfId="14" applyNumberFormat="1" applyFill="1" applyBorder="1" applyAlignment="1">
      <alignment horizontal="right"/>
    </xf>
    <xf numFmtId="10" fontId="18" fillId="49" borderId="62" xfId="14" applyNumberFormat="1" applyFill="1" applyBorder="1" applyAlignment="1">
      <alignment horizontal="right"/>
    </xf>
    <xf numFmtId="0" fontId="18" fillId="52" borderId="62" xfId="14" applyFill="1" applyBorder="1" applyAlignment="1">
      <alignment horizontal="right"/>
    </xf>
    <xf numFmtId="9" fontId="18" fillId="52" borderId="62" xfId="14" applyNumberFormat="1" applyFill="1" applyBorder="1" applyAlignment="1">
      <alignment horizontal="right"/>
    </xf>
    <xf numFmtId="9" fontId="18" fillId="50" borderId="62" xfId="14" applyNumberFormat="1" applyFill="1" applyBorder="1" applyAlignment="1">
      <alignment horizontal="right"/>
    </xf>
    <xf numFmtId="0" fontId="18" fillId="29" borderId="62" xfId="14" applyFill="1" applyBorder="1" applyAlignment="1">
      <alignment horizontal="right"/>
    </xf>
    <xf numFmtId="8" fontId="18" fillId="37" borderId="62" xfId="14" applyNumberFormat="1" applyFill="1" applyBorder="1" applyAlignment="1">
      <alignment horizontal="right"/>
    </xf>
    <xf numFmtId="0" fontId="18" fillId="53" borderId="62" xfId="14" applyFill="1" applyBorder="1" applyAlignment="1">
      <alignment horizontal="right"/>
    </xf>
    <xf numFmtId="0" fontId="18" fillId="55" borderId="62" xfId="14" applyFill="1" applyBorder="1" applyAlignment="1">
      <alignment horizontal="right"/>
    </xf>
    <xf numFmtId="40" fontId="17" fillId="0" borderId="0" xfId="14" applyNumberFormat="1" applyFont="1"/>
    <xf numFmtId="2" fontId="39" fillId="0" borderId="62" xfId="15" quotePrefix="1" applyNumberFormat="1" applyFont="1" applyBorder="1" applyAlignment="1">
      <alignment horizontal="center"/>
    </xf>
    <xf numFmtId="2" fontId="64" fillId="0" borderId="62" xfId="15" quotePrefix="1" applyNumberFormat="1" applyFont="1" applyBorder="1" applyAlignment="1">
      <alignment horizontal="center"/>
    </xf>
    <xf numFmtId="0" fontId="188" fillId="54" borderId="62" xfId="14" applyFont="1" applyFill="1" applyBorder="1" applyAlignment="1">
      <alignment horizontal="right"/>
    </xf>
    <xf numFmtId="0" fontId="187" fillId="49" borderId="62" xfId="14" applyFont="1" applyFill="1" applyBorder="1" applyAlignment="1">
      <alignment horizontal="right"/>
    </xf>
    <xf numFmtId="0" fontId="187" fillId="52" borderId="62" xfId="14" applyFont="1" applyFill="1" applyBorder="1" applyAlignment="1">
      <alignment horizontal="right"/>
    </xf>
    <xf numFmtId="0" fontId="187" fillId="50" borderId="62" xfId="14" applyFont="1" applyFill="1" applyBorder="1" applyAlignment="1">
      <alignment horizontal="right"/>
    </xf>
    <xf numFmtId="0" fontId="18" fillId="0" borderId="62" xfId="14" applyBorder="1" applyAlignment="1">
      <alignment horizontal="right"/>
    </xf>
    <xf numFmtId="0" fontId="147" fillId="0" borderId="0" xfId="14" applyFont="1"/>
    <xf numFmtId="0" fontId="191" fillId="0" borderId="0" xfId="14" applyFont="1"/>
    <xf numFmtId="0" fontId="16" fillId="0" borderId="62" xfId="14" applyFont="1" applyBorder="1" applyAlignment="1">
      <alignment horizontal="center"/>
    </xf>
    <xf numFmtId="0" fontId="74" fillId="0" borderId="0" xfId="0" applyFont="1" applyAlignment="1">
      <alignment horizontal="left"/>
    </xf>
    <xf numFmtId="0" fontId="192" fillId="0" borderId="62" xfId="14" applyFont="1" applyBorder="1" applyAlignment="1">
      <alignment horizontal="right"/>
    </xf>
    <xf numFmtId="0" fontId="190" fillId="0" borderId="0" xfId="14" applyFont="1" applyAlignment="1">
      <alignment horizontal="left"/>
    </xf>
    <xf numFmtId="0" fontId="194" fillId="0" borderId="0" xfId="14" applyFont="1" applyAlignment="1">
      <alignment horizontal="right"/>
    </xf>
    <xf numFmtId="0" fontId="194" fillId="11" borderId="0" xfId="14" applyFont="1" applyFill="1" applyAlignment="1">
      <alignment horizontal="right" wrapText="1"/>
    </xf>
    <xf numFmtId="10" fontId="194" fillId="49" borderId="0" xfId="14" applyNumberFormat="1" applyFont="1" applyFill="1" applyAlignment="1">
      <alignment horizontal="right"/>
    </xf>
    <xf numFmtId="0" fontId="194" fillId="52" borderId="0" xfId="14" applyFont="1" applyFill="1" applyAlignment="1">
      <alignment horizontal="right"/>
    </xf>
    <xf numFmtId="0" fontId="194" fillId="50" borderId="0" xfId="14" applyFont="1" applyFill="1" applyAlignment="1">
      <alignment horizontal="right"/>
    </xf>
    <xf numFmtId="40" fontId="194" fillId="0" borderId="0" xfId="14" applyNumberFormat="1" applyFont="1" applyAlignment="1">
      <alignment horizontal="right"/>
    </xf>
    <xf numFmtId="43" fontId="194" fillId="0" borderId="0" xfId="14" applyNumberFormat="1" applyFont="1" applyAlignment="1">
      <alignment horizontal="right"/>
    </xf>
    <xf numFmtId="40" fontId="194" fillId="24" borderId="65" xfId="14" applyNumberFormat="1" applyFont="1" applyFill="1" applyBorder="1" applyAlignment="1">
      <alignment horizontal="right"/>
    </xf>
    <xf numFmtId="40" fontId="194" fillId="18" borderId="65" xfId="14" applyNumberFormat="1" applyFont="1" applyFill="1" applyBorder="1" applyAlignment="1">
      <alignment horizontal="right"/>
    </xf>
    <xf numFmtId="40" fontId="186" fillId="0" borderId="65" xfId="14" applyNumberFormat="1" applyFont="1" applyBorder="1" applyAlignment="1">
      <alignment horizontal="center"/>
    </xf>
    <xf numFmtId="40" fontId="186" fillId="0" borderId="64" xfId="14" applyNumberFormat="1" applyFont="1" applyBorder="1" applyAlignment="1">
      <alignment horizontal="center"/>
    </xf>
    <xf numFmtId="40" fontId="182" fillId="0" borderId="62" xfId="14" applyNumberFormat="1" applyFont="1" applyBorder="1" applyAlignment="1">
      <alignment horizontal="center"/>
    </xf>
    <xf numFmtId="40" fontId="186" fillId="0" borderId="62" xfId="14" applyNumberFormat="1" applyFont="1" applyBorder="1" applyAlignment="1">
      <alignment horizontal="center"/>
    </xf>
    <xf numFmtId="0" fontId="34" fillId="0" borderId="58" xfId="0" applyFont="1" applyBorder="1" applyAlignment="1"/>
    <xf numFmtId="40" fontId="17" fillId="0" borderId="62" xfId="14" applyNumberFormat="1" applyFont="1" applyBorder="1" applyAlignment="1">
      <alignment horizontal="center"/>
    </xf>
    <xf numFmtId="40" fontId="15" fillId="0" borderId="62" xfId="14" applyNumberFormat="1" applyFont="1" applyBorder="1" applyAlignment="1">
      <alignment horizontal="center"/>
    </xf>
    <xf numFmtId="40" fontId="18" fillId="0" borderId="65" xfId="14" applyNumberFormat="1" applyBorder="1" applyAlignment="1">
      <alignment horizontal="right"/>
    </xf>
    <xf numFmtId="0" fontId="197" fillId="0" borderId="0" xfId="14" applyFont="1"/>
    <xf numFmtId="167" fontId="34" fillId="9" borderId="39" xfId="0" applyNumberFormat="1" applyFont="1" applyFill="1" applyBorder="1" applyAlignment="1"/>
    <xf numFmtId="40" fontId="15" fillId="0" borderId="65" xfId="14" applyNumberFormat="1" applyFont="1" applyBorder="1" applyAlignment="1">
      <alignment horizontal="right"/>
    </xf>
    <xf numFmtId="40" fontId="185" fillId="0" borderId="65" xfId="14" applyNumberFormat="1" applyFont="1" applyBorder="1" applyAlignment="1">
      <alignment horizontal="right"/>
    </xf>
    <xf numFmtId="40" fontId="184" fillId="18" borderId="65" xfId="14" applyNumberFormat="1" applyFont="1" applyFill="1" applyBorder="1" applyAlignment="1">
      <alignment horizontal="right"/>
    </xf>
    <xf numFmtId="0" fontId="52" fillId="0" borderId="0" xfId="11" applyFont="1" applyAlignment="1">
      <alignment horizontal="center"/>
    </xf>
    <xf numFmtId="0" fontId="52" fillId="0" borderId="1" xfId="11" applyFont="1" applyBorder="1" applyAlignment="1">
      <alignment horizontal="left"/>
    </xf>
    <xf numFmtId="0" fontId="199" fillId="0" borderId="0" xfId="14" applyFont="1"/>
    <xf numFmtId="0" fontId="201" fillId="0" borderId="0" xfId="14" applyFont="1" applyAlignment="1">
      <alignment horizontal="right"/>
    </xf>
    <xf numFmtId="0" fontId="195" fillId="0" borderId="0" xfId="14" applyFont="1" applyAlignment="1">
      <alignment horizontal="right"/>
    </xf>
    <xf numFmtId="0" fontId="95" fillId="0" borderId="0" xfId="0" applyFont="1" applyAlignment="1">
      <alignment horizontal="center" wrapText="1"/>
    </xf>
    <xf numFmtId="0" fontId="29" fillId="0" borderId="0" xfId="0" quotePrefix="1" applyFont="1" applyAlignment="1">
      <alignment horizontal="center"/>
    </xf>
    <xf numFmtId="164" fontId="25" fillId="0" borderId="1" xfId="0" applyNumberFormat="1" applyFont="1" applyBorder="1" applyAlignment="1">
      <alignment horizontal="left"/>
    </xf>
    <xf numFmtId="164" fontId="202" fillId="0" borderId="1" xfId="0" applyNumberFormat="1" applyFont="1" applyBorder="1" applyAlignment="1">
      <alignment horizontal="left"/>
    </xf>
    <xf numFmtId="0" fontId="193" fillId="0" borderId="116" xfId="14" applyFont="1" applyBorder="1" applyAlignment="1">
      <alignment horizontal="right"/>
    </xf>
    <xf numFmtId="40" fontId="186" fillId="0" borderId="74" xfId="14" applyNumberFormat="1" applyFont="1" applyBorder="1" applyAlignment="1">
      <alignment horizontal="center"/>
    </xf>
    <xf numFmtId="0" fontId="193" fillId="0" borderId="62" xfId="14" applyFont="1" applyBorder="1" applyAlignment="1">
      <alignment horizontal="center"/>
    </xf>
    <xf numFmtId="0" fontId="203" fillId="29" borderId="135" xfId="0" applyFont="1" applyFill="1" applyBorder="1" applyAlignment="1"/>
    <xf numFmtId="0" fontId="87" fillId="29" borderId="136" xfId="0" applyFont="1" applyFill="1" applyBorder="1" applyAlignment="1"/>
    <xf numFmtId="0" fontId="78" fillId="0" borderId="8" xfId="0" applyFont="1" applyBorder="1" applyAlignment="1"/>
    <xf numFmtId="0" fontId="194" fillId="0" borderId="62" xfId="14" applyFont="1" applyBorder="1" applyAlignment="1">
      <alignment horizontal="center"/>
    </xf>
    <xf numFmtId="0" fontId="210" fillId="0" borderId="0" xfId="14" applyFont="1"/>
    <xf numFmtId="0" fontId="211" fillId="18" borderId="62" xfId="14" applyFont="1" applyFill="1" applyBorder="1" applyAlignment="1">
      <alignment horizontal="center"/>
    </xf>
    <xf numFmtId="0" fontId="184" fillId="0" borderId="130" xfId="0" applyFont="1" applyBorder="1" applyAlignment="1"/>
    <xf numFmtId="0" fontId="184" fillId="0" borderId="118" xfId="0" applyFont="1" applyBorder="1" applyAlignment="1"/>
    <xf numFmtId="0" fontId="184" fillId="0" borderId="139" xfId="0" applyFont="1" applyBorder="1" applyAlignment="1"/>
    <xf numFmtId="0" fontId="203" fillId="58" borderId="135" xfId="0" applyFont="1" applyFill="1" applyBorder="1" applyAlignment="1"/>
    <xf numFmtId="0" fontId="193" fillId="58" borderId="179" xfId="14" applyFont="1" applyFill="1" applyBorder="1" applyAlignment="1">
      <alignment horizontal="right"/>
    </xf>
    <xf numFmtId="0" fontId="55" fillId="0" borderId="178" xfId="0" applyFont="1" applyBorder="1" applyAlignment="1"/>
    <xf numFmtId="0" fontId="193" fillId="0" borderId="177" xfId="14" applyFont="1" applyBorder="1" applyAlignment="1">
      <alignment horizontal="left" wrapText="1"/>
    </xf>
    <xf numFmtId="6" fontId="209" fillId="4" borderId="62" xfId="0" applyNumberFormat="1" applyFont="1" applyFill="1" applyBorder="1" applyAlignment="1">
      <alignment horizontal="center"/>
    </xf>
    <xf numFmtId="0" fontId="19" fillId="0" borderId="0" xfId="0" quotePrefix="1" applyFont="1" applyAlignment="1">
      <alignment horizontal="right"/>
    </xf>
    <xf numFmtId="0" fontId="14" fillId="0" borderId="0" xfId="14" applyFont="1" applyAlignment="1">
      <alignment horizontal="right"/>
    </xf>
    <xf numFmtId="0" fontId="39" fillId="0" borderId="62" xfId="15" applyFont="1" applyBorder="1" applyAlignment="1">
      <alignment wrapText="1"/>
    </xf>
    <xf numFmtId="2" fontId="39" fillId="0" borderId="62" xfId="15" quotePrefix="1" applyNumberFormat="1" applyFont="1" applyBorder="1" applyAlignment="1">
      <alignment horizontal="center" vertical="top"/>
    </xf>
    <xf numFmtId="40" fontId="186" fillId="48" borderId="65" xfId="14" applyNumberFormat="1" applyFont="1" applyFill="1" applyBorder="1" applyAlignment="1">
      <alignment horizontal="center"/>
    </xf>
    <xf numFmtId="40" fontId="182" fillId="48" borderId="67" xfId="14" applyNumberFormat="1" applyFont="1" applyFill="1" applyBorder="1" applyAlignment="1">
      <alignment horizontal="center"/>
    </xf>
    <xf numFmtId="40" fontId="186" fillId="48" borderId="74" xfId="14" applyNumberFormat="1" applyFont="1" applyFill="1" applyBorder="1" applyAlignment="1">
      <alignment horizontal="center"/>
    </xf>
    <xf numFmtId="0" fontId="193" fillId="0" borderId="65" xfId="14" applyFont="1" applyBorder="1" applyAlignment="1">
      <alignment horizontal="left"/>
    </xf>
    <xf numFmtId="0" fontId="184" fillId="24" borderId="65" xfId="14" applyFont="1" applyFill="1" applyBorder="1" applyAlignment="1">
      <alignment horizontal="left"/>
    </xf>
    <xf numFmtId="0" fontId="193" fillId="24" borderId="65" xfId="14" applyFont="1" applyFill="1" applyBorder="1" applyAlignment="1">
      <alignment horizontal="left"/>
    </xf>
    <xf numFmtId="0" fontId="14" fillId="18" borderId="65" xfId="14" applyFont="1" applyFill="1" applyBorder="1" applyAlignment="1">
      <alignment horizontal="left"/>
    </xf>
    <xf numFmtId="0" fontId="14" fillId="42" borderId="65" xfId="14" applyFont="1" applyFill="1" applyBorder="1" applyAlignment="1">
      <alignment horizontal="left"/>
    </xf>
    <xf numFmtId="40" fontId="15" fillId="0" borderId="62" xfId="14" applyNumberFormat="1" applyFont="1" applyBorder="1" applyAlignment="1">
      <alignment horizontal="right"/>
    </xf>
    <xf numFmtId="40" fontId="194" fillId="24" borderId="62" xfId="14" applyNumberFormat="1" applyFont="1" applyFill="1" applyBorder="1" applyAlignment="1">
      <alignment horizontal="right"/>
    </xf>
    <xf numFmtId="40" fontId="194" fillId="18" borderId="62" xfId="14" applyNumberFormat="1" applyFont="1" applyFill="1" applyBorder="1" applyAlignment="1">
      <alignment horizontal="right"/>
    </xf>
    <xf numFmtId="40" fontId="186" fillId="58" borderId="112" xfId="14" applyNumberFormat="1" applyFont="1" applyFill="1" applyBorder="1" applyAlignment="1">
      <alignment horizontal="center"/>
    </xf>
    <xf numFmtId="40" fontId="182" fillId="58" borderId="112" xfId="14" applyNumberFormat="1" applyFont="1" applyFill="1" applyBorder="1" applyAlignment="1">
      <alignment horizontal="center"/>
    </xf>
    <xf numFmtId="40" fontId="18" fillId="0" borderId="62" xfId="14" applyNumberFormat="1" applyBorder="1"/>
    <xf numFmtId="40" fontId="18" fillId="24" borderId="62" xfId="14" applyNumberFormat="1" applyFill="1" applyBorder="1"/>
    <xf numFmtId="2" fontId="46" fillId="0" borderId="65" xfId="15" quotePrefix="1" applyNumberFormat="1" applyBorder="1" applyAlignment="1">
      <alignment horizontal="left"/>
    </xf>
    <xf numFmtId="3" fontId="46" fillId="37" borderId="65" xfId="15" applyNumberFormat="1" applyFill="1" applyBorder="1" applyAlignment="1"/>
    <xf numFmtId="9" fontId="21" fillId="27" borderId="27" xfId="0" applyNumberFormat="1" applyFont="1" applyFill="1" applyBorder="1" applyAlignment="1">
      <alignment horizontal="center" wrapText="1"/>
    </xf>
    <xf numFmtId="0" fontId="211" fillId="59" borderId="62" xfId="14" applyFont="1" applyFill="1" applyBorder="1" applyAlignment="1">
      <alignment horizontal="center"/>
    </xf>
    <xf numFmtId="40" fontId="182" fillId="0" borderId="67" xfId="14" applyNumberFormat="1" applyFont="1" applyBorder="1" applyAlignment="1">
      <alignment horizontal="center" wrapText="1"/>
    </xf>
    <xf numFmtId="14" fontId="78" fillId="0" borderId="20" xfId="0" applyNumberFormat="1" applyFont="1" applyBorder="1" applyAlignment="1">
      <alignment horizontal="left"/>
    </xf>
    <xf numFmtId="172" fontId="18" fillId="0" borderId="0" xfId="14" applyNumberFormat="1" applyAlignment="1">
      <alignment horizontal="left"/>
    </xf>
    <xf numFmtId="0" fontId="185" fillId="0" borderId="62" xfId="14" applyFont="1" applyBorder="1" applyAlignment="1">
      <alignment horizontal="right"/>
    </xf>
    <xf numFmtId="0" fontId="13" fillId="0" borderId="62" xfId="14" applyFont="1" applyBorder="1" applyAlignment="1">
      <alignment horizontal="center"/>
    </xf>
    <xf numFmtId="40" fontId="15" fillId="0" borderId="20" xfId="14" applyNumberFormat="1" applyFont="1" applyBorder="1" applyAlignment="1">
      <alignment horizontal="right"/>
    </xf>
    <xf numFmtId="14" fontId="87" fillId="0" borderId="180" xfId="0" applyNumberFormat="1" applyFont="1" applyBorder="1" applyAlignment="1">
      <alignment horizontal="left" vertical="top"/>
    </xf>
    <xf numFmtId="40" fontId="220" fillId="0" borderId="62" xfId="14" applyNumberFormat="1" applyFont="1" applyBorder="1" applyAlignment="1">
      <alignment horizontal="center" wrapText="1"/>
    </xf>
    <xf numFmtId="40" fontId="183" fillId="0" borderId="62" xfId="14" applyNumberFormat="1" applyFont="1" applyBorder="1" applyAlignment="1">
      <alignment horizontal="right"/>
    </xf>
    <xf numFmtId="40" fontId="184" fillId="18" borderId="62" xfId="14" applyNumberFormat="1" applyFont="1" applyFill="1" applyBorder="1" applyAlignment="1">
      <alignment horizontal="right"/>
    </xf>
    <xf numFmtId="40" fontId="182" fillId="0" borderId="1" xfId="14" applyNumberFormat="1" applyFont="1" applyBorder="1" applyAlignment="1">
      <alignment horizontal="center"/>
    </xf>
    <xf numFmtId="0" fontId="12" fillId="0" borderId="0" xfId="14" applyFont="1" applyAlignment="1">
      <alignment horizontal="right"/>
    </xf>
    <xf numFmtId="0" fontId="175" fillId="0" borderId="0" xfId="0" applyFont="1" applyAlignment="1">
      <alignment horizontal="center" wrapText="1"/>
    </xf>
    <xf numFmtId="0" fontId="22" fillId="39" borderId="3" xfId="0" applyFont="1" applyFill="1" applyBorder="1" applyAlignment="1">
      <alignment horizontal="center"/>
    </xf>
    <xf numFmtId="0" fontId="31" fillId="37" borderId="130" xfId="0" applyFont="1" applyFill="1" applyBorder="1" applyAlignment="1"/>
    <xf numFmtId="0" fontId="31" fillId="37" borderId="74" xfId="0" applyFont="1" applyFill="1" applyBorder="1" applyAlignment="1" applyProtection="1">
      <alignment horizontal="center"/>
      <protection locked="0"/>
    </xf>
    <xf numFmtId="0" fontId="31" fillId="37" borderId="64" xfId="0" applyFont="1" applyFill="1" applyBorder="1" applyAlignment="1" applyProtection="1">
      <alignment horizontal="center"/>
      <protection locked="0"/>
    </xf>
    <xf numFmtId="0" fontId="41" fillId="39" borderId="41" xfId="0" quotePrefix="1" applyFont="1" applyFill="1" applyBorder="1" applyAlignment="1">
      <alignment horizontal="center" wrapText="1"/>
    </xf>
    <xf numFmtId="0" fontId="72" fillId="39" borderId="41" xfId="0" quotePrefix="1" applyFont="1" applyFill="1" applyBorder="1" applyAlignment="1">
      <alignment horizontal="center" wrapText="1"/>
    </xf>
    <xf numFmtId="0" fontId="194" fillId="57" borderId="62" xfId="14" applyFont="1" applyFill="1" applyBorder="1" applyAlignment="1">
      <alignment horizontal="right"/>
    </xf>
    <xf numFmtId="40" fontId="182" fillId="37" borderId="143" xfId="14" applyNumberFormat="1" applyFont="1" applyFill="1" applyBorder="1" applyAlignment="1">
      <alignment horizontal="center"/>
    </xf>
    <xf numFmtId="0" fontId="194" fillId="0" borderId="39" xfId="14" applyFont="1" applyBorder="1" applyAlignment="1">
      <alignment horizontal="right"/>
    </xf>
    <xf numFmtId="40" fontId="186" fillId="48" borderId="39" xfId="14" applyNumberFormat="1" applyFont="1" applyFill="1" applyBorder="1" applyAlignment="1">
      <alignment horizontal="center"/>
    </xf>
    <xf numFmtId="0" fontId="12" fillId="0" borderId="62" xfId="14" applyFont="1" applyBorder="1" applyAlignment="1">
      <alignment horizontal="right"/>
    </xf>
    <xf numFmtId="0" fontId="187" fillId="36" borderId="62" xfId="14" applyFont="1" applyFill="1" applyBorder="1" applyAlignment="1">
      <alignment horizontal="right"/>
    </xf>
    <xf numFmtId="0" fontId="187" fillId="51" borderId="62" xfId="14" applyFont="1" applyFill="1" applyBorder="1" applyAlignment="1">
      <alignment horizontal="right"/>
    </xf>
    <xf numFmtId="0" fontId="187" fillId="35" borderId="62" xfId="14" applyFont="1" applyFill="1" applyBorder="1" applyAlignment="1">
      <alignment horizontal="right"/>
    </xf>
    <xf numFmtId="10" fontId="18" fillId="35" borderId="62" xfId="14" applyNumberFormat="1" applyFill="1" applyBorder="1" applyAlignment="1">
      <alignment horizontal="right"/>
    </xf>
    <xf numFmtId="0" fontId="18" fillId="11" borderId="62" xfId="14" applyFill="1" applyBorder="1" applyAlignment="1">
      <alignment horizontal="right" wrapText="1"/>
    </xf>
    <xf numFmtId="9" fontId="18" fillId="36" borderId="62" xfId="14" applyNumberFormat="1" applyFill="1" applyBorder="1" applyAlignment="1">
      <alignment horizontal="center"/>
    </xf>
    <xf numFmtId="9" fontId="18" fillId="51" borderId="62" xfId="14" applyNumberFormat="1" applyFill="1" applyBorder="1" applyAlignment="1">
      <alignment horizontal="center"/>
    </xf>
    <xf numFmtId="9" fontId="18" fillId="35" borderId="62" xfId="14" applyNumberFormat="1" applyFill="1" applyBorder="1" applyAlignment="1">
      <alignment horizontal="center"/>
    </xf>
    <xf numFmtId="10" fontId="18" fillId="36" borderId="62" xfId="14" applyNumberFormat="1" applyFill="1" applyBorder="1" applyAlignment="1">
      <alignment horizontal="center"/>
    </xf>
    <xf numFmtId="0" fontId="188" fillId="36" borderId="62" xfId="14" applyFont="1" applyFill="1" applyBorder="1" applyAlignment="1">
      <alignment horizontal="right"/>
    </xf>
    <xf numFmtId="0" fontId="18" fillId="24" borderId="62" xfId="14" applyFill="1" applyBorder="1" applyAlignment="1">
      <alignment horizontal="right"/>
    </xf>
    <xf numFmtId="8" fontId="18" fillId="24" borderId="62" xfId="14" applyNumberFormat="1" applyFill="1" applyBorder="1" applyAlignment="1">
      <alignment horizontal="right"/>
    </xf>
    <xf numFmtId="0" fontId="18" fillId="18" borderId="62" xfId="14" applyFill="1" applyBorder="1" applyAlignment="1">
      <alignment horizontal="center"/>
    </xf>
    <xf numFmtId="0" fontId="18" fillId="18" borderId="62" xfId="14" applyFill="1" applyBorder="1" applyAlignment="1">
      <alignment horizontal="center" wrapText="1"/>
    </xf>
    <xf numFmtId="169" fontId="223" fillId="0" borderId="0" xfId="14" applyNumberFormat="1" applyFont="1" applyAlignment="1">
      <alignment horizontal="left"/>
    </xf>
    <xf numFmtId="40" fontId="186" fillId="18" borderId="62" xfId="14" applyNumberFormat="1" applyFont="1" applyFill="1" applyBorder="1" applyAlignment="1">
      <alignment horizontal="center"/>
    </xf>
    <xf numFmtId="0" fontId="196" fillId="0" borderId="147" xfId="14" applyFont="1" applyBorder="1" applyAlignment="1">
      <alignment horizontal="center" wrapText="1"/>
    </xf>
    <xf numFmtId="40" fontId="185" fillId="0" borderId="147" xfId="14" applyNumberFormat="1" applyFont="1" applyBorder="1" applyAlignment="1">
      <alignment horizontal="right"/>
    </xf>
    <xf numFmtId="40" fontId="18" fillId="37" borderId="183" xfId="14" applyNumberFormat="1" applyFill="1" applyBorder="1" applyAlignment="1">
      <alignment horizontal="right"/>
    </xf>
    <xf numFmtId="40" fontId="18" fillId="37" borderId="184" xfId="14" applyNumberFormat="1" applyFill="1" applyBorder="1" applyAlignment="1">
      <alignment horizontal="right"/>
    </xf>
    <xf numFmtId="0" fontId="224" fillId="0" borderId="0" xfId="14" applyFont="1" applyAlignment="1">
      <alignment horizontal="right"/>
    </xf>
    <xf numFmtId="0" fontId="11" fillId="18" borderId="62" xfId="14" applyFont="1" applyFill="1" applyBorder="1" applyAlignment="1">
      <alignment horizontal="center" wrapText="1"/>
    </xf>
    <xf numFmtId="40" fontId="11" fillId="0" borderId="62" xfId="14" applyNumberFormat="1" applyFont="1" applyBorder="1" applyAlignment="1">
      <alignment horizontal="right"/>
    </xf>
    <xf numFmtId="0" fontId="11" fillId="24" borderId="62" xfId="14" applyFont="1" applyFill="1" applyBorder="1" applyAlignment="1">
      <alignment horizontal="center"/>
    </xf>
    <xf numFmtId="40" fontId="18" fillId="0" borderId="95" xfId="14" applyNumberFormat="1" applyBorder="1" applyAlignment="1">
      <alignment horizontal="right"/>
    </xf>
    <xf numFmtId="43" fontId="194" fillId="0" borderId="62" xfId="14" applyNumberFormat="1" applyFont="1" applyBorder="1" applyAlignment="1">
      <alignment horizontal="right"/>
    </xf>
    <xf numFmtId="40" fontId="18" fillId="42" borderId="65" xfId="14" applyNumberFormat="1" applyFill="1" applyBorder="1" applyAlignment="1">
      <alignment horizontal="right"/>
    </xf>
    <xf numFmtId="40" fontId="186" fillId="0" borderId="185" xfId="14" applyNumberFormat="1" applyFont="1" applyBorder="1" applyAlignment="1">
      <alignment horizontal="center"/>
    </xf>
    <xf numFmtId="40" fontId="182" fillId="0" borderId="186" xfId="14" applyNumberFormat="1" applyFont="1" applyBorder="1" applyAlignment="1">
      <alignment horizontal="center" wrapText="1"/>
    </xf>
    <xf numFmtId="40" fontId="18" fillId="0" borderId="185" xfId="14" applyNumberFormat="1" applyBorder="1" applyAlignment="1">
      <alignment horizontal="right"/>
    </xf>
    <xf numFmtId="40" fontId="184" fillId="24" borderId="185" xfId="14" applyNumberFormat="1" applyFont="1" applyFill="1" applyBorder="1" applyAlignment="1">
      <alignment horizontal="right"/>
    </xf>
    <xf numFmtId="40" fontId="18" fillId="24" borderId="185" xfId="14" applyNumberFormat="1" applyFill="1" applyBorder="1" applyAlignment="1">
      <alignment horizontal="right"/>
    </xf>
    <xf numFmtId="40" fontId="18" fillId="42" borderId="185" xfId="14" applyNumberFormat="1" applyFill="1" applyBorder="1" applyAlignment="1">
      <alignment horizontal="right"/>
    </xf>
    <xf numFmtId="40" fontId="18" fillId="42" borderId="188" xfId="14" applyNumberFormat="1" applyFill="1" applyBorder="1" applyAlignment="1">
      <alignment horizontal="right"/>
    </xf>
    <xf numFmtId="40" fontId="18" fillId="56" borderId="187" xfId="14" applyNumberFormat="1" applyFill="1" applyBorder="1" applyAlignment="1">
      <alignment horizontal="right"/>
    </xf>
    <xf numFmtId="40" fontId="186" fillId="18" borderId="65" xfId="14" applyNumberFormat="1" applyFont="1" applyFill="1" applyBorder="1" applyAlignment="1">
      <alignment horizontal="center"/>
    </xf>
    <xf numFmtId="40" fontId="220" fillId="0" borderId="185" xfId="14" applyNumberFormat="1" applyFont="1" applyBorder="1" applyAlignment="1">
      <alignment horizontal="center" wrapText="1"/>
    </xf>
    <xf numFmtId="40" fontId="186" fillId="18" borderId="185" xfId="14" applyNumberFormat="1" applyFont="1" applyFill="1" applyBorder="1" applyAlignment="1">
      <alignment horizontal="center"/>
    </xf>
    <xf numFmtId="40" fontId="15" fillId="0" borderId="185" xfId="14" applyNumberFormat="1" applyFont="1" applyBorder="1" applyAlignment="1">
      <alignment horizontal="right"/>
    </xf>
    <xf numFmtId="40" fontId="15" fillId="0" borderId="98" xfId="14" applyNumberFormat="1" applyFont="1" applyBorder="1" applyAlignment="1">
      <alignment horizontal="right"/>
    </xf>
    <xf numFmtId="40" fontId="194" fillId="24" borderId="185" xfId="14" applyNumberFormat="1" applyFont="1" applyFill="1" applyBorder="1" applyAlignment="1">
      <alignment horizontal="right"/>
    </xf>
    <xf numFmtId="40" fontId="184" fillId="18" borderId="185" xfId="14" applyNumberFormat="1" applyFont="1" applyFill="1" applyBorder="1" applyAlignment="1">
      <alignment horizontal="right"/>
    </xf>
    <xf numFmtId="40" fontId="194" fillId="18" borderId="185" xfId="14" applyNumberFormat="1" applyFont="1" applyFill="1" applyBorder="1" applyAlignment="1">
      <alignment horizontal="right"/>
    </xf>
    <xf numFmtId="40" fontId="183" fillId="0" borderId="185" xfId="14" applyNumberFormat="1" applyFont="1" applyBorder="1" applyAlignment="1">
      <alignment horizontal="right"/>
    </xf>
    <xf numFmtId="40" fontId="184" fillId="24" borderId="65" xfId="14" applyNumberFormat="1" applyFont="1" applyFill="1" applyBorder="1" applyAlignment="1">
      <alignment horizontal="right"/>
    </xf>
    <xf numFmtId="40" fontId="18" fillId="24" borderId="65" xfId="14" applyNumberFormat="1" applyFill="1" applyBorder="1" applyAlignment="1">
      <alignment horizontal="right"/>
    </xf>
    <xf numFmtId="40" fontId="18" fillId="42" borderId="92" xfId="14" applyNumberFormat="1" applyFill="1" applyBorder="1" applyAlignment="1">
      <alignment horizontal="right"/>
    </xf>
    <xf numFmtId="40" fontId="18" fillId="56" borderId="64" xfId="14" applyNumberFormat="1" applyFill="1" applyBorder="1" applyAlignment="1">
      <alignment horizontal="right"/>
    </xf>
    <xf numFmtId="0" fontId="182" fillId="0" borderId="147" xfId="14" applyFont="1" applyBorder="1" applyAlignment="1">
      <alignment horizontal="center"/>
    </xf>
    <xf numFmtId="40" fontId="182" fillId="37" borderId="190" xfId="14" applyNumberFormat="1" applyFont="1" applyFill="1" applyBorder="1" applyAlignment="1">
      <alignment horizontal="center"/>
    </xf>
    <xf numFmtId="40" fontId="182" fillId="0" borderId="189" xfId="14" applyNumberFormat="1" applyFont="1" applyBorder="1" applyAlignment="1">
      <alignment horizontal="center"/>
    </xf>
    <xf numFmtId="40" fontId="18" fillId="0" borderId="191" xfId="14" applyNumberFormat="1" applyBorder="1"/>
    <xf numFmtId="40" fontId="18" fillId="0" borderId="189" xfId="14" applyNumberFormat="1" applyBorder="1" applyAlignment="1">
      <alignment horizontal="right"/>
    </xf>
    <xf numFmtId="40" fontId="18" fillId="0" borderId="189" xfId="14" applyNumberFormat="1" applyBorder="1"/>
    <xf numFmtId="40" fontId="18" fillId="24" borderId="189" xfId="14" applyNumberFormat="1" applyFill="1" applyBorder="1"/>
    <xf numFmtId="0" fontId="10" fillId="0" borderId="0" xfId="14" applyFont="1"/>
    <xf numFmtId="0" fontId="42" fillId="0" borderId="55" xfId="0" quotePrefix="1" applyFont="1" applyBorder="1" applyAlignment="1">
      <alignment horizontal="left"/>
    </xf>
    <xf numFmtId="40" fontId="31" fillId="0" borderId="65" xfId="0" applyNumberFormat="1" applyFont="1" applyBorder="1">
      <alignment vertical="top"/>
    </xf>
    <xf numFmtId="0" fontId="29" fillId="42" borderId="192" xfId="0" applyFont="1" applyFill="1" applyBorder="1" applyAlignment="1">
      <alignment horizontal="center" wrapText="1"/>
    </xf>
    <xf numFmtId="0" fontId="31" fillId="0" borderId="62" xfId="0" applyFont="1" applyBorder="1">
      <alignment vertical="top"/>
    </xf>
    <xf numFmtId="38" fontId="31" fillId="0" borderId="62" xfId="0" applyNumberFormat="1" applyFont="1" applyBorder="1">
      <alignment vertical="top"/>
    </xf>
    <xf numFmtId="0" fontId="31" fillId="0" borderId="63" xfId="0" applyFont="1" applyBorder="1" applyAlignment="1">
      <alignment horizontal="center" vertical="top"/>
    </xf>
    <xf numFmtId="0" fontId="42" fillId="0" borderId="6" xfId="0" applyFont="1" applyBorder="1" applyAlignment="1">
      <alignment horizontal="center" vertical="center"/>
    </xf>
    <xf numFmtId="0" fontId="29" fillId="0" borderId="77" xfId="0" applyFont="1" applyBorder="1" applyAlignment="1">
      <alignment horizontal="center" wrapText="1"/>
    </xf>
    <xf numFmtId="49" fontId="55" fillId="0" borderId="19" xfId="0" quotePrefix="1" applyNumberFormat="1" applyFont="1" applyBorder="1" applyAlignment="1">
      <alignment horizontal="center"/>
    </xf>
    <xf numFmtId="0" fontId="195" fillId="0" borderId="62" xfId="14" applyFont="1" applyBorder="1" applyAlignment="1">
      <alignment horizontal="center"/>
    </xf>
    <xf numFmtId="0" fontId="195" fillId="0" borderId="62" xfId="14" applyFont="1" applyBorder="1" applyAlignment="1">
      <alignment horizontal="left" wrapText="1"/>
    </xf>
    <xf numFmtId="40" fontId="186" fillId="48" borderId="39" xfId="14" applyNumberFormat="1" applyFont="1" applyFill="1" applyBorder="1" applyAlignment="1">
      <alignment horizontal="center" wrapText="1"/>
    </xf>
    <xf numFmtId="0" fontId="182" fillId="57" borderId="123" xfId="14" applyFont="1" applyFill="1" applyBorder="1" applyAlignment="1">
      <alignment horizontal="center"/>
    </xf>
    <xf numFmtId="40" fontId="15" fillId="51" borderId="63" xfId="14" applyNumberFormat="1" applyFont="1" applyFill="1" applyBorder="1" applyAlignment="1">
      <alignment horizontal="center"/>
    </xf>
    <xf numFmtId="40" fontId="17" fillId="0" borderId="63" xfId="14" applyNumberFormat="1" applyFont="1" applyBorder="1" applyAlignment="1">
      <alignment horizontal="center"/>
    </xf>
    <xf numFmtId="40" fontId="15" fillId="0" borderId="63" xfId="14" applyNumberFormat="1" applyFont="1" applyBorder="1" applyAlignment="1">
      <alignment horizontal="center"/>
    </xf>
    <xf numFmtId="43" fontId="15" fillId="0" borderId="63" xfId="14" applyNumberFormat="1" applyFont="1" applyBorder="1" applyAlignment="1">
      <alignment horizontal="center"/>
    </xf>
    <xf numFmtId="40" fontId="10" fillId="51" borderId="62" xfId="14" applyNumberFormat="1" applyFont="1" applyFill="1" applyBorder="1" applyAlignment="1">
      <alignment horizontal="center"/>
    </xf>
    <xf numFmtId="0" fontId="194" fillId="24" borderId="62" xfId="14" applyFont="1" applyFill="1" applyBorder="1" applyAlignment="1">
      <alignment horizontal="center"/>
    </xf>
    <xf numFmtId="0" fontId="227" fillId="0" borderId="0" xfId="14" applyFont="1"/>
    <xf numFmtId="0" fontId="34" fillId="29" borderId="110" xfId="0" applyFont="1" applyFill="1" applyBorder="1" applyAlignment="1">
      <alignment horizontal="center" vertical="top"/>
    </xf>
    <xf numFmtId="166" fontId="147" fillId="18" borderId="194" xfId="0" applyNumberFormat="1" applyFont="1" applyFill="1" applyBorder="1" applyAlignment="1">
      <alignment horizontal="right"/>
    </xf>
    <xf numFmtId="0" fontId="31" fillId="8" borderId="40" xfId="0" applyFont="1" applyFill="1" applyBorder="1" applyAlignment="1"/>
    <xf numFmtId="9" fontId="31" fillId="8" borderId="58" xfId="0" applyNumberFormat="1" applyFont="1" applyFill="1" applyBorder="1" applyAlignment="1"/>
    <xf numFmtId="0" fontId="31" fillId="8" borderId="40" xfId="0" applyFont="1" applyFill="1" applyBorder="1" applyAlignment="1">
      <alignment horizontal="left" vertical="center"/>
    </xf>
    <xf numFmtId="0" fontId="31" fillId="8" borderId="51" xfId="0" applyFont="1" applyFill="1" applyBorder="1" applyAlignment="1">
      <alignment horizontal="left"/>
    </xf>
    <xf numFmtId="0" fontId="31" fillId="8" borderId="0" xfId="0" applyFont="1" applyFill="1" applyAlignment="1">
      <alignment horizontal="left"/>
    </xf>
    <xf numFmtId="0" fontId="31" fillId="11" borderId="6" xfId="0" applyFont="1" applyFill="1" applyBorder="1">
      <alignment vertical="top"/>
    </xf>
    <xf numFmtId="0" fontId="31" fillId="8" borderId="27" xfId="0" applyFont="1" applyFill="1" applyBorder="1" applyAlignment="1"/>
    <xf numFmtId="0" fontId="34" fillId="8" borderId="58" xfId="0" applyFont="1" applyFill="1" applyBorder="1" applyAlignment="1"/>
    <xf numFmtId="0" fontId="31" fillId="29" borderId="40" xfId="0" applyFont="1" applyFill="1" applyBorder="1" applyAlignment="1">
      <alignment horizontal="center"/>
    </xf>
    <xf numFmtId="0" fontId="31" fillId="29" borderId="40" xfId="0" applyFont="1" applyFill="1" applyBorder="1" applyAlignment="1">
      <alignment wrapText="1"/>
    </xf>
    <xf numFmtId="0" fontId="31" fillId="29" borderId="27" xfId="0" applyFont="1" applyFill="1" applyBorder="1" applyAlignment="1">
      <alignment horizontal="center"/>
    </xf>
    <xf numFmtId="0" fontId="31" fillId="27" borderId="40" xfId="0" applyFont="1" applyFill="1" applyBorder="1" applyAlignment="1">
      <alignment horizontal="center"/>
    </xf>
    <xf numFmtId="0" fontId="31" fillId="28" borderId="40" xfId="0" applyFont="1" applyFill="1" applyBorder="1" applyAlignment="1">
      <alignment horizontal="center"/>
    </xf>
    <xf numFmtId="0" fontId="34" fillId="0" borderId="62" xfId="0" applyFont="1" applyBorder="1">
      <alignment vertical="top"/>
    </xf>
    <xf numFmtId="0" fontId="145" fillId="0" borderId="62" xfId="0" applyFont="1" applyBorder="1" applyAlignment="1">
      <alignment horizontal="center" wrapText="1"/>
    </xf>
    <xf numFmtId="0" fontId="145" fillId="0" borderId="62" xfId="0" applyFont="1" applyBorder="1" applyAlignment="1">
      <alignment horizontal="center" vertical="center" wrapText="1"/>
    </xf>
    <xf numFmtId="0" fontId="0" fillId="0" borderId="62" xfId="0" applyBorder="1" applyAlignment="1">
      <alignment vertical="center"/>
    </xf>
    <xf numFmtId="0" fontId="31" fillId="0" borderId="62" xfId="0" applyFont="1" applyBorder="1" applyAlignment="1">
      <alignment horizontal="center" wrapText="1"/>
    </xf>
    <xf numFmtId="0" fontId="34" fillId="0" borderId="192" xfId="0" applyFont="1" applyBorder="1" applyAlignment="1"/>
    <xf numFmtId="0" fontId="34" fillId="0" borderId="195" xfId="0" applyFont="1" applyBorder="1">
      <alignment vertical="top"/>
    </xf>
    <xf numFmtId="0" fontId="145" fillId="0" borderId="133" xfId="0" applyFont="1" applyBorder="1" applyAlignment="1">
      <alignment horizontal="center" wrapText="1"/>
    </xf>
    <xf numFmtId="0" fontId="0" fillId="0" borderId="176" xfId="0" applyBorder="1" applyAlignment="1">
      <alignment vertical="center"/>
    </xf>
    <xf numFmtId="0" fontId="31" fillId="0" borderId="176" xfId="0" applyFont="1" applyBorder="1" applyAlignment="1">
      <alignment horizontal="center" wrapText="1"/>
    </xf>
    <xf numFmtId="0" fontId="34" fillId="0" borderId="176" xfId="0" applyFont="1" applyBorder="1" applyAlignment="1"/>
    <xf numFmtId="0" fontId="31" fillId="0" borderId="176" xfId="0" applyFont="1" applyBorder="1" applyAlignment="1">
      <alignment horizontal="center"/>
    </xf>
    <xf numFmtId="0" fontId="34" fillId="0" borderId="95" xfId="0" applyFont="1" applyBorder="1" applyAlignment="1"/>
    <xf numFmtId="0" fontId="9" fillId="0" borderId="0" xfId="14" applyFont="1"/>
    <xf numFmtId="38" fontId="78" fillId="11" borderId="82" xfId="0" quotePrefix="1" applyNumberFormat="1" applyFont="1" applyFill="1" applyBorder="1" applyAlignment="1">
      <alignment horizontal="center"/>
    </xf>
    <xf numFmtId="0" fontId="226" fillId="0" borderId="0" xfId="0" applyFont="1">
      <alignment vertical="top"/>
    </xf>
    <xf numFmtId="0" fontId="78" fillId="0" borderId="20" xfId="0" applyFont="1" applyBorder="1" applyAlignment="1">
      <alignment horizontal="left"/>
    </xf>
    <xf numFmtId="0" fontId="46" fillId="0" borderId="1" xfId="0" applyFont="1" applyBorder="1" applyAlignment="1">
      <alignment horizontal="left"/>
    </xf>
    <xf numFmtId="49" fontId="78" fillId="0" borderId="125" xfId="0" applyNumberFormat="1" applyFont="1" applyBorder="1" applyAlignment="1">
      <alignment horizontal="center"/>
    </xf>
    <xf numFmtId="40" fontId="8" fillId="51" borderId="63" xfId="14" applyNumberFormat="1" applyFont="1" applyFill="1" applyBorder="1" applyAlignment="1">
      <alignment horizontal="center"/>
    </xf>
    <xf numFmtId="38" fontId="31" fillId="0" borderId="63" xfId="0" applyNumberFormat="1" applyFont="1" applyBorder="1" applyAlignment="1">
      <alignment horizontal="center"/>
    </xf>
    <xf numFmtId="40" fontId="31" fillId="0" borderId="63" xfId="0" applyNumberFormat="1" applyFont="1" applyBorder="1" applyAlignment="1">
      <alignment horizontal="center" vertical="top"/>
    </xf>
    <xf numFmtId="40" fontId="31" fillId="37" borderId="63" xfId="0" applyNumberFormat="1" applyFont="1" applyFill="1" applyBorder="1" applyAlignment="1">
      <alignment horizontal="center" vertical="center"/>
    </xf>
    <xf numFmtId="0" fontId="203" fillId="37" borderId="104" xfId="11" applyFont="1" applyFill="1" applyBorder="1" applyAlignment="1">
      <alignment horizontal="center"/>
    </xf>
    <xf numFmtId="0" fontId="203" fillId="37" borderId="197" xfId="11" applyFont="1" applyFill="1" applyBorder="1" applyAlignment="1">
      <alignment horizontal="center"/>
    </xf>
    <xf numFmtId="40" fontId="31" fillId="0" borderId="65" xfId="0" applyNumberFormat="1" applyFont="1" applyBorder="1" applyAlignment="1" applyProtection="1">
      <alignment horizontal="center"/>
      <protection locked="0"/>
    </xf>
    <xf numFmtId="40" fontId="31" fillId="0" borderId="65" xfId="0" applyNumberFormat="1" applyFont="1" applyBorder="1" applyAlignment="1">
      <alignment horizontal="center" vertical="center"/>
    </xf>
    <xf numFmtId="40" fontId="31" fillId="0" borderId="198" xfId="0" applyNumberFormat="1" applyFont="1" applyBorder="1" applyAlignment="1">
      <alignment horizontal="center" vertical="center"/>
    </xf>
    <xf numFmtId="40" fontId="31" fillId="0" borderId="62" xfId="0" applyNumberFormat="1" applyFont="1" applyBorder="1" applyAlignment="1">
      <alignment horizontal="center" vertical="center"/>
    </xf>
    <xf numFmtId="40" fontId="31" fillId="0" borderId="105" xfId="0" applyNumberFormat="1" applyFont="1" applyBorder="1" applyAlignment="1">
      <alignment horizontal="center" vertical="center"/>
    </xf>
    <xf numFmtId="0" fontId="228" fillId="37" borderId="104" xfId="11" applyFont="1" applyFill="1" applyBorder="1" applyAlignment="1">
      <alignment horizontal="center"/>
    </xf>
    <xf numFmtId="0" fontId="229" fillId="37" borderId="104" xfId="11" applyFont="1" applyFill="1" applyBorder="1" applyAlignment="1">
      <alignment horizontal="center"/>
    </xf>
    <xf numFmtId="38" fontId="146" fillId="0" borderId="199" xfId="0" applyNumberFormat="1" applyFont="1" applyBorder="1" applyAlignment="1">
      <alignment horizontal="right"/>
    </xf>
    <xf numFmtId="40" fontId="183" fillId="0" borderId="65" xfId="14" applyNumberFormat="1" applyFont="1" applyBorder="1" applyAlignment="1">
      <alignment horizontal="right"/>
    </xf>
    <xf numFmtId="3" fontId="46" fillId="0" borderId="0" xfId="0" applyNumberFormat="1" applyFont="1" applyAlignment="1"/>
    <xf numFmtId="49" fontId="78" fillId="0" borderId="8" xfId="0" applyNumberFormat="1" applyFont="1" applyBorder="1" applyAlignment="1">
      <alignment horizontal="center"/>
    </xf>
    <xf numFmtId="14" fontId="78" fillId="0" borderId="196" xfId="0" applyNumberFormat="1" applyFont="1" applyBorder="1" applyAlignment="1">
      <alignment horizontal="left"/>
    </xf>
    <xf numFmtId="0" fontId="42" fillId="0" borderId="0" xfId="0" applyFont="1" applyAlignment="1">
      <alignment horizontal="center" vertical="top"/>
    </xf>
    <xf numFmtId="0" fontId="31" fillId="27" borderId="39" xfId="0" applyFont="1" applyFill="1" applyBorder="1" applyAlignment="1">
      <alignment horizontal="center" vertical="top" wrapText="1"/>
    </xf>
    <xf numFmtId="10" fontId="31" fillId="27" borderId="112" xfId="0" applyNumberFormat="1" applyFont="1" applyFill="1" applyBorder="1" applyAlignment="1">
      <alignment horizontal="left" vertical="top" wrapText="1"/>
    </xf>
    <xf numFmtId="9" fontId="34" fillId="27" borderId="193" xfId="0" applyNumberFormat="1" applyFont="1" applyFill="1" applyBorder="1" applyAlignment="1">
      <alignment horizontal="center" vertical="top"/>
    </xf>
    <xf numFmtId="0" fontId="39" fillId="0" borderId="0" xfId="0" applyFont="1" applyAlignment="1">
      <alignment horizontal="center"/>
    </xf>
    <xf numFmtId="0" fontId="18" fillId="0" borderId="0" xfId="14" applyAlignment="1">
      <alignment horizontal="center"/>
    </xf>
    <xf numFmtId="0" fontId="187" fillId="0" borderId="0" xfId="14" applyFont="1" applyAlignment="1">
      <alignment horizontal="right"/>
    </xf>
    <xf numFmtId="0" fontId="18" fillId="0" borderId="196" xfId="14" applyBorder="1" applyAlignment="1">
      <alignment horizontal="right"/>
    </xf>
    <xf numFmtId="0" fontId="18" fillId="0" borderId="64" xfId="14" applyBorder="1" applyAlignment="1">
      <alignment horizontal="right"/>
    </xf>
    <xf numFmtId="0" fontId="230" fillId="0" borderId="0" xfId="14" applyFont="1" applyAlignment="1">
      <alignment horizontal="left"/>
    </xf>
    <xf numFmtId="0" fontId="231" fillId="0" borderId="0" xfId="14" applyFont="1" applyAlignment="1">
      <alignment horizontal="left"/>
    </xf>
    <xf numFmtId="0" fontId="232" fillId="0" borderId="0" xfId="14" applyFont="1" applyAlignment="1">
      <alignment horizontal="right"/>
    </xf>
    <xf numFmtId="0" fontId="42" fillId="0" borderId="200" xfId="11" applyFont="1" applyBorder="1" applyAlignment="1"/>
    <xf numFmtId="0" fontId="72" fillId="0" borderId="0" xfId="0" applyFont="1" applyAlignment="1">
      <alignment horizontal="center" vertical="center"/>
    </xf>
    <xf numFmtId="0" fontId="7" fillId="0" borderId="0" xfId="14" applyFont="1" applyAlignment="1">
      <alignment horizontal="right"/>
    </xf>
    <xf numFmtId="0" fontId="7" fillId="0" borderId="0" xfId="14" applyFont="1"/>
    <xf numFmtId="0" fontId="7" fillId="11" borderId="95" xfId="14" applyFont="1" applyFill="1" applyBorder="1" applyAlignment="1">
      <alignment horizontal="right" wrapText="1"/>
    </xf>
    <xf numFmtId="15" fontId="31" fillId="27" borderId="40" xfId="0" applyNumberFormat="1" applyFont="1" applyFill="1" applyBorder="1" applyAlignment="1">
      <alignment horizontal="center" vertical="top" wrapText="1"/>
    </xf>
    <xf numFmtId="0" fontId="31" fillId="27" borderId="27" xfId="0" applyFont="1" applyFill="1" applyBorder="1" applyAlignment="1">
      <alignment horizontal="center"/>
    </xf>
    <xf numFmtId="0" fontId="31" fillId="0" borderId="67" xfId="0" applyFont="1" applyBorder="1" applyAlignment="1">
      <alignment horizontal="center"/>
    </xf>
    <xf numFmtId="0" fontId="31" fillId="27" borderId="201" xfId="0" applyFont="1" applyFill="1" applyBorder="1" applyAlignment="1">
      <alignment horizontal="center"/>
    </xf>
    <xf numFmtId="9" fontId="34" fillId="27" borderId="39" xfId="0" applyNumberFormat="1" applyFont="1" applyFill="1" applyBorder="1" applyAlignment="1">
      <alignment horizontal="center" vertical="top"/>
    </xf>
    <xf numFmtId="10" fontId="31" fillId="27" borderId="39" xfId="0" applyNumberFormat="1" applyFont="1" applyFill="1" applyBorder="1" applyAlignment="1">
      <alignment horizontal="left" vertical="top" wrapText="1"/>
    </xf>
    <xf numFmtId="0" fontId="233" fillId="0" borderId="0" xfId="0" applyFont="1" applyAlignment="1">
      <alignment horizontal="center"/>
    </xf>
    <xf numFmtId="2" fontId="234" fillId="0" borderId="0" xfId="0" applyNumberFormat="1" applyFont="1" applyAlignment="1">
      <alignment horizontal="left" vertical="top"/>
    </xf>
    <xf numFmtId="3" fontId="234" fillId="0" borderId="20" xfId="0" applyNumberFormat="1" applyFont="1" applyBorder="1" applyAlignment="1"/>
    <xf numFmtId="3" fontId="234" fillId="0" borderId="1" xfId="0" applyNumberFormat="1" applyFont="1" applyBorder="1" applyAlignment="1"/>
    <xf numFmtId="3" fontId="234" fillId="0" borderId="1" xfId="0" quotePrefix="1" applyNumberFormat="1" applyFont="1" applyBorder="1" applyAlignment="1">
      <alignment horizontal="left"/>
    </xf>
    <xf numFmtId="0" fontId="234" fillId="0" borderId="1" xfId="0" applyFont="1" applyBorder="1" applyAlignment="1"/>
    <xf numFmtId="3" fontId="235" fillId="0" borderId="0" xfId="0" applyNumberFormat="1" applyFont="1" applyAlignment="1"/>
    <xf numFmtId="3" fontId="235" fillId="0" borderId="1" xfId="0" applyNumberFormat="1" applyFont="1" applyBorder="1" applyAlignment="1"/>
    <xf numFmtId="3" fontId="236" fillId="0" borderId="0" xfId="0" applyNumberFormat="1" applyFont="1" applyAlignment="1"/>
    <xf numFmtId="3" fontId="236" fillId="0" borderId="1" xfId="0" applyNumberFormat="1" applyFont="1" applyBorder="1" applyAlignment="1"/>
    <xf numFmtId="3" fontId="236" fillId="0" borderId="1" xfId="0" quotePrefix="1" applyNumberFormat="1" applyFont="1" applyBorder="1" applyAlignment="1">
      <alignment horizontal="left"/>
    </xf>
    <xf numFmtId="0" fontId="236" fillId="0" borderId="1" xfId="0" applyFont="1" applyBorder="1" applyAlignment="1"/>
    <xf numFmtId="0" fontId="46" fillId="0" borderId="0" xfId="0" applyFont="1" applyAlignment="1">
      <alignment horizontal="center" vertical="top"/>
    </xf>
    <xf numFmtId="3" fontId="199" fillId="60" borderId="62" xfId="0" applyNumberFormat="1" applyFont="1" applyFill="1" applyBorder="1" applyAlignment="1"/>
    <xf numFmtId="1" fontId="0" fillId="0" borderId="64" xfId="0" applyNumberFormat="1" applyBorder="1" applyAlignment="1">
      <alignment horizontal="center"/>
    </xf>
    <xf numFmtId="3" fontId="236" fillId="0" borderId="196" xfId="0" applyNumberFormat="1" applyFont="1" applyBorder="1" applyAlignment="1"/>
    <xf numFmtId="2" fontId="46" fillId="0" borderId="64" xfId="0" quotePrefix="1" applyNumberFormat="1" applyFont="1" applyBorder="1" applyAlignment="1">
      <alignment horizontal="center"/>
    </xf>
    <xf numFmtId="0" fontId="19" fillId="0" borderId="0" xfId="0" applyFont="1" applyAlignment="1">
      <alignment horizontal="center"/>
    </xf>
    <xf numFmtId="0" fontId="89" fillId="0" borderId="196" xfId="0" applyFont="1" applyBorder="1" applyAlignment="1">
      <alignment horizontal="center"/>
    </xf>
    <xf numFmtId="3" fontId="193" fillId="60" borderId="62" xfId="0" applyNumberFormat="1" applyFont="1" applyFill="1" applyBorder="1" applyAlignment="1"/>
    <xf numFmtId="3" fontId="193" fillId="60" borderId="62" xfId="0" quotePrefix="1" applyNumberFormat="1" applyFont="1" applyFill="1" applyBorder="1" applyAlignment="1">
      <alignment horizontal="left"/>
    </xf>
    <xf numFmtId="3" fontId="193" fillId="57" borderId="62" xfId="0" applyNumberFormat="1" applyFont="1" applyFill="1" applyBorder="1" applyAlignment="1"/>
    <xf numFmtId="3" fontId="193" fillId="61" borderId="62" xfId="0" applyNumberFormat="1" applyFont="1" applyFill="1" applyBorder="1" applyAlignment="1"/>
    <xf numFmtId="3" fontId="193" fillId="37" borderId="62" xfId="0" applyNumberFormat="1" applyFont="1" applyFill="1" applyBorder="1" applyAlignment="1"/>
    <xf numFmtId="0" fontId="193" fillId="60" borderId="62" xfId="0" quotePrefix="1" applyFont="1" applyFill="1" applyBorder="1" applyAlignment="1">
      <alignment horizontal="left"/>
    </xf>
    <xf numFmtId="0" fontId="193" fillId="60" borderId="62" xfId="0" applyFont="1" applyFill="1" applyBorder="1" applyAlignment="1"/>
    <xf numFmtId="3" fontId="193" fillId="61" borderId="62" xfId="0" quotePrefix="1" applyNumberFormat="1" applyFont="1" applyFill="1" applyBorder="1" applyAlignment="1">
      <alignment horizontal="left"/>
    </xf>
    <xf numFmtId="3" fontId="19" fillId="0" borderId="20" xfId="0" quotePrefix="1" applyNumberFormat="1" applyFont="1" applyBorder="1" applyAlignment="1">
      <alignment horizontal="left"/>
    </xf>
    <xf numFmtId="3" fontId="19" fillId="0" borderId="20" xfId="0" applyNumberFormat="1" applyFont="1" applyBorder="1" applyAlignment="1"/>
    <xf numFmtId="3" fontId="89" fillId="0" borderId="20" xfId="0" applyNumberFormat="1" applyFont="1" applyBorder="1" applyAlignment="1">
      <alignment horizontal="left"/>
    </xf>
    <xf numFmtId="0" fontId="193" fillId="61" borderId="62" xfId="0" applyFont="1" applyFill="1" applyBorder="1" applyAlignment="1">
      <alignment wrapText="1"/>
    </xf>
    <xf numFmtId="3" fontId="193" fillId="36" borderId="62" xfId="0" quotePrefix="1" applyNumberFormat="1" applyFont="1" applyFill="1" applyBorder="1" applyAlignment="1">
      <alignment horizontal="left"/>
    </xf>
    <xf numFmtId="0" fontId="237" fillId="57" borderId="62" xfId="0" applyFont="1" applyFill="1" applyBorder="1" applyAlignment="1">
      <alignment vertical="center"/>
    </xf>
    <xf numFmtId="0" fontId="19" fillId="0" borderId="20" xfId="0" applyFont="1" applyBorder="1" applyAlignment="1"/>
    <xf numFmtId="0" fontId="193" fillId="61" borderId="62" xfId="0" applyFont="1" applyFill="1" applyBorder="1" applyAlignment="1"/>
    <xf numFmtId="3" fontId="19" fillId="0" borderId="118" xfId="0" applyNumberFormat="1" applyFont="1" applyBorder="1" applyAlignment="1"/>
    <xf numFmtId="0" fontId="19" fillId="0" borderId="0" xfId="0" applyFont="1" applyAlignment="1"/>
    <xf numFmtId="0" fontId="19" fillId="0" borderId="0" xfId="0" applyFont="1" applyAlignment="1">
      <alignment vertical="top" wrapText="1"/>
    </xf>
    <xf numFmtId="2" fontId="238" fillId="0" borderId="0" xfId="0" applyNumberFormat="1" applyFont="1" applyAlignment="1">
      <alignment horizontal="left" vertical="top"/>
    </xf>
    <xf numFmtId="3" fontId="239" fillId="0" borderId="0" xfId="0" applyNumberFormat="1" applyFont="1" applyAlignment="1"/>
    <xf numFmtId="3" fontId="240" fillId="0" borderId="0" xfId="0" applyNumberFormat="1" applyFont="1" applyAlignment="1"/>
    <xf numFmtId="0" fontId="19" fillId="0" borderId="0" xfId="0" applyFont="1">
      <alignment vertical="top"/>
    </xf>
    <xf numFmtId="3" fontId="19" fillId="0" borderId="0" xfId="0" quotePrefix="1" applyNumberFormat="1" applyFont="1" applyAlignment="1">
      <alignment horizontal="left"/>
    </xf>
    <xf numFmtId="3" fontId="19" fillId="0" borderId="0" xfId="0" applyNumberFormat="1" applyFont="1" applyAlignment="1"/>
    <xf numFmtId="0" fontId="19" fillId="0" borderId="0" xfId="0" quotePrefix="1" applyFont="1" applyAlignment="1">
      <alignment horizontal="left"/>
    </xf>
    <xf numFmtId="3" fontId="19" fillId="0" borderId="0" xfId="0" applyNumberFormat="1" applyFont="1" applyAlignment="1">
      <alignment horizontal="left"/>
    </xf>
    <xf numFmtId="0" fontId="232" fillId="35" borderId="62" xfId="0" quotePrefix="1" applyFont="1" applyFill="1" applyBorder="1" applyAlignment="1">
      <alignment horizontal="left"/>
    </xf>
    <xf numFmtId="2" fontId="78" fillId="0" borderId="13" xfId="0" quotePrefix="1" applyNumberFormat="1" applyFont="1" applyBorder="1" applyAlignment="1" applyProtection="1">
      <alignment horizontal="center"/>
      <protection locked="0"/>
    </xf>
    <xf numFmtId="0" fontId="6" fillId="60" borderId="62" xfId="0" applyFont="1" applyFill="1" applyBorder="1" applyAlignment="1"/>
    <xf numFmtId="2" fontId="0" fillId="0" borderId="20" xfId="0" applyNumberFormat="1" applyBorder="1" applyAlignment="1">
      <alignment horizontal="center"/>
    </xf>
    <xf numFmtId="2" fontId="0" fillId="0" borderId="196" xfId="0" applyNumberFormat="1" applyBorder="1" applyAlignment="1">
      <alignment horizontal="center"/>
    </xf>
    <xf numFmtId="2" fontId="0" fillId="0" borderId="196" xfId="0" quotePrefix="1" applyNumberFormat="1" applyBorder="1" applyAlignment="1">
      <alignment horizontal="center"/>
    </xf>
    <xf numFmtId="2" fontId="46" fillId="0" borderId="196" xfId="0" quotePrefix="1" applyNumberFormat="1" applyFont="1" applyBorder="1" applyAlignment="1">
      <alignment horizontal="center"/>
    </xf>
    <xf numFmtId="2" fontId="39" fillId="0" borderId="196" xfId="0" applyNumberFormat="1" applyFont="1" applyBorder="1" applyAlignment="1">
      <alignment horizontal="center"/>
    </xf>
    <xf numFmtId="1" fontId="0" fillId="0" borderId="196" xfId="0" applyNumberFormat="1" applyBorder="1" applyAlignment="1">
      <alignment horizontal="center"/>
    </xf>
    <xf numFmtId="0" fontId="0" fillId="0" borderId="196" xfId="0" applyBorder="1" applyAlignment="1">
      <alignment horizontal="center"/>
    </xf>
    <xf numFmtId="2" fontId="0" fillId="0" borderId="0" xfId="0" quotePrefix="1" applyNumberFormat="1" applyAlignment="1">
      <alignment horizontal="center"/>
    </xf>
    <xf numFmtId="3" fontId="241" fillId="61" borderId="62" xfId="0" applyNumberFormat="1" applyFont="1" applyFill="1" applyBorder="1" applyAlignment="1"/>
    <xf numFmtId="166" fontId="146" fillId="41" borderId="95" xfId="0" applyNumberFormat="1" applyFont="1" applyFill="1" applyBorder="1" applyAlignment="1">
      <alignment horizontal="right"/>
    </xf>
    <xf numFmtId="166" fontId="146" fillId="40" borderId="95" xfId="0" applyNumberFormat="1" applyFont="1" applyFill="1" applyBorder="1" applyAlignment="1" applyProtection="1">
      <alignment horizontal="right"/>
      <protection locked="0"/>
    </xf>
    <xf numFmtId="166" fontId="146" fillId="0" borderId="95" xfId="0" applyNumberFormat="1" applyFont="1" applyBorder="1" applyAlignment="1" applyProtection="1">
      <alignment horizontal="right"/>
      <protection locked="0"/>
    </xf>
    <xf numFmtId="0" fontId="34" fillId="0" borderId="203" xfId="0" applyFont="1" applyBorder="1" applyAlignment="1"/>
    <xf numFmtId="0" fontId="46" fillId="0" borderId="0" xfId="0" applyFont="1" applyAlignment="1">
      <alignment horizontal="center" vertical="top" wrapText="1"/>
    </xf>
    <xf numFmtId="1" fontId="78" fillId="0" borderId="11" xfId="0" applyNumberFormat="1" applyFont="1" applyBorder="1" applyAlignment="1" applyProtection="1">
      <alignment horizontal="center"/>
      <protection locked="0"/>
    </xf>
    <xf numFmtId="166" fontId="146" fillId="41" borderId="19" xfId="0" applyNumberFormat="1" applyFont="1" applyFill="1" applyBorder="1" applyAlignment="1">
      <alignment horizontal="right"/>
    </xf>
    <xf numFmtId="1" fontId="78" fillId="0" borderId="62" xfId="0" applyNumberFormat="1" applyFont="1" applyBorder="1" applyAlignment="1" applyProtection="1">
      <alignment horizontal="center"/>
      <protection locked="0"/>
    </xf>
    <xf numFmtId="2" fontId="78" fillId="0" borderId="62" xfId="0" applyNumberFormat="1" applyFont="1" applyBorder="1" applyAlignment="1" applyProtection="1">
      <alignment horizontal="center"/>
      <protection locked="0"/>
    </xf>
    <xf numFmtId="0" fontId="34" fillId="0" borderId="0" xfId="0" applyFont="1" applyAlignment="1">
      <alignment horizontal="right" vertical="top"/>
    </xf>
    <xf numFmtId="0" fontId="31" fillId="0" borderId="0" xfId="0" applyFont="1" applyAlignment="1">
      <alignment vertical="center"/>
    </xf>
    <xf numFmtId="6" fontId="34" fillId="0" borderId="0" xfId="0" applyNumberFormat="1" applyFont="1" applyAlignment="1" applyProtection="1">
      <protection locked="0"/>
    </xf>
    <xf numFmtId="0" fontId="34" fillId="0" borderId="62" xfId="0" applyFont="1" applyBorder="1" applyAlignment="1">
      <alignment horizontal="center" vertical="top"/>
    </xf>
    <xf numFmtId="0" fontId="41" fillId="0" borderId="62" xfId="0" applyFont="1" applyBorder="1">
      <alignment vertical="top"/>
    </xf>
    <xf numFmtId="166" fontId="34" fillId="0" borderId="62" xfId="0" applyNumberFormat="1" applyFont="1" applyBorder="1" applyAlignment="1">
      <alignment horizontal="center" vertical="top"/>
    </xf>
    <xf numFmtId="38" fontId="34" fillId="0" borderId="62" xfId="0" applyNumberFormat="1" applyFont="1" applyBorder="1" applyAlignment="1">
      <alignment vertical="center"/>
    </xf>
    <xf numFmtId="0" fontId="34" fillId="0" borderId="62" xfId="0" applyFont="1" applyBorder="1" applyAlignment="1">
      <alignment horizontal="right" vertical="top"/>
    </xf>
    <xf numFmtId="1" fontId="78" fillId="0" borderId="62" xfId="0" applyNumberFormat="1" applyFont="1" applyBorder="1" applyAlignment="1">
      <alignment horizontal="center"/>
    </xf>
    <xf numFmtId="2" fontId="78" fillId="0" borderId="11" xfId="0" applyNumberFormat="1" applyFont="1" applyBorder="1" applyAlignment="1" applyProtection="1">
      <alignment horizontal="center"/>
      <protection locked="0"/>
    </xf>
    <xf numFmtId="1" fontId="78" fillId="0" borderId="65" xfId="0" applyNumberFormat="1" applyFont="1" applyBorder="1" applyAlignment="1">
      <alignment horizontal="center"/>
    </xf>
    <xf numFmtId="0" fontId="41" fillId="0" borderId="20" xfId="0" applyFont="1" applyBorder="1">
      <alignment vertical="top"/>
    </xf>
    <xf numFmtId="0" fontId="41" fillId="0" borderId="147" xfId="0" applyFont="1" applyBorder="1">
      <alignment vertical="top"/>
    </xf>
    <xf numFmtId="0" fontId="34" fillId="0" borderId="20" xfId="0" applyFont="1" applyBorder="1">
      <alignment vertical="top"/>
    </xf>
    <xf numFmtId="0" fontId="34" fillId="0" borderId="147" xfId="0" applyFont="1" applyBorder="1">
      <alignment vertical="top"/>
    </xf>
    <xf numFmtId="2" fontId="78" fillId="0" borderId="65" xfId="0" applyNumberFormat="1" applyFont="1" applyBorder="1" applyAlignment="1" applyProtection="1">
      <alignment horizontal="center"/>
      <protection locked="0"/>
    </xf>
    <xf numFmtId="0" fontId="50" fillId="0" borderId="62" xfId="0" applyFont="1" applyBorder="1" applyAlignment="1">
      <alignment horizontal="center" vertical="top"/>
    </xf>
    <xf numFmtId="6" fontId="34" fillId="0" borderId="62" xfId="0" applyNumberFormat="1" applyFont="1" applyBorder="1" applyAlignment="1">
      <alignment horizontal="center" vertical="center"/>
    </xf>
    <xf numFmtId="0" fontId="34" fillId="0" borderId="95" xfId="0" applyFont="1" applyBorder="1">
      <alignment vertical="top"/>
    </xf>
    <xf numFmtId="166" fontId="34" fillId="0" borderId="95" xfId="0" applyNumberFormat="1" applyFont="1" applyBorder="1" applyAlignment="1">
      <alignment horizontal="center" vertical="top"/>
    </xf>
    <xf numFmtId="0" fontId="34" fillId="0" borderId="95" xfId="0" applyFont="1" applyBorder="1" applyAlignment="1">
      <alignment horizontal="center" vertical="top"/>
    </xf>
    <xf numFmtId="38" fontId="34" fillId="0" borderId="95" xfId="0" applyNumberFormat="1" applyFont="1" applyBorder="1" applyAlignment="1">
      <alignment vertical="center"/>
    </xf>
    <xf numFmtId="3" fontId="34" fillId="0" borderId="62" xfId="0" applyNumberFormat="1" applyFont="1" applyBorder="1" applyAlignment="1">
      <alignment horizontal="center" vertical="top"/>
    </xf>
    <xf numFmtId="3" fontId="34" fillId="0" borderId="62" xfId="0" applyNumberFormat="1" applyFont="1" applyBorder="1" applyAlignment="1">
      <alignment horizontal="center"/>
    </xf>
    <xf numFmtId="166" fontId="34" fillId="0" borderId="62" xfId="0" applyNumberFormat="1" applyFont="1" applyBorder="1" applyAlignment="1" applyProtection="1">
      <alignment horizontal="center"/>
      <protection locked="0"/>
    </xf>
    <xf numFmtId="166" fontId="34" fillId="0" borderId="95" xfId="0" applyNumberFormat="1" applyFont="1" applyBorder="1" applyAlignment="1" applyProtection="1">
      <alignment horizontal="center"/>
      <protection locked="0"/>
    </xf>
    <xf numFmtId="166" fontId="34" fillId="0" borderId="62" xfId="0" applyNumberFormat="1" applyFont="1" applyBorder="1" applyAlignment="1">
      <alignment horizontal="center"/>
    </xf>
    <xf numFmtId="8" fontId="34" fillId="0" borderId="62" xfId="0" applyNumberFormat="1" applyFont="1" applyBorder="1" applyAlignment="1">
      <alignment horizontal="center"/>
    </xf>
    <xf numFmtId="8" fontId="34" fillId="0" borderId="95" xfId="0" applyNumberFormat="1" applyFont="1" applyBorder="1" applyAlignment="1">
      <alignment horizontal="center"/>
    </xf>
    <xf numFmtId="0" fontId="34" fillId="0" borderId="62" xfId="0" applyFont="1" applyBorder="1" applyAlignment="1">
      <alignment horizontal="center"/>
    </xf>
    <xf numFmtId="6" fontId="34" fillId="0" borderId="62" xfId="0" applyNumberFormat="1" applyFont="1" applyBorder="1" applyAlignment="1">
      <alignment horizontal="center"/>
    </xf>
    <xf numFmtId="1" fontId="29" fillId="0" borderId="62" xfId="0" applyNumberFormat="1" applyFont="1" applyBorder="1" applyAlignment="1" applyProtection="1">
      <alignment horizontal="left"/>
      <protection locked="0"/>
    </xf>
    <xf numFmtId="0" fontId="39" fillId="0" borderId="65" xfId="15" applyFont="1" applyBorder="1" applyAlignment="1"/>
    <xf numFmtId="0" fontId="64" fillId="0" borderId="65" xfId="15" applyFont="1" applyBorder="1" applyAlignment="1"/>
    <xf numFmtId="40" fontId="186" fillId="0" borderId="94" xfId="14" applyNumberFormat="1" applyFont="1" applyBorder="1" applyAlignment="1">
      <alignment horizontal="center"/>
    </xf>
    <xf numFmtId="40" fontId="182" fillId="0" borderId="94" xfId="14" applyNumberFormat="1" applyFont="1" applyBorder="1" applyAlignment="1">
      <alignment horizontal="center"/>
    </xf>
    <xf numFmtId="40" fontId="18" fillId="37" borderId="204" xfId="14" applyNumberFormat="1" applyFill="1" applyBorder="1" applyAlignment="1">
      <alignment horizontal="right"/>
    </xf>
    <xf numFmtId="2" fontId="87" fillId="0" borderId="62" xfId="15" quotePrefix="1" applyNumberFormat="1" applyFont="1" applyBorder="1" applyAlignment="1">
      <alignment horizontal="center"/>
    </xf>
    <xf numFmtId="2" fontId="87" fillId="0" borderId="65" xfId="15" quotePrefix="1" applyNumberFormat="1" applyFont="1" applyBorder="1" applyAlignment="1">
      <alignment horizontal="left"/>
    </xf>
    <xf numFmtId="1" fontId="87" fillId="0" borderId="62" xfId="15" quotePrefix="1" applyNumberFormat="1" applyFont="1" applyBorder="1" applyAlignment="1">
      <alignment horizontal="center"/>
    </xf>
    <xf numFmtId="0" fontId="5" fillId="0" borderId="62" xfId="14" applyFont="1" applyBorder="1" applyAlignment="1">
      <alignment horizontal="right"/>
    </xf>
    <xf numFmtId="0" fontId="184" fillId="24" borderId="62" xfId="14" applyFont="1" applyFill="1" applyBorder="1" applyAlignment="1">
      <alignment horizontal="right"/>
    </xf>
    <xf numFmtId="0" fontId="5" fillId="24" borderId="62" xfId="14" applyFont="1" applyFill="1" applyBorder="1" applyAlignment="1">
      <alignment horizontal="right"/>
    </xf>
    <xf numFmtId="0" fontId="5" fillId="18" borderId="62" xfId="14" applyFont="1" applyFill="1" applyBorder="1" applyAlignment="1">
      <alignment horizontal="right"/>
    </xf>
    <xf numFmtId="0" fontId="5" fillId="42" borderId="62" xfId="14" applyFont="1" applyFill="1" applyBorder="1" applyAlignment="1">
      <alignment horizontal="right"/>
    </xf>
    <xf numFmtId="0" fontId="5" fillId="42" borderId="82" xfId="14" applyFont="1" applyFill="1" applyBorder="1" applyAlignment="1">
      <alignment horizontal="right"/>
    </xf>
    <xf numFmtId="0" fontId="242" fillId="0" borderId="62" xfId="14" applyFont="1" applyBorder="1" applyAlignment="1">
      <alignment horizontal="right"/>
    </xf>
    <xf numFmtId="0" fontId="74" fillId="0" borderId="0" xfId="11" applyFont="1" applyAlignment="1">
      <alignment horizontal="center"/>
    </xf>
    <xf numFmtId="0" fontId="199" fillId="0" borderId="0" xfId="14" applyFont="1" applyAlignment="1">
      <alignment horizontal="right"/>
    </xf>
    <xf numFmtId="166" fontId="146" fillId="0" borderId="95" xfId="0" applyNumberFormat="1" applyFont="1" applyBorder="1" applyAlignment="1">
      <alignment horizontal="right"/>
    </xf>
    <xf numFmtId="166" fontId="146" fillId="0" borderId="62" xfId="0" applyNumberFormat="1" applyFont="1" applyBorder="1" applyAlignment="1">
      <alignment horizontal="right"/>
    </xf>
    <xf numFmtId="167" fontId="185" fillId="0" borderId="94" xfId="14" applyNumberFormat="1" applyFont="1" applyBorder="1" applyAlignment="1">
      <alignment horizontal="right"/>
    </xf>
    <xf numFmtId="167" fontId="15" fillId="0" borderId="94" xfId="14" applyNumberFormat="1" applyFont="1" applyBorder="1" applyAlignment="1">
      <alignment horizontal="right"/>
    </xf>
    <xf numFmtId="40" fontId="183" fillId="62" borderId="62" xfId="14" applyNumberFormat="1" applyFont="1" applyFill="1" applyBorder="1" applyAlignment="1">
      <alignment horizontal="right"/>
    </xf>
    <xf numFmtId="0" fontId="50" fillId="0" borderId="62" xfId="0" applyFont="1" applyBorder="1">
      <alignment vertical="top"/>
    </xf>
    <xf numFmtId="0" fontId="72" fillId="0" borderId="62" xfId="0" applyFont="1" applyBorder="1" applyAlignment="1">
      <alignment horizontal="center"/>
    </xf>
    <xf numFmtId="0" fontId="243" fillId="0" borderId="62" xfId="0" applyFont="1" applyBorder="1" applyAlignment="1"/>
    <xf numFmtId="0" fontId="243" fillId="0" borderId="95" xfId="0" applyFont="1" applyBorder="1" applyAlignment="1"/>
    <xf numFmtId="0" fontId="243" fillId="0" borderId="62" xfId="0" applyFont="1" applyBorder="1" applyAlignment="1">
      <alignment horizontal="right"/>
    </xf>
    <xf numFmtId="166" fontId="41" fillId="0" borderId="62" xfId="0" applyNumberFormat="1" applyFont="1" applyBorder="1" applyAlignment="1">
      <alignment horizontal="center" vertical="top"/>
    </xf>
    <xf numFmtId="0" fontId="41" fillId="0" borderId="62" xfId="0" applyFont="1" applyBorder="1" applyAlignment="1">
      <alignment horizontal="center" vertical="top"/>
    </xf>
    <xf numFmtId="38" fontId="41" fillId="0" borderId="62" xfId="0" applyNumberFormat="1" applyFont="1" applyBorder="1" applyAlignment="1">
      <alignment vertical="center"/>
    </xf>
    <xf numFmtId="166" fontId="41" fillId="0" borderId="62" xfId="0" applyNumberFormat="1" applyFont="1" applyBorder="1" applyAlignment="1" applyProtection="1">
      <alignment horizontal="center"/>
      <protection locked="0"/>
    </xf>
    <xf numFmtId="8" fontId="41" fillId="0" borderId="62" xfId="0" applyNumberFormat="1" applyFont="1" applyBorder="1" applyAlignment="1">
      <alignment horizontal="center"/>
    </xf>
    <xf numFmtId="43" fontId="41" fillId="0" borderId="62" xfId="0" applyNumberFormat="1" applyFont="1" applyBorder="1" applyAlignment="1">
      <alignment vertical="center"/>
    </xf>
    <xf numFmtId="6" fontId="41" fillId="0" borderId="62" xfId="0" applyNumberFormat="1" applyFont="1" applyBorder="1" applyAlignment="1">
      <alignment horizontal="center" vertical="center"/>
    </xf>
    <xf numFmtId="166" fontId="41" fillId="0" borderId="62" xfId="0" applyNumberFormat="1" applyFont="1" applyBorder="1" applyAlignment="1">
      <alignment horizontal="center"/>
    </xf>
    <xf numFmtId="166" fontId="41" fillId="0" borderId="95" xfId="0" applyNumberFormat="1" applyFont="1" applyBorder="1" applyAlignment="1">
      <alignment horizontal="center" vertical="top"/>
    </xf>
    <xf numFmtId="0" fontId="41" fillId="0" borderId="95" xfId="0" applyFont="1" applyBorder="1" applyAlignment="1">
      <alignment horizontal="center" vertical="top"/>
    </xf>
    <xf numFmtId="38" fontId="41" fillId="0" borderId="95" xfId="0" applyNumberFormat="1" applyFont="1" applyBorder="1" applyAlignment="1">
      <alignment vertical="center"/>
    </xf>
    <xf numFmtId="166" fontId="41" fillId="0" borderId="95" xfId="0" applyNumberFormat="1" applyFont="1" applyBorder="1" applyAlignment="1" applyProtection="1">
      <alignment horizontal="center"/>
      <protection locked="0"/>
    </xf>
    <xf numFmtId="8" fontId="41" fillId="0" borderId="95" xfId="0" applyNumberFormat="1" applyFont="1" applyBorder="1" applyAlignment="1">
      <alignment horizontal="center"/>
    </xf>
    <xf numFmtId="0" fontId="50" fillId="0" borderId="62" xfId="0" applyFont="1" applyBorder="1" applyAlignment="1">
      <alignment horizontal="center" wrapText="1"/>
    </xf>
    <xf numFmtId="0" fontId="41" fillId="0" borderId="62" xfId="0" applyFont="1" applyBorder="1" applyAlignment="1">
      <alignment vertical="center"/>
    </xf>
    <xf numFmtId="0" fontId="41" fillId="0" borderId="62" xfId="0" applyFont="1" applyBorder="1" applyAlignment="1">
      <alignment horizontal="center"/>
    </xf>
    <xf numFmtId="6" fontId="41" fillId="0" borderId="62" xfId="0" applyNumberFormat="1" applyFont="1" applyBorder="1" applyAlignment="1">
      <alignment horizontal="center"/>
    </xf>
    <xf numFmtId="0" fontId="146" fillId="0" borderId="0" xfId="0" applyFont="1" applyAlignment="1"/>
    <xf numFmtId="3" fontId="46" fillId="0" borderId="196" xfId="0" quotePrefix="1" applyNumberFormat="1" applyFont="1" applyBorder="1" applyAlignment="1">
      <alignment horizontal="left"/>
    </xf>
    <xf numFmtId="0" fontId="147" fillId="0" borderId="0" xfId="0" applyFont="1" applyAlignment="1"/>
    <xf numFmtId="0" fontId="147" fillId="0" borderId="0" xfId="0" applyFont="1" applyAlignment="1">
      <alignment horizontal="center"/>
    </xf>
    <xf numFmtId="49" fontId="78" fillId="0" borderId="0" xfId="0" quotePrefix="1" applyNumberFormat="1" applyFont="1" applyAlignment="1">
      <alignment horizontal="center"/>
    </xf>
    <xf numFmtId="0" fontId="146" fillId="0" borderId="0" xfId="0" applyFont="1" applyAlignment="1">
      <alignment horizontal="left"/>
    </xf>
    <xf numFmtId="1" fontId="78" fillId="0" borderId="0" xfId="0" applyNumberFormat="1" applyFont="1" applyAlignment="1">
      <alignment horizontal="center"/>
    </xf>
    <xf numFmtId="3" fontId="146" fillId="0" borderId="0" xfId="0" applyNumberFormat="1" applyFont="1" applyAlignment="1"/>
    <xf numFmtId="0" fontId="146" fillId="0" borderId="62" xfId="0" applyFont="1" applyBorder="1" applyAlignment="1"/>
    <xf numFmtId="0" fontId="146" fillId="0" borderId="0" xfId="0" applyFont="1" applyAlignment="1">
      <alignment horizontal="left" vertical="center"/>
    </xf>
    <xf numFmtId="40" fontId="15" fillId="0" borderId="95" xfId="14" applyNumberFormat="1" applyFont="1" applyBorder="1" applyAlignment="1">
      <alignment horizontal="right"/>
    </xf>
    <xf numFmtId="166" fontId="34" fillId="0" borderId="0" xfId="0" applyNumberFormat="1" applyFont="1" applyAlignment="1"/>
    <xf numFmtId="0" fontId="232" fillId="0" borderId="116" xfId="14" applyFont="1" applyBorder="1" applyAlignment="1">
      <alignment horizontal="right"/>
    </xf>
    <xf numFmtId="2" fontId="244" fillId="0" borderId="65" xfId="15" quotePrefix="1" applyNumberFormat="1" applyFont="1" applyBorder="1" applyAlignment="1">
      <alignment horizontal="left"/>
    </xf>
    <xf numFmtId="0" fontId="76" fillId="0" borderId="0" xfId="0" applyFont="1">
      <alignment vertical="top"/>
    </xf>
    <xf numFmtId="0" fontId="19" fillId="23" borderId="62" xfId="0" applyFont="1" applyFill="1" applyBorder="1">
      <alignment vertical="top"/>
    </xf>
    <xf numFmtId="0" fontId="19" fillId="23" borderId="62" xfId="0" applyFont="1" applyFill="1" applyBorder="1" applyAlignment="1">
      <alignment vertical="top" wrapText="1"/>
    </xf>
    <xf numFmtId="0" fontId="19" fillId="23" borderId="6" xfId="0" applyFont="1" applyFill="1" applyBorder="1">
      <alignment vertical="top"/>
    </xf>
    <xf numFmtId="0" fontId="0" fillId="18" borderId="6" xfId="0" applyFill="1" applyBorder="1">
      <alignment vertical="top"/>
    </xf>
    <xf numFmtId="0" fontId="32" fillId="0" borderId="0" xfId="0" applyFont="1" applyAlignment="1"/>
    <xf numFmtId="0" fontId="19" fillId="37" borderId="62" xfId="0" applyFont="1" applyFill="1" applyBorder="1">
      <alignment vertical="top"/>
    </xf>
    <xf numFmtId="0" fontId="46" fillId="24" borderId="6" xfId="0" applyFont="1" applyFill="1" applyBorder="1">
      <alignment vertical="top"/>
    </xf>
    <xf numFmtId="0" fontId="46" fillId="24" borderId="6" xfId="0" applyFont="1" applyFill="1" applyBorder="1" applyAlignment="1">
      <alignment vertical="top" wrapText="1"/>
    </xf>
    <xf numFmtId="0" fontId="20" fillId="0" borderId="62" xfId="0" applyFont="1" applyBorder="1">
      <alignment vertical="top"/>
    </xf>
    <xf numFmtId="0" fontId="19" fillId="0" borderId="62" xfId="0" applyFont="1" applyBorder="1">
      <alignment vertical="top"/>
    </xf>
    <xf numFmtId="0" fontId="223" fillId="60" borderId="62" xfId="0" applyFont="1" applyFill="1" applyBorder="1" applyAlignment="1"/>
    <xf numFmtId="0" fontId="187" fillId="60" borderId="62" xfId="0" applyFont="1" applyFill="1" applyBorder="1" applyAlignment="1"/>
    <xf numFmtId="0" fontId="223" fillId="35" borderId="62" xfId="0" quotePrefix="1" applyFont="1" applyFill="1" applyBorder="1" applyAlignment="1">
      <alignment horizontal="left"/>
    </xf>
    <xf numFmtId="2" fontId="46" fillId="0" borderId="65" xfId="15" quotePrefix="1" applyNumberFormat="1" applyBorder="1" applyAlignment="1">
      <alignment horizontal="left" wrapText="1"/>
    </xf>
    <xf numFmtId="2" fontId="46" fillId="0" borderId="72" xfId="15" quotePrefix="1" applyNumberFormat="1" applyBorder="1" applyAlignment="1">
      <alignment horizontal="left" wrapText="1"/>
    </xf>
    <xf numFmtId="2" fontId="87" fillId="0" borderId="72" xfId="15" quotePrefix="1" applyNumberFormat="1" applyFont="1" applyBorder="1" applyAlignment="1">
      <alignment horizontal="left"/>
    </xf>
    <xf numFmtId="2" fontId="19" fillId="0" borderId="72" xfId="15" quotePrefix="1" applyNumberFormat="1" applyFont="1" applyBorder="1" applyAlignment="1">
      <alignment horizontal="left" wrapText="1"/>
    </xf>
    <xf numFmtId="3" fontId="223" fillId="36" borderId="62" xfId="0" quotePrefix="1" applyNumberFormat="1" applyFont="1" applyFill="1" applyBorder="1" applyAlignment="1">
      <alignment horizontal="left"/>
    </xf>
    <xf numFmtId="0" fontId="46" fillId="0" borderId="0" xfId="0" applyFont="1" applyAlignment="1">
      <alignment horizontal="center" wrapText="1"/>
    </xf>
    <xf numFmtId="0" fontId="223" fillId="60" borderId="62" xfId="0" quotePrefix="1" applyFont="1" applyFill="1" applyBorder="1" applyAlignment="1">
      <alignment horizontal="left"/>
    </xf>
    <xf numFmtId="1" fontId="78" fillId="0" borderId="63" xfId="0" applyNumberFormat="1" applyFont="1" applyBorder="1" applyAlignment="1" applyProtection="1">
      <alignment horizontal="center"/>
      <protection locked="0"/>
    </xf>
    <xf numFmtId="0" fontId="226" fillId="0" borderId="0" xfId="0" applyFont="1" applyAlignment="1">
      <alignment horizontal="right" vertical="top"/>
    </xf>
    <xf numFmtId="3" fontId="78" fillId="0" borderId="0" xfId="0" applyNumberFormat="1" applyFont="1">
      <alignment vertical="top"/>
    </xf>
    <xf numFmtId="166" fontId="134" fillId="0" borderId="62" xfId="0" applyNumberFormat="1" applyFont="1" applyBorder="1" applyAlignment="1">
      <alignment horizontal="center"/>
    </xf>
    <xf numFmtId="0" fontId="4" fillId="0" borderId="95" xfId="14" applyFont="1" applyBorder="1" applyAlignment="1">
      <alignment horizontal="right"/>
    </xf>
    <xf numFmtId="2" fontId="19" fillId="0" borderId="65" xfId="15" quotePrefix="1" applyNumberFormat="1" applyFont="1" applyBorder="1" applyAlignment="1">
      <alignment horizontal="left"/>
    </xf>
    <xf numFmtId="40" fontId="31" fillId="0" borderId="62" xfId="0" applyNumberFormat="1" applyFont="1" applyBorder="1" applyAlignment="1" applyProtection="1">
      <alignment vertical="center"/>
      <protection locked="0"/>
    </xf>
    <xf numFmtId="6" fontId="146" fillId="0" borderId="63" xfId="0" applyNumberFormat="1" applyFont="1" applyBorder="1" applyAlignment="1" applyProtection="1">
      <alignment horizontal="right"/>
      <protection locked="0"/>
    </xf>
    <xf numFmtId="166" fontId="146" fillId="0" borderId="125" xfId="0" applyNumberFormat="1" applyFont="1" applyBorder="1" applyAlignment="1">
      <alignment horizontal="right"/>
    </xf>
    <xf numFmtId="166" fontId="78" fillId="16" borderId="1" xfId="0" applyNumberFormat="1" applyFont="1" applyFill="1" applyBorder="1" applyAlignment="1"/>
    <xf numFmtId="166" fontId="78" fillId="60" borderId="20" xfId="0" applyNumberFormat="1" applyFont="1" applyFill="1" applyBorder="1" applyAlignment="1">
      <alignment horizontal="right"/>
    </xf>
    <xf numFmtId="3" fontId="49" fillId="16" borderId="1" xfId="0" applyNumberFormat="1" applyFont="1" applyFill="1" applyBorder="1" applyAlignment="1" applyProtection="1">
      <alignment horizontal="right"/>
      <protection locked="0"/>
    </xf>
    <xf numFmtId="0" fontId="46" fillId="18" borderId="6" xfId="0" applyFont="1" applyFill="1" applyBorder="1">
      <alignment vertical="top"/>
    </xf>
    <xf numFmtId="10" fontId="74" fillId="36" borderId="62" xfId="11" applyNumberFormat="1" applyFont="1" applyFill="1" applyBorder="1" applyAlignment="1">
      <alignment horizontal="right"/>
    </xf>
    <xf numFmtId="10" fontId="18" fillId="51" borderId="95" xfId="14" applyNumberFormat="1" applyFill="1" applyBorder="1" applyAlignment="1">
      <alignment horizontal="right"/>
    </xf>
    <xf numFmtId="0" fontId="46" fillId="18" borderId="95" xfId="0" applyFont="1" applyFill="1" applyBorder="1">
      <alignment vertical="top"/>
    </xf>
    <xf numFmtId="0" fontId="3" fillId="36" borderId="64" xfId="14" applyFont="1" applyFill="1" applyBorder="1" applyAlignment="1">
      <alignment horizontal="left"/>
    </xf>
    <xf numFmtId="0" fontId="46" fillId="0" borderId="1" xfId="0" quotePrefix="1" applyFont="1" applyBorder="1" applyAlignment="1">
      <alignment horizontal="left"/>
    </xf>
    <xf numFmtId="166" fontId="34" fillId="0" borderId="0" xfId="0" applyNumberFormat="1" applyFont="1" applyAlignment="1">
      <alignment horizontal="right"/>
    </xf>
    <xf numFmtId="0" fontId="152" fillId="0" borderId="0" xfId="0" applyFont="1" applyAlignment="1">
      <alignment vertical="top" wrapText="1"/>
    </xf>
    <xf numFmtId="0" fontId="78" fillId="0" borderId="0" xfId="0" applyFont="1" applyAlignment="1">
      <alignment horizontal="center" vertical="top"/>
    </xf>
    <xf numFmtId="0" fontId="42" fillId="0" borderId="15" xfId="0" applyFont="1" applyBorder="1" applyAlignment="1">
      <alignment horizontal="center" vertical="top"/>
    </xf>
    <xf numFmtId="49" fontId="78" fillId="0" borderId="0" xfId="0" applyNumberFormat="1" applyFont="1" applyAlignment="1"/>
    <xf numFmtId="49" fontId="0" fillId="0" borderId="0" xfId="0" applyNumberFormat="1" applyAlignment="1"/>
    <xf numFmtId="0" fontId="42" fillId="0" borderId="0" xfId="0" applyFont="1" applyAlignment="1">
      <alignment horizontal="center" vertical="center" wrapText="1"/>
    </xf>
    <xf numFmtId="0" fontId="42" fillId="0" borderId="205" xfId="0" applyFont="1" applyBorder="1" applyAlignment="1">
      <alignment horizontal="center" vertical="center" wrapText="1"/>
    </xf>
    <xf numFmtId="49" fontId="78" fillId="0" borderId="206" xfId="0" applyNumberFormat="1" applyFont="1" applyBorder="1" applyAlignment="1">
      <alignment horizontal="center"/>
    </xf>
    <xf numFmtId="0" fontId="42" fillId="0" borderId="157" xfId="0" applyFont="1" applyBorder="1" applyAlignment="1">
      <alignment horizontal="center" vertical="top" wrapText="1"/>
    </xf>
    <xf numFmtId="0" fontId="29" fillId="0" borderId="0" xfId="0" applyFont="1">
      <alignment vertical="top"/>
    </xf>
    <xf numFmtId="1" fontId="78" fillId="0" borderId="0" xfId="0" applyNumberFormat="1" applyFont="1" applyAlignment="1">
      <alignment horizontal="left"/>
    </xf>
    <xf numFmtId="0" fontId="246" fillId="0" borderId="0" xfId="0" applyFont="1" applyAlignment="1"/>
    <xf numFmtId="0" fontId="248" fillId="0" borderId="0" xfId="0" applyFont="1" applyAlignment="1">
      <alignment horizontal="center"/>
    </xf>
    <xf numFmtId="0" fontId="203" fillId="0" borderId="0" xfId="0" applyFont="1" applyAlignment="1">
      <alignment horizontal="right"/>
    </xf>
    <xf numFmtId="0" fontId="203" fillId="0" borderId="0" xfId="0" quotePrefix="1" applyFont="1" applyAlignment="1">
      <alignment horizontal="right"/>
    </xf>
    <xf numFmtId="166" fontId="78" fillId="37" borderId="0" xfId="0" applyNumberFormat="1" applyFont="1" applyFill="1" applyAlignment="1">
      <alignment horizontal="left" vertical="top"/>
    </xf>
    <xf numFmtId="0" fontId="251" fillId="0" borderId="0" xfId="0" quotePrefix="1" applyFont="1" applyAlignment="1">
      <alignment horizontal="left"/>
    </xf>
    <xf numFmtId="3" fontId="29" fillId="0" borderId="67" xfId="0" applyNumberFormat="1" applyFont="1" applyBorder="1" applyAlignment="1">
      <alignment horizontal="left"/>
    </xf>
    <xf numFmtId="3" fontId="29" fillId="0" borderId="146" xfId="0" applyNumberFormat="1" applyFont="1" applyBorder="1" applyAlignment="1">
      <alignment horizontal="left"/>
    </xf>
    <xf numFmtId="0" fontId="31" fillId="0" borderId="45" xfId="0" quotePrefix="1" applyFont="1" applyBorder="1" applyAlignment="1">
      <alignment horizontal="center"/>
    </xf>
    <xf numFmtId="49" fontId="29" fillId="0" borderId="65" xfId="0" applyNumberFormat="1" applyFont="1" applyBorder="1" applyAlignment="1">
      <alignment horizontal="left"/>
    </xf>
    <xf numFmtId="0" fontId="78" fillId="11" borderId="92" xfId="0" quotePrefix="1" applyFont="1" applyFill="1" applyBorder="1" applyAlignment="1">
      <alignment horizontal="center"/>
    </xf>
    <xf numFmtId="0" fontId="42" fillId="39" borderId="2" xfId="0" applyFont="1" applyFill="1" applyBorder="1" applyAlignment="1">
      <alignment horizontal="center"/>
    </xf>
    <xf numFmtId="0" fontId="101" fillId="0" borderId="0" xfId="0" applyFont="1" applyAlignment="1">
      <alignment horizontal="center"/>
    </xf>
    <xf numFmtId="0" fontId="21" fillId="0" borderId="74" xfId="0" quotePrefix="1" applyFont="1" applyBorder="1" applyAlignment="1">
      <alignment horizontal="center" wrapText="1"/>
    </xf>
    <xf numFmtId="0" fontId="2" fillId="11" borderId="95" xfId="14" applyFont="1" applyFill="1" applyBorder="1" applyAlignment="1">
      <alignment horizontal="right" wrapText="1"/>
    </xf>
    <xf numFmtId="0" fontId="2" fillId="24" borderId="65" xfId="14" applyFont="1" applyFill="1" applyBorder="1" applyAlignment="1">
      <alignment horizontal="left"/>
    </xf>
    <xf numFmtId="0" fontId="2" fillId="18" borderId="65" xfId="14" applyFont="1" applyFill="1" applyBorder="1" applyAlignment="1">
      <alignment horizontal="left"/>
    </xf>
    <xf numFmtId="0" fontId="2" fillId="42" borderId="65" xfId="14" applyFont="1" applyFill="1" applyBorder="1" applyAlignment="1">
      <alignment horizontal="left"/>
    </xf>
    <xf numFmtId="166" fontId="29" fillId="0" borderId="0" xfId="0" applyNumberFormat="1" applyFont="1" applyAlignment="1">
      <alignment horizontal="right"/>
    </xf>
    <xf numFmtId="166" fontId="29" fillId="37" borderId="0" xfId="0" applyNumberFormat="1" applyFont="1" applyFill="1" applyAlignment="1">
      <alignment horizontal="right"/>
    </xf>
    <xf numFmtId="40" fontId="15" fillId="51" borderId="62" xfId="14" applyNumberFormat="1" applyFont="1" applyFill="1" applyBorder="1" applyAlignment="1">
      <alignment horizontal="center"/>
    </xf>
    <xf numFmtId="43" fontId="15" fillId="0" borderId="62" xfId="14" applyNumberFormat="1" applyFont="1" applyBorder="1" applyAlignment="1">
      <alignment horizontal="center"/>
    </xf>
    <xf numFmtId="0" fontId="31" fillId="0" borderId="63" xfId="0" applyFont="1" applyBorder="1" applyAlignment="1"/>
    <xf numFmtId="40" fontId="31" fillId="0" borderId="63" xfId="0" applyNumberFormat="1" applyFont="1" applyBorder="1" applyAlignment="1">
      <alignment horizontal="left"/>
    </xf>
    <xf numFmtId="0" fontId="34" fillId="0" borderId="65" xfId="0" applyFont="1" applyBorder="1">
      <alignment vertical="top"/>
    </xf>
    <xf numFmtId="0" fontId="34" fillId="0" borderId="63" xfId="0" applyFont="1" applyBorder="1">
      <alignment vertical="top"/>
    </xf>
    <xf numFmtId="0" fontId="50" fillId="20" borderId="58" xfId="0" applyFont="1" applyFill="1" applyBorder="1">
      <alignment vertical="top"/>
    </xf>
    <xf numFmtId="0" fontId="50" fillId="22" borderId="58" xfId="0" applyFont="1" applyFill="1" applyBorder="1">
      <alignment vertical="top"/>
    </xf>
    <xf numFmtId="0" fontId="50" fillId="12" borderId="58" xfId="0" applyFont="1" applyFill="1" applyBorder="1">
      <alignment vertical="top"/>
    </xf>
    <xf numFmtId="0" fontId="78" fillId="0" borderId="4" xfId="0" applyFont="1" applyBorder="1" applyAlignment="1">
      <alignment horizontal="left"/>
    </xf>
    <xf numFmtId="0" fontId="42" fillId="0" borderId="0" xfId="0" applyFont="1" applyAlignment="1">
      <alignment horizontal="left" vertical="center"/>
    </xf>
    <xf numFmtId="0" fontId="216" fillId="0" borderId="0" xfId="0" applyFont="1" applyAlignment="1">
      <alignment horizontal="left"/>
    </xf>
    <xf numFmtId="0" fontId="131" fillId="0" borderId="0" xfId="0" applyFont="1" applyAlignment="1">
      <alignment horizontal="left"/>
    </xf>
    <xf numFmtId="0" fontId="29" fillId="0" borderId="0" xfId="0" applyFont="1" applyAlignment="1">
      <alignment horizontal="right" vertical="top"/>
    </xf>
    <xf numFmtId="0" fontId="10" fillId="0" borderId="177" xfId="14" applyFont="1" applyBorder="1" applyAlignment="1">
      <alignment horizontal="center"/>
    </xf>
    <xf numFmtId="40" fontId="220" fillId="0" borderId="177" xfId="14" applyNumberFormat="1" applyFont="1" applyBorder="1" applyAlignment="1">
      <alignment horizontal="center" wrapText="1"/>
    </xf>
    <xf numFmtId="40" fontId="186" fillId="0" borderId="177" xfId="14" applyNumberFormat="1" applyFont="1" applyBorder="1" applyAlignment="1">
      <alignment horizontal="center"/>
    </xf>
    <xf numFmtId="166" fontId="78" fillId="0" borderId="0" xfId="0" applyNumberFormat="1" applyFont="1">
      <alignment vertical="top"/>
    </xf>
    <xf numFmtId="0" fontId="78" fillId="0" borderId="31" xfId="0" applyFont="1" applyBorder="1" applyAlignment="1"/>
    <xf numFmtId="0" fontId="131" fillId="0" borderId="31" xfId="0" applyFont="1" applyBorder="1" applyAlignment="1">
      <alignment horizontal="center" vertical="top" wrapText="1"/>
    </xf>
    <xf numFmtId="0" fontId="250" fillId="0" borderId="31" xfId="0" applyFont="1" applyBorder="1" applyAlignment="1"/>
    <xf numFmtId="0" fontId="31" fillId="28" borderId="83" xfId="0" applyFont="1" applyFill="1" applyBorder="1" applyAlignment="1">
      <alignment horizontal="left" vertical="top"/>
    </xf>
    <xf numFmtId="0" fontId="31" fillId="28" borderId="61" xfId="0" applyFont="1" applyFill="1" applyBorder="1" applyAlignment="1">
      <alignment horizontal="left" vertical="top"/>
    </xf>
    <xf numFmtId="0" fontId="31" fillId="28" borderId="207" xfId="0" applyFont="1" applyFill="1" applyBorder="1" applyAlignment="1">
      <alignment horizontal="left" vertical="top"/>
    </xf>
    <xf numFmtId="0" fontId="31" fillId="42" borderId="39" xfId="0" applyFont="1" applyFill="1" applyBorder="1" applyAlignment="1">
      <alignment horizontal="center"/>
    </xf>
    <xf numFmtId="0" fontId="31" fillId="42" borderId="0" xfId="0" applyFont="1" applyFill="1">
      <alignment vertical="top"/>
    </xf>
    <xf numFmtId="10" fontId="31" fillId="42" borderId="39" xfId="0" applyNumberFormat="1" applyFont="1" applyFill="1" applyBorder="1" applyAlignment="1">
      <alignment horizontal="center"/>
    </xf>
    <xf numFmtId="9" fontId="31" fillId="42" borderId="39" xfId="0" applyNumberFormat="1" applyFont="1" applyFill="1" applyBorder="1" applyAlignment="1">
      <alignment horizontal="center"/>
    </xf>
    <xf numFmtId="0" fontId="78" fillId="42" borderId="39" xfId="0" applyFont="1" applyFill="1" applyBorder="1">
      <alignment vertical="top"/>
    </xf>
    <xf numFmtId="0" fontId="31" fillId="42" borderId="39" xfId="0" applyFont="1" applyFill="1" applyBorder="1">
      <alignment vertical="top"/>
    </xf>
    <xf numFmtId="3" fontId="46" fillId="0" borderId="1" xfId="0" applyNumberFormat="1" applyFont="1" applyBorder="1" applyAlignment="1"/>
    <xf numFmtId="0" fontId="77" fillId="0" borderId="0" xfId="0" applyFont="1" applyAlignment="1"/>
    <xf numFmtId="0" fontId="101" fillId="0" borderId="0" xfId="0" applyFont="1" applyAlignment="1"/>
    <xf numFmtId="169" fontId="49" fillId="0" borderId="27" xfId="0" applyNumberFormat="1" applyFont="1" applyBorder="1" applyAlignment="1">
      <alignment horizontal="left"/>
    </xf>
    <xf numFmtId="0" fontId="78" fillId="0" borderId="0" xfId="0" applyFont="1" applyAlignment="1">
      <alignment horizontal="left"/>
    </xf>
    <xf numFmtId="0" fontId="78" fillId="0" borderId="0" xfId="0" applyFont="1" applyAlignment="1">
      <alignment horizontal="left" vertical="top"/>
    </xf>
    <xf numFmtId="0" fontId="49" fillId="0" borderId="134" xfId="0" applyFont="1" applyBorder="1" applyAlignment="1">
      <alignment horizontal="right" wrapText="1"/>
    </xf>
    <xf numFmtId="0" fontId="39" fillId="0" borderId="137" xfId="0" applyFont="1" applyBorder="1" applyAlignment="1">
      <alignment horizontal="right" vertical="top" wrapText="1"/>
    </xf>
    <xf numFmtId="0" fontId="39" fillId="0" borderId="138" xfId="0" applyFont="1" applyBorder="1" applyAlignment="1">
      <alignment horizontal="right" vertical="top" wrapText="1"/>
    </xf>
    <xf numFmtId="0" fontId="142" fillId="0" borderId="31" xfId="0" applyFont="1" applyBorder="1" applyAlignment="1">
      <alignment horizontal="center" wrapText="1"/>
    </xf>
    <xf numFmtId="0" fontId="142" fillId="0" borderId="31" xfId="0" applyFont="1" applyBorder="1" applyAlignment="1">
      <alignment horizontal="center" vertical="top" wrapText="1"/>
    </xf>
    <xf numFmtId="0" fontId="131" fillId="0" borderId="31" xfId="0" applyFont="1" applyBorder="1" applyAlignment="1">
      <alignment horizontal="center" vertical="top" wrapText="1"/>
    </xf>
    <xf numFmtId="0" fontId="78" fillId="0" borderId="0" xfId="0" applyFont="1" applyAlignment="1">
      <alignment horizontal="right"/>
    </xf>
    <xf numFmtId="0" fontId="0" fillId="0" borderId="0" xfId="0" applyAlignment="1">
      <alignment horizontal="right"/>
    </xf>
    <xf numFmtId="0" fontId="49" fillId="0" borderId="27" xfId="0" applyFont="1" applyBorder="1" applyAlignment="1">
      <alignment horizontal="left"/>
    </xf>
    <xf numFmtId="0" fontId="78" fillId="0" borderId="130" xfId="0" applyFont="1" applyBorder="1" applyAlignment="1"/>
    <xf numFmtId="0" fontId="0" fillId="0" borderId="118" xfId="0" applyBorder="1" applyAlignment="1"/>
    <xf numFmtId="0" fontId="0" fillId="0" borderId="139" xfId="0" applyBorder="1" applyAlignment="1"/>
    <xf numFmtId="0" fontId="132" fillId="0" borderId="65" xfId="0" quotePrefix="1" applyFont="1" applyBorder="1" applyAlignment="1">
      <alignment horizontal="left" wrapText="1"/>
    </xf>
    <xf numFmtId="0" fontId="149" fillId="0" borderId="20" xfId="0" applyFont="1" applyBorder="1" applyAlignment="1">
      <alignment vertical="top" wrapText="1"/>
    </xf>
    <xf numFmtId="0" fontId="149" fillId="0" borderId="63" xfId="0" applyFont="1" applyBorder="1" applyAlignment="1">
      <alignment vertical="top" wrapText="1"/>
    </xf>
    <xf numFmtId="0" fontId="132" fillId="0" borderId="20" xfId="0" applyFont="1" applyBorder="1" applyAlignment="1">
      <alignment wrapText="1"/>
    </xf>
    <xf numFmtId="0" fontId="132" fillId="0" borderId="63" xfId="0" applyFont="1" applyBorder="1" applyAlignment="1">
      <alignment wrapText="1"/>
    </xf>
    <xf numFmtId="166" fontId="49" fillId="0" borderId="27" xfId="0" applyNumberFormat="1" applyFont="1" applyBorder="1" applyAlignment="1">
      <alignment horizontal="left"/>
    </xf>
    <xf numFmtId="0" fontId="78" fillId="0" borderId="92" xfId="0" quotePrefix="1" applyFont="1" applyBorder="1" applyAlignment="1">
      <alignment horizontal="left" wrapText="1"/>
    </xf>
    <xf numFmtId="0" fontId="0" fillId="0" borderId="76" xfId="0" applyBorder="1" applyAlignment="1">
      <alignment vertical="top" wrapText="1"/>
    </xf>
    <xf numFmtId="0" fontId="0" fillId="0" borderId="169" xfId="0" applyBorder="1" applyAlignment="1">
      <alignment vertical="top" wrapText="1"/>
    </xf>
    <xf numFmtId="0" fontId="78" fillId="0" borderId="92" xfId="0" applyFont="1" applyBorder="1" applyAlignment="1">
      <alignment wrapText="1"/>
    </xf>
    <xf numFmtId="0" fontId="0" fillId="0" borderId="76" xfId="0" applyBorder="1" applyAlignment="1"/>
    <xf numFmtId="0" fontId="0" fillId="0" borderId="77" xfId="0" applyBorder="1" applyAlignment="1"/>
    <xf numFmtId="0" fontId="49" fillId="0" borderId="92" xfId="0" quotePrefix="1" applyFont="1" applyBorder="1" applyAlignment="1">
      <alignment horizontal="right" wrapText="1"/>
    </xf>
    <xf numFmtId="0" fontId="39" fillId="0" borderId="76" xfId="0" applyFont="1" applyBorder="1" applyAlignment="1">
      <alignment horizontal="right" wrapText="1"/>
    </xf>
    <xf numFmtId="0" fontId="39" fillId="0" borderId="77" xfId="0" applyFont="1" applyBorder="1" applyAlignment="1">
      <alignment horizontal="right" wrapText="1"/>
    </xf>
    <xf numFmtId="0" fontId="149" fillId="0" borderId="21" xfId="0" applyFont="1" applyBorder="1" applyAlignment="1">
      <alignment vertical="top" wrapText="1"/>
    </xf>
    <xf numFmtId="0" fontId="49" fillId="18" borderId="165" xfId="0" applyFont="1" applyFill="1" applyBorder="1" applyAlignment="1">
      <alignment horizontal="right"/>
    </xf>
    <xf numFmtId="0" fontId="39" fillId="18" borderId="70" xfId="0" applyFont="1" applyFill="1" applyBorder="1" applyAlignment="1">
      <alignment horizontal="right"/>
    </xf>
    <xf numFmtId="0" fontId="39" fillId="18" borderId="166" xfId="0" applyFont="1" applyFill="1" applyBorder="1" applyAlignment="1">
      <alignment horizontal="right"/>
    </xf>
    <xf numFmtId="0" fontId="49" fillId="47" borderId="135" xfId="0" quotePrefix="1" applyFont="1" applyFill="1" applyBorder="1" applyAlignment="1">
      <alignment horizontal="left"/>
    </xf>
    <xf numFmtId="0" fontId="0" fillId="47" borderId="136" xfId="0" applyFill="1" applyBorder="1" applyAlignment="1">
      <alignment horizontal="left"/>
    </xf>
    <xf numFmtId="0" fontId="0" fillId="47" borderId="124" xfId="0" applyFill="1" applyBorder="1" applyAlignment="1">
      <alignment horizontal="left"/>
    </xf>
    <xf numFmtId="0" fontId="78" fillId="0" borderId="126" xfId="0" applyFont="1" applyBorder="1" applyAlignment="1">
      <alignment wrapText="1"/>
    </xf>
    <xf numFmtId="0" fontId="0" fillId="0" borderId="136" xfId="0" applyBorder="1" applyAlignment="1">
      <alignment vertical="top" wrapText="1"/>
    </xf>
    <xf numFmtId="0" fontId="0" fillId="0" borderId="124" xfId="0" applyBorder="1" applyAlignment="1">
      <alignment vertical="top" wrapText="1"/>
    </xf>
    <xf numFmtId="0" fontId="49" fillId="47" borderId="135" xfId="0" applyFont="1" applyFill="1" applyBorder="1" applyAlignment="1">
      <alignment horizontal="left"/>
    </xf>
    <xf numFmtId="0" fontId="0" fillId="47" borderId="136" xfId="0" applyFill="1" applyBorder="1" applyAlignment="1"/>
    <xf numFmtId="0" fontId="0" fillId="47" borderId="124" xfId="0" applyFill="1" applyBorder="1" applyAlignment="1"/>
    <xf numFmtId="0" fontId="78" fillId="18" borderId="65" xfId="0" applyFont="1" applyFill="1" applyBorder="1" applyAlignment="1">
      <alignment wrapText="1"/>
    </xf>
    <xf numFmtId="0" fontId="0" fillId="18" borderId="20" xfId="0" applyFill="1" applyBorder="1" applyAlignment="1">
      <alignment vertical="top" wrapText="1"/>
    </xf>
    <xf numFmtId="0" fontId="0" fillId="18" borderId="21" xfId="0" applyFill="1" applyBorder="1" applyAlignment="1">
      <alignment vertical="top" wrapText="1"/>
    </xf>
    <xf numFmtId="0" fontId="78" fillId="0" borderId="65" xfId="0" applyFont="1" applyBorder="1" applyAlignment="1"/>
    <xf numFmtId="0" fontId="0" fillId="0" borderId="20" xfId="0" applyBorder="1" applyAlignment="1"/>
    <xf numFmtId="0" fontId="0" fillId="0" borderId="63" xfId="0" applyBorder="1" applyAlignment="1"/>
    <xf numFmtId="0" fontId="49" fillId="29" borderId="135" xfId="0" applyFont="1" applyFill="1" applyBorder="1" applyAlignment="1"/>
    <xf numFmtId="0" fontId="0" fillId="29" borderId="136" xfId="0" applyFill="1" applyBorder="1" applyAlignment="1"/>
    <xf numFmtId="0" fontId="0" fillId="29" borderId="124" xfId="0" applyFill="1" applyBorder="1" applyAlignment="1"/>
    <xf numFmtId="0" fontId="78" fillId="0" borderId="62" xfId="0" applyFont="1" applyBorder="1" applyAlignment="1"/>
    <xf numFmtId="0" fontId="49" fillId="0" borderId="0" xfId="0" applyFont="1" applyAlignment="1">
      <alignment horizontal="right" vertical="top"/>
    </xf>
    <xf numFmtId="0" fontId="49" fillId="0" borderId="0" xfId="0" applyFont="1">
      <alignment vertical="top"/>
    </xf>
    <xf numFmtId="0" fontId="49" fillId="0" borderId="0" xfId="0" applyFont="1" applyAlignment="1">
      <alignment horizontal="center"/>
    </xf>
    <xf numFmtId="0" fontId="49" fillId="0" borderId="0" xfId="0" applyFont="1" applyAlignment="1"/>
    <xf numFmtId="0" fontId="39" fillId="0" borderId="0" xfId="0" applyFont="1">
      <alignment vertical="top"/>
    </xf>
    <xf numFmtId="0" fontId="97" fillId="0" borderId="0" xfId="0" applyFont="1" applyAlignment="1">
      <alignment horizontal="left"/>
    </xf>
    <xf numFmtId="0" fontId="52" fillId="0" borderId="0" xfId="0" applyFont="1" applyAlignment="1"/>
    <xf numFmtId="0" fontId="52" fillId="0" borderId="0" xfId="0" applyFont="1">
      <alignment vertical="top"/>
    </xf>
    <xf numFmtId="0" fontId="49" fillId="0" borderId="99" xfId="0" applyFont="1" applyBorder="1" applyAlignment="1">
      <alignment horizontal="center" wrapText="1"/>
    </xf>
    <xf numFmtId="0" fontId="78" fillId="0" borderId="89" xfId="0" applyFont="1" applyBorder="1" applyAlignment="1">
      <alignment horizontal="center" wrapText="1"/>
    </xf>
    <xf numFmtId="0" fontId="49" fillId="0" borderId="78" xfId="0" applyFont="1" applyBorder="1" applyAlignment="1">
      <alignment horizontal="center" wrapText="1"/>
    </xf>
    <xf numFmtId="0" fontId="0" fillId="0" borderId="95" xfId="0" applyBorder="1" applyAlignment="1">
      <alignment horizontal="center" wrapText="1"/>
    </xf>
    <xf numFmtId="0" fontId="77" fillId="0" borderId="0" xfId="0" applyFont="1" applyAlignment="1">
      <alignment horizontal="center"/>
    </xf>
    <xf numFmtId="0" fontId="0" fillId="0" borderId="0" xfId="0" applyAlignment="1"/>
    <xf numFmtId="49" fontId="101" fillId="0" borderId="0" xfId="0" applyNumberFormat="1" applyFont="1" applyAlignment="1">
      <alignment horizontal="center"/>
    </xf>
    <xf numFmtId="49" fontId="77" fillId="0" borderId="0" xfId="0" applyNumberFormat="1" applyFont="1" applyAlignment="1">
      <alignment horizontal="center"/>
    </xf>
    <xf numFmtId="0" fontId="0" fillId="0" borderId="0" xfId="0">
      <alignment vertical="top"/>
    </xf>
    <xf numFmtId="49" fontId="111" fillId="0" borderId="0" xfId="0" applyNumberFormat="1" applyFont="1" applyAlignment="1">
      <alignment horizontal="center"/>
    </xf>
    <xf numFmtId="49" fontId="112" fillId="0" borderId="0" xfId="0" applyNumberFormat="1" applyFont="1" applyAlignment="1">
      <alignment horizontal="center"/>
    </xf>
    <xf numFmtId="0" fontId="78" fillId="0" borderId="0" xfId="0" applyFont="1">
      <alignment vertical="top"/>
    </xf>
    <xf numFmtId="3" fontId="29" fillId="0" borderId="62" xfId="0" applyNumberFormat="1" applyFont="1" applyBorder="1" applyAlignment="1">
      <alignment horizontal="left"/>
    </xf>
    <xf numFmtId="3" fontId="29" fillId="0" borderId="72" xfId="0" applyNumberFormat="1" applyFont="1" applyBorder="1" applyAlignment="1">
      <alignment horizontal="left"/>
    </xf>
    <xf numFmtId="1" fontId="29" fillId="0" borderId="65" xfId="0" applyNumberFormat="1" applyFont="1" applyBorder="1" applyAlignment="1">
      <alignment horizontal="left"/>
    </xf>
    <xf numFmtId="0" fontId="29" fillId="0" borderId="20" xfId="0" applyFont="1" applyBorder="1" applyAlignment="1">
      <alignment horizontal="left" vertical="top"/>
    </xf>
    <xf numFmtId="0" fontId="29" fillId="0" borderId="147" xfId="0" applyFont="1" applyBorder="1" applyAlignment="1">
      <alignment horizontal="left" vertical="top"/>
    </xf>
    <xf numFmtId="3" fontId="29" fillId="0" borderId="65" xfId="0" applyNumberFormat="1" applyFont="1" applyBorder="1" applyAlignment="1">
      <alignment horizontal="left" wrapText="1"/>
    </xf>
    <xf numFmtId="0" fontId="29" fillId="0" borderId="20" xfId="0" applyFont="1" applyBorder="1" applyAlignment="1">
      <alignment horizontal="left" wrapText="1"/>
    </xf>
    <xf numFmtId="0" fontId="29" fillId="0" borderId="147" xfId="0" applyFont="1" applyBorder="1" applyAlignment="1">
      <alignment horizontal="left" wrapText="1"/>
    </xf>
    <xf numFmtId="2" fontId="29" fillId="0" borderId="65" xfId="0" applyNumberFormat="1" applyFont="1" applyBorder="1" applyAlignment="1">
      <alignment horizontal="left"/>
    </xf>
    <xf numFmtId="0" fontId="31" fillId="0" borderId="0" xfId="0" applyFont="1" applyAlignment="1">
      <alignment horizontal="center" wrapText="1"/>
    </xf>
    <xf numFmtId="0" fontId="150" fillId="29" borderId="140" xfId="0" applyFont="1" applyFill="1" applyBorder="1" applyAlignment="1">
      <alignment horizontal="left"/>
    </xf>
    <xf numFmtId="0" fontId="151" fillId="29" borderId="141" xfId="0" applyFont="1" applyFill="1" applyBorder="1" applyAlignment="1">
      <alignment horizontal="left" vertical="top"/>
    </xf>
    <xf numFmtId="0" fontId="0" fillId="0" borderId="141" xfId="0" applyBorder="1">
      <alignment vertical="top"/>
    </xf>
    <xf numFmtId="0" fontId="49" fillId="18" borderId="2" xfId="0" applyFont="1" applyFill="1" applyBorder="1" applyAlignment="1">
      <alignment horizontal="right"/>
    </xf>
    <xf numFmtId="0" fontId="39" fillId="18" borderId="3" xfId="0" applyFont="1" applyFill="1" applyBorder="1" applyAlignment="1"/>
    <xf numFmtId="0" fontId="39" fillId="18" borderId="145" xfId="0" applyFont="1" applyFill="1" applyBorder="1" applyAlignment="1"/>
    <xf numFmtId="0" fontId="145" fillId="44" borderId="31" xfId="0" applyFont="1" applyFill="1" applyBorder="1" applyAlignment="1">
      <alignment horizontal="center" vertical="center" wrapText="1"/>
    </xf>
    <xf numFmtId="0" fontId="0" fillId="0" borderId="31" xfId="0" applyBorder="1" applyAlignment="1">
      <alignment vertical="center"/>
    </xf>
    <xf numFmtId="0" fontId="221" fillId="0" borderId="143" xfId="0" applyFont="1" applyBorder="1" applyAlignment="1">
      <alignment horizontal="center" wrapText="1"/>
    </xf>
    <xf numFmtId="0" fontId="221" fillId="0" borderId="143" xfId="0" applyFont="1" applyBorder="1" applyAlignment="1">
      <alignment horizontal="center" vertical="top" wrapText="1"/>
    </xf>
    <xf numFmtId="0" fontId="222" fillId="0" borderId="144" xfId="0" applyFont="1" applyBorder="1" applyAlignment="1">
      <alignment horizontal="center" vertical="top" wrapText="1"/>
    </xf>
    <xf numFmtId="0" fontId="31" fillId="0" borderId="45" xfId="0" quotePrefix="1" applyFont="1" applyBorder="1" applyAlignment="1">
      <alignment horizontal="center"/>
    </xf>
    <xf numFmtId="0" fontId="34" fillId="0" borderId="45" xfId="0" applyFont="1" applyBorder="1" applyAlignment="1">
      <alignment horizontal="center"/>
    </xf>
    <xf numFmtId="49" fontId="29" fillId="0" borderId="65" xfId="0" applyNumberFormat="1" applyFont="1" applyBorder="1" applyAlignment="1">
      <alignment horizontal="left"/>
    </xf>
    <xf numFmtId="0" fontId="29" fillId="0" borderId="20" xfId="0" applyFont="1" applyBorder="1">
      <alignment vertical="top"/>
    </xf>
    <xf numFmtId="0" fontId="29" fillId="0" borderId="147" xfId="0" applyFont="1" applyBorder="1">
      <alignment vertical="top"/>
    </xf>
    <xf numFmtId="2" fontId="29" fillId="0" borderId="65" xfId="0" applyNumberFormat="1" applyFont="1" applyBorder="1" applyAlignment="1" applyProtection="1">
      <alignment horizontal="left"/>
      <protection locked="0"/>
    </xf>
    <xf numFmtId="0" fontId="29" fillId="0" borderId="20" xfId="0" applyFont="1" applyBorder="1" applyAlignment="1">
      <alignment horizontal="left"/>
    </xf>
    <xf numFmtId="0" fontId="29" fillId="0" borderId="147" xfId="0" applyFont="1" applyBorder="1" applyAlignment="1">
      <alignment horizontal="left"/>
    </xf>
    <xf numFmtId="3" fontId="29" fillId="0" borderId="62" xfId="0" applyNumberFormat="1" applyFont="1" applyBorder="1" applyAlignment="1">
      <alignment horizontal="left" vertical="top" wrapText="1"/>
    </xf>
    <xf numFmtId="3" fontId="29" fillId="0" borderId="72" xfId="0" applyNumberFormat="1" applyFont="1" applyBorder="1" applyAlignment="1">
      <alignment horizontal="left" vertical="top" wrapText="1"/>
    </xf>
    <xf numFmtId="1" fontId="29" fillId="0" borderId="65" xfId="0" applyNumberFormat="1" applyFont="1" applyBorder="1" applyAlignment="1" applyProtection="1">
      <alignment horizontal="left" wrapText="1"/>
      <protection locked="0"/>
    </xf>
    <xf numFmtId="0" fontId="0" fillId="0" borderId="20" xfId="0" applyBorder="1" applyAlignment="1">
      <alignment horizontal="left" wrapText="1"/>
    </xf>
    <xf numFmtId="0" fontId="0" fillId="0" borderId="147" xfId="0" applyBorder="1" applyAlignment="1">
      <alignment horizontal="left" wrapText="1"/>
    </xf>
    <xf numFmtId="3" fontId="29" fillId="0" borderId="95" xfId="0" applyNumberFormat="1" applyFont="1" applyBorder="1" applyAlignment="1">
      <alignment horizontal="left"/>
    </xf>
    <xf numFmtId="3" fontId="29" fillId="0" borderId="202" xfId="0" applyNumberFormat="1" applyFont="1" applyBorder="1" applyAlignment="1">
      <alignment horizontal="left"/>
    </xf>
    <xf numFmtId="3" fontId="87" fillId="0" borderId="65" xfId="0" applyNumberFormat="1" applyFont="1" applyBorder="1" applyAlignment="1">
      <alignment horizontal="left" vertical="top" wrapText="1"/>
    </xf>
    <xf numFmtId="0" fontId="87" fillId="0" borderId="20" xfId="0" applyFont="1" applyBorder="1" applyAlignment="1">
      <alignment horizontal="left" vertical="top" wrapText="1"/>
    </xf>
    <xf numFmtId="0" fontId="87" fillId="0" borderId="147" xfId="0" applyFont="1" applyBorder="1" applyAlignment="1">
      <alignment horizontal="left" vertical="top" wrapText="1"/>
    </xf>
    <xf numFmtId="0" fontId="87" fillId="0" borderId="20" xfId="0" applyFont="1" applyBorder="1" applyAlignment="1">
      <alignment vertical="top" wrapText="1"/>
    </xf>
    <xf numFmtId="0" fontId="87" fillId="0" borderId="147" xfId="0" applyFont="1" applyBorder="1" applyAlignment="1">
      <alignment vertical="top" wrapText="1"/>
    </xf>
    <xf numFmtId="3" fontId="87" fillId="0" borderId="62" xfId="0" applyNumberFormat="1" applyFont="1" applyBorder="1" applyAlignment="1">
      <alignment horizontal="left" vertical="top" wrapText="1"/>
    </xf>
    <xf numFmtId="3" fontId="87" fillId="0" borderId="72" xfId="0" applyNumberFormat="1" applyFont="1" applyBorder="1" applyAlignment="1">
      <alignment horizontal="left" vertical="top" wrapText="1"/>
    </xf>
    <xf numFmtId="3" fontId="29" fillId="0" borderId="65" xfId="0" applyNumberFormat="1" applyFont="1" applyBorder="1" applyAlignment="1">
      <alignment horizontal="left"/>
    </xf>
    <xf numFmtId="3" fontId="29" fillId="0" borderId="20" xfId="0" applyNumberFormat="1" applyFont="1" applyBorder="1" applyAlignment="1">
      <alignment horizontal="left"/>
    </xf>
    <xf numFmtId="3" fontId="29" fillId="0" borderId="147" xfId="0" applyNumberFormat="1" applyFont="1" applyBorder="1" applyAlignment="1">
      <alignment horizontal="left"/>
    </xf>
    <xf numFmtId="3" fontId="29" fillId="0" borderId="139" xfId="0" applyNumberFormat="1" applyFont="1" applyBorder="1" applyAlignment="1">
      <alignment horizontal="left"/>
    </xf>
    <xf numFmtId="3" fontId="29" fillId="0" borderId="67" xfId="0" applyNumberFormat="1" applyFont="1" applyBorder="1" applyAlignment="1">
      <alignment horizontal="left"/>
    </xf>
    <xf numFmtId="3" fontId="29" fillId="0" borderId="146" xfId="0" applyNumberFormat="1" applyFont="1" applyBorder="1" applyAlignment="1">
      <alignment horizontal="left"/>
    </xf>
    <xf numFmtId="3" fontId="87" fillId="0" borderId="65" xfId="0" applyNumberFormat="1" applyFont="1" applyBorder="1" applyAlignment="1">
      <alignment horizontal="left" wrapText="1"/>
    </xf>
    <xf numFmtId="0" fontId="87" fillId="0" borderId="20" xfId="0" applyFont="1" applyBorder="1" applyAlignment="1">
      <alignment horizontal="left" wrapText="1"/>
    </xf>
    <xf numFmtId="0" fontId="87" fillId="0" borderId="147" xfId="0" applyFont="1" applyBorder="1" applyAlignment="1">
      <alignment horizontal="left" wrapText="1"/>
    </xf>
    <xf numFmtId="3" fontId="29" fillId="0" borderId="63" xfId="0" applyNumberFormat="1" applyFont="1" applyBorder="1" applyAlignment="1">
      <alignment horizontal="left"/>
    </xf>
    <xf numFmtId="0" fontId="247" fillId="0" borderId="0" xfId="0" applyFont="1" applyAlignment="1">
      <alignment horizontal="center" vertical="center" wrapText="1"/>
    </xf>
    <xf numFmtId="0" fontId="22" fillId="39" borderId="3" xfId="0" applyFont="1" applyFill="1" applyBorder="1" applyAlignment="1">
      <alignment horizontal="center" vertical="center"/>
    </xf>
    <xf numFmtId="0" fontId="22" fillId="39" borderId="38" xfId="0" applyFont="1" applyFill="1" applyBorder="1" applyAlignment="1">
      <alignment horizontal="center" vertical="center"/>
    </xf>
    <xf numFmtId="0" fontId="42" fillId="39" borderId="2" xfId="0" applyFont="1" applyFill="1" applyBorder="1" applyAlignment="1">
      <alignment horizontal="center"/>
    </xf>
    <xf numFmtId="0" fontId="0" fillId="39" borderId="4" xfId="0" applyFill="1" applyBorder="1" applyAlignment="1">
      <alignment horizontal="center"/>
    </xf>
    <xf numFmtId="0" fontId="78" fillId="11" borderId="92" xfId="0" quotePrefix="1" applyFont="1" applyFill="1" applyBorder="1" applyAlignment="1">
      <alignment horizontal="center"/>
    </xf>
    <xf numFmtId="0" fontId="78" fillId="11" borderId="76" xfId="0" quotePrefix="1" applyFont="1" applyFill="1" applyBorder="1" applyAlignment="1">
      <alignment horizontal="center"/>
    </xf>
    <xf numFmtId="0" fontId="42" fillId="39" borderId="3" xfId="0" applyFont="1" applyFill="1" applyBorder="1" applyAlignment="1">
      <alignment horizontal="center"/>
    </xf>
    <xf numFmtId="0" fontId="0" fillId="39" borderId="142" xfId="0" applyFill="1" applyBorder="1" applyAlignment="1">
      <alignment horizontal="center" vertical="top"/>
    </xf>
    <xf numFmtId="0" fontId="78" fillId="11" borderId="148" xfId="0" quotePrefix="1" applyFont="1" applyFill="1" applyBorder="1" applyAlignment="1">
      <alignment horizontal="center" wrapText="1"/>
    </xf>
    <xf numFmtId="0" fontId="78" fillId="11" borderId="35" xfId="0" quotePrefix="1" applyFont="1" applyFill="1" applyBorder="1" applyAlignment="1">
      <alignment horizontal="center" wrapText="1"/>
    </xf>
    <xf numFmtId="0" fontId="49" fillId="0" borderId="0" xfId="0" quotePrefix="1" applyFont="1" applyAlignment="1">
      <alignment horizontal="center"/>
    </xf>
    <xf numFmtId="0" fontId="0" fillId="0" borderId="0" xfId="0" applyAlignment="1">
      <alignment horizontal="center"/>
    </xf>
    <xf numFmtId="0" fontId="78" fillId="0" borderId="0" xfId="0" applyFont="1" applyAlignment="1">
      <alignment horizontal="right" vertical="top"/>
    </xf>
    <xf numFmtId="0" fontId="0" fillId="0" borderId="0" xfId="0" applyAlignment="1">
      <alignment horizontal="right" vertical="top"/>
    </xf>
    <xf numFmtId="0" fontId="42" fillId="0" borderId="0" xfId="0" applyFont="1" applyAlignment="1">
      <alignment horizontal="left"/>
    </xf>
    <xf numFmtId="0" fontId="29" fillId="0" borderId="0" xfId="0" applyFont="1" applyAlignment="1">
      <alignment horizontal="left"/>
    </xf>
    <xf numFmtId="0" fontId="98" fillId="0" borderId="0" xfId="0" applyFont="1" applyAlignment="1"/>
    <xf numFmtId="0" fontId="249" fillId="0" borderId="0" xfId="0" quotePrefix="1" applyFont="1" applyAlignment="1">
      <alignment horizontal="right"/>
    </xf>
    <xf numFmtId="0" fontId="249" fillId="0" borderId="0" xfId="0" applyFont="1">
      <alignment vertical="top"/>
    </xf>
    <xf numFmtId="0" fontId="29" fillId="0" borderId="0" xfId="0" applyFont="1" applyAlignment="1">
      <alignment horizontal="right"/>
    </xf>
    <xf numFmtId="0" fontId="42" fillId="0" borderId="0" xfId="0" applyFont="1" applyAlignment="1">
      <alignment horizontal="right"/>
    </xf>
    <xf numFmtId="0" fontId="152" fillId="44" borderId="0" xfId="0" applyFont="1" applyFill="1" applyAlignment="1">
      <alignment vertical="top" wrapText="1"/>
    </xf>
    <xf numFmtId="3" fontId="78" fillId="0" borderId="62" xfId="0" applyNumberFormat="1" applyFont="1" applyBorder="1" applyAlignment="1"/>
    <xf numFmtId="0" fontId="78" fillId="0" borderId="62" xfId="0" applyFont="1" applyBorder="1">
      <alignment vertical="top"/>
    </xf>
    <xf numFmtId="3" fontId="78" fillId="0" borderId="64" xfId="0" applyNumberFormat="1" applyFont="1" applyBorder="1" applyAlignment="1"/>
    <xf numFmtId="0" fontId="78" fillId="0" borderId="1" xfId="0" applyFont="1" applyBorder="1">
      <alignment vertical="top"/>
    </xf>
    <xf numFmtId="0" fontId="78" fillId="0" borderId="19" xfId="0" applyFont="1" applyBorder="1">
      <alignment vertical="top"/>
    </xf>
    <xf numFmtId="0" fontId="49" fillId="0" borderId="149" xfId="0" applyFont="1" applyBorder="1" applyAlignment="1">
      <alignment horizontal="right"/>
    </xf>
    <xf numFmtId="0" fontId="78" fillId="0" borderId="137" xfId="0" applyFont="1" applyBorder="1" applyAlignment="1">
      <alignment horizontal="right"/>
    </xf>
    <xf numFmtId="0" fontId="78" fillId="0" borderId="128" xfId="0" applyFont="1" applyBorder="1" applyAlignment="1">
      <alignment horizontal="right"/>
    </xf>
    <xf numFmtId="0" fontId="87" fillId="0" borderId="0" xfId="0" quotePrefix="1" applyFont="1" applyAlignment="1">
      <alignment horizontal="right"/>
    </xf>
    <xf numFmtId="0" fontId="87" fillId="0" borderId="0" xfId="0" applyFont="1">
      <alignment vertical="top"/>
    </xf>
    <xf numFmtId="0" fontId="87" fillId="0" borderId="0" xfId="0" applyFont="1" applyAlignment="1">
      <alignment horizontal="right" vertical="justify"/>
    </xf>
    <xf numFmtId="0" fontId="49" fillId="0" borderId="0" xfId="0" applyFont="1" applyAlignment="1">
      <alignment horizontal="left"/>
    </xf>
    <xf numFmtId="0" fontId="0" fillId="0" borderId="0" xfId="0" applyAlignment="1">
      <alignment horizontal="left"/>
    </xf>
    <xf numFmtId="0" fontId="49" fillId="0" borderId="0" xfId="11" applyFont="1" applyAlignment="1">
      <alignment horizontal="center"/>
    </xf>
    <xf numFmtId="14" fontId="49" fillId="0" borderId="0" xfId="0" applyNumberFormat="1" applyFont="1" applyAlignment="1">
      <alignment horizontal="right" vertical="center"/>
    </xf>
    <xf numFmtId="0" fontId="111" fillId="0" borderId="0" xfId="0" applyFont="1" applyAlignment="1">
      <alignment horizontal="center" vertical="top"/>
    </xf>
    <xf numFmtId="3" fontId="78" fillId="0" borderId="65" xfId="0" applyNumberFormat="1" applyFont="1" applyBorder="1" applyAlignment="1"/>
    <xf numFmtId="0" fontId="78" fillId="0" borderId="20" xfId="0" applyFont="1" applyBorder="1">
      <alignment vertical="top"/>
    </xf>
    <xf numFmtId="0" fontId="78" fillId="0" borderId="63" xfId="0" applyFont="1" applyBorder="1">
      <alignment vertical="top"/>
    </xf>
    <xf numFmtId="3" fontId="78" fillId="0" borderId="65" xfId="0" applyNumberFormat="1" applyFont="1" applyBorder="1">
      <alignment vertical="top"/>
    </xf>
    <xf numFmtId="3" fontId="78" fillId="0" borderId="65" xfId="0" applyNumberFormat="1" applyFont="1" applyBorder="1" applyAlignment="1">
      <alignment wrapText="1"/>
    </xf>
    <xf numFmtId="0" fontId="78" fillId="0" borderId="20" xfId="0" applyFont="1" applyBorder="1" applyAlignment="1">
      <alignment wrapText="1"/>
    </xf>
    <xf numFmtId="0" fontId="78" fillId="0" borderId="63" xfId="0" applyFont="1" applyBorder="1" applyAlignment="1">
      <alignment wrapText="1"/>
    </xf>
    <xf numFmtId="0" fontId="43" fillId="0" borderId="32" xfId="0" applyFont="1" applyBorder="1" applyAlignment="1">
      <alignment horizontal="center" wrapText="1"/>
    </xf>
    <xf numFmtId="0" fontId="0" fillId="0" borderId="3" xfId="0" applyBorder="1" applyAlignment="1">
      <alignment horizontal="center" wrapText="1"/>
    </xf>
    <xf numFmtId="0" fontId="0" fillId="0" borderId="38" xfId="0" applyBorder="1" applyAlignment="1">
      <alignment horizontal="center" wrapText="1"/>
    </xf>
    <xf numFmtId="0" fontId="78" fillId="0" borderId="20" xfId="0" applyFont="1" applyBorder="1" applyAlignment="1">
      <alignment vertical="top" wrapText="1"/>
    </xf>
    <xf numFmtId="0" fontId="78" fillId="0" borderId="63" xfId="0" applyFont="1" applyBorder="1" applyAlignment="1">
      <alignment vertical="top" wrapText="1"/>
    </xf>
    <xf numFmtId="0" fontId="34" fillId="0" borderId="1" xfId="0" applyFont="1" applyBorder="1" applyAlignment="1"/>
    <xf numFmtId="0" fontId="0" fillId="0" borderId="1" xfId="0" applyBorder="1">
      <alignment vertical="top"/>
    </xf>
    <xf numFmtId="14" fontId="78" fillId="0" borderId="1" xfId="0" applyNumberFormat="1" applyFont="1" applyBorder="1" applyAlignment="1">
      <alignment horizontal="left"/>
    </xf>
    <xf numFmtId="14" fontId="0" fillId="0" borderId="1" xfId="0" applyNumberFormat="1" applyBorder="1">
      <alignment vertical="top"/>
    </xf>
    <xf numFmtId="49" fontId="127" fillId="16" borderId="33" xfId="0" applyNumberFormat="1" applyFont="1" applyFill="1" applyBorder="1" applyAlignment="1">
      <alignment horizontal="center" vertical="center"/>
    </xf>
    <xf numFmtId="0" fontId="0" fillId="0" borderId="33" xfId="0" applyBorder="1" applyAlignment="1">
      <alignment horizontal="center" vertical="center"/>
    </xf>
    <xf numFmtId="0" fontId="46" fillId="0" borderId="0" xfId="11">
      <alignment vertical="top"/>
    </xf>
    <xf numFmtId="0" fontId="101" fillId="0" borderId="0" xfId="0" applyFont="1" applyAlignment="1">
      <alignment horizontal="center"/>
    </xf>
    <xf numFmtId="0" fontId="78" fillId="0" borderId="0" xfId="0" applyFont="1" applyAlignment="1">
      <alignment horizontal="center" vertical="top"/>
    </xf>
    <xf numFmtId="0" fontId="43" fillId="0" borderId="32" xfId="0" applyFont="1" applyBorder="1" applyAlignment="1">
      <alignment horizontal="center" vertical="center"/>
    </xf>
    <xf numFmtId="0" fontId="43" fillId="0" borderId="3" xfId="0" applyFont="1" applyBorder="1" applyAlignment="1">
      <alignment horizontal="center" vertical="center"/>
    </xf>
    <xf numFmtId="0" fontId="43" fillId="0" borderId="38" xfId="0" applyFont="1" applyBorder="1" applyAlignment="1">
      <alignment horizontal="center" vertical="center"/>
    </xf>
    <xf numFmtId="3" fontId="78" fillId="0" borderId="95" xfId="0" applyNumberFormat="1" applyFont="1" applyBorder="1" applyAlignment="1"/>
    <xf numFmtId="0" fontId="78" fillId="0" borderId="95" xfId="0" applyFont="1" applyBorder="1">
      <alignment vertical="top"/>
    </xf>
    <xf numFmtId="0" fontId="29" fillId="0" borderId="0" xfId="0" applyFont="1" applyAlignment="1">
      <alignment horizontal="left" vertical="center"/>
    </xf>
    <xf numFmtId="0" fontId="78" fillId="0" borderId="1" xfId="0" applyFont="1" applyBorder="1" applyAlignment="1">
      <alignment horizontal="left"/>
    </xf>
    <xf numFmtId="0" fontId="0" fillId="0" borderId="1" xfId="0" applyBorder="1" applyAlignment="1"/>
    <xf numFmtId="0" fontId="87" fillId="0" borderId="0" xfId="0" applyFont="1" applyAlignment="1">
      <alignment horizontal="right"/>
    </xf>
    <xf numFmtId="0" fontId="230" fillId="0" borderId="0" xfId="14" applyFont="1" applyAlignment="1">
      <alignment horizontal="left"/>
    </xf>
    <xf numFmtId="0" fontId="77" fillId="0" borderId="0" xfId="0" applyFont="1">
      <alignment vertical="top"/>
    </xf>
    <xf numFmtId="0" fontId="190" fillId="0" borderId="0" xfId="14" applyFont="1" applyAlignment="1">
      <alignment horizontal="center"/>
    </xf>
    <xf numFmtId="0" fontId="195" fillId="37" borderId="181" xfId="14" applyFont="1" applyFill="1" applyBorder="1" applyAlignment="1">
      <alignment horizontal="center" wrapText="1"/>
    </xf>
    <xf numFmtId="0" fontId="195" fillId="37" borderId="182" xfId="14" applyFont="1" applyFill="1" applyBorder="1" applyAlignment="1">
      <alignment horizontal="center" wrapText="1"/>
    </xf>
    <xf numFmtId="0" fontId="198" fillId="0" borderId="0" xfId="0" applyFont="1" applyAlignment="1">
      <alignment horizontal="center" vertical="center"/>
    </xf>
    <xf numFmtId="0" fontId="42" fillId="0" borderId="0" xfId="0" applyFont="1" applyAlignment="1">
      <alignment horizontal="center" vertical="center"/>
    </xf>
    <xf numFmtId="0" fontId="129" fillId="0" borderId="0" xfId="0" applyFont="1" applyAlignment="1">
      <alignment horizontal="center"/>
    </xf>
    <xf numFmtId="0" fontId="124" fillId="0" borderId="0" xfId="0" applyFont="1" applyAlignment="1"/>
    <xf numFmtId="0" fontId="158" fillId="0" borderId="0" xfId="0" applyFont="1" applyAlignment="1">
      <alignment horizontal="center"/>
    </xf>
    <xf numFmtId="0" fontId="157" fillId="0" borderId="1" xfId="0" applyFont="1" applyBorder="1" applyAlignment="1">
      <alignment horizontal="left"/>
    </xf>
    <xf numFmtId="0" fontId="158" fillId="0" borderId="1" xfId="0" applyFont="1" applyBorder="1" applyAlignment="1">
      <alignment horizontal="center"/>
    </xf>
    <xf numFmtId="0" fontId="159" fillId="0" borderId="0" xfId="0" applyFont="1" applyAlignment="1">
      <alignment horizontal="left"/>
    </xf>
    <xf numFmtId="164" fontId="157" fillId="2" borderId="0" xfId="0" applyNumberFormat="1" applyFont="1" applyFill="1" applyAlignment="1" applyProtection="1">
      <protection locked="0"/>
    </xf>
    <xf numFmtId="0" fontId="156" fillId="0" borderId="0" xfId="0" applyFont="1" applyAlignment="1"/>
    <xf numFmtId="0" fontId="176" fillId="0" borderId="0" xfId="0" applyFont="1" applyAlignment="1">
      <alignment horizontal="center"/>
    </xf>
    <xf numFmtId="0" fontId="156" fillId="0" borderId="1" xfId="0" applyFont="1" applyBorder="1" applyAlignment="1">
      <alignment horizontal="center"/>
    </xf>
    <xf numFmtId="0" fontId="124" fillId="0" borderId="0" xfId="0" applyFont="1">
      <alignment vertical="top"/>
    </xf>
    <xf numFmtId="0" fontId="156" fillId="0" borderId="1" xfId="0" applyFont="1" applyBorder="1" applyAlignment="1">
      <alignment horizontal="center" vertical="top"/>
    </xf>
    <xf numFmtId="0" fontId="157" fillId="0" borderId="0" xfId="0" applyFont="1" applyAlignment="1">
      <alignment horizontal="left"/>
    </xf>
    <xf numFmtId="0" fontId="156" fillId="0" borderId="0" xfId="0" applyFont="1" applyAlignment="1">
      <alignment horizontal="left"/>
    </xf>
    <xf numFmtId="0" fontId="156" fillId="0" borderId="0" xfId="0" applyFont="1" applyAlignment="1">
      <alignment horizontal="left" vertical="top"/>
    </xf>
    <xf numFmtId="0" fontId="155" fillId="0" borderId="130" xfId="0" applyFont="1" applyBorder="1" applyAlignment="1">
      <alignment vertical="top" wrapText="1"/>
    </xf>
    <xf numFmtId="0" fontId="156" fillId="0" borderId="118" xfId="0" applyFont="1" applyBorder="1" applyAlignment="1">
      <alignment vertical="top" wrapText="1"/>
    </xf>
    <xf numFmtId="0" fontId="156" fillId="0" borderId="64" xfId="0" applyFont="1" applyBorder="1" applyAlignment="1">
      <alignment vertical="top" wrapText="1"/>
    </xf>
    <xf numFmtId="0" fontId="156" fillId="0" borderId="1" xfId="0" applyFont="1" applyBorder="1" applyAlignment="1">
      <alignment vertical="top" wrapText="1"/>
    </xf>
    <xf numFmtId="0" fontId="155" fillId="0" borderId="74" xfId="0" applyFont="1" applyBorder="1" applyAlignment="1"/>
    <xf numFmtId="0" fontId="155" fillId="0" borderId="0" xfId="0" applyFont="1" applyAlignment="1"/>
    <xf numFmtId="0" fontId="155" fillId="0" borderId="150" xfId="0" applyFont="1" applyBorder="1" applyAlignment="1"/>
    <xf numFmtId="0" fontId="155" fillId="0" borderId="65" xfId="0" applyFont="1" applyBorder="1" applyAlignment="1">
      <alignment vertical="top" wrapText="1"/>
    </xf>
    <xf numFmtId="0" fontId="155" fillId="0" borderId="20" xfId="0" applyFont="1" applyBorder="1" applyAlignment="1">
      <alignment vertical="top" wrapText="1"/>
    </xf>
    <xf numFmtId="0" fontId="155" fillId="0" borderId="151" xfId="0" applyFont="1" applyBorder="1" applyAlignment="1">
      <alignment vertical="top" wrapText="1"/>
    </xf>
    <xf numFmtId="0" fontId="174" fillId="0" borderId="74" xfId="0" applyFont="1" applyBorder="1" applyAlignment="1">
      <alignment vertical="top" wrapText="1"/>
    </xf>
    <xf numFmtId="0" fontId="124" fillId="0" borderId="0" xfId="0" applyFont="1" applyAlignment="1">
      <alignment vertical="top" wrapText="1"/>
    </xf>
    <xf numFmtId="0" fontId="124" fillId="0" borderId="7" xfId="0" applyFont="1" applyBorder="1" applyAlignment="1">
      <alignment vertical="top" wrapText="1"/>
    </xf>
    <xf numFmtId="0" fontId="154" fillId="0" borderId="0" xfId="0" applyFont="1">
      <alignment vertical="top"/>
    </xf>
    <xf numFmtId="0" fontId="164" fillId="0" borderId="0" xfId="0" applyFont="1">
      <alignment vertical="top"/>
    </xf>
    <xf numFmtId="0" fontId="174" fillId="0" borderId="74" xfId="0" applyFont="1" applyBorder="1" applyAlignment="1"/>
    <xf numFmtId="0" fontId="174" fillId="0" borderId="0" xfId="0" applyFont="1" applyAlignment="1"/>
    <xf numFmtId="0" fontId="174" fillId="0" borderId="7" xfId="0" applyFont="1" applyBorder="1" applyAlignment="1"/>
    <xf numFmtId="0" fontId="178" fillId="0" borderId="0" xfId="0" applyFont="1" applyAlignment="1">
      <alignment vertical="top" wrapText="1"/>
    </xf>
    <xf numFmtId="0" fontId="0" fillId="0" borderId="0" xfId="0" applyAlignment="1">
      <alignment vertical="top" wrapText="1"/>
    </xf>
    <xf numFmtId="0" fontId="0" fillId="0" borderId="8" xfId="0" applyBorder="1" applyAlignment="1">
      <alignment vertical="top" wrapText="1"/>
    </xf>
    <xf numFmtId="0" fontId="0" fillId="0" borderId="8" xfId="0" applyBorder="1" applyAlignment="1"/>
    <xf numFmtId="0" fontId="154" fillId="0" borderId="0" xfId="0" applyFont="1" applyAlignment="1">
      <alignment horizontal="right" wrapText="1"/>
    </xf>
    <xf numFmtId="0" fontId="154" fillId="0" borderId="153" xfId="0" applyFont="1" applyBorder="1" applyAlignment="1">
      <alignment horizontal="right" wrapText="1"/>
    </xf>
    <xf numFmtId="0" fontId="154" fillId="0" borderId="154" xfId="0" applyFont="1" applyBorder="1" applyAlignment="1"/>
    <xf numFmtId="0" fontId="156" fillId="0" borderId="35" xfId="0" applyFont="1" applyBorder="1" applyAlignment="1"/>
    <xf numFmtId="0" fontId="155" fillId="0" borderId="65" xfId="0" quotePrefix="1" applyFont="1" applyBorder="1" applyAlignment="1">
      <alignment horizontal="left" wrapText="1"/>
    </xf>
    <xf numFmtId="0" fontId="155" fillId="0" borderId="20" xfId="0" quotePrefix="1" applyFont="1" applyBorder="1" applyAlignment="1">
      <alignment horizontal="left" wrapText="1"/>
    </xf>
    <xf numFmtId="0" fontId="155" fillId="0" borderId="151" xfId="0" quotePrefix="1" applyFont="1" applyBorder="1" applyAlignment="1">
      <alignment horizontal="left" wrapText="1"/>
    </xf>
    <xf numFmtId="165" fontId="154" fillId="0" borderId="27" xfId="0" applyNumberFormat="1" applyFont="1" applyBorder="1" applyAlignment="1">
      <alignment horizontal="center"/>
    </xf>
    <xf numFmtId="0" fontId="155" fillId="0" borderId="65" xfId="0" applyFont="1" applyBorder="1" applyAlignment="1">
      <alignment horizontal="left" wrapText="1"/>
    </xf>
    <xf numFmtId="0" fontId="155" fillId="0" borderId="20" xfId="0" applyFont="1" applyBorder="1" applyAlignment="1">
      <alignment horizontal="left" wrapText="1"/>
    </xf>
    <xf numFmtId="0" fontId="155" fillId="0" borderId="151" xfId="0" applyFont="1" applyBorder="1" applyAlignment="1">
      <alignment horizontal="left" wrapText="1"/>
    </xf>
    <xf numFmtId="0" fontId="155" fillId="0" borderId="130" xfId="0" applyFont="1" applyBorder="1" applyAlignment="1"/>
    <xf numFmtId="0" fontId="155" fillId="0" borderId="118" xfId="0" applyFont="1" applyBorder="1" applyAlignment="1"/>
    <xf numFmtId="0" fontId="155" fillId="0" borderId="152" xfId="0" applyFont="1" applyBorder="1" applyAlignment="1"/>
    <xf numFmtId="6" fontId="158" fillId="0" borderId="27" xfId="0" applyNumberFormat="1" applyFont="1" applyBorder="1" applyAlignment="1">
      <alignment horizontal="center"/>
    </xf>
    <xf numFmtId="0" fontId="156" fillId="0" borderId="20" xfId="0" applyFont="1" applyBorder="1" applyAlignment="1">
      <alignment horizontal="left" wrapText="1"/>
    </xf>
    <xf numFmtId="0" fontId="156" fillId="0" borderId="151" xfId="0" applyFont="1" applyBorder="1" applyAlignment="1">
      <alignment horizontal="left" wrapText="1"/>
    </xf>
    <xf numFmtId="0" fontId="157" fillId="0" borderId="0" xfId="0" applyFont="1" applyAlignment="1">
      <alignment horizontal="left" wrapText="1"/>
    </xf>
    <xf numFmtId="0" fontId="156" fillId="0" borderId="0" xfId="0" applyFont="1" applyAlignment="1">
      <alignment horizontal="left" wrapText="1"/>
    </xf>
    <xf numFmtId="0" fontId="73" fillId="0" borderId="0" xfId="0" applyFont="1" applyAlignment="1">
      <alignment vertical="top" wrapText="1"/>
    </xf>
    <xf numFmtId="6" fontId="31" fillId="0" borderId="96" xfId="0" applyNumberFormat="1" applyFont="1" applyBorder="1" applyAlignment="1" applyProtection="1">
      <alignment horizontal="left" vertical="top" wrapText="1"/>
      <protection locked="0"/>
    </xf>
    <xf numFmtId="6" fontId="31" fillId="0" borderId="16" xfId="0" applyNumberFormat="1" applyFont="1" applyBorder="1" applyAlignment="1" applyProtection="1">
      <alignment horizontal="left" vertical="top" wrapText="1"/>
      <protection locked="0"/>
    </xf>
    <xf numFmtId="0" fontId="42" fillId="0" borderId="3" xfId="0" applyFont="1" applyBorder="1" applyAlignment="1">
      <alignment horizontal="center"/>
    </xf>
    <xf numFmtId="0" fontId="0" fillId="0" borderId="142" xfId="0" applyBorder="1" applyAlignment="1">
      <alignment horizontal="center" vertical="top"/>
    </xf>
    <xf numFmtId="6" fontId="44" fillId="0" borderId="18" xfId="0" applyNumberFormat="1" applyFont="1" applyBorder="1" applyAlignment="1" applyProtection="1">
      <alignment horizontal="left" vertical="top" wrapText="1"/>
      <protection locked="0"/>
    </xf>
    <xf numFmtId="6" fontId="44" fillId="0" borderId="8" xfId="0" applyNumberFormat="1" applyFont="1" applyBorder="1" applyAlignment="1" applyProtection="1">
      <alignment horizontal="left" vertical="top" wrapText="1"/>
      <protection locked="0"/>
    </xf>
    <xf numFmtId="6" fontId="31" fillId="0" borderId="15" xfId="0" applyNumberFormat="1" applyFont="1" applyBorder="1" applyAlignment="1" applyProtection="1">
      <alignment horizontal="left" vertical="top" wrapText="1"/>
      <protection locked="0"/>
    </xf>
    <xf numFmtId="6" fontId="31" fillId="0" borderId="42" xfId="0" applyNumberFormat="1" applyFont="1" applyBorder="1" applyAlignment="1" applyProtection="1">
      <alignment horizontal="left" vertical="top" wrapText="1"/>
      <protection locked="0"/>
    </xf>
    <xf numFmtId="6" fontId="31" fillId="0" borderId="78" xfId="0" applyNumberFormat="1" applyFont="1" applyBorder="1" applyAlignment="1" applyProtection="1">
      <alignment vertical="top" wrapText="1"/>
      <protection locked="0"/>
    </xf>
    <xf numFmtId="6" fontId="31" fillId="0" borderId="6" xfId="0" applyNumberFormat="1" applyFont="1" applyBorder="1" applyAlignment="1" applyProtection="1">
      <alignment vertical="top" wrapText="1"/>
      <protection locked="0"/>
    </xf>
    <xf numFmtId="6" fontId="44" fillId="0" borderId="99" xfId="0" applyNumberFormat="1" applyFont="1" applyBorder="1" applyAlignment="1" applyProtection="1">
      <alignment horizontal="left" vertical="top" wrapText="1"/>
      <protection locked="0"/>
    </xf>
    <xf numFmtId="6" fontId="44" fillId="0" borderId="17" xfId="0" applyNumberFormat="1" applyFont="1" applyBorder="1" applyAlignment="1" applyProtection="1">
      <alignment horizontal="left" vertical="top" wrapText="1"/>
      <protection locked="0"/>
    </xf>
    <xf numFmtId="6" fontId="31" fillId="0" borderId="99" xfId="0" applyNumberFormat="1" applyFont="1" applyBorder="1" applyAlignment="1" applyProtection="1">
      <alignment vertical="top" wrapText="1"/>
      <protection locked="0"/>
    </xf>
    <xf numFmtId="6" fontId="34" fillId="0" borderId="17" xfId="0" applyNumberFormat="1" applyFont="1" applyBorder="1" applyAlignment="1" applyProtection="1">
      <alignment vertical="top" wrapText="1"/>
      <protection locked="0"/>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38" xfId="0" applyFont="1" applyBorder="1" applyAlignment="1">
      <alignment horizontal="center" vertical="center"/>
    </xf>
    <xf numFmtId="0" fontId="22" fillId="11" borderId="56" xfId="0" applyFont="1" applyFill="1" applyBorder="1" applyAlignment="1">
      <alignment horizontal="center"/>
    </xf>
    <xf numFmtId="0" fontId="0" fillId="0" borderId="58" xfId="0" applyBorder="1" applyAlignment="1">
      <alignment horizontal="center"/>
    </xf>
    <xf numFmtId="0" fontId="48" fillId="0" borderId="65" xfId="0" applyFont="1" applyBorder="1" applyAlignment="1">
      <alignment horizontal="left" vertical="justify"/>
    </xf>
    <xf numFmtId="0" fontId="0" fillId="0" borderId="20" xfId="0" applyBorder="1" applyAlignment="1">
      <alignment horizontal="left" vertical="justify"/>
    </xf>
    <xf numFmtId="0" fontId="0" fillId="0" borderId="63" xfId="0" applyBorder="1" applyAlignment="1">
      <alignment horizontal="left" vertical="justify"/>
    </xf>
    <xf numFmtId="6" fontId="44" fillId="0" borderId="15" xfId="0" applyNumberFormat="1" applyFont="1" applyBorder="1" applyAlignment="1" applyProtection="1">
      <alignment horizontal="left" vertical="top" wrapText="1"/>
      <protection locked="0"/>
    </xf>
    <xf numFmtId="6" fontId="44" fillId="0" borderId="42" xfId="0" applyNumberFormat="1" applyFont="1" applyBorder="1" applyAlignment="1" applyProtection="1">
      <alignment horizontal="left" vertical="top" wrapText="1"/>
      <protection locked="0"/>
    </xf>
    <xf numFmtId="6" fontId="81" fillId="0" borderId="42" xfId="0" applyNumberFormat="1" applyFont="1" applyBorder="1" applyAlignment="1" applyProtection="1">
      <alignment horizontal="left" vertical="top" wrapText="1"/>
      <protection locked="0"/>
    </xf>
    <xf numFmtId="0" fontId="42" fillId="0" borderId="0" xfId="0" applyFont="1" applyAlignment="1">
      <alignment horizontal="center" wrapText="1"/>
    </xf>
    <xf numFmtId="6" fontId="44" fillId="0" borderId="78" xfId="0" applyNumberFormat="1" applyFont="1" applyBorder="1" applyAlignment="1" applyProtection="1">
      <alignment vertical="top" wrapText="1"/>
      <protection locked="0"/>
    </xf>
    <xf numFmtId="6" fontId="44" fillId="0" borderId="6" xfId="0" applyNumberFormat="1" applyFont="1" applyBorder="1" applyAlignment="1" applyProtection="1">
      <alignment vertical="top" wrapText="1"/>
      <protection locked="0"/>
    </xf>
    <xf numFmtId="0" fontId="42" fillId="8" borderId="154" xfId="0" applyFont="1" applyFill="1" applyBorder="1" applyAlignment="1">
      <alignment horizontal="justify" vertical="top"/>
    </xf>
    <xf numFmtId="0" fontId="0" fillId="0" borderId="35" xfId="0" applyBorder="1" applyAlignment="1">
      <alignment horizontal="justify" vertical="top"/>
    </xf>
    <xf numFmtId="0" fontId="0" fillId="0" borderId="5" xfId="0" applyBorder="1" applyAlignment="1">
      <alignment horizontal="justify" vertical="top"/>
    </xf>
    <xf numFmtId="0" fontId="0" fillId="0" borderId="27" xfId="0" applyBorder="1" applyAlignment="1">
      <alignment horizontal="justify" vertical="top"/>
    </xf>
    <xf numFmtId="0" fontId="42" fillId="0" borderId="0" xfId="0" quotePrefix="1" applyFont="1" applyAlignment="1">
      <alignment horizontal="center" wrapText="1"/>
    </xf>
    <xf numFmtId="0" fontId="0" fillId="0" borderId="0" xfId="0" applyAlignment="1">
      <alignment horizontal="center" wrapText="1"/>
    </xf>
    <xf numFmtId="0" fontId="0" fillId="0" borderId="0" xfId="0" applyAlignment="1">
      <alignment horizontal="center" vertical="top" wrapText="1"/>
    </xf>
    <xf numFmtId="0" fontId="50" fillId="12" borderId="34" xfId="0" applyFont="1" applyFill="1" applyBorder="1">
      <alignment vertical="top"/>
    </xf>
    <xf numFmtId="0" fontId="50" fillId="12" borderId="156" xfId="0" applyFont="1" applyFill="1" applyBorder="1">
      <alignment vertical="top"/>
    </xf>
    <xf numFmtId="0" fontId="143" fillId="0" borderId="118" xfId="0" applyFont="1" applyBorder="1" applyAlignment="1">
      <alignment vertical="top" wrapText="1"/>
    </xf>
    <xf numFmtId="0" fontId="42" fillId="0" borderId="118" xfId="0" applyFont="1" applyBorder="1" applyAlignment="1">
      <alignment vertical="top" wrapText="1"/>
    </xf>
    <xf numFmtId="0" fontId="42" fillId="0" borderId="0" xfId="0" applyFont="1" applyAlignment="1">
      <alignment vertical="top" wrapText="1"/>
    </xf>
    <xf numFmtId="0" fontId="23" fillId="0" borderId="0" xfId="0" applyFont="1" applyAlignment="1">
      <alignment horizontal="center" vertical="center" wrapText="1"/>
    </xf>
    <xf numFmtId="0" fontId="21" fillId="0" borderId="74" xfId="0" quotePrefix="1" applyFont="1" applyBorder="1" applyAlignment="1">
      <alignment horizontal="center" wrapText="1"/>
    </xf>
    <xf numFmtId="0" fontId="21" fillId="0" borderId="0" xfId="0" quotePrefix="1" applyFont="1" applyAlignment="1">
      <alignment horizontal="center" wrapText="1"/>
    </xf>
    <xf numFmtId="0" fontId="21" fillId="0" borderId="8" xfId="0" quotePrefix="1" applyFont="1" applyBorder="1" applyAlignment="1">
      <alignment horizontal="center" wrapText="1"/>
    </xf>
    <xf numFmtId="0" fontId="43" fillId="0" borderId="115" xfId="0" quotePrefix="1" applyFont="1" applyBorder="1" applyAlignment="1">
      <alignment horizontal="center"/>
    </xf>
    <xf numFmtId="0" fontId="43" fillId="0" borderId="33" xfId="0" quotePrefix="1" applyFont="1" applyBorder="1" applyAlignment="1">
      <alignment horizontal="center"/>
    </xf>
    <xf numFmtId="0" fontId="43" fillId="0" borderId="52" xfId="0" quotePrefix="1" applyFont="1" applyBorder="1" applyAlignment="1">
      <alignment horizontal="center"/>
    </xf>
    <xf numFmtId="0" fontId="45" fillId="0" borderId="29" xfId="0" applyFont="1" applyBorder="1" applyAlignment="1" applyProtection="1">
      <alignment vertical="top" wrapText="1"/>
      <protection locked="0"/>
    </xf>
    <xf numFmtId="0" fontId="45" fillId="0" borderId="31" xfId="0" applyFont="1" applyBorder="1" applyAlignment="1" applyProtection="1">
      <alignment vertical="top" wrapText="1"/>
      <protection locked="0"/>
    </xf>
    <xf numFmtId="0" fontId="45" fillId="0" borderId="79" xfId="0" applyFont="1" applyBorder="1" applyAlignment="1" applyProtection="1">
      <alignment vertical="top" wrapText="1"/>
      <protection locked="0"/>
    </xf>
    <xf numFmtId="0" fontId="45" fillId="0" borderId="5" xfId="0" applyFont="1" applyBorder="1" applyAlignment="1" applyProtection="1">
      <alignment vertical="top" wrapText="1"/>
      <protection locked="0"/>
    </xf>
    <xf numFmtId="0" fontId="45" fillId="0" borderId="0" xfId="0" applyFont="1" applyAlignment="1" applyProtection="1">
      <alignment vertical="top" wrapText="1"/>
      <protection locked="0"/>
    </xf>
    <xf numFmtId="0" fontId="45" fillId="0" borderId="7" xfId="0" applyFont="1" applyBorder="1" applyAlignment="1" applyProtection="1">
      <alignment vertical="top" wrapText="1"/>
      <protection locked="0"/>
    </xf>
    <xf numFmtId="0" fontId="45" fillId="0" borderId="0" xfId="0" applyFont="1" applyAlignment="1" applyProtection="1">
      <alignment horizontal="right" wrapText="1"/>
      <protection locked="0"/>
    </xf>
    <xf numFmtId="0" fontId="45" fillId="0" borderId="7" xfId="0" applyFont="1" applyBorder="1" applyAlignment="1" applyProtection="1">
      <alignment horizontal="right" wrapText="1"/>
      <protection locked="0"/>
    </xf>
    <xf numFmtId="0" fontId="73" fillId="0" borderId="157" xfId="0" applyFont="1" applyBorder="1" applyAlignment="1">
      <alignment vertical="top" wrapText="1"/>
    </xf>
    <xf numFmtId="0" fontId="73" fillId="0" borderId="158" xfId="0" applyFont="1" applyBorder="1" applyAlignment="1">
      <alignment vertical="top" wrapText="1"/>
    </xf>
    <xf numFmtId="0" fontId="73" fillId="0" borderId="159" xfId="0" applyFont="1" applyBorder="1" applyAlignment="1">
      <alignment vertical="top" wrapText="1"/>
    </xf>
    <xf numFmtId="0" fontId="42" fillId="0" borderId="45" xfId="0" quotePrefix="1" applyFont="1" applyBorder="1" applyAlignment="1">
      <alignment horizontal="center"/>
    </xf>
    <xf numFmtId="0" fontId="0" fillId="0" borderId="45" xfId="0" applyBorder="1" applyAlignment="1">
      <alignment horizontal="center"/>
    </xf>
    <xf numFmtId="0" fontId="23" fillId="0" borderId="0" xfId="0" applyFont="1" applyAlignment="1">
      <alignment horizontal="left" wrapText="1"/>
    </xf>
    <xf numFmtId="0" fontId="23" fillId="0" borderId="155" xfId="0" applyFont="1" applyBorder="1" applyAlignment="1">
      <alignment horizontal="left" wrapText="1"/>
    </xf>
    <xf numFmtId="0" fontId="23" fillId="0" borderId="0" xfId="0" applyFont="1" applyAlignment="1">
      <alignment horizontal="left"/>
    </xf>
    <xf numFmtId="6" fontId="44" fillId="0" borderId="78" xfId="0" applyNumberFormat="1" applyFont="1" applyBorder="1" applyAlignment="1">
      <alignment vertical="top" wrapText="1"/>
    </xf>
    <xf numFmtId="6" fontId="44" fillId="0" borderId="6" xfId="0" applyNumberFormat="1" applyFont="1" applyBorder="1" applyAlignment="1">
      <alignment vertical="top" wrapText="1"/>
    </xf>
    <xf numFmtId="0" fontId="21" fillId="0" borderId="42" xfId="0" applyFont="1" applyBorder="1" applyAlignment="1">
      <alignment vertical="top" wrapText="1"/>
    </xf>
    <xf numFmtId="0" fontId="0" fillId="0" borderId="42" xfId="0" applyBorder="1" applyAlignment="1">
      <alignment vertical="top" wrapText="1"/>
    </xf>
    <xf numFmtId="0" fontId="21" fillId="0" borderId="15" xfId="0" applyFont="1" applyBorder="1" applyAlignment="1">
      <alignment vertical="top" wrapText="1"/>
    </xf>
    <xf numFmtId="0" fontId="87" fillId="0" borderId="0" xfId="0" applyFont="1" applyAlignment="1"/>
    <xf numFmtId="0" fontId="23" fillId="0" borderId="1" xfId="0" applyFont="1" applyBorder="1" applyAlignment="1">
      <alignment horizontal="left"/>
    </xf>
    <xf numFmtId="0" fontId="42" fillId="0" borderId="0" xfId="0" applyFont="1" applyAlignment="1">
      <alignment horizontal="center"/>
    </xf>
    <xf numFmtId="0" fontId="42" fillId="0" borderId="2" xfId="0" applyFont="1" applyBorder="1" applyAlignment="1">
      <alignment horizontal="center"/>
    </xf>
    <xf numFmtId="0" fontId="0" fillId="0" borderId="4" xfId="0" applyBorder="1" applyAlignment="1">
      <alignment horizontal="center"/>
    </xf>
    <xf numFmtId="0" fontId="50" fillId="0" borderId="30" xfId="0" applyFont="1" applyBorder="1" applyAlignment="1">
      <alignment horizontal="left" vertical="top" wrapText="1"/>
    </xf>
    <xf numFmtId="0" fontId="41" fillId="0" borderId="31" xfId="0" applyFont="1" applyBorder="1" applyAlignment="1">
      <alignment vertical="top" wrapText="1"/>
    </xf>
    <xf numFmtId="0" fontId="41" fillId="0" borderId="79" xfId="0" applyFont="1" applyBorder="1" applyAlignment="1">
      <alignment vertical="top" wrapText="1"/>
    </xf>
    <xf numFmtId="0" fontId="41" fillId="0" borderId="74" xfId="0" applyFont="1" applyBorder="1" applyAlignment="1">
      <alignment vertical="top" wrapText="1"/>
    </xf>
    <xf numFmtId="0" fontId="41" fillId="0" borderId="0" xfId="0" applyFont="1" applyAlignment="1">
      <alignment vertical="top" wrapText="1"/>
    </xf>
    <xf numFmtId="0" fontId="41" fillId="0" borderId="7" xfId="0" applyFont="1" applyBorder="1" applyAlignment="1">
      <alignment vertical="top" wrapText="1"/>
    </xf>
    <xf numFmtId="0" fontId="37" fillId="0" borderId="0" xfId="0" applyFont="1" applyAlignment="1">
      <alignment horizontal="center"/>
    </xf>
    <xf numFmtId="0" fontId="23" fillId="0" borderId="0" xfId="0" applyFont="1" applyAlignment="1">
      <alignment horizontal="center" vertical="center"/>
    </xf>
    <xf numFmtId="0" fontId="78" fillId="0" borderId="0" xfId="0" applyFont="1" applyAlignment="1">
      <alignment horizontal="center" vertical="center"/>
    </xf>
    <xf numFmtId="0" fontId="78" fillId="0" borderId="51" xfId="0" applyFont="1" applyBorder="1" applyAlignment="1">
      <alignment horizontal="center" vertical="center"/>
    </xf>
    <xf numFmtId="0" fontId="41" fillId="0" borderId="30" xfId="0" applyFont="1" applyBorder="1" applyAlignment="1">
      <alignment horizontal="center" wrapText="1"/>
    </xf>
    <xf numFmtId="0" fontId="0" fillId="0" borderId="31" xfId="0" applyBorder="1" applyAlignment="1">
      <alignment horizontal="center" wrapText="1"/>
    </xf>
    <xf numFmtId="0" fontId="0" fillId="0" borderId="79" xfId="0" applyBorder="1" applyAlignment="1">
      <alignment horizontal="center" wrapText="1"/>
    </xf>
    <xf numFmtId="0" fontId="41" fillId="0" borderId="32" xfId="0" applyFont="1" applyBorder="1" applyAlignment="1">
      <alignment horizontal="center"/>
    </xf>
    <xf numFmtId="0" fontId="0" fillId="0" borderId="3" xfId="0" applyBorder="1" applyAlignment="1">
      <alignment horizontal="center"/>
    </xf>
    <xf numFmtId="0" fontId="0" fillId="0" borderId="38" xfId="0" applyBorder="1" applyAlignment="1">
      <alignment horizontal="center"/>
    </xf>
    <xf numFmtId="6" fontId="50" fillId="0" borderId="30" xfId="0" applyNumberFormat="1" applyFont="1" applyBorder="1" applyAlignment="1" applyProtection="1">
      <alignment horizontal="left" vertical="top" wrapText="1"/>
      <protection locked="0"/>
    </xf>
    <xf numFmtId="0" fontId="29" fillId="0" borderId="31" xfId="0" applyFont="1" applyBorder="1" applyAlignment="1">
      <alignment horizontal="left" vertical="top" wrapText="1"/>
    </xf>
    <xf numFmtId="0" fontId="29" fillId="0" borderId="79" xfId="0" applyFont="1" applyBorder="1" applyAlignment="1">
      <alignment horizontal="left" vertical="top" wrapText="1"/>
    </xf>
    <xf numFmtId="0" fontId="41" fillId="0" borderId="74" xfId="0" applyFont="1" applyBorder="1" applyAlignment="1">
      <alignment horizontal="left" vertical="top" wrapText="1"/>
    </xf>
    <xf numFmtId="0" fontId="29" fillId="0" borderId="0" xfId="0" applyFont="1" applyAlignment="1">
      <alignment horizontal="left" vertical="top" wrapText="1"/>
    </xf>
    <xf numFmtId="0" fontId="29" fillId="0" borderId="7" xfId="0" applyFont="1" applyBorder="1" applyAlignment="1">
      <alignment horizontal="left" vertical="top" wrapText="1"/>
    </xf>
    <xf numFmtId="0" fontId="41" fillId="0" borderId="64" xfId="0" applyFont="1" applyBorder="1" applyAlignment="1">
      <alignment horizontal="left" vertical="top" wrapText="1"/>
    </xf>
    <xf numFmtId="0" fontId="29" fillId="0" borderId="1" xfId="0" applyFont="1" applyBorder="1" applyAlignment="1">
      <alignment horizontal="left" vertical="top" wrapText="1"/>
    </xf>
    <xf numFmtId="0" fontId="29" fillId="0" borderId="19" xfId="0" applyFont="1" applyBorder="1" applyAlignment="1">
      <alignment horizontal="left" vertical="top" wrapText="1"/>
    </xf>
    <xf numFmtId="0" fontId="46" fillId="0" borderId="0" xfId="0" applyFont="1" applyAlignment="1">
      <alignment horizontal="right"/>
    </xf>
    <xf numFmtId="0" fontId="114" fillId="0" borderId="0" xfId="0" applyFont="1" applyAlignment="1">
      <alignment wrapText="1"/>
    </xf>
    <xf numFmtId="0" fontId="0" fillId="0" borderId="0" xfId="0" applyAlignment="1">
      <alignment wrapText="1"/>
    </xf>
    <xf numFmtId="0" fontId="153" fillId="0" borderId="118" xfId="0" applyFont="1" applyBorder="1" applyAlignment="1">
      <alignment horizontal="center" vertical="center" wrapText="1"/>
    </xf>
    <xf numFmtId="0" fontId="153" fillId="0" borderId="0" xfId="0" applyFont="1" applyAlignment="1">
      <alignment horizontal="center" vertical="center" wrapText="1"/>
    </xf>
    <xf numFmtId="0" fontId="74" fillId="0" borderId="0" xfId="0" applyFont="1" applyAlignment="1">
      <alignment horizontal="center" vertical="center" wrapText="1"/>
    </xf>
    <xf numFmtId="0" fontId="46" fillId="0" borderId="0" xfId="0" applyFont="1" applyAlignment="1">
      <alignment wrapText="1"/>
    </xf>
    <xf numFmtId="0" fontId="41" fillId="0" borderId="78" xfId="0" applyFont="1" applyBorder="1" applyAlignment="1">
      <alignment vertical="top" wrapText="1"/>
    </xf>
    <xf numFmtId="0" fontId="41" fillId="0" borderId="6" xfId="0" applyFont="1" applyBorder="1">
      <alignment vertical="top"/>
    </xf>
    <xf numFmtId="0" fontId="41" fillId="0" borderId="95" xfId="0" applyFont="1" applyBorder="1">
      <alignment vertical="top"/>
    </xf>
    <xf numFmtId="0" fontId="50" fillId="0" borderId="78" xfId="0" applyFont="1" applyBorder="1" applyAlignment="1">
      <alignment vertical="top" wrapText="1"/>
    </xf>
    <xf numFmtId="164" fontId="25" fillId="0" borderId="0" xfId="0" applyNumberFormat="1" applyFont="1" applyAlignment="1">
      <alignment horizontal="left"/>
    </xf>
    <xf numFmtId="6" fontId="50" fillId="34" borderId="78" xfId="0" applyNumberFormat="1" applyFont="1" applyFill="1" applyBorder="1" applyAlignment="1" applyProtection="1">
      <alignment horizontal="left" vertical="top" wrapText="1"/>
      <protection locked="0"/>
    </xf>
    <xf numFmtId="0" fontId="41" fillId="34" borderId="6" xfId="0" applyFont="1" applyFill="1" applyBorder="1" applyAlignment="1">
      <alignment horizontal="left" vertical="top" wrapText="1"/>
    </xf>
    <xf numFmtId="0" fontId="41" fillId="34" borderId="95" xfId="0" applyFont="1" applyFill="1" applyBorder="1" applyAlignment="1">
      <alignment horizontal="left" vertical="top" wrapText="1"/>
    </xf>
    <xf numFmtId="6" fontId="35" fillId="0" borderId="119" xfId="0" applyNumberFormat="1" applyFont="1" applyBorder="1" applyAlignment="1" applyProtection="1">
      <alignment vertical="top" wrapText="1"/>
      <protection locked="0"/>
    </xf>
    <xf numFmtId="0" fontId="46" fillId="0" borderId="17" xfId="0" applyFont="1" applyBorder="1" applyAlignment="1">
      <alignment vertical="top" wrapText="1"/>
    </xf>
    <xf numFmtId="0" fontId="46" fillId="0" borderId="55" xfId="0" applyFont="1" applyBorder="1" applyAlignment="1">
      <alignment vertical="top" wrapText="1"/>
    </xf>
    <xf numFmtId="49" fontId="127" fillId="0" borderId="33" xfId="0" applyNumberFormat="1" applyFont="1" applyBorder="1" applyAlignment="1">
      <alignment horizontal="center" vertical="center"/>
    </xf>
    <xf numFmtId="0" fontId="117" fillId="34" borderId="83" xfId="0" applyFont="1" applyFill="1" applyBorder="1" applyAlignment="1">
      <alignment horizontal="center" vertical="center"/>
    </xf>
    <xf numFmtId="0" fontId="0" fillId="0" borderId="46" xfId="0" applyBorder="1">
      <alignment vertical="top"/>
    </xf>
    <xf numFmtId="0" fontId="35" fillId="0" borderId="0" xfId="0" applyFont="1" applyAlignment="1">
      <alignment vertical="top" wrapText="1"/>
    </xf>
    <xf numFmtId="49" fontId="189" fillId="0" borderId="0" xfId="14" applyNumberFormat="1" applyFont="1" applyAlignment="1">
      <alignment horizontal="center" vertical="top"/>
    </xf>
    <xf numFmtId="0" fontId="190" fillId="0" borderId="0" xfId="14" applyFont="1" applyAlignment="1">
      <alignment horizontal="center" vertical="center"/>
    </xf>
    <xf numFmtId="0" fontId="198" fillId="0" borderId="0" xfId="0" applyFont="1" applyAlignment="1">
      <alignment horizontal="left" vertical="center"/>
    </xf>
    <xf numFmtId="0" fontId="42" fillId="0" borderId="0" xfId="0" applyFont="1" applyAlignment="1">
      <alignment horizontal="left" vertical="center"/>
    </xf>
    <xf numFmtId="0" fontId="152" fillId="44" borderId="0" xfId="0" applyFont="1" applyFill="1" applyAlignment="1">
      <alignment wrapText="1"/>
    </xf>
    <xf numFmtId="0" fontId="87" fillId="0" borderId="0" xfId="0" applyFont="1" applyAlignment="1">
      <alignment horizontal="center" vertical="justify"/>
    </xf>
    <xf numFmtId="0" fontId="0" fillId="0" borderId="0" xfId="0" applyAlignment="1">
      <alignment vertical="justify"/>
    </xf>
    <xf numFmtId="0" fontId="101" fillId="0" borderId="0" xfId="0" applyFont="1" applyAlignment="1">
      <alignment horizontal="center" vertical="top"/>
    </xf>
    <xf numFmtId="0" fontId="46" fillId="0" borderId="0" xfId="0" applyFont="1">
      <alignment vertical="top"/>
    </xf>
    <xf numFmtId="0" fontId="29" fillId="0" borderId="0" xfId="0" applyFont="1" applyAlignment="1">
      <alignment horizontal="center"/>
    </xf>
    <xf numFmtId="0" fontId="29" fillId="0" borderId="0" xfId="0" applyFont="1" applyAlignment="1">
      <alignment horizontal="center" vertical="top"/>
    </xf>
    <xf numFmtId="0" fontId="78" fillId="0" borderId="0" xfId="0" applyFont="1" applyAlignment="1">
      <alignment vertical="top" wrapText="1"/>
    </xf>
  </cellXfs>
  <cellStyles count="16">
    <cellStyle name="ç" xfId="1" xr:uid="{00000000-0005-0000-0000-000000000000}"/>
    <cellStyle name="Comma" xfId="12" builtinId="3"/>
    <cellStyle name="Currency [0]" xfId="13" builtinId="7"/>
    <cellStyle name="F2" xfId="2" xr:uid="{00000000-0005-0000-0000-000003000000}"/>
    <cellStyle name="F3" xfId="3" xr:uid="{00000000-0005-0000-0000-000004000000}"/>
    <cellStyle name="F4" xfId="4" xr:uid="{00000000-0005-0000-0000-000005000000}"/>
    <cellStyle name="F5" xfId="5" xr:uid="{00000000-0005-0000-0000-000006000000}"/>
    <cellStyle name="F6" xfId="6" xr:uid="{00000000-0005-0000-0000-000007000000}"/>
    <cellStyle name="F7" xfId="7" xr:uid="{00000000-0005-0000-0000-000008000000}"/>
    <cellStyle name="F8" xfId="8" xr:uid="{00000000-0005-0000-0000-000009000000}"/>
    <cellStyle name="Hyperlink 2" xfId="9" xr:uid="{00000000-0005-0000-0000-00000A000000}"/>
    <cellStyle name="Normal" xfId="0" builtinId="0"/>
    <cellStyle name="Normal 2" xfId="10" xr:uid="{00000000-0005-0000-0000-00000C000000}"/>
    <cellStyle name="Normal 3" xfId="11" xr:uid="{00000000-0005-0000-0000-00000D000000}"/>
    <cellStyle name="Normal 4" xfId="15" xr:uid="{00000000-0005-0000-0000-00000E000000}"/>
    <cellStyle name="Normal 5 2" xfId="14" xr:uid="{00000000-0005-0000-0000-00000F000000}"/>
  </cellStyles>
  <dxfs count="1">
    <dxf>
      <font>
        <color theme="0"/>
      </font>
      <fill>
        <patternFill>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FFCC"/>
      <color rgb="FFD0EDB5"/>
      <color rgb="FFEBF1DE"/>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7</xdr:col>
      <xdr:colOff>342900</xdr:colOff>
      <xdr:row>50</xdr:row>
      <xdr:rowOff>0</xdr:rowOff>
    </xdr:from>
    <xdr:to>
      <xdr:col>7</xdr:col>
      <xdr:colOff>457200</xdr:colOff>
      <xdr:row>51</xdr:row>
      <xdr:rowOff>19050</xdr:rowOff>
    </xdr:to>
    <xdr:sp macro="" textlink="">
      <xdr:nvSpPr>
        <xdr:cNvPr id="1033" name="Text Box 49">
          <a:extLst>
            <a:ext uri="{FF2B5EF4-FFF2-40B4-BE49-F238E27FC236}">
              <a16:creationId xmlns:a16="http://schemas.microsoft.com/office/drawing/2014/main" id="{00000000-0008-0000-0000-000009040000}"/>
            </a:ext>
          </a:extLst>
        </xdr:cNvPr>
        <xdr:cNvSpPr txBox="1">
          <a:spLocks noChangeArrowheads="1"/>
        </xdr:cNvSpPr>
      </xdr:nvSpPr>
      <xdr:spPr bwMode="auto">
        <a:xfrm>
          <a:off x="7915275" y="15982950"/>
          <a:ext cx="1143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1200150</xdr:colOff>
          <xdr:row>23</xdr:row>
          <xdr:rowOff>0</xdr:rowOff>
        </xdr:from>
        <xdr:to>
          <xdr:col>2</xdr:col>
          <xdr:colOff>85725</xdr:colOff>
          <xdr:row>23</xdr:row>
          <xdr:rowOff>104775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342900</xdr:colOff>
      <xdr:row>53</xdr:row>
      <xdr:rowOff>0</xdr:rowOff>
    </xdr:from>
    <xdr:to>
      <xdr:col>7</xdr:col>
      <xdr:colOff>457200</xdr:colOff>
      <xdr:row>54</xdr:row>
      <xdr:rowOff>19049</xdr:rowOff>
    </xdr:to>
    <xdr:sp macro="" textlink="">
      <xdr:nvSpPr>
        <xdr:cNvPr id="4" name="Text Box 49">
          <a:extLst>
            <a:ext uri="{FF2B5EF4-FFF2-40B4-BE49-F238E27FC236}">
              <a16:creationId xmlns:a16="http://schemas.microsoft.com/office/drawing/2014/main" id="{00000000-0008-0000-0000-000004000000}"/>
            </a:ext>
          </a:extLst>
        </xdr:cNvPr>
        <xdr:cNvSpPr txBox="1">
          <a:spLocks noChangeArrowheads="1"/>
        </xdr:cNvSpPr>
      </xdr:nvSpPr>
      <xdr:spPr bwMode="auto">
        <a:xfrm>
          <a:off x="7915275" y="15982950"/>
          <a:ext cx="1143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1200150</xdr:colOff>
          <xdr:row>24</xdr:row>
          <xdr:rowOff>190500</xdr:rowOff>
        </xdr:from>
        <xdr:to>
          <xdr:col>2</xdr:col>
          <xdr:colOff>85725</xdr:colOff>
          <xdr:row>24</xdr:row>
          <xdr:rowOff>295275</xdr:rowOff>
        </xdr:to>
        <xdr:sp macro="" textlink="">
          <xdr:nvSpPr>
            <xdr:cNvPr id="2" name="Check Box 9" hidden="1">
              <a:extLst>
                <a:ext uri="{63B3BB69-23CF-44E3-9099-C40C66FF867C}">
                  <a14:compatExt spid="_x0000_s1033"/>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371475</xdr:colOff>
      <xdr:row>61</xdr:row>
      <xdr:rowOff>0</xdr:rowOff>
    </xdr:from>
    <xdr:to>
      <xdr:col>7</xdr:col>
      <xdr:colOff>466725</xdr:colOff>
      <xdr:row>61</xdr:row>
      <xdr:rowOff>200025</xdr:rowOff>
    </xdr:to>
    <xdr:sp macro="" textlink="">
      <xdr:nvSpPr>
        <xdr:cNvPr id="8193" name="Text Box 1">
          <a:extLst>
            <a:ext uri="{FF2B5EF4-FFF2-40B4-BE49-F238E27FC236}">
              <a16:creationId xmlns:a16="http://schemas.microsoft.com/office/drawing/2014/main" id="{00000000-0008-0000-0700-000001200000}"/>
            </a:ext>
          </a:extLst>
        </xdr:cNvPr>
        <xdr:cNvSpPr txBox="1">
          <a:spLocks noChangeArrowheads="1"/>
        </xdr:cNvSpPr>
      </xdr:nvSpPr>
      <xdr:spPr bwMode="auto">
        <a:xfrm>
          <a:off x="8410575" y="14773275"/>
          <a:ext cx="95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990600</xdr:colOff>
      <xdr:row>14</xdr:row>
      <xdr:rowOff>28575</xdr:rowOff>
    </xdr:from>
    <xdr:to>
      <xdr:col>4</xdr:col>
      <xdr:colOff>1152525</xdr:colOff>
      <xdr:row>15</xdr:row>
      <xdr:rowOff>171450</xdr:rowOff>
    </xdr:to>
    <xdr:sp macro="" textlink="">
      <xdr:nvSpPr>
        <xdr:cNvPr id="5121" name="WordArt 1">
          <a:extLst>
            <a:ext uri="{FF2B5EF4-FFF2-40B4-BE49-F238E27FC236}">
              <a16:creationId xmlns:a16="http://schemas.microsoft.com/office/drawing/2014/main" id="{00000000-0008-0000-0800-000001140000}"/>
            </a:ext>
          </a:extLst>
        </xdr:cNvPr>
        <xdr:cNvSpPr>
          <a:spLocks noChangeArrowheads="1" noChangeShapeType="1" noTextEdit="1"/>
        </xdr:cNvSpPr>
      </xdr:nvSpPr>
      <xdr:spPr bwMode="auto">
        <a:xfrm>
          <a:off x="3924300" y="3228975"/>
          <a:ext cx="161925" cy="5524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a:t>
          </a:r>
        </a:p>
      </xdr:txBody>
    </xdr:sp>
    <xdr:clientData/>
  </xdr:twoCellAnchor>
  <xdr:twoCellAnchor>
    <xdr:from>
      <xdr:col>6</xdr:col>
      <xdr:colOff>1076325</xdr:colOff>
      <xdr:row>13</xdr:row>
      <xdr:rowOff>219075</xdr:rowOff>
    </xdr:from>
    <xdr:to>
      <xdr:col>6</xdr:col>
      <xdr:colOff>1257300</xdr:colOff>
      <xdr:row>15</xdr:row>
      <xdr:rowOff>219075</xdr:rowOff>
    </xdr:to>
    <xdr:sp macro="" textlink="">
      <xdr:nvSpPr>
        <xdr:cNvPr id="5124" name="WordArt 4">
          <a:extLst>
            <a:ext uri="{FF2B5EF4-FFF2-40B4-BE49-F238E27FC236}">
              <a16:creationId xmlns:a16="http://schemas.microsoft.com/office/drawing/2014/main" id="{00000000-0008-0000-0800-000004140000}"/>
            </a:ext>
          </a:extLst>
        </xdr:cNvPr>
        <xdr:cNvSpPr>
          <a:spLocks noChangeArrowheads="1" noChangeShapeType="1" noTextEdit="1"/>
        </xdr:cNvSpPr>
      </xdr:nvSpPr>
      <xdr:spPr bwMode="auto">
        <a:xfrm>
          <a:off x="6648450" y="3190875"/>
          <a:ext cx="180975" cy="6381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3</a:t>
          </a:r>
        </a:p>
      </xdr:txBody>
    </xdr:sp>
    <xdr:clientData/>
  </xdr:twoCellAnchor>
  <xdr:twoCellAnchor>
    <xdr:from>
      <xdr:col>5</xdr:col>
      <xdr:colOff>1028700</xdr:colOff>
      <xdr:row>14</xdr:row>
      <xdr:rowOff>76200</xdr:rowOff>
    </xdr:from>
    <xdr:to>
      <xdr:col>5</xdr:col>
      <xdr:colOff>1209675</xdr:colOff>
      <xdr:row>16</xdr:row>
      <xdr:rowOff>19050</xdr:rowOff>
    </xdr:to>
    <xdr:sp macro="" textlink="">
      <xdr:nvSpPr>
        <xdr:cNvPr id="5125" name="WordArt 5">
          <a:extLst>
            <a:ext uri="{FF2B5EF4-FFF2-40B4-BE49-F238E27FC236}">
              <a16:creationId xmlns:a16="http://schemas.microsoft.com/office/drawing/2014/main" id="{00000000-0008-0000-0800-000005140000}"/>
            </a:ext>
          </a:extLst>
        </xdr:cNvPr>
        <xdr:cNvSpPr>
          <a:spLocks noChangeArrowheads="1" noChangeShapeType="1" noTextEdit="1"/>
        </xdr:cNvSpPr>
      </xdr:nvSpPr>
      <xdr:spPr bwMode="auto">
        <a:xfrm>
          <a:off x="5343525" y="3276600"/>
          <a:ext cx="180975" cy="581025"/>
        </a:xfrm>
        <a:prstGeom prst="rect">
          <a:avLst/>
        </a:prstGeom>
        <a:extLst>
          <a:ext uri="{AF507438-7753-43E0-B8FC-AC1667EBCBE1}">
            <a14:hiddenEffects xmlns:a14="http://schemas.microsoft.com/office/drawing/2010/main">
              <a:effectLst/>
            </a14:hiddenEffects>
          </a:ext>
        </a:extLst>
      </xdr:spPr>
      <xdr:txBody>
        <a:bodyPr vertOverflow="clip" wrap="none" lIns="18288" tIns="0" rIns="0" bIns="0" fromWordArt="1" anchor="t">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2</a:t>
          </a:r>
        </a:p>
      </xdr:txBody>
    </xdr:sp>
    <xdr:clientData/>
  </xdr:twoCellAnchor>
  <xdr:twoCellAnchor>
    <xdr:from>
      <xdr:col>7</xdr:col>
      <xdr:colOff>1143000</xdr:colOff>
      <xdr:row>14</xdr:row>
      <xdr:rowOff>28575</xdr:rowOff>
    </xdr:from>
    <xdr:to>
      <xdr:col>7</xdr:col>
      <xdr:colOff>1323975</xdr:colOff>
      <xdr:row>15</xdr:row>
      <xdr:rowOff>180975</xdr:rowOff>
    </xdr:to>
    <xdr:sp macro="" textlink="">
      <xdr:nvSpPr>
        <xdr:cNvPr id="5126" name="WordArt 6">
          <a:extLst>
            <a:ext uri="{FF2B5EF4-FFF2-40B4-BE49-F238E27FC236}">
              <a16:creationId xmlns:a16="http://schemas.microsoft.com/office/drawing/2014/main" id="{00000000-0008-0000-0800-000006140000}"/>
            </a:ext>
          </a:extLst>
        </xdr:cNvPr>
        <xdr:cNvSpPr>
          <a:spLocks noChangeArrowheads="1" noChangeShapeType="1" noTextEdit="1"/>
        </xdr:cNvSpPr>
      </xdr:nvSpPr>
      <xdr:spPr bwMode="auto">
        <a:xfrm>
          <a:off x="8029575" y="3228975"/>
          <a:ext cx="180975"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4</a:t>
          </a:r>
        </a:p>
      </xdr:txBody>
    </xdr:sp>
    <xdr:clientData/>
  </xdr:twoCellAnchor>
  <xdr:twoCellAnchor>
    <xdr:from>
      <xdr:col>10</xdr:col>
      <xdr:colOff>1193801</xdr:colOff>
      <xdr:row>14</xdr:row>
      <xdr:rowOff>9525</xdr:rowOff>
    </xdr:from>
    <xdr:to>
      <xdr:col>10</xdr:col>
      <xdr:colOff>1504951</xdr:colOff>
      <xdr:row>15</xdr:row>
      <xdr:rowOff>209550</xdr:rowOff>
    </xdr:to>
    <xdr:sp macro="" textlink="">
      <xdr:nvSpPr>
        <xdr:cNvPr id="5130" name="WordArt 10">
          <a:extLst>
            <a:ext uri="{FF2B5EF4-FFF2-40B4-BE49-F238E27FC236}">
              <a16:creationId xmlns:a16="http://schemas.microsoft.com/office/drawing/2014/main" id="{00000000-0008-0000-0800-00000A140000}"/>
            </a:ext>
          </a:extLst>
        </xdr:cNvPr>
        <xdr:cNvSpPr>
          <a:spLocks noChangeArrowheads="1" noChangeShapeType="1" noTextEdit="1"/>
        </xdr:cNvSpPr>
      </xdr:nvSpPr>
      <xdr:spPr bwMode="auto">
        <a:xfrm>
          <a:off x="12534901" y="3209925"/>
          <a:ext cx="311150" cy="8096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7</a:t>
          </a:r>
        </a:p>
      </xdr:txBody>
    </xdr:sp>
    <xdr:clientData/>
  </xdr:twoCellAnchor>
  <xdr:twoCellAnchor>
    <xdr:from>
      <xdr:col>9</xdr:col>
      <xdr:colOff>1323975</xdr:colOff>
      <xdr:row>14</xdr:row>
      <xdr:rowOff>28575</xdr:rowOff>
    </xdr:from>
    <xdr:to>
      <xdr:col>9</xdr:col>
      <xdr:colOff>1504950</xdr:colOff>
      <xdr:row>15</xdr:row>
      <xdr:rowOff>219075</xdr:rowOff>
    </xdr:to>
    <xdr:sp macro="" textlink="">
      <xdr:nvSpPr>
        <xdr:cNvPr id="5131" name="WordArt 11">
          <a:extLst>
            <a:ext uri="{FF2B5EF4-FFF2-40B4-BE49-F238E27FC236}">
              <a16:creationId xmlns:a16="http://schemas.microsoft.com/office/drawing/2014/main" id="{00000000-0008-0000-0800-00000B140000}"/>
            </a:ext>
          </a:extLst>
        </xdr:cNvPr>
        <xdr:cNvSpPr>
          <a:spLocks noChangeArrowheads="1" noChangeShapeType="1" noTextEdit="1"/>
        </xdr:cNvSpPr>
      </xdr:nvSpPr>
      <xdr:spPr bwMode="auto">
        <a:xfrm>
          <a:off x="11068050" y="3228975"/>
          <a:ext cx="180975" cy="6000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6</a:t>
          </a:r>
        </a:p>
      </xdr:txBody>
    </xdr:sp>
    <xdr:clientData/>
  </xdr:twoCellAnchor>
  <xdr:twoCellAnchor>
    <xdr:from>
      <xdr:col>8</xdr:col>
      <xdr:colOff>1323975</xdr:colOff>
      <xdr:row>14</xdr:row>
      <xdr:rowOff>9525</xdr:rowOff>
    </xdr:from>
    <xdr:to>
      <xdr:col>8</xdr:col>
      <xdr:colOff>1504950</xdr:colOff>
      <xdr:row>16</xdr:row>
      <xdr:rowOff>9525</xdr:rowOff>
    </xdr:to>
    <xdr:sp macro="" textlink="">
      <xdr:nvSpPr>
        <xdr:cNvPr id="5132" name="WordArt 12">
          <a:extLst>
            <a:ext uri="{FF2B5EF4-FFF2-40B4-BE49-F238E27FC236}">
              <a16:creationId xmlns:a16="http://schemas.microsoft.com/office/drawing/2014/main" id="{00000000-0008-0000-0800-00000C140000}"/>
            </a:ext>
          </a:extLst>
        </xdr:cNvPr>
        <xdr:cNvSpPr>
          <a:spLocks noChangeArrowheads="1" noChangeShapeType="1" noTextEdit="1"/>
        </xdr:cNvSpPr>
      </xdr:nvSpPr>
      <xdr:spPr bwMode="auto">
        <a:xfrm>
          <a:off x="9544050" y="3209925"/>
          <a:ext cx="180975" cy="6381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5</a:t>
          </a:r>
        </a:p>
      </xdr:txBody>
    </xdr:sp>
    <xdr:clientData/>
  </xdr:twoCellAnchor>
  <xdr:twoCellAnchor>
    <xdr:from>
      <xdr:col>13</xdr:col>
      <xdr:colOff>1600200</xdr:colOff>
      <xdr:row>13</xdr:row>
      <xdr:rowOff>219075</xdr:rowOff>
    </xdr:from>
    <xdr:to>
      <xdr:col>13</xdr:col>
      <xdr:colOff>1924050</xdr:colOff>
      <xdr:row>15</xdr:row>
      <xdr:rowOff>200025</xdr:rowOff>
    </xdr:to>
    <xdr:sp macro="" textlink="">
      <xdr:nvSpPr>
        <xdr:cNvPr id="5133" name="WordArt 13">
          <a:extLst>
            <a:ext uri="{FF2B5EF4-FFF2-40B4-BE49-F238E27FC236}">
              <a16:creationId xmlns:a16="http://schemas.microsoft.com/office/drawing/2014/main" id="{00000000-0008-0000-0800-00000D140000}"/>
            </a:ext>
          </a:extLst>
        </xdr:cNvPr>
        <xdr:cNvSpPr>
          <a:spLocks noChangeArrowheads="1" noChangeShapeType="1" noTextEdit="1"/>
        </xdr:cNvSpPr>
      </xdr:nvSpPr>
      <xdr:spPr bwMode="auto">
        <a:xfrm>
          <a:off x="18840450" y="3190875"/>
          <a:ext cx="323850" cy="6191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10</a:t>
          </a:r>
        </a:p>
      </xdr:txBody>
    </xdr:sp>
    <xdr:clientData/>
  </xdr:twoCellAnchor>
  <xdr:twoCellAnchor>
    <xdr:from>
      <xdr:col>16</xdr:col>
      <xdr:colOff>0</xdr:colOff>
      <xdr:row>14</xdr:row>
      <xdr:rowOff>9525</xdr:rowOff>
    </xdr:from>
    <xdr:to>
      <xdr:col>16</xdr:col>
      <xdr:colOff>0</xdr:colOff>
      <xdr:row>15</xdr:row>
      <xdr:rowOff>161925</xdr:rowOff>
    </xdr:to>
    <xdr:sp macro="" textlink="">
      <xdr:nvSpPr>
        <xdr:cNvPr id="5134" name="WordArt 14">
          <a:extLst>
            <a:ext uri="{FF2B5EF4-FFF2-40B4-BE49-F238E27FC236}">
              <a16:creationId xmlns:a16="http://schemas.microsoft.com/office/drawing/2014/main" id="{00000000-0008-0000-0800-00000E140000}"/>
            </a:ext>
          </a:extLst>
        </xdr:cNvPr>
        <xdr:cNvSpPr>
          <a:spLocks noChangeArrowheads="1" noChangeShapeType="1" noTextEdit="1"/>
        </xdr:cNvSpPr>
      </xdr:nvSpPr>
      <xdr:spPr bwMode="auto">
        <a:xfrm>
          <a:off x="22640925" y="3209925"/>
          <a:ext cx="0"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14</a:t>
          </a:r>
        </a:p>
      </xdr:txBody>
    </xdr:sp>
    <xdr:clientData/>
  </xdr:twoCellAnchor>
  <xdr:twoCellAnchor>
    <xdr:from>
      <xdr:col>16</xdr:col>
      <xdr:colOff>1171575</xdr:colOff>
      <xdr:row>14</xdr:row>
      <xdr:rowOff>9525</xdr:rowOff>
    </xdr:from>
    <xdr:to>
      <xdr:col>16</xdr:col>
      <xdr:colOff>1447800</xdr:colOff>
      <xdr:row>15</xdr:row>
      <xdr:rowOff>219075</xdr:rowOff>
    </xdr:to>
    <xdr:sp macro="" textlink="">
      <xdr:nvSpPr>
        <xdr:cNvPr id="5135" name="WordArt 15">
          <a:extLst>
            <a:ext uri="{FF2B5EF4-FFF2-40B4-BE49-F238E27FC236}">
              <a16:creationId xmlns:a16="http://schemas.microsoft.com/office/drawing/2014/main" id="{00000000-0008-0000-0800-00000F140000}"/>
            </a:ext>
          </a:extLst>
        </xdr:cNvPr>
        <xdr:cNvSpPr>
          <a:spLocks noChangeArrowheads="1" noChangeShapeType="1" noTextEdit="1"/>
        </xdr:cNvSpPr>
      </xdr:nvSpPr>
      <xdr:spPr bwMode="auto">
        <a:xfrm>
          <a:off x="23812500" y="3209925"/>
          <a:ext cx="276225" cy="6191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13</a:t>
          </a:r>
        </a:p>
      </xdr:txBody>
    </xdr:sp>
    <xdr:clientData/>
  </xdr:twoCellAnchor>
  <xdr:twoCellAnchor>
    <xdr:from>
      <xdr:col>17</xdr:col>
      <xdr:colOff>1666875</xdr:colOff>
      <xdr:row>14</xdr:row>
      <xdr:rowOff>28575</xdr:rowOff>
    </xdr:from>
    <xdr:to>
      <xdr:col>17</xdr:col>
      <xdr:colOff>1943100</xdr:colOff>
      <xdr:row>15</xdr:row>
      <xdr:rowOff>180975</xdr:rowOff>
    </xdr:to>
    <xdr:sp macro="" textlink="">
      <xdr:nvSpPr>
        <xdr:cNvPr id="5144" name="WordArt 24">
          <a:extLst>
            <a:ext uri="{FF2B5EF4-FFF2-40B4-BE49-F238E27FC236}">
              <a16:creationId xmlns:a16="http://schemas.microsoft.com/office/drawing/2014/main" id="{00000000-0008-0000-0800-000018140000}"/>
            </a:ext>
          </a:extLst>
        </xdr:cNvPr>
        <xdr:cNvSpPr>
          <a:spLocks noChangeArrowheads="1" noChangeShapeType="1" noTextEdit="1"/>
        </xdr:cNvSpPr>
      </xdr:nvSpPr>
      <xdr:spPr bwMode="auto">
        <a:xfrm>
          <a:off x="25869900" y="3228975"/>
          <a:ext cx="276225"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14</a:t>
          </a:r>
        </a:p>
      </xdr:txBody>
    </xdr:sp>
    <xdr:clientData/>
  </xdr:twoCellAnchor>
  <xdr:twoCellAnchor>
    <xdr:from>
      <xdr:col>11</xdr:col>
      <xdr:colOff>2247900</xdr:colOff>
      <xdr:row>13</xdr:row>
      <xdr:rowOff>152400</xdr:rowOff>
    </xdr:from>
    <xdr:to>
      <xdr:col>12</xdr:col>
      <xdr:colOff>25400</xdr:colOff>
      <xdr:row>15</xdr:row>
      <xdr:rowOff>114300</xdr:rowOff>
    </xdr:to>
    <xdr:sp macro="" textlink="">
      <xdr:nvSpPr>
        <xdr:cNvPr id="5146" name="WordArt 26">
          <a:extLst>
            <a:ext uri="{FF2B5EF4-FFF2-40B4-BE49-F238E27FC236}">
              <a16:creationId xmlns:a16="http://schemas.microsoft.com/office/drawing/2014/main" id="{00000000-0008-0000-0800-00001A140000}"/>
            </a:ext>
          </a:extLst>
        </xdr:cNvPr>
        <xdr:cNvSpPr>
          <a:spLocks noChangeArrowheads="1" noChangeShapeType="1" noTextEdit="1"/>
        </xdr:cNvSpPr>
      </xdr:nvSpPr>
      <xdr:spPr bwMode="auto">
        <a:xfrm>
          <a:off x="15138400" y="3124200"/>
          <a:ext cx="165100" cy="1003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8</a:t>
          </a:r>
        </a:p>
      </xdr:txBody>
    </xdr:sp>
    <xdr:clientData/>
  </xdr:twoCellAnchor>
  <xdr:twoCellAnchor>
    <xdr:from>
      <xdr:col>12</xdr:col>
      <xdr:colOff>1819275</xdr:colOff>
      <xdr:row>14</xdr:row>
      <xdr:rowOff>28575</xdr:rowOff>
    </xdr:from>
    <xdr:to>
      <xdr:col>12</xdr:col>
      <xdr:colOff>2095500</xdr:colOff>
      <xdr:row>15</xdr:row>
      <xdr:rowOff>200025</xdr:rowOff>
    </xdr:to>
    <xdr:sp macro="" textlink="">
      <xdr:nvSpPr>
        <xdr:cNvPr id="5148" name="WordArt 28">
          <a:extLst>
            <a:ext uri="{FF2B5EF4-FFF2-40B4-BE49-F238E27FC236}">
              <a16:creationId xmlns:a16="http://schemas.microsoft.com/office/drawing/2014/main" id="{00000000-0008-0000-0800-00001C140000}"/>
            </a:ext>
          </a:extLst>
        </xdr:cNvPr>
        <xdr:cNvSpPr>
          <a:spLocks noChangeArrowheads="1" noChangeShapeType="1" noTextEdit="1"/>
        </xdr:cNvSpPr>
      </xdr:nvSpPr>
      <xdr:spPr bwMode="auto">
        <a:xfrm>
          <a:off x="16944975" y="3228975"/>
          <a:ext cx="276225" cy="5810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9</a:t>
          </a:r>
        </a:p>
      </xdr:txBody>
    </xdr:sp>
    <xdr:clientData/>
  </xdr:twoCellAnchor>
  <xdr:twoCellAnchor>
    <xdr:from>
      <xdr:col>3</xdr:col>
      <xdr:colOff>542925</xdr:colOff>
      <xdr:row>13</xdr:row>
      <xdr:rowOff>161925</xdr:rowOff>
    </xdr:from>
    <xdr:to>
      <xdr:col>3</xdr:col>
      <xdr:colOff>695325</xdr:colOff>
      <xdr:row>15</xdr:row>
      <xdr:rowOff>123825</xdr:rowOff>
    </xdr:to>
    <xdr:sp macro="" textlink="">
      <xdr:nvSpPr>
        <xdr:cNvPr id="5149" name="WordArt 29">
          <a:extLst>
            <a:ext uri="{FF2B5EF4-FFF2-40B4-BE49-F238E27FC236}">
              <a16:creationId xmlns:a16="http://schemas.microsoft.com/office/drawing/2014/main" id="{00000000-0008-0000-0800-00001D140000}"/>
            </a:ext>
          </a:extLst>
        </xdr:cNvPr>
        <xdr:cNvSpPr>
          <a:spLocks noChangeArrowheads="1" noChangeShapeType="1" noTextEdit="1"/>
        </xdr:cNvSpPr>
      </xdr:nvSpPr>
      <xdr:spPr bwMode="auto">
        <a:xfrm>
          <a:off x="2695575" y="3133725"/>
          <a:ext cx="152400" cy="6000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B</a:t>
          </a:r>
        </a:p>
      </xdr:txBody>
    </xdr:sp>
    <xdr:clientData/>
  </xdr:twoCellAnchor>
  <xdr:twoCellAnchor>
    <xdr:from>
      <xdr:col>0</xdr:col>
      <xdr:colOff>428625</xdr:colOff>
      <xdr:row>13</xdr:row>
      <xdr:rowOff>152400</xdr:rowOff>
    </xdr:from>
    <xdr:to>
      <xdr:col>1</xdr:col>
      <xdr:colOff>19050</xdr:colOff>
      <xdr:row>15</xdr:row>
      <xdr:rowOff>114300</xdr:rowOff>
    </xdr:to>
    <xdr:sp macro="" textlink="">
      <xdr:nvSpPr>
        <xdr:cNvPr id="5150" name="WordArt 30">
          <a:extLst>
            <a:ext uri="{FF2B5EF4-FFF2-40B4-BE49-F238E27FC236}">
              <a16:creationId xmlns:a16="http://schemas.microsoft.com/office/drawing/2014/main" id="{00000000-0008-0000-0800-00001E140000}"/>
            </a:ext>
          </a:extLst>
        </xdr:cNvPr>
        <xdr:cNvSpPr>
          <a:spLocks noChangeArrowheads="1" noChangeShapeType="1" noTextEdit="1"/>
        </xdr:cNvSpPr>
      </xdr:nvSpPr>
      <xdr:spPr bwMode="auto">
        <a:xfrm>
          <a:off x="428625" y="3124200"/>
          <a:ext cx="180975" cy="6000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A</a:t>
          </a:r>
        </a:p>
      </xdr:txBody>
    </xdr:sp>
    <xdr:clientData/>
  </xdr:twoCellAnchor>
  <xdr:twoCellAnchor>
    <xdr:from>
      <xdr:col>14</xdr:col>
      <xdr:colOff>1457325</xdr:colOff>
      <xdr:row>14</xdr:row>
      <xdr:rowOff>38100</xdr:rowOff>
    </xdr:from>
    <xdr:to>
      <xdr:col>14</xdr:col>
      <xdr:colOff>1733550</xdr:colOff>
      <xdr:row>15</xdr:row>
      <xdr:rowOff>190500</xdr:rowOff>
    </xdr:to>
    <xdr:sp macro="" textlink="">
      <xdr:nvSpPr>
        <xdr:cNvPr id="5152" name="WordArt 32">
          <a:extLst>
            <a:ext uri="{FF2B5EF4-FFF2-40B4-BE49-F238E27FC236}">
              <a16:creationId xmlns:a16="http://schemas.microsoft.com/office/drawing/2014/main" id="{00000000-0008-0000-0800-000020140000}"/>
            </a:ext>
          </a:extLst>
        </xdr:cNvPr>
        <xdr:cNvSpPr>
          <a:spLocks noChangeArrowheads="1" noChangeShapeType="1" noTextEdit="1"/>
        </xdr:cNvSpPr>
      </xdr:nvSpPr>
      <xdr:spPr bwMode="auto">
        <a:xfrm>
          <a:off x="20631150" y="3238500"/>
          <a:ext cx="276225"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11</a:t>
          </a:r>
        </a:p>
      </xdr:txBody>
    </xdr:sp>
    <xdr:clientData/>
  </xdr:twoCellAnchor>
  <xdr:twoCellAnchor>
    <xdr:from>
      <xdr:col>16</xdr:col>
      <xdr:colOff>0</xdr:colOff>
      <xdr:row>14</xdr:row>
      <xdr:rowOff>9525</xdr:rowOff>
    </xdr:from>
    <xdr:to>
      <xdr:col>16</xdr:col>
      <xdr:colOff>0</xdr:colOff>
      <xdr:row>15</xdr:row>
      <xdr:rowOff>161925</xdr:rowOff>
    </xdr:to>
    <xdr:sp macro="" textlink="">
      <xdr:nvSpPr>
        <xdr:cNvPr id="5153" name="WordArt 33">
          <a:extLst>
            <a:ext uri="{FF2B5EF4-FFF2-40B4-BE49-F238E27FC236}">
              <a16:creationId xmlns:a16="http://schemas.microsoft.com/office/drawing/2014/main" id="{00000000-0008-0000-0800-000021140000}"/>
            </a:ext>
          </a:extLst>
        </xdr:cNvPr>
        <xdr:cNvSpPr>
          <a:spLocks noChangeArrowheads="1" noChangeShapeType="1" noTextEdit="1"/>
        </xdr:cNvSpPr>
      </xdr:nvSpPr>
      <xdr:spPr bwMode="auto">
        <a:xfrm>
          <a:off x="22640925" y="3209925"/>
          <a:ext cx="0"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15</a:t>
          </a:r>
        </a:p>
      </xdr:txBody>
    </xdr:sp>
    <xdr:clientData/>
  </xdr:twoCellAnchor>
  <xdr:twoCellAnchor>
    <xdr:from>
      <xdr:col>15</xdr:col>
      <xdr:colOff>1400175</xdr:colOff>
      <xdr:row>14</xdr:row>
      <xdr:rowOff>38100</xdr:rowOff>
    </xdr:from>
    <xdr:to>
      <xdr:col>15</xdr:col>
      <xdr:colOff>1676400</xdr:colOff>
      <xdr:row>15</xdr:row>
      <xdr:rowOff>190500</xdr:rowOff>
    </xdr:to>
    <xdr:sp macro="" textlink="">
      <xdr:nvSpPr>
        <xdr:cNvPr id="5155" name="WordArt 35">
          <a:extLst>
            <a:ext uri="{FF2B5EF4-FFF2-40B4-BE49-F238E27FC236}">
              <a16:creationId xmlns:a16="http://schemas.microsoft.com/office/drawing/2014/main" id="{00000000-0008-0000-0800-000023140000}"/>
            </a:ext>
          </a:extLst>
        </xdr:cNvPr>
        <xdr:cNvSpPr>
          <a:spLocks noChangeArrowheads="1" noChangeShapeType="1" noTextEdit="1"/>
        </xdr:cNvSpPr>
      </xdr:nvSpPr>
      <xdr:spPr bwMode="auto">
        <a:xfrm>
          <a:off x="22326600" y="3238500"/>
          <a:ext cx="276225"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12</a:t>
          </a:r>
        </a:p>
      </xdr:txBody>
    </xdr:sp>
    <xdr:clientData/>
  </xdr:twoCellAnchor>
  <xdr:twoCellAnchor>
    <xdr:from>
      <xdr:col>16</xdr:col>
      <xdr:colOff>0</xdr:colOff>
      <xdr:row>14</xdr:row>
      <xdr:rowOff>9525</xdr:rowOff>
    </xdr:from>
    <xdr:to>
      <xdr:col>16</xdr:col>
      <xdr:colOff>0</xdr:colOff>
      <xdr:row>15</xdr:row>
      <xdr:rowOff>180975</xdr:rowOff>
    </xdr:to>
    <xdr:sp macro="" textlink="">
      <xdr:nvSpPr>
        <xdr:cNvPr id="5156" name="WordArt 36">
          <a:extLst>
            <a:ext uri="{FF2B5EF4-FFF2-40B4-BE49-F238E27FC236}">
              <a16:creationId xmlns:a16="http://schemas.microsoft.com/office/drawing/2014/main" id="{00000000-0008-0000-0800-000024140000}"/>
            </a:ext>
          </a:extLst>
        </xdr:cNvPr>
        <xdr:cNvSpPr>
          <a:spLocks noChangeArrowheads="1" noChangeShapeType="1" noTextEdit="1"/>
        </xdr:cNvSpPr>
      </xdr:nvSpPr>
      <xdr:spPr bwMode="auto">
        <a:xfrm>
          <a:off x="22640925" y="3209925"/>
          <a:ext cx="0" cy="5810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12</a:t>
          </a:r>
        </a:p>
      </xdr:txBody>
    </xdr:sp>
    <xdr:clientData/>
  </xdr:twoCellAnchor>
  <xdr:twoCellAnchor>
    <xdr:from>
      <xdr:col>16</xdr:col>
      <xdr:colOff>0</xdr:colOff>
      <xdr:row>14</xdr:row>
      <xdr:rowOff>9525</xdr:rowOff>
    </xdr:from>
    <xdr:to>
      <xdr:col>16</xdr:col>
      <xdr:colOff>0</xdr:colOff>
      <xdr:row>15</xdr:row>
      <xdr:rowOff>161925</xdr:rowOff>
    </xdr:to>
    <xdr:sp macro="" textlink="">
      <xdr:nvSpPr>
        <xdr:cNvPr id="5157" name="WordArt 37">
          <a:extLst>
            <a:ext uri="{FF2B5EF4-FFF2-40B4-BE49-F238E27FC236}">
              <a16:creationId xmlns:a16="http://schemas.microsoft.com/office/drawing/2014/main" id="{00000000-0008-0000-0800-000025140000}"/>
            </a:ext>
          </a:extLst>
        </xdr:cNvPr>
        <xdr:cNvSpPr>
          <a:spLocks noChangeArrowheads="1" noChangeShapeType="1" noTextEdit="1"/>
        </xdr:cNvSpPr>
      </xdr:nvSpPr>
      <xdr:spPr bwMode="auto">
        <a:xfrm>
          <a:off x="22640925" y="3209925"/>
          <a:ext cx="0"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14</a:t>
          </a:r>
        </a:p>
      </xdr:txBody>
    </xdr:sp>
    <xdr:clientData/>
  </xdr:twoCellAnchor>
  <xdr:twoCellAnchor>
    <xdr:from>
      <xdr:col>19</xdr:col>
      <xdr:colOff>1171575</xdr:colOff>
      <xdr:row>14</xdr:row>
      <xdr:rowOff>9525</xdr:rowOff>
    </xdr:from>
    <xdr:to>
      <xdr:col>19</xdr:col>
      <xdr:colOff>1447800</xdr:colOff>
      <xdr:row>15</xdr:row>
      <xdr:rowOff>219075</xdr:rowOff>
    </xdr:to>
    <xdr:sp macro="" textlink="">
      <xdr:nvSpPr>
        <xdr:cNvPr id="22" name="WordArt 15">
          <a:extLst>
            <a:ext uri="{FF2B5EF4-FFF2-40B4-BE49-F238E27FC236}">
              <a16:creationId xmlns:a16="http://schemas.microsoft.com/office/drawing/2014/main" id="{00000000-0008-0000-0800-000016000000}"/>
            </a:ext>
          </a:extLst>
        </xdr:cNvPr>
        <xdr:cNvSpPr>
          <a:spLocks noChangeArrowheads="1" noChangeShapeType="1" noTextEdit="1"/>
        </xdr:cNvSpPr>
      </xdr:nvSpPr>
      <xdr:spPr bwMode="auto">
        <a:xfrm>
          <a:off x="24018875" y="3209925"/>
          <a:ext cx="276225" cy="8191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13</a:t>
          </a:r>
        </a:p>
      </xdr:txBody>
    </xdr:sp>
    <xdr:clientData/>
  </xdr:twoCellAnchor>
  <xdr:twoCellAnchor>
    <xdr:from>
      <xdr:col>19</xdr:col>
      <xdr:colOff>1666875</xdr:colOff>
      <xdr:row>14</xdr:row>
      <xdr:rowOff>28575</xdr:rowOff>
    </xdr:from>
    <xdr:to>
      <xdr:col>19</xdr:col>
      <xdr:colOff>1943100</xdr:colOff>
      <xdr:row>15</xdr:row>
      <xdr:rowOff>180975</xdr:rowOff>
    </xdr:to>
    <xdr:sp macro="" textlink="">
      <xdr:nvSpPr>
        <xdr:cNvPr id="24" name="WordArt 24">
          <a:extLst>
            <a:ext uri="{FF2B5EF4-FFF2-40B4-BE49-F238E27FC236}">
              <a16:creationId xmlns:a16="http://schemas.microsoft.com/office/drawing/2014/main" id="{00000000-0008-0000-0800-000018000000}"/>
            </a:ext>
          </a:extLst>
        </xdr:cNvPr>
        <xdr:cNvSpPr>
          <a:spLocks noChangeArrowheads="1" noChangeShapeType="1" noTextEdit="1"/>
        </xdr:cNvSpPr>
      </xdr:nvSpPr>
      <xdr:spPr bwMode="auto">
        <a:xfrm>
          <a:off x="26076275" y="3228975"/>
          <a:ext cx="276225" cy="7620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14</a:t>
          </a:r>
        </a:p>
      </xdr:txBody>
    </xdr:sp>
    <xdr:clientData/>
  </xdr:twoCellAnchor>
  <xdr:twoCellAnchor>
    <xdr:from>
      <xdr:col>19</xdr:col>
      <xdr:colOff>147319</xdr:colOff>
      <xdr:row>10</xdr:row>
      <xdr:rowOff>177800</xdr:rowOff>
    </xdr:from>
    <xdr:to>
      <xdr:col>19</xdr:col>
      <xdr:colOff>482600</xdr:colOff>
      <xdr:row>18</xdr:row>
      <xdr:rowOff>215900</xdr:rowOff>
    </xdr:to>
    <xdr:sp macro="" textlink="">
      <xdr:nvSpPr>
        <xdr:cNvPr id="32" name="WordArt 24">
          <a:extLst>
            <a:ext uri="{FF2B5EF4-FFF2-40B4-BE49-F238E27FC236}">
              <a16:creationId xmlns:a16="http://schemas.microsoft.com/office/drawing/2014/main" id="{00000000-0008-0000-0800-000020000000}"/>
            </a:ext>
          </a:extLst>
        </xdr:cNvPr>
        <xdr:cNvSpPr>
          <a:spLocks noChangeArrowheads="1" noChangeShapeType="1" noTextEdit="1"/>
        </xdr:cNvSpPr>
      </xdr:nvSpPr>
      <xdr:spPr bwMode="auto">
        <a:xfrm flipH="1">
          <a:off x="26614119" y="2463800"/>
          <a:ext cx="335281" cy="22479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lvl="1" algn="r" rtl="0">
            <a:buNone/>
          </a:pPr>
          <a:endPar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endParaRPr>
        </a:p>
      </xdr:txBody>
    </xdr:sp>
    <xdr:clientData/>
  </xdr:twoCellAnchor>
  <xdr:twoCellAnchor>
    <xdr:from>
      <xdr:col>19</xdr:col>
      <xdr:colOff>647700</xdr:colOff>
      <xdr:row>13</xdr:row>
      <xdr:rowOff>203200</xdr:rowOff>
    </xdr:from>
    <xdr:to>
      <xdr:col>19</xdr:col>
      <xdr:colOff>889000</xdr:colOff>
      <xdr:row>16</xdr:row>
      <xdr:rowOff>76200</xdr:rowOff>
    </xdr:to>
    <xdr:sp macro="" textlink="">
      <xdr:nvSpPr>
        <xdr:cNvPr id="33" name="WordArt 24">
          <a:extLst>
            <a:ext uri="{FF2B5EF4-FFF2-40B4-BE49-F238E27FC236}">
              <a16:creationId xmlns:a16="http://schemas.microsoft.com/office/drawing/2014/main" id="{00000000-0008-0000-0800-000021000000}"/>
            </a:ext>
          </a:extLst>
        </xdr:cNvPr>
        <xdr:cNvSpPr>
          <a:spLocks noChangeArrowheads="1" noChangeShapeType="1" noTextEdit="1"/>
        </xdr:cNvSpPr>
      </xdr:nvSpPr>
      <xdr:spPr bwMode="auto">
        <a:xfrm>
          <a:off x="27114500" y="3175000"/>
          <a:ext cx="241300" cy="11430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15</a:t>
          </a:r>
        </a:p>
      </xdr:txBody>
    </xdr:sp>
    <xdr:clientData/>
  </xdr:twoCellAnchor>
  <xdr:twoCellAnchor>
    <xdr:from>
      <xdr:col>20</xdr:col>
      <xdr:colOff>1171575</xdr:colOff>
      <xdr:row>14</xdr:row>
      <xdr:rowOff>9525</xdr:rowOff>
    </xdr:from>
    <xdr:to>
      <xdr:col>20</xdr:col>
      <xdr:colOff>1447800</xdr:colOff>
      <xdr:row>15</xdr:row>
      <xdr:rowOff>219075</xdr:rowOff>
    </xdr:to>
    <xdr:sp macro="" textlink="">
      <xdr:nvSpPr>
        <xdr:cNvPr id="28" name="WordArt 15">
          <a:extLst>
            <a:ext uri="{FF2B5EF4-FFF2-40B4-BE49-F238E27FC236}">
              <a16:creationId xmlns:a16="http://schemas.microsoft.com/office/drawing/2014/main" id="{00000000-0008-0000-0800-00001C000000}"/>
            </a:ext>
          </a:extLst>
        </xdr:cNvPr>
        <xdr:cNvSpPr>
          <a:spLocks noChangeArrowheads="1" noChangeShapeType="1" noTextEdit="1"/>
        </xdr:cNvSpPr>
      </xdr:nvSpPr>
      <xdr:spPr bwMode="auto">
        <a:xfrm>
          <a:off x="27362150" y="3209925"/>
          <a:ext cx="0" cy="8191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13</a:t>
          </a:r>
        </a:p>
      </xdr:txBody>
    </xdr:sp>
    <xdr:clientData/>
  </xdr:twoCellAnchor>
  <xdr:twoCellAnchor>
    <xdr:from>
      <xdr:col>20</xdr:col>
      <xdr:colOff>1666875</xdr:colOff>
      <xdr:row>14</xdr:row>
      <xdr:rowOff>28575</xdr:rowOff>
    </xdr:from>
    <xdr:to>
      <xdr:col>20</xdr:col>
      <xdr:colOff>1943100</xdr:colOff>
      <xdr:row>15</xdr:row>
      <xdr:rowOff>180975</xdr:rowOff>
    </xdr:to>
    <xdr:sp macro="" textlink="">
      <xdr:nvSpPr>
        <xdr:cNvPr id="29" name="WordArt 24">
          <a:extLst>
            <a:ext uri="{FF2B5EF4-FFF2-40B4-BE49-F238E27FC236}">
              <a16:creationId xmlns:a16="http://schemas.microsoft.com/office/drawing/2014/main" id="{00000000-0008-0000-0800-00001D000000}"/>
            </a:ext>
          </a:extLst>
        </xdr:cNvPr>
        <xdr:cNvSpPr>
          <a:spLocks noChangeArrowheads="1" noChangeShapeType="1" noTextEdit="1"/>
        </xdr:cNvSpPr>
      </xdr:nvSpPr>
      <xdr:spPr bwMode="auto">
        <a:xfrm>
          <a:off x="27362150" y="3228975"/>
          <a:ext cx="0" cy="7620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14</a:t>
          </a:r>
        </a:p>
      </xdr:txBody>
    </xdr:sp>
    <xdr:clientData/>
  </xdr:twoCellAnchor>
  <xdr:twoCellAnchor>
    <xdr:from>
      <xdr:col>20</xdr:col>
      <xdr:colOff>635000</xdr:colOff>
      <xdr:row>14</xdr:row>
      <xdr:rowOff>0</xdr:rowOff>
    </xdr:from>
    <xdr:to>
      <xdr:col>20</xdr:col>
      <xdr:colOff>876300</xdr:colOff>
      <xdr:row>16</xdr:row>
      <xdr:rowOff>101600</xdr:rowOff>
    </xdr:to>
    <xdr:sp macro="" textlink="">
      <xdr:nvSpPr>
        <xdr:cNvPr id="34" name="WordArt 24">
          <a:extLst>
            <a:ext uri="{FF2B5EF4-FFF2-40B4-BE49-F238E27FC236}">
              <a16:creationId xmlns:a16="http://schemas.microsoft.com/office/drawing/2014/main" id="{00000000-0008-0000-0800-000022000000}"/>
            </a:ext>
          </a:extLst>
        </xdr:cNvPr>
        <xdr:cNvSpPr>
          <a:spLocks noChangeArrowheads="1" noChangeShapeType="1" noTextEdit="1"/>
        </xdr:cNvSpPr>
      </xdr:nvSpPr>
      <xdr:spPr bwMode="auto">
        <a:xfrm>
          <a:off x="28003500" y="3200400"/>
          <a:ext cx="241300" cy="13462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15</a:t>
          </a:r>
        </a:p>
      </xdr:txBody>
    </xdr:sp>
    <xdr:clientData/>
  </xdr:twoCellAnchor>
  <xdr:twoCellAnchor>
    <xdr:from>
      <xdr:col>20</xdr:col>
      <xdr:colOff>1188718</xdr:colOff>
      <xdr:row>8</xdr:row>
      <xdr:rowOff>152400</xdr:rowOff>
    </xdr:from>
    <xdr:to>
      <xdr:col>21</xdr:col>
      <xdr:colOff>0</xdr:colOff>
      <xdr:row>14</xdr:row>
      <xdr:rowOff>558800</xdr:rowOff>
    </xdr:to>
    <xdr:sp macro="" textlink="">
      <xdr:nvSpPr>
        <xdr:cNvPr id="35" name="WordArt 24">
          <a:extLst>
            <a:ext uri="{FF2B5EF4-FFF2-40B4-BE49-F238E27FC236}">
              <a16:creationId xmlns:a16="http://schemas.microsoft.com/office/drawing/2014/main" id="{00000000-0008-0000-0800-000023000000}"/>
            </a:ext>
          </a:extLst>
        </xdr:cNvPr>
        <xdr:cNvSpPr>
          <a:spLocks noChangeArrowheads="1" noChangeShapeType="1" noTextEdit="1"/>
        </xdr:cNvSpPr>
      </xdr:nvSpPr>
      <xdr:spPr bwMode="auto">
        <a:xfrm flipH="1">
          <a:off x="28595318" y="1981200"/>
          <a:ext cx="335281" cy="17780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lvl="1" algn="r" rtl="0">
            <a:buNone/>
          </a:pPr>
          <a:endPar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400050</xdr:colOff>
      <xdr:row>46</xdr:row>
      <xdr:rowOff>0</xdr:rowOff>
    </xdr:from>
    <xdr:to>
      <xdr:col>4</xdr:col>
      <xdr:colOff>400050</xdr:colOff>
      <xdr:row>46</xdr:row>
      <xdr:rowOff>209550</xdr:rowOff>
    </xdr:to>
    <xdr:cxnSp macro="">
      <xdr:nvCxnSpPr>
        <xdr:cNvPr id="10241" name="Straight Arrow Connector 2">
          <a:extLst>
            <a:ext uri="{FF2B5EF4-FFF2-40B4-BE49-F238E27FC236}">
              <a16:creationId xmlns:a16="http://schemas.microsoft.com/office/drawing/2014/main" id="{00000000-0008-0000-0900-000001280000}"/>
            </a:ext>
          </a:extLst>
        </xdr:cNvPr>
        <xdr:cNvCxnSpPr>
          <a:cxnSpLocks noChangeShapeType="1"/>
        </xdr:cNvCxnSpPr>
      </xdr:nvCxnSpPr>
      <xdr:spPr bwMode="auto">
        <a:xfrm flipV="1">
          <a:off x="4171950" y="10248900"/>
          <a:ext cx="0" cy="209550"/>
        </a:xfrm>
        <a:prstGeom prst="straightConnector1">
          <a:avLst/>
        </a:prstGeom>
        <a:noFill/>
        <a:ln w="22225" algn="ctr">
          <a:solidFill>
            <a:srgbClr val="FF0000"/>
          </a:solidFill>
          <a:round/>
          <a:headEnd/>
          <a:tailEnd type="arrow"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1190625</xdr:colOff>
      <xdr:row>45</xdr:row>
      <xdr:rowOff>304800</xdr:rowOff>
    </xdr:from>
    <xdr:to>
      <xdr:col>6</xdr:col>
      <xdr:colOff>476250</xdr:colOff>
      <xdr:row>48</xdr:row>
      <xdr:rowOff>57150</xdr:rowOff>
    </xdr:to>
    <xdr:cxnSp macro="">
      <xdr:nvCxnSpPr>
        <xdr:cNvPr id="10242" name="Straight Arrow Connector 6">
          <a:extLst>
            <a:ext uri="{FF2B5EF4-FFF2-40B4-BE49-F238E27FC236}">
              <a16:creationId xmlns:a16="http://schemas.microsoft.com/office/drawing/2014/main" id="{00000000-0008-0000-0900-000002280000}"/>
            </a:ext>
          </a:extLst>
        </xdr:cNvPr>
        <xdr:cNvCxnSpPr>
          <a:cxnSpLocks noChangeShapeType="1"/>
        </xdr:cNvCxnSpPr>
      </xdr:nvCxnSpPr>
      <xdr:spPr bwMode="auto">
        <a:xfrm flipH="1" flipV="1">
          <a:off x="4962525" y="10210800"/>
          <a:ext cx="819150" cy="514350"/>
        </a:xfrm>
        <a:prstGeom prst="straightConnector1">
          <a:avLst/>
        </a:prstGeom>
        <a:noFill/>
        <a:ln w="22225" algn="ctr">
          <a:solidFill>
            <a:srgbClr val="FF0000"/>
          </a:solidFill>
          <a:round/>
          <a:headEnd/>
          <a:tailEnd type="arrow"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390525</xdr:colOff>
      <xdr:row>16</xdr:row>
      <xdr:rowOff>123825</xdr:rowOff>
    </xdr:from>
    <xdr:to>
      <xdr:col>3</xdr:col>
      <xdr:colOff>466725</xdr:colOff>
      <xdr:row>18</xdr:row>
      <xdr:rowOff>66675</xdr:rowOff>
    </xdr:to>
    <xdr:sp macro="" textlink="">
      <xdr:nvSpPr>
        <xdr:cNvPr id="15375" name="Oval 4">
          <a:extLst>
            <a:ext uri="{FF2B5EF4-FFF2-40B4-BE49-F238E27FC236}">
              <a16:creationId xmlns:a16="http://schemas.microsoft.com/office/drawing/2014/main" id="{00000000-0008-0000-0B00-00000F3C0000}"/>
            </a:ext>
          </a:extLst>
        </xdr:cNvPr>
        <xdr:cNvSpPr>
          <a:spLocks noChangeArrowheads="1"/>
        </xdr:cNvSpPr>
      </xdr:nvSpPr>
      <xdr:spPr bwMode="auto">
        <a:xfrm>
          <a:off x="2667000" y="4838700"/>
          <a:ext cx="571500" cy="342900"/>
        </a:xfrm>
        <a:prstGeom prst="ellipse">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571500</xdr:colOff>
      <xdr:row>20</xdr:row>
      <xdr:rowOff>180975</xdr:rowOff>
    </xdr:from>
    <xdr:to>
      <xdr:col>2</xdr:col>
      <xdr:colOff>381000</xdr:colOff>
      <xdr:row>22</xdr:row>
      <xdr:rowOff>38100</xdr:rowOff>
    </xdr:to>
    <xdr:sp macro="" textlink="">
      <xdr:nvSpPr>
        <xdr:cNvPr id="15376" name="Oval 5">
          <a:extLst>
            <a:ext uri="{FF2B5EF4-FFF2-40B4-BE49-F238E27FC236}">
              <a16:creationId xmlns:a16="http://schemas.microsoft.com/office/drawing/2014/main" id="{00000000-0008-0000-0B00-0000103C0000}"/>
            </a:ext>
          </a:extLst>
        </xdr:cNvPr>
        <xdr:cNvSpPr>
          <a:spLocks noChangeArrowheads="1"/>
        </xdr:cNvSpPr>
      </xdr:nvSpPr>
      <xdr:spPr bwMode="auto">
        <a:xfrm>
          <a:off x="1943100" y="5753100"/>
          <a:ext cx="714375" cy="314325"/>
        </a:xfrm>
        <a:prstGeom prst="ellipse">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609600</xdr:colOff>
      <xdr:row>18</xdr:row>
      <xdr:rowOff>200025</xdr:rowOff>
    </xdr:from>
    <xdr:to>
      <xdr:col>3</xdr:col>
      <xdr:colOff>1266825</xdr:colOff>
      <xdr:row>20</xdr:row>
      <xdr:rowOff>66675</xdr:rowOff>
    </xdr:to>
    <xdr:sp macro="" textlink="">
      <xdr:nvSpPr>
        <xdr:cNvPr id="15377" name="Oval 6">
          <a:extLst>
            <a:ext uri="{FF2B5EF4-FFF2-40B4-BE49-F238E27FC236}">
              <a16:creationId xmlns:a16="http://schemas.microsoft.com/office/drawing/2014/main" id="{00000000-0008-0000-0B00-0000113C0000}"/>
            </a:ext>
          </a:extLst>
        </xdr:cNvPr>
        <xdr:cNvSpPr>
          <a:spLocks noChangeArrowheads="1"/>
        </xdr:cNvSpPr>
      </xdr:nvSpPr>
      <xdr:spPr bwMode="auto">
        <a:xfrm>
          <a:off x="3381375" y="5314950"/>
          <a:ext cx="657225" cy="323850"/>
        </a:xfrm>
        <a:prstGeom prst="ellipse">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276225</xdr:colOff>
      <xdr:row>20</xdr:row>
      <xdr:rowOff>19050</xdr:rowOff>
    </xdr:from>
    <xdr:to>
      <xdr:col>3</xdr:col>
      <xdr:colOff>704850</xdr:colOff>
      <xdr:row>20</xdr:row>
      <xdr:rowOff>228600</xdr:rowOff>
    </xdr:to>
    <xdr:cxnSp macro="">
      <xdr:nvCxnSpPr>
        <xdr:cNvPr id="15378" name="Straight Connector 8">
          <a:extLst>
            <a:ext uri="{FF2B5EF4-FFF2-40B4-BE49-F238E27FC236}">
              <a16:creationId xmlns:a16="http://schemas.microsoft.com/office/drawing/2014/main" id="{00000000-0008-0000-0B00-0000123C0000}"/>
            </a:ext>
          </a:extLst>
        </xdr:cNvPr>
        <xdr:cNvCxnSpPr>
          <a:cxnSpLocks noChangeShapeType="1"/>
          <a:stCxn id="15376" idx="7"/>
          <a:endCxn id="15377" idx="3"/>
        </xdr:cNvCxnSpPr>
      </xdr:nvCxnSpPr>
      <xdr:spPr bwMode="auto">
        <a:xfrm flipV="1">
          <a:off x="2552700" y="5591175"/>
          <a:ext cx="923925" cy="209550"/>
        </a:xfrm>
        <a:prstGeom prst="line">
          <a:avLst/>
        </a:prstGeom>
        <a:noFill/>
        <a:ln w="9525" algn="ctr">
          <a:solidFill>
            <a:srgbClr val="FF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390525</xdr:colOff>
      <xdr:row>18</xdr:row>
      <xdr:rowOff>9525</xdr:rowOff>
    </xdr:from>
    <xdr:to>
      <xdr:col>3</xdr:col>
      <xdr:colOff>809625</xdr:colOff>
      <xdr:row>18</xdr:row>
      <xdr:rowOff>200025</xdr:rowOff>
    </xdr:to>
    <xdr:cxnSp macro="">
      <xdr:nvCxnSpPr>
        <xdr:cNvPr id="15379" name="Straight Connector 10">
          <a:extLst>
            <a:ext uri="{FF2B5EF4-FFF2-40B4-BE49-F238E27FC236}">
              <a16:creationId xmlns:a16="http://schemas.microsoft.com/office/drawing/2014/main" id="{00000000-0008-0000-0B00-0000133C0000}"/>
            </a:ext>
          </a:extLst>
        </xdr:cNvPr>
        <xdr:cNvCxnSpPr>
          <a:cxnSpLocks noChangeShapeType="1"/>
          <a:endCxn id="15375" idx="5"/>
        </xdr:cNvCxnSpPr>
      </xdr:nvCxnSpPr>
      <xdr:spPr bwMode="auto">
        <a:xfrm flipH="1" flipV="1">
          <a:off x="3162300" y="5124450"/>
          <a:ext cx="419100" cy="1905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1257300</xdr:colOff>
      <xdr:row>14</xdr:row>
      <xdr:rowOff>695325</xdr:rowOff>
    </xdr:from>
    <xdr:to>
      <xdr:col>3</xdr:col>
      <xdr:colOff>1257300</xdr:colOff>
      <xdr:row>19</xdr:row>
      <xdr:rowOff>142875</xdr:rowOff>
    </xdr:to>
    <xdr:cxnSp macro="">
      <xdr:nvCxnSpPr>
        <xdr:cNvPr id="15380" name="Straight Arrow Connector 12">
          <a:extLst>
            <a:ext uri="{FF2B5EF4-FFF2-40B4-BE49-F238E27FC236}">
              <a16:creationId xmlns:a16="http://schemas.microsoft.com/office/drawing/2014/main" id="{00000000-0008-0000-0B00-0000143C0000}"/>
            </a:ext>
          </a:extLst>
        </xdr:cNvPr>
        <xdr:cNvCxnSpPr>
          <a:cxnSpLocks noChangeShapeType="1"/>
        </xdr:cNvCxnSpPr>
      </xdr:nvCxnSpPr>
      <xdr:spPr bwMode="auto">
        <a:xfrm flipV="1">
          <a:off x="4029075" y="4095750"/>
          <a:ext cx="0" cy="1390650"/>
        </a:xfrm>
        <a:prstGeom prst="straightConnector1">
          <a:avLst/>
        </a:prstGeom>
        <a:noFill/>
        <a:ln w="28575" algn="ctr">
          <a:solidFill>
            <a:srgbClr val="FF0000"/>
          </a:solidFill>
          <a:round/>
          <a:headEn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190500</xdr:colOff>
      <xdr:row>25</xdr:row>
      <xdr:rowOff>28575</xdr:rowOff>
    </xdr:from>
    <xdr:to>
      <xdr:col>9</xdr:col>
      <xdr:colOff>990600</xdr:colOff>
      <xdr:row>25</xdr:row>
      <xdr:rowOff>180975</xdr:rowOff>
    </xdr:to>
    <xdr:cxnSp macro="">
      <xdr:nvCxnSpPr>
        <xdr:cNvPr id="15381" name="Straight Connector 37">
          <a:extLst>
            <a:ext uri="{FF2B5EF4-FFF2-40B4-BE49-F238E27FC236}">
              <a16:creationId xmlns:a16="http://schemas.microsoft.com/office/drawing/2014/main" id="{00000000-0008-0000-0B00-0000153C0000}"/>
            </a:ext>
          </a:extLst>
        </xdr:cNvPr>
        <xdr:cNvCxnSpPr>
          <a:cxnSpLocks noChangeShapeType="1"/>
        </xdr:cNvCxnSpPr>
      </xdr:nvCxnSpPr>
      <xdr:spPr bwMode="auto">
        <a:xfrm flipV="1">
          <a:off x="10048875" y="6743700"/>
          <a:ext cx="800100" cy="152400"/>
        </a:xfrm>
        <a:prstGeom prst="line">
          <a:avLst/>
        </a:prstGeom>
        <a:noFill/>
        <a:ln w="28575" algn="ctr">
          <a:solidFill>
            <a:srgbClr val="FF0000"/>
          </a:solidFill>
          <a:round/>
          <a:headEn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200025</xdr:colOff>
      <xdr:row>24</xdr:row>
      <xdr:rowOff>85725</xdr:rowOff>
    </xdr:from>
    <xdr:to>
      <xdr:col>9</xdr:col>
      <xdr:colOff>914400</xdr:colOff>
      <xdr:row>24</xdr:row>
      <xdr:rowOff>104775</xdr:rowOff>
    </xdr:to>
    <xdr:cxnSp macro="">
      <xdr:nvCxnSpPr>
        <xdr:cNvPr id="15382" name="Straight Connector 40">
          <a:extLst>
            <a:ext uri="{FF2B5EF4-FFF2-40B4-BE49-F238E27FC236}">
              <a16:creationId xmlns:a16="http://schemas.microsoft.com/office/drawing/2014/main" id="{00000000-0008-0000-0B00-0000163C0000}"/>
            </a:ext>
          </a:extLst>
        </xdr:cNvPr>
        <xdr:cNvCxnSpPr>
          <a:cxnSpLocks noChangeShapeType="1"/>
        </xdr:cNvCxnSpPr>
      </xdr:nvCxnSpPr>
      <xdr:spPr bwMode="auto">
        <a:xfrm>
          <a:off x="10058400" y="6572250"/>
          <a:ext cx="714375" cy="19050"/>
        </a:xfrm>
        <a:prstGeom prst="line">
          <a:avLst/>
        </a:prstGeom>
        <a:noFill/>
        <a:ln w="28575" algn="ctr">
          <a:solidFill>
            <a:srgbClr val="FF0000"/>
          </a:solidFill>
          <a:round/>
          <a:headEn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371475</xdr:colOff>
      <xdr:row>22</xdr:row>
      <xdr:rowOff>76200</xdr:rowOff>
    </xdr:from>
    <xdr:to>
      <xdr:col>9</xdr:col>
      <xdr:colOff>952500</xdr:colOff>
      <xdr:row>23</xdr:row>
      <xdr:rowOff>190500</xdr:rowOff>
    </xdr:to>
    <xdr:cxnSp macro="">
      <xdr:nvCxnSpPr>
        <xdr:cNvPr id="15383" name="Straight Connector 42">
          <a:extLst>
            <a:ext uri="{FF2B5EF4-FFF2-40B4-BE49-F238E27FC236}">
              <a16:creationId xmlns:a16="http://schemas.microsoft.com/office/drawing/2014/main" id="{00000000-0008-0000-0B00-0000173C0000}"/>
            </a:ext>
          </a:extLst>
        </xdr:cNvPr>
        <xdr:cNvCxnSpPr>
          <a:cxnSpLocks noChangeShapeType="1"/>
        </xdr:cNvCxnSpPr>
      </xdr:nvCxnSpPr>
      <xdr:spPr bwMode="auto">
        <a:xfrm>
          <a:off x="10229850" y="6105525"/>
          <a:ext cx="581025" cy="342900"/>
        </a:xfrm>
        <a:prstGeom prst="line">
          <a:avLst/>
        </a:prstGeom>
        <a:noFill/>
        <a:ln w="28575" algn="ctr">
          <a:solidFill>
            <a:srgbClr val="FF0000"/>
          </a:solidFill>
          <a:round/>
          <a:headEn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48</xdr:row>
      <xdr:rowOff>0</xdr:rowOff>
    </xdr:from>
    <xdr:to>
      <xdr:col>10</xdr:col>
      <xdr:colOff>38100</xdr:colOff>
      <xdr:row>48</xdr:row>
      <xdr:rowOff>0</xdr:rowOff>
    </xdr:to>
    <xdr:sp macro="" textlink="">
      <xdr:nvSpPr>
        <xdr:cNvPr id="16385" name="Rectangle 5">
          <a:extLst>
            <a:ext uri="{FF2B5EF4-FFF2-40B4-BE49-F238E27FC236}">
              <a16:creationId xmlns:a16="http://schemas.microsoft.com/office/drawing/2014/main" id="{00000000-0008-0000-0F00-000001400000}"/>
            </a:ext>
          </a:extLst>
        </xdr:cNvPr>
        <xdr:cNvSpPr>
          <a:spLocks noChangeArrowheads="1"/>
        </xdr:cNvSpPr>
      </xdr:nvSpPr>
      <xdr:spPr bwMode="auto">
        <a:xfrm>
          <a:off x="0" y="8991600"/>
          <a:ext cx="963930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48</xdr:row>
      <xdr:rowOff>0</xdr:rowOff>
    </xdr:from>
    <xdr:to>
      <xdr:col>10</xdr:col>
      <xdr:colOff>123825</xdr:colOff>
      <xdr:row>48</xdr:row>
      <xdr:rowOff>0</xdr:rowOff>
    </xdr:to>
    <xdr:sp macro="" textlink="">
      <xdr:nvSpPr>
        <xdr:cNvPr id="16386" name="Rectangle 3">
          <a:extLst>
            <a:ext uri="{FF2B5EF4-FFF2-40B4-BE49-F238E27FC236}">
              <a16:creationId xmlns:a16="http://schemas.microsoft.com/office/drawing/2014/main" id="{00000000-0008-0000-0F00-000002400000}"/>
            </a:ext>
          </a:extLst>
        </xdr:cNvPr>
        <xdr:cNvSpPr>
          <a:spLocks noChangeArrowheads="1"/>
        </xdr:cNvSpPr>
      </xdr:nvSpPr>
      <xdr:spPr bwMode="auto">
        <a:xfrm>
          <a:off x="0" y="8991600"/>
          <a:ext cx="9725025"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48</xdr:row>
      <xdr:rowOff>0</xdr:rowOff>
    </xdr:from>
    <xdr:to>
      <xdr:col>10</xdr:col>
      <xdr:colOff>123825</xdr:colOff>
      <xdr:row>48</xdr:row>
      <xdr:rowOff>0</xdr:rowOff>
    </xdr:to>
    <xdr:sp macro="" textlink="">
      <xdr:nvSpPr>
        <xdr:cNvPr id="16387" name="Rectangle 4">
          <a:extLst>
            <a:ext uri="{FF2B5EF4-FFF2-40B4-BE49-F238E27FC236}">
              <a16:creationId xmlns:a16="http://schemas.microsoft.com/office/drawing/2014/main" id="{00000000-0008-0000-0F00-000003400000}"/>
            </a:ext>
          </a:extLst>
        </xdr:cNvPr>
        <xdr:cNvSpPr>
          <a:spLocks noChangeArrowheads="1"/>
        </xdr:cNvSpPr>
      </xdr:nvSpPr>
      <xdr:spPr bwMode="auto">
        <a:xfrm>
          <a:off x="0" y="8991600"/>
          <a:ext cx="9725025"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General%20ledger%20with%20budget%20comparison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regon.gov/Documents%20and%20Settings/or0203102/Local%20Settings/Temporary%20Internet%20Files/Content.Outlook/UYJFBG43/play_w_transfer_line%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BUDGET SUMMARY"/>
      <sheetName val="MONTHLY EXPENSES SUMMARY"/>
      <sheetName val="ITEMIZED EXPENSES"/>
      <sheetName val="CHARITABLES &amp; SPONSORSHIPS"/>
    </sheetNames>
    <sheetDataSet>
      <sheetData sheetId="0">
        <row r="2">
          <cell r="G2">
            <v>2019</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D 150 Pg1"/>
      <sheetName val="150 Pg1 Instructions"/>
      <sheetName val="150 Pg2 Instructions"/>
      <sheetName val="148 Instructions"/>
      <sheetName val="Service Category Lookup Val "/>
      <sheetName val="AAA Lookup Values"/>
      <sheetName val="WWW Resources"/>
      <sheetName val="III-B Minimun Exps"/>
    </sheetNames>
    <sheetDataSet>
      <sheetData sheetId="0"/>
      <sheetData sheetId="1"/>
      <sheetData sheetId="2"/>
      <sheetData sheetId="3"/>
      <sheetData sheetId="4"/>
      <sheetData sheetId="5">
        <row r="2">
          <cell r="A2" t="str">
            <v>Select</v>
          </cell>
          <cell r="C2" t="str">
            <v>Select</v>
          </cell>
          <cell r="E2" t="str">
            <v>Select</v>
          </cell>
          <cell r="J2" t="str">
            <v>Select</v>
          </cell>
          <cell r="K2" t="str">
            <v>Select</v>
          </cell>
          <cell r="L2" t="str">
            <v>Select</v>
          </cell>
          <cell r="M2" t="str">
            <v>Select</v>
          </cell>
          <cell r="N2" t="str">
            <v>Select</v>
          </cell>
        </row>
        <row r="3">
          <cell r="A3">
            <v>33631</v>
          </cell>
          <cell r="C3" t="str">
            <v>Dist 12</v>
          </cell>
          <cell r="E3" t="str">
            <v>Community Action Program of East Central Oregon</v>
          </cell>
          <cell r="J3" t="str">
            <v>Patty Ewing-Broker</v>
          </cell>
          <cell r="K3" t="str">
            <v>(541) 278-5690</v>
          </cell>
          <cell r="L3" t="str">
            <v>Marci McMurphy</v>
          </cell>
          <cell r="M3" t="str">
            <v>Marci McMurphy,  Executive Director</v>
          </cell>
          <cell r="N3">
            <v>143006</v>
          </cell>
        </row>
        <row r="4">
          <cell r="A4">
            <v>33159</v>
          </cell>
          <cell r="C4" t="str">
            <v>Dist 2 Co</v>
          </cell>
          <cell r="E4" t="str">
            <v>Community Action Team</v>
          </cell>
          <cell r="J4" t="str">
            <v>Juliann Davis</v>
          </cell>
          <cell r="K4" t="str">
            <v>(503) 366-6584</v>
          </cell>
          <cell r="L4" t="str">
            <v>Ginger Johnson</v>
          </cell>
          <cell r="M4" t="str">
            <v>Ginger Johnson, Fiscal Director</v>
          </cell>
          <cell r="N4">
            <v>143001</v>
          </cell>
        </row>
        <row r="5">
          <cell r="A5">
            <v>33682</v>
          </cell>
          <cell r="C5" t="str">
            <v>Dist 13 C</v>
          </cell>
          <cell r="E5" t="str">
            <v>Community Connection of Northeast Oregon</v>
          </cell>
          <cell r="J5" t="str">
            <v>Roberta Miller</v>
          </cell>
          <cell r="K5" t="str">
            <v>(541) 963-3186</v>
          </cell>
          <cell r="L5" t="str">
            <v>Margaret Davidson</v>
          </cell>
          <cell r="M5" t="str">
            <v>Margaret Davidson, Executive Director</v>
          </cell>
          <cell r="N5">
            <v>143004</v>
          </cell>
        </row>
        <row r="6">
          <cell r="A6">
            <v>33160</v>
          </cell>
          <cell r="C6" t="str">
            <v>Dist 2 Cl</v>
          </cell>
          <cell r="E6" t="str">
            <v>Clackamas County Social Services</v>
          </cell>
          <cell r="J6" t="str">
            <v>Stefanie Reid</v>
          </cell>
          <cell r="K6" t="str">
            <v>(503) 655-8330</v>
          </cell>
          <cell r="L6" t="str">
            <v>Brenda Durbin</v>
          </cell>
          <cell r="M6" t="str">
            <v>Brenda Durbin, SSD Director</v>
          </cell>
          <cell r="N6">
            <v>142998</v>
          </cell>
        </row>
        <row r="7">
          <cell r="A7">
            <v>33531</v>
          </cell>
          <cell r="C7" t="str">
            <v>Dist 10</v>
          </cell>
          <cell r="E7" t="str">
            <v>Central Oregon Council on Aging</v>
          </cell>
          <cell r="J7" t="str">
            <v>Michelle De La Pena</v>
          </cell>
          <cell r="K7" t="str">
            <v>(541) 678-5483</v>
          </cell>
          <cell r="L7" t="str">
            <v>Pamela Norr</v>
          </cell>
          <cell r="M7" t="str">
            <v>Pamela Norr, Executive Director</v>
          </cell>
          <cell r="N7">
            <v>143003</v>
          </cell>
        </row>
        <row r="8">
          <cell r="A8">
            <v>33332</v>
          </cell>
          <cell r="C8" t="str">
            <v>Dist 6</v>
          </cell>
          <cell r="E8" t="str">
            <v>Douglas County Senior &amp; Disabilities Services Division</v>
          </cell>
          <cell r="J8" t="str">
            <v>Catherine Patton</v>
          </cell>
          <cell r="K8" t="str">
            <v>(541) 440-3613</v>
          </cell>
          <cell r="L8" t="str">
            <v>Jeanne Wright</v>
          </cell>
          <cell r="M8" t="str">
            <v>Jeanne Wright, Interim AAA Director</v>
          </cell>
          <cell r="N8">
            <v>143103</v>
          </cell>
        </row>
        <row r="9">
          <cell r="A9">
            <v>33733</v>
          </cell>
          <cell r="C9" t="str">
            <v>Dist 14 H</v>
          </cell>
          <cell r="E9" t="str">
            <v>Harney County Senior &amp; Community Services Center</v>
          </cell>
          <cell r="J9" t="str">
            <v>Sue Taylor</v>
          </cell>
          <cell r="K9" t="str">
            <v>(541) 573-6024</v>
          </cell>
          <cell r="L9" t="str">
            <v>Angela Lamborn</v>
          </cell>
          <cell r="M9" t="str">
            <v>Angela Lamborn, Executive Director</v>
          </cell>
          <cell r="N9">
            <v>143005</v>
          </cell>
        </row>
        <row r="10">
          <cell r="A10">
            <v>33580</v>
          </cell>
          <cell r="C10" t="str">
            <v>Dist 11 K</v>
          </cell>
          <cell r="E10" t="str">
            <v>Klamath &amp; Lake Counties Council on Aging</v>
          </cell>
          <cell r="J10" t="str">
            <v>Marcy Krupicka</v>
          </cell>
          <cell r="K10" t="str">
            <v>(541) 205.5400 X104</v>
          </cell>
          <cell r="L10" t="str">
            <v>Pam Norr</v>
          </cell>
          <cell r="M10" t="str">
            <v>Pam Norr, COCOA Exec. Director/Contracted Operations for KLCCOA</v>
          </cell>
          <cell r="N10">
            <v>143008</v>
          </cell>
        </row>
        <row r="11">
          <cell r="A11">
            <v>33282</v>
          </cell>
          <cell r="C11" t="str">
            <v>Dist 5</v>
          </cell>
          <cell r="E11" t="str">
            <v>Lane Council of Governments SDS</v>
          </cell>
          <cell r="J11" t="str">
            <v>Diane Hunter</v>
          </cell>
          <cell r="K11" t="str">
            <v>(541) 682-3384</v>
          </cell>
          <cell r="L11" t="str">
            <v>Jody Cline</v>
          </cell>
          <cell r="M11" t="str">
            <v>Jody Cline, S&amp;DS Director</v>
          </cell>
          <cell r="N11">
            <v>143129</v>
          </cell>
        </row>
        <row r="12">
          <cell r="A12">
            <v>33146</v>
          </cell>
          <cell r="C12" t="str">
            <v>Dist 2 M</v>
          </cell>
          <cell r="E12" t="str">
            <v>Multnomah Aging Services Division</v>
          </cell>
          <cell r="J12" t="str">
            <v>Indirani Thirunamam</v>
          </cell>
          <cell r="K12" t="str">
            <v>(503) 988-3620</v>
          </cell>
          <cell r="L12" t="str">
            <v>Peggy Brey</v>
          </cell>
          <cell r="M12" t="str">
            <v>Peggy Brey, Division Director</v>
          </cell>
          <cell r="N12">
            <v>143130</v>
          </cell>
        </row>
        <row r="13">
          <cell r="A13">
            <v>33481</v>
          </cell>
          <cell r="C13" t="str">
            <v>Dist 9</v>
          </cell>
          <cell r="E13" t="str">
            <v>Mid-Columbia Council of Governments</v>
          </cell>
          <cell r="J13" t="str">
            <v>Sarah Brumbaugh</v>
          </cell>
          <cell r="K13" t="str">
            <v>(541) 298-4101 x213</v>
          </cell>
          <cell r="L13" t="str">
            <v>Marvin Pohl</v>
          </cell>
          <cell r="M13" t="str">
            <v>Marvin Pohl, AAA Director</v>
          </cell>
          <cell r="N13">
            <v>143133</v>
          </cell>
        </row>
        <row r="14">
          <cell r="A14">
            <v>33737</v>
          </cell>
          <cell r="C14" t="str">
            <v>Dist 14 M</v>
          </cell>
          <cell r="E14" t="str">
            <v>Malheur Council on Aging &amp; Community Services</v>
          </cell>
          <cell r="J14" t="str">
            <v>Connie Campbell</v>
          </cell>
          <cell r="K14" t="str">
            <v>(541) 889-7651 x222</v>
          </cell>
          <cell r="L14" t="str">
            <v>Loni Debban</v>
          </cell>
          <cell r="M14" t="str">
            <v>Loni Debban, Executive Director</v>
          </cell>
          <cell r="N14">
            <v>143002</v>
          </cell>
        </row>
        <row r="15">
          <cell r="A15">
            <v>33184</v>
          </cell>
          <cell r="C15" t="str">
            <v>Dist 3</v>
          </cell>
          <cell r="E15" t="str">
            <v>NorthWest Senior &amp; Disability Services</v>
          </cell>
          <cell r="J15" t="str">
            <v>Becky Ray</v>
          </cell>
          <cell r="K15" t="str">
            <v>(503) 304-3427</v>
          </cell>
          <cell r="L15" t="str">
            <v>Rodney Schroeder</v>
          </cell>
          <cell r="M15" t="str">
            <v>Rodney Schroeder, Admin Services Manager</v>
          </cell>
          <cell r="N15">
            <v>143132</v>
          </cell>
        </row>
        <row r="16">
          <cell r="A16">
            <v>33231</v>
          </cell>
          <cell r="C16" t="str">
            <v>Dist 4</v>
          </cell>
          <cell r="E16" t="str">
            <v>Oregon Cascades West Council of Governments SDS</v>
          </cell>
          <cell r="J16" t="str">
            <v>Alison Covey</v>
          </cell>
          <cell r="K16" t="str">
            <v>(541) 924-8435</v>
          </cell>
          <cell r="L16" t="str">
            <v>Scott Bond</v>
          </cell>
          <cell r="M16" t="str">
            <v>Scott Bond, Director of Senior and Disability Service</v>
          </cell>
          <cell r="N16">
            <v>143131</v>
          </cell>
        </row>
        <row r="17">
          <cell r="A17">
            <v>33433</v>
          </cell>
          <cell r="C17" t="str">
            <v>Dist 8</v>
          </cell>
          <cell r="E17" t="str">
            <v>Rogue Valley Council of Governments SDS</v>
          </cell>
          <cell r="J17" t="str">
            <v>Alan Hudson</v>
          </cell>
          <cell r="K17" t="str">
            <v>(541) 423-1376</v>
          </cell>
          <cell r="L17" t="str">
            <v>Dave Toler</v>
          </cell>
          <cell r="M17" t="str">
            <v>Dave Toler, AAA Director</v>
          </cell>
          <cell r="N17">
            <v>143102</v>
          </cell>
        </row>
        <row r="18">
          <cell r="A18">
            <v>33384</v>
          </cell>
          <cell r="C18" t="str">
            <v>Dist 7</v>
          </cell>
          <cell r="E18" t="str">
            <v>South Coast Business Employment Corporation</v>
          </cell>
          <cell r="J18" t="str">
            <v>Merry Coil</v>
          </cell>
          <cell r="K18" t="str">
            <v>(541) 269-2013</v>
          </cell>
          <cell r="L18" t="str">
            <v>Lori Austin</v>
          </cell>
          <cell r="M18" t="str">
            <v>Lori Austin, AAA Director</v>
          </cell>
          <cell r="N18">
            <v>143007</v>
          </cell>
        </row>
        <row r="19">
          <cell r="A19">
            <v>33161</v>
          </cell>
          <cell r="C19" t="str">
            <v>Dist 2 W</v>
          </cell>
          <cell r="E19" t="str">
            <v>Washington County Disability, Aging &amp; Veteran Services</v>
          </cell>
          <cell r="J19" t="str">
            <v>Connie Prentice</v>
          </cell>
          <cell r="K19" t="str">
            <v>(503) 846-2812</v>
          </cell>
          <cell r="L19" t="str">
            <v>Jeff Hill</v>
          </cell>
          <cell r="M19" t="str">
            <v>Jeff Hill, Director, AAA Director</v>
          </cell>
          <cell r="N19">
            <v>143999</v>
          </cell>
        </row>
        <row r="21">
          <cell r="A21" t="str">
            <v>Select</v>
          </cell>
          <cell r="B21" t="str">
            <v>Select</v>
          </cell>
          <cell r="C21" t="str">
            <v>Select</v>
          </cell>
          <cell r="D21" t="str">
            <v>Select</v>
          </cell>
        </row>
        <row r="22">
          <cell r="A22" t="str">
            <v>No</v>
          </cell>
          <cell r="B22" t="str">
            <v>Cash</v>
          </cell>
          <cell r="C22" t="str">
            <v>No</v>
          </cell>
          <cell r="D22" t="str">
            <v>No</v>
          </cell>
        </row>
        <row r="23">
          <cell r="A23" t="str">
            <v>Yes</v>
          </cell>
          <cell r="B23" t="str">
            <v>Accrual</v>
          </cell>
          <cell r="C23" t="str">
            <v>Yes</v>
          </cell>
          <cell r="D23" t="str">
            <v>Yes</v>
          </cell>
        </row>
      </sheetData>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19050" cap="flat" cmpd="sng" algn="ctr">
          <a:solidFill>
            <a:srgbClr val="FF0000"/>
          </a:solidFill>
          <a:prstDash val="solid"/>
          <a:round/>
          <a:headEnd type="none" w="med" len="med"/>
          <a:tailEnd type="none" w="med" len="med"/>
        </a:ln>
        <a:effectLst/>
      </a:spPr>
      <a:bodyPr vertOverflow="clip" horzOverflow="clip" wrap="square" lIns="18288" tIns="0" rIns="0" bIns="0" rtlCol="0" anchor="t" upright="1"/>
      <a:lstStyle>
        <a:defPPr algn="l">
          <a:defRPr sz="1100"/>
        </a:defPPr>
      </a:lstStyle>
    </a:spDef>
    <a:lnDef>
      <a:spPr bwMode="auto">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1">
    <tabColor rgb="FFFFFF00"/>
    <pageSetUpPr fitToPage="1"/>
  </sheetPr>
  <dimension ref="A1:IT80"/>
  <sheetViews>
    <sheetView tabSelected="1" zoomScale="70" zoomScaleNormal="70" zoomScaleSheetLayoutView="75" workbookViewId="0">
      <selection activeCell="V20" sqref="V20"/>
    </sheetView>
  </sheetViews>
  <sheetFormatPr defaultColWidth="9" defaultRowHeight="18"/>
  <cols>
    <col min="1" max="1" width="5.140625" style="155" customWidth="1"/>
    <col min="2" max="2" width="20" style="155" customWidth="1"/>
    <col min="3" max="3" width="9.85546875" style="155" customWidth="1"/>
    <col min="4" max="4" width="7.42578125" style="155" customWidth="1"/>
    <col min="5" max="5" width="25.42578125" style="155" customWidth="1"/>
    <col min="6" max="12" width="17.28515625" style="155" customWidth="1"/>
    <col min="13" max="13" width="18.85546875" style="155" customWidth="1"/>
    <col min="14" max="15" width="17.28515625" style="155" customWidth="1"/>
    <col min="16" max="16" width="22.85546875" style="155" customWidth="1"/>
    <col min="17" max="17" width="2.28515625" style="155" customWidth="1"/>
    <col min="18" max="16384" width="9" style="155"/>
  </cols>
  <sheetData>
    <row r="1" spans="1:33" ht="22.5" customHeight="1">
      <c r="A1" s="295" t="s">
        <v>295</v>
      </c>
      <c r="B1" s="295"/>
      <c r="C1" s="295"/>
      <c r="D1" s="295"/>
      <c r="E1" s="282"/>
      <c r="F1" s="1447" t="s">
        <v>977</v>
      </c>
      <c r="G1" s="1448"/>
      <c r="H1" s="1448"/>
      <c r="I1" s="1448"/>
      <c r="J1" s="1448"/>
      <c r="K1" s="1448"/>
      <c r="L1" s="1448"/>
      <c r="M1" s="1448"/>
      <c r="N1" s="214"/>
      <c r="P1" s="282"/>
    </row>
    <row r="2" spans="1:33" ht="22.5" customHeight="1">
      <c r="A2" s="282" t="s">
        <v>211</v>
      </c>
      <c r="B2" s="282"/>
      <c r="C2" s="282"/>
      <c r="D2" s="282"/>
      <c r="E2" s="282"/>
      <c r="F2" s="296"/>
      <c r="G2" s="1514" t="s">
        <v>711</v>
      </c>
      <c r="H2" s="1515"/>
      <c r="I2" s="1515"/>
      <c r="J2" s="1515"/>
      <c r="K2" s="1515"/>
      <c r="L2" s="301"/>
      <c r="M2" s="301"/>
      <c r="N2" s="301"/>
      <c r="P2" s="282"/>
    </row>
    <row r="3" spans="1:33" ht="22.5" customHeight="1">
      <c r="A3" s="282"/>
      <c r="B3" s="282"/>
      <c r="C3" s="282"/>
      <c r="D3" s="282"/>
      <c r="E3" s="282"/>
      <c r="F3" s="282"/>
      <c r="G3" s="374" t="s">
        <v>203</v>
      </c>
      <c r="H3" s="1516" t="s">
        <v>489</v>
      </c>
      <c r="I3" s="1517"/>
      <c r="J3" s="1518"/>
      <c r="K3" s="299"/>
      <c r="L3" s="282"/>
      <c r="M3" s="282"/>
      <c r="N3" s="282"/>
      <c r="P3" s="298"/>
    </row>
    <row r="4" spans="1:33" ht="22.5" customHeight="1">
      <c r="A4" s="310" t="s">
        <v>297</v>
      </c>
      <c r="B4" s="310"/>
      <c r="C4" s="276" t="s">
        <v>228</v>
      </c>
      <c r="E4" s="310"/>
      <c r="H4" s="1519" t="s">
        <v>979</v>
      </c>
      <c r="I4" s="1520"/>
      <c r="J4" s="1518"/>
      <c r="L4" s="282"/>
      <c r="M4" s="282"/>
      <c r="O4" s="298" t="s">
        <v>349</v>
      </c>
      <c r="P4" s="810" t="s">
        <v>228</v>
      </c>
      <c r="AG4" s="810"/>
    </row>
    <row r="5" spans="1:33" ht="22.5" customHeight="1">
      <c r="A5" s="1450"/>
      <c r="B5" s="1450"/>
      <c r="C5" s="310"/>
      <c r="E5" s="282"/>
      <c r="K5" s="1521"/>
      <c r="L5" s="1518"/>
      <c r="M5"/>
      <c r="O5" s="282"/>
      <c r="P5" s="301"/>
      <c r="AG5" s="310"/>
    </row>
    <row r="6" spans="1:33" ht="22.5" customHeight="1">
      <c r="A6" s="1450" t="s">
        <v>206</v>
      </c>
      <c r="B6" s="1450"/>
      <c r="C6" s="1507" t="s">
        <v>228</v>
      </c>
      <c r="D6" s="1508"/>
      <c r="E6" s="1508"/>
      <c r="F6" s="1509"/>
      <c r="K6" s="282"/>
      <c r="L6" s="282"/>
      <c r="M6" s="282"/>
      <c r="O6" s="298" t="s">
        <v>350</v>
      </c>
      <c r="P6" s="1164">
        <v>46234</v>
      </c>
      <c r="AG6" s="697"/>
    </row>
    <row r="7" spans="1:33" ht="22.5" customHeight="1">
      <c r="A7" s="298"/>
      <c r="B7" s="282"/>
      <c r="D7" s="282"/>
      <c r="E7" s="282"/>
      <c r="F7" s="282"/>
      <c r="G7" s="298" t="s">
        <v>356</v>
      </c>
      <c r="H7" s="1502" t="s">
        <v>593</v>
      </c>
      <c r="I7" s="1503"/>
      <c r="J7" s="706">
        <v>46234</v>
      </c>
      <c r="K7"/>
      <c r="M7" s="298"/>
      <c r="O7" s="298" t="s">
        <v>728</v>
      </c>
      <c r="P7" s="699"/>
      <c r="AG7" s="696"/>
    </row>
    <row r="8" spans="1:33" ht="22.5" customHeight="1">
      <c r="A8" s="282"/>
      <c r="B8" s="282"/>
      <c r="C8" s="282"/>
      <c r="D8" s="305"/>
      <c r="E8" s="305"/>
      <c r="F8" s="282"/>
      <c r="G8" s="282"/>
      <c r="K8" s="282"/>
      <c r="L8" s="282"/>
      <c r="M8" s="282"/>
      <c r="O8" s="282"/>
      <c r="P8" s="310"/>
      <c r="AG8" s="310"/>
    </row>
    <row r="9" spans="1:33" ht="22.5" customHeight="1">
      <c r="A9" s="282" t="s">
        <v>307</v>
      </c>
      <c r="C9" s="276" t="s">
        <v>228</v>
      </c>
      <c r="D9" s="306"/>
      <c r="E9" s="306"/>
      <c r="F9" s="282"/>
      <c r="G9" s="282"/>
      <c r="H9" s="214"/>
      <c r="I9" s="214"/>
      <c r="J9" s="301"/>
      <c r="K9" s="301"/>
      <c r="L9" s="282"/>
      <c r="M9" s="282"/>
      <c r="O9" s="298" t="s">
        <v>351</v>
      </c>
      <c r="P9" s="810" t="s">
        <v>228</v>
      </c>
      <c r="AG9" s="810"/>
    </row>
    <row r="10" spans="1:33" ht="22.5" customHeight="1">
      <c r="A10" s="282" t="s">
        <v>309</v>
      </c>
      <c r="C10" s="276" t="s">
        <v>228</v>
      </c>
      <c r="D10" s="306"/>
      <c r="E10" s="306"/>
      <c r="F10" s="282"/>
      <c r="G10" s="297" t="s">
        <v>699</v>
      </c>
      <c r="H10" s="310" t="s">
        <v>700</v>
      </c>
      <c r="I10" s="1505" t="s">
        <v>1027</v>
      </c>
      <c r="J10" s="1506"/>
      <c r="K10" s="1506"/>
      <c r="L10" s="1506"/>
      <c r="M10" s="1506"/>
      <c r="O10" s="298" t="s">
        <v>352</v>
      </c>
      <c r="P10" s="1144" t="s">
        <v>228</v>
      </c>
    </row>
    <row r="11" spans="1:33" ht="22.5" customHeight="1">
      <c r="A11" s="282" t="s">
        <v>192</v>
      </c>
      <c r="C11" s="276" t="s">
        <v>228</v>
      </c>
      <c r="D11" s="306"/>
      <c r="E11" s="306"/>
      <c r="F11" s="282"/>
      <c r="G11" s="282"/>
      <c r="H11" s="298" t="s">
        <v>698</v>
      </c>
      <c r="I11" s="1505" t="s">
        <v>978</v>
      </c>
      <c r="J11" s="1506"/>
      <c r="K11" s="1506"/>
      <c r="L11" s="1506"/>
      <c r="M11" s="1506"/>
      <c r="O11" s="282" t="s">
        <v>726</v>
      </c>
      <c r="P11" s="1143" t="s">
        <v>744</v>
      </c>
    </row>
    <row r="12" spans="1:33" ht="22.5" customHeight="1">
      <c r="A12" s="282" t="s">
        <v>310</v>
      </c>
      <c r="C12" s="276" t="s">
        <v>228</v>
      </c>
      <c r="D12" s="1504"/>
      <c r="E12" s="1504"/>
      <c r="F12" s="282"/>
      <c r="G12" s="282"/>
      <c r="H12" s="282"/>
      <c r="I12" s="282"/>
      <c r="J12" s="282"/>
      <c r="K12" s="282"/>
      <c r="L12" s="282"/>
      <c r="M12" s="282"/>
      <c r="O12" s="310"/>
    </row>
    <row r="13" spans="1:33" ht="21" customHeight="1">
      <c r="A13" s="282"/>
      <c r="B13" s="282"/>
      <c r="C13" s="282"/>
      <c r="D13" s="297"/>
      <c r="E13" s="297"/>
      <c r="F13" s="282"/>
      <c r="G13" s="282"/>
      <c r="H13" s="298" t="s">
        <v>539</v>
      </c>
      <c r="I13" s="310" t="s">
        <v>228</v>
      </c>
      <c r="K13" s="282"/>
      <c r="L13" s="282"/>
      <c r="M13" s="282"/>
      <c r="N13" s="282"/>
      <c r="P13" s="297"/>
    </row>
    <row r="14" spans="1:33" ht="22.5" customHeight="1">
      <c r="A14" s="282"/>
      <c r="B14" s="282"/>
      <c r="C14" s="282"/>
      <c r="D14" s="297"/>
      <c r="E14" s="297"/>
      <c r="F14" s="282"/>
      <c r="G14" s="282"/>
      <c r="H14" s="425" t="s">
        <v>721</v>
      </c>
      <c r="I14" s="310" t="s">
        <v>228</v>
      </c>
      <c r="J14" s="282"/>
      <c r="K14" s="282"/>
      <c r="L14" s="282"/>
      <c r="M14" s="282"/>
      <c r="N14" s="282"/>
      <c r="O14" s="282"/>
      <c r="P14" s="297"/>
    </row>
    <row r="15" spans="1:33" ht="22.5" customHeight="1" thickBot="1">
      <c r="A15" s="282"/>
      <c r="B15" s="282"/>
      <c r="C15" s="282"/>
      <c r="D15" s="282"/>
      <c r="E15" s="282"/>
      <c r="F15" s="282"/>
      <c r="G15" s="282"/>
      <c r="H15" s="282"/>
      <c r="I15" s="282"/>
      <c r="J15" s="282"/>
      <c r="K15" s="307"/>
      <c r="L15" s="282"/>
      <c r="M15" s="282"/>
      <c r="N15" s="282"/>
      <c r="O15" s="282"/>
      <c r="P15" s="282"/>
    </row>
    <row r="16" spans="1:33" ht="9" customHeight="1" thickTop="1" thickBot="1">
      <c r="A16" s="313"/>
      <c r="B16" s="314"/>
      <c r="C16" s="314"/>
      <c r="D16" s="314"/>
      <c r="E16" s="314"/>
      <c r="F16" s="314"/>
      <c r="G16" s="314"/>
      <c r="H16" s="314"/>
      <c r="I16" s="314"/>
      <c r="J16" s="314"/>
      <c r="K16" s="315"/>
      <c r="L16" s="314"/>
      <c r="M16" s="314"/>
      <c r="N16" s="314"/>
      <c r="O16" s="314"/>
      <c r="P16" s="1425"/>
    </row>
    <row r="17" spans="1:254" s="278" customFormat="1" ht="17.25" customHeight="1" thickTop="1">
      <c r="A17" s="349"/>
      <c r="B17" s="350"/>
      <c r="C17" s="350"/>
      <c r="D17" s="350"/>
      <c r="E17" s="350"/>
      <c r="F17" s="351" t="s">
        <v>312</v>
      </c>
      <c r="G17" s="352" t="s">
        <v>313</v>
      </c>
      <c r="H17" s="352" t="s">
        <v>314</v>
      </c>
      <c r="I17" s="352" t="s">
        <v>315</v>
      </c>
      <c r="J17" s="352" t="s">
        <v>316</v>
      </c>
      <c r="K17" s="353" t="s">
        <v>317</v>
      </c>
      <c r="L17" s="383"/>
      <c r="M17" s="908" t="s">
        <v>580</v>
      </c>
      <c r="N17" s="352" t="s">
        <v>697</v>
      </c>
      <c r="O17" s="1512" t="s">
        <v>1004</v>
      </c>
      <c r="P17" s="1510" t="s">
        <v>324</v>
      </c>
      <c r="Q17" s="1165"/>
    </row>
    <row r="18" spans="1:254" s="278" customFormat="1" ht="56.25" customHeight="1">
      <c r="A18" s="316"/>
      <c r="B18" s="295"/>
      <c r="C18" s="295"/>
      <c r="D18" s="295"/>
      <c r="E18" s="295"/>
      <c r="F18" s="337" t="s">
        <v>318</v>
      </c>
      <c r="G18" s="338" t="s">
        <v>79</v>
      </c>
      <c r="H18" s="338" t="s">
        <v>320</v>
      </c>
      <c r="I18" s="338" t="s">
        <v>197</v>
      </c>
      <c r="J18" s="338" t="s">
        <v>214</v>
      </c>
      <c r="K18" s="339" t="s">
        <v>959</v>
      </c>
      <c r="L18" s="336" t="s">
        <v>191</v>
      </c>
      <c r="M18" s="909" t="s">
        <v>960</v>
      </c>
      <c r="N18" s="340" t="s">
        <v>740</v>
      </c>
      <c r="O18" s="1513"/>
      <c r="P18" s="1511"/>
      <c r="Q18" s="1390"/>
    </row>
    <row r="19" spans="1:254" s="347" customFormat="1" ht="31.5" customHeight="1" thickBot="1">
      <c r="A19" s="341"/>
      <c r="B19" s="342"/>
      <c r="C19" s="342"/>
      <c r="D19" s="342"/>
      <c r="E19" s="343" t="s">
        <v>353</v>
      </c>
      <c r="F19" s="344">
        <v>93.043999999999997</v>
      </c>
      <c r="G19" s="344">
        <v>93.045000000000002</v>
      </c>
      <c r="H19" s="344">
        <v>93.045000000000002</v>
      </c>
      <c r="I19" s="344">
        <v>93.043000000000006</v>
      </c>
      <c r="J19" s="344">
        <v>93.052000000000007</v>
      </c>
      <c r="K19" s="345">
        <v>93.040999999999997</v>
      </c>
      <c r="L19" s="344">
        <v>93.052999999999997</v>
      </c>
      <c r="M19" s="1100" t="s">
        <v>582</v>
      </c>
      <c r="N19" s="346" t="s">
        <v>701</v>
      </c>
      <c r="O19" s="346">
        <v>99.998999999999995</v>
      </c>
      <c r="P19" s="430"/>
      <c r="Q19" s="1386"/>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5"/>
      <c r="BA19" s="155"/>
      <c r="BB19" s="155"/>
      <c r="BC19" s="155"/>
      <c r="BD19" s="155"/>
      <c r="BE19" s="155"/>
      <c r="BF19" s="155"/>
      <c r="BG19" s="155"/>
      <c r="BH19" s="155"/>
      <c r="BI19" s="155"/>
      <c r="BJ19" s="155"/>
      <c r="BK19" s="155"/>
      <c r="BL19" s="155"/>
      <c r="BM19" s="155"/>
      <c r="BN19" s="155"/>
      <c r="BO19" s="155"/>
      <c r="BP19" s="155"/>
      <c r="BQ19" s="155"/>
      <c r="BR19" s="155"/>
      <c r="BS19" s="155"/>
      <c r="BT19" s="155"/>
      <c r="BU19" s="155"/>
      <c r="BV19" s="155"/>
      <c r="BW19" s="155"/>
      <c r="BX19" s="155"/>
      <c r="BY19" s="155"/>
      <c r="BZ19" s="155"/>
      <c r="CA19" s="155"/>
      <c r="CB19" s="155"/>
      <c r="CC19" s="155"/>
      <c r="CD19" s="155"/>
      <c r="CE19" s="155"/>
      <c r="CF19" s="155"/>
      <c r="CG19" s="155"/>
      <c r="CH19" s="155"/>
      <c r="CI19" s="155"/>
      <c r="CJ19" s="155"/>
      <c r="CK19" s="155"/>
      <c r="CL19" s="155"/>
      <c r="CM19" s="155"/>
      <c r="CN19" s="155"/>
      <c r="CO19" s="155"/>
      <c r="CP19" s="155"/>
      <c r="CQ19" s="155"/>
      <c r="CR19" s="155"/>
      <c r="CS19" s="155"/>
      <c r="CT19" s="155"/>
      <c r="CU19" s="155"/>
      <c r="CV19" s="155"/>
      <c r="CW19" s="155"/>
      <c r="CX19" s="155"/>
      <c r="CY19" s="155"/>
      <c r="CZ19" s="155"/>
      <c r="DA19" s="155"/>
      <c r="DB19" s="155"/>
      <c r="DC19" s="155"/>
      <c r="DD19" s="155"/>
      <c r="DE19" s="155"/>
      <c r="DF19" s="155"/>
      <c r="DG19" s="155"/>
      <c r="DH19" s="155"/>
      <c r="DI19" s="155"/>
      <c r="DJ19" s="155"/>
      <c r="DK19" s="155"/>
      <c r="DL19" s="155"/>
      <c r="DM19" s="155"/>
      <c r="DN19" s="155"/>
      <c r="DO19" s="155"/>
      <c r="DP19" s="155"/>
      <c r="DQ19" s="155"/>
      <c r="DR19" s="155"/>
      <c r="DS19" s="155"/>
      <c r="DT19" s="155"/>
      <c r="DU19" s="155"/>
      <c r="DV19" s="155"/>
      <c r="DW19" s="155"/>
      <c r="DX19" s="155"/>
      <c r="DY19" s="155"/>
      <c r="DZ19" s="155"/>
      <c r="EA19" s="155"/>
      <c r="EB19" s="155"/>
      <c r="EC19" s="155"/>
      <c r="ED19" s="155"/>
      <c r="EE19" s="155"/>
      <c r="EF19" s="155"/>
      <c r="EG19" s="155"/>
      <c r="EH19" s="155"/>
      <c r="EI19" s="155"/>
      <c r="EJ19" s="155"/>
      <c r="EK19" s="155"/>
      <c r="EL19" s="155"/>
      <c r="EM19" s="155"/>
      <c r="EN19" s="155"/>
      <c r="EO19" s="155"/>
      <c r="EP19" s="155"/>
      <c r="EQ19" s="155"/>
      <c r="ER19" s="155"/>
      <c r="ES19" s="155"/>
      <c r="ET19" s="155"/>
      <c r="EU19" s="155"/>
      <c r="EV19" s="155"/>
      <c r="EW19" s="155"/>
      <c r="EX19" s="155"/>
      <c r="EY19" s="155"/>
      <c r="EZ19" s="155"/>
      <c r="FA19" s="155"/>
      <c r="FB19" s="155"/>
      <c r="FC19" s="155"/>
      <c r="FD19" s="155"/>
      <c r="FE19" s="155"/>
      <c r="FF19" s="155"/>
      <c r="FG19" s="155"/>
      <c r="FH19" s="155"/>
      <c r="FI19" s="155"/>
      <c r="FJ19" s="155"/>
      <c r="FK19" s="155"/>
      <c r="FL19" s="155"/>
      <c r="FM19" s="155"/>
      <c r="FN19" s="155"/>
      <c r="FO19" s="155"/>
      <c r="FP19" s="155"/>
      <c r="FQ19" s="155"/>
      <c r="FR19" s="155"/>
      <c r="FS19" s="155"/>
      <c r="FT19" s="155"/>
      <c r="FU19" s="155"/>
      <c r="FV19" s="155"/>
      <c r="FW19" s="155"/>
      <c r="FX19" s="155"/>
      <c r="FY19" s="155"/>
      <c r="FZ19" s="155"/>
      <c r="GA19" s="155"/>
      <c r="GB19" s="155"/>
      <c r="GC19" s="155"/>
      <c r="GD19" s="155"/>
      <c r="GE19" s="155"/>
      <c r="GF19" s="155"/>
      <c r="GG19" s="155"/>
      <c r="GH19" s="155"/>
      <c r="GI19" s="155"/>
      <c r="GJ19" s="155"/>
      <c r="GK19" s="155"/>
      <c r="GL19" s="155"/>
      <c r="GM19" s="155"/>
      <c r="GN19" s="155"/>
      <c r="GO19" s="155"/>
      <c r="GP19" s="155"/>
      <c r="GQ19" s="155"/>
      <c r="GR19" s="155"/>
      <c r="GS19" s="155"/>
      <c r="GT19" s="155"/>
      <c r="GU19" s="155"/>
      <c r="GV19" s="155"/>
      <c r="GW19" s="155"/>
      <c r="GX19" s="155"/>
      <c r="GY19" s="155"/>
      <c r="GZ19" s="155"/>
      <c r="HA19" s="155"/>
      <c r="HB19" s="155"/>
      <c r="HC19" s="155"/>
      <c r="HD19" s="155"/>
      <c r="HE19" s="155"/>
      <c r="HF19" s="155"/>
      <c r="HG19" s="155"/>
      <c r="HH19" s="155"/>
      <c r="HI19" s="155"/>
      <c r="HJ19" s="155"/>
      <c r="HK19" s="155"/>
      <c r="HL19" s="155"/>
      <c r="HM19" s="155"/>
      <c r="HN19" s="155"/>
      <c r="HO19" s="155"/>
      <c r="HP19" s="155"/>
      <c r="HQ19" s="155"/>
      <c r="HR19" s="155"/>
      <c r="HS19" s="155"/>
      <c r="HT19" s="155"/>
      <c r="HU19" s="155"/>
      <c r="HV19" s="155"/>
      <c r="HW19" s="155"/>
      <c r="HX19" s="155"/>
      <c r="HY19" s="155"/>
      <c r="HZ19" s="155"/>
      <c r="IA19" s="155"/>
      <c r="IB19" s="155"/>
      <c r="IC19" s="155"/>
      <c r="ID19" s="155"/>
      <c r="IE19" s="155"/>
      <c r="IF19" s="155"/>
      <c r="IG19" s="155"/>
      <c r="IH19" s="155"/>
      <c r="II19" s="155"/>
      <c r="IJ19" s="155"/>
      <c r="IK19" s="155"/>
      <c r="IL19" s="155"/>
      <c r="IM19" s="155"/>
      <c r="IN19" s="155"/>
      <c r="IO19" s="155"/>
      <c r="IP19" s="155"/>
      <c r="IQ19" s="155"/>
      <c r="IR19" s="155"/>
      <c r="IS19" s="155"/>
      <c r="IT19" s="155"/>
    </row>
    <row r="20" spans="1:254" ht="19.5" customHeight="1" thickTop="1">
      <c r="A20" s="1498" t="s">
        <v>289</v>
      </c>
      <c r="B20" s="1499"/>
      <c r="C20" s="1499"/>
      <c r="D20" s="1499"/>
      <c r="E20" s="1500"/>
      <c r="F20" s="317" t="s">
        <v>383</v>
      </c>
      <c r="G20" s="317" t="s">
        <v>384</v>
      </c>
      <c r="H20" s="318" t="s">
        <v>385</v>
      </c>
      <c r="I20" s="318" t="s">
        <v>386</v>
      </c>
      <c r="J20" s="319" t="s">
        <v>387</v>
      </c>
      <c r="K20" s="320" t="s">
        <v>388</v>
      </c>
      <c r="L20" s="322" t="s">
        <v>389</v>
      </c>
      <c r="M20" s="321" t="s">
        <v>390</v>
      </c>
      <c r="N20" s="321" t="s">
        <v>568</v>
      </c>
      <c r="O20" s="1146" t="s">
        <v>391</v>
      </c>
      <c r="P20" s="1163" t="s">
        <v>392</v>
      </c>
      <c r="Q20" s="323"/>
    </row>
    <row r="21" spans="1:254" s="325" customFormat="1" ht="30" customHeight="1">
      <c r="A21" s="324" t="s">
        <v>294</v>
      </c>
      <c r="B21" s="1501" t="s">
        <v>628</v>
      </c>
      <c r="C21" s="1501"/>
      <c r="D21" s="1501"/>
      <c r="E21" s="1501"/>
      <c r="F21" s="375"/>
      <c r="G21" s="375"/>
      <c r="H21" s="375"/>
      <c r="I21" s="375"/>
      <c r="J21" s="375"/>
      <c r="K21" s="375"/>
      <c r="L21" s="375"/>
      <c r="M21" s="376"/>
      <c r="N21" s="376"/>
      <c r="O21" s="376"/>
      <c r="P21" s="431">
        <f>SUM(F21:O21)</f>
        <v>0</v>
      </c>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5"/>
      <c r="BC21" s="155"/>
      <c r="BD21" s="155"/>
      <c r="BE21" s="155"/>
      <c r="BF21" s="155"/>
      <c r="BG21" s="155"/>
      <c r="BH21" s="155"/>
      <c r="BI21" s="155"/>
      <c r="BJ21" s="155"/>
      <c r="BK21" s="155"/>
      <c r="BL21" s="155"/>
      <c r="BM21" s="155"/>
      <c r="BN21" s="155"/>
      <c r="BO21" s="155"/>
      <c r="BP21" s="155"/>
      <c r="BQ21" s="155"/>
      <c r="BR21" s="155"/>
      <c r="BS21" s="155"/>
      <c r="BT21" s="155"/>
      <c r="BU21" s="155"/>
      <c r="BV21" s="155"/>
      <c r="BW21" s="155"/>
      <c r="BX21" s="155"/>
      <c r="BY21" s="155"/>
      <c r="BZ21" s="155"/>
      <c r="CA21" s="155"/>
      <c r="CB21" s="155"/>
      <c r="CC21" s="155"/>
      <c r="CD21" s="155"/>
      <c r="CE21" s="155"/>
      <c r="CF21" s="155"/>
      <c r="CG21" s="155"/>
      <c r="CH21" s="155"/>
      <c r="CI21" s="155"/>
      <c r="CJ21" s="155"/>
      <c r="CK21" s="155"/>
      <c r="CL21" s="155"/>
      <c r="CM21" s="155"/>
      <c r="CN21" s="155"/>
      <c r="CO21" s="155"/>
      <c r="CP21" s="155"/>
      <c r="CQ21" s="155"/>
      <c r="CR21" s="155"/>
      <c r="CS21" s="155"/>
      <c r="CT21" s="155"/>
      <c r="CU21" s="155"/>
      <c r="CV21" s="155"/>
      <c r="CW21" s="155"/>
      <c r="CX21" s="155"/>
      <c r="CY21" s="155"/>
      <c r="CZ21" s="155"/>
      <c r="DA21" s="155"/>
      <c r="DB21" s="155"/>
      <c r="DC21" s="155"/>
      <c r="DD21" s="155"/>
      <c r="DE21" s="155"/>
      <c r="DF21" s="155"/>
      <c r="DG21" s="155"/>
      <c r="DH21" s="155"/>
      <c r="DI21" s="155"/>
      <c r="DJ21" s="155"/>
      <c r="DK21" s="155"/>
      <c r="DL21" s="155"/>
      <c r="DM21" s="155"/>
      <c r="DN21" s="155"/>
      <c r="DO21" s="155"/>
      <c r="DP21" s="155"/>
      <c r="DQ21" s="155"/>
      <c r="DR21" s="155"/>
      <c r="DS21" s="155"/>
      <c r="DT21" s="155"/>
      <c r="DU21" s="155"/>
      <c r="DV21" s="155"/>
      <c r="DW21" s="155"/>
      <c r="DX21" s="155"/>
      <c r="DY21" s="155"/>
      <c r="DZ21" s="155"/>
      <c r="EA21" s="155"/>
      <c r="EB21" s="155"/>
      <c r="EC21" s="155"/>
      <c r="ED21" s="155"/>
      <c r="EE21" s="155"/>
      <c r="EF21" s="155"/>
      <c r="EG21" s="155"/>
      <c r="EH21" s="155"/>
      <c r="EI21" s="155"/>
      <c r="EJ21" s="155"/>
      <c r="EK21" s="155"/>
      <c r="EL21" s="155"/>
      <c r="EM21" s="155"/>
      <c r="EN21" s="155"/>
      <c r="EO21" s="155"/>
      <c r="EP21" s="155"/>
      <c r="EQ21" s="155"/>
      <c r="ER21" s="155"/>
      <c r="ES21" s="155"/>
      <c r="ET21" s="155"/>
      <c r="EU21" s="155"/>
      <c r="EV21" s="155"/>
      <c r="EW21" s="155"/>
      <c r="EX21" s="155"/>
      <c r="EY21" s="155"/>
      <c r="EZ21" s="155"/>
      <c r="FA21" s="155"/>
      <c r="FB21" s="155"/>
      <c r="FC21" s="155"/>
      <c r="FD21" s="155"/>
      <c r="FE21" s="155"/>
      <c r="FF21" s="155"/>
      <c r="FG21" s="155"/>
      <c r="FH21" s="155"/>
      <c r="FI21" s="155"/>
      <c r="FJ21" s="155"/>
      <c r="FK21" s="155"/>
      <c r="FL21" s="155"/>
      <c r="FM21" s="155"/>
      <c r="FN21" s="155"/>
      <c r="FO21" s="155"/>
      <c r="FP21" s="155"/>
      <c r="FQ21" s="155"/>
      <c r="FR21" s="155"/>
      <c r="FS21" s="155"/>
      <c r="FT21" s="155"/>
      <c r="FU21" s="155"/>
      <c r="FV21" s="155"/>
      <c r="FW21" s="155"/>
      <c r="FX21" s="155"/>
      <c r="FY21" s="155"/>
      <c r="FZ21" s="155"/>
      <c r="GA21" s="155"/>
      <c r="GB21" s="155"/>
      <c r="GC21" s="155"/>
      <c r="GD21" s="155"/>
      <c r="GE21" s="155"/>
      <c r="GF21" s="155"/>
      <c r="GG21" s="155"/>
      <c r="GH21" s="155"/>
      <c r="GI21" s="155"/>
      <c r="GJ21" s="155"/>
      <c r="GK21" s="155"/>
      <c r="GL21" s="155"/>
      <c r="GM21" s="155"/>
      <c r="GN21" s="155"/>
      <c r="GO21" s="155"/>
      <c r="GP21" s="155"/>
      <c r="GQ21" s="155"/>
      <c r="GR21" s="155"/>
      <c r="GS21" s="155"/>
      <c r="GT21" s="155"/>
      <c r="GU21" s="155"/>
      <c r="GV21" s="155"/>
      <c r="GW21" s="155"/>
      <c r="GX21" s="155"/>
      <c r="GY21" s="155"/>
      <c r="GZ21" s="155"/>
      <c r="HA21" s="155"/>
      <c r="HB21" s="155"/>
      <c r="HC21" s="155"/>
      <c r="HD21" s="155"/>
      <c r="HE21" s="155"/>
      <c r="HF21" s="155"/>
      <c r="HG21" s="155"/>
      <c r="HH21" s="155"/>
      <c r="HI21" s="155"/>
      <c r="HJ21" s="155"/>
      <c r="HK21" s="155"/>
      <c r="HL21" s="155"/>
      <c r="HM21" s="155"/>
      <c r="HN21" s="155"/>
      <c r="HO21" s="155"/>
      <c r="HP21" s="155"/>
      <c r="HQ21" s="155"/>
      <c r="HR21" s="155"/>
      <c r="HS21" s="155"/>
      <c r="HT21" s="155"/>
      <c r="HU21" s="155"/>
      <c r="HV21" s="155"/>
      <c r="HW21" s="155"/>
      <c r="HX21" s="155"/>
      <c r="HY21" s="155"/>
      <c r="HZ21" s="155"/>
      <c r="IA21" s="155"/>
      <c r="IB21" s="155"/>
      <c r="IC21" s="155"/>
      <c r="ID21" s="155"/>
      <c r="IE21" s="155"/>
      <c r="IF21" s="155"/>
      <c r="IG21" s="155"/>
      <c r="IH21" s="155"/>
      <c r="II21" s="155"/>
      <c r="IJ21" s="155"/>
      <c r="IK21" s="155"/>
      <c r="IL21" s="155"/>
      <c r="IM21" s="155"/>
      <c r="IN21" s="155"/>
      <c r="IO21" s="155"/>
      <c r="IP21" s="155"/>
      <c r="IQ21" s="155"/>
      <c r="IR21" s="155"/>
      <c r="IS21" s="155"/>
      <c r="IT21" s="155"/>
    </row>
    <row r="22" spans="1:254" ht="30" customHeight="1">
      <c r="A22" s="324" t="s">
        <v>67</v>
      </c>
      <c r="B22" s="1495" t="s">
        <v>629</v>
      </c>
      <c r="C22" s="1496"/>
      <c r="D22" s="1496"/>
      <c r="E22" s="1497"/>
      <c r="F22" s="376"/>
      <c r="G22" s="376"/>
      <c r="H22" s="376"/>
      <c r="I22" s="376"/>
      <c r="J22" s="376"/>
      <c r="K22" s="376"/>
      <c r="L22" s="622"/>
      <c r="M22" s="622"/>
      <c r="N22" s="376"/>
      <c r="O22" s="622"/>
      <c r="P22" s="431">
        <f>SUM(F22:O22)</f>
        <v>0</v>
      </c>
    </row>
    <row r="23" spans="1:254" ht="30" customHeight="1">
      <c r="A23" s="326" t="s">
        <v>551</v>
      </c>
      <c r="B23" s="1495" t="s">
        <v>1011</v>
      </c>
      <c r="C23" s="1496"/>
      <c r="D23" s="1496"/>
      <c r="E23" s="1497"/>
      <c r="F23" s="376"/>
      <c r="G23" s="376"/>
      <c r="H23" s="376"/>
      <c r="I23" s="622"/>
      <c r="J23" s="622"/>
      <c r="K23" s="622"/>
      <c r="L23" s="622"/>
      <c r="M23" s="622"/>
      <c r="N23" s="622"/>
      <c r="O23" s="622"/>
      <c r="P23" s="623">
        <f>SUM(F23:O23)</f>
        <v>0</v>
      </c>
    </row>
    <row r="24" spans="1:254" ht="30" customHeight="1">
      <c r="A24" s="324" t="s">
        <v>466</v>
      </c>
      <c r="B24" s="1461" t="s">
        <v>1012</v>
      </c>
      <c r="C24" s="1462"/>
      <c r="D24" s="1462"/>
      <c r="E24" s="1463"/>
      <c r="F24" s="832"/>
      <c r="G24" s="376"/>
      <c r="H24" s="376"/>
      <c r="I24" s="622"/>
      <c r="J24" s="622"/>
      <c r="K24" s="622"/>
      <c r="L24" s="622"/>
      <c r="M24" s="622"/>
      <c r="N24" s="622"/>
      <c r="O24" s="622"/>
      <c r="P24" s="623">
        <f>SUM(F24:O24)</f>
        <v>0</v>
      </c>
    </row>
    <row r="25" spans="1:254" s="347" customFormat="1" ht="30" customHeight="1" thickBot="1">
      <c r="A25" s="833" t="s">
        <v>630</v>
      </c>
      <c r="B25" s="1473" t="s">
        <v>631</v>
      </c>
      <c r="C25" s="1474"/>
      <c r="D25" s="1474"/>
      <c r="E25" s="1475"/>
      <c r="F25" s="834"/>
      <c r="G25" s="392"/>
      <c r="H25" s="392"/>
      <c r="I25" s="392"/>
      <c r="J25" s="392"/>
      <c r="K25" s="392"/>
      <c r="L25" s="392"/>
      <c r="M25" s="392"/>
      <c r="N25" s="392"/>
      <c r="O25" s="392"/>
      <c r="P25" s="432">
        <f>SUM(F25:O25)</f>
        <v>0</v>
      </c>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5"/>
      <c r="BE25" s="155"/>
      <c r="BF25" s="155"/>
      <c r="BG25" s="155"/>
      <c r="BH25" s="155"/>
      <c r="BI25" s="155"/>
      <c r="BJ25" s="155"/>
      <c r="BK25" s="155"/>
      <c r="BL25" s="155"/>
      <c r="BM25" s="155"/>
      <c r="BN25" s="155"/>
      <c r="BO25" s="155"/>
      <c r="BP25" s="155"/>
      <c r="BQ25" s="155"/>
      <c r="BR25" s="155"/>
      <c r="BS25" s="155"/>
      <c r="BT25" s="155"/>
      <c r="BU25" s="155"/>
      <c r="BV25" s="155"/>
      <c r="BW25" s="155"/>
      <c r="BX25" s="155"/>
      <c r="BY25" s="155"/>
      <c r="BZ25" s="155"/>
      <c r="CA25" s="155"/>
      <c r="CB25" s="155"/>
      <c r="CC25" s="155"/>
      <c r="CD25" s="155"/>
      <c r="CE25" s="155"/>
      <c r="CF25" s="155"/>
      <c r="CG25" s="155"/>
      <c r="CH25" s="155"/>
      <c r="CI25" s="155"/>
      <c r="CJ25" s="155"/>
      <c r="CK25" s="155"/>
      <c r="CL25" s="155"/>
      <c r="CM25" s="155"/>
      <c r="CN25" s="155"/>
      <c r="CO25" s="155"/>
      <c r="CP25" s="155"/>
      <c r="CQ25" s="155"/>
      <c r="CR25" s="155"/>
      <c r="CS25" s="155"/>
      <c r="CT25" s="155"/>
      <c r="CU25" s="155"/>
      <c r="CV25" s="155"/>
      <c r="CW25" s="155"/>
      <c r="CX25" s="155"/>
      <c r="CY25" s="155"/>
      <c r="CZ25" s="155"/>
      <c r="DA25" s="155"/>
      <c r="DB25" s="155"/>
      <c r="DC25" s="155"/>
      <c r="DD25" s="155"/>
      <c r="DE25" s="155"/>
      <c r="DF25" s="155"/>
      <c r="DG25" s="155"/>
      <c r="DH25" s="155"/>
      <c r="DI25" s="155"/>
      <c r="DJ25" s="155"/>
      <c r="DK25" s="155"/>
      <c r="DL25" s="155"/>
      <c r="DM25" s="155"/>
      <c r="DN25" s="155"/>
      <c r="DO25" s="155"/>
      <c r="DP25" s="155"/>
      <c r="DQ25" s="155"/>
      <c r="DR25" s="155"/>
      <c r="DS25" s="155"/>
      <c r="DT25" s="155"/>
      <c r="DU25" s="155"/>
      <c r="DV25" s="155"/>
      <c r="DW25" s="155"/>
      <c r="DX25" s="155"/>
      <c r="DY25" s="155"/>
      <c r="DZ25" s="155"/>
      <c r="EA25" s="155"/>
      <c r="EB25" s="155"/>
      <c r="EC25" s="155"/>
      <c r="ED25" s="155"/>
      <c r="EE25" s="155"/>
      <c r="EF25" s="155"/>
      <c r="EG25" s="155"/>
      <c r="EH25" s="155"/>
      <c r="EI25" s="155"/>
      <c r="EJ25" s="155"/>
      <c r="EK25" s="155"/>
      <c r="EL25" s="155"/>
      <c r="EM25" s="155"/>
      <c r="EN25" s="155"/>
      <c r="EO25" s="155"/>
      <c r="EP25" s="155"/>
      <c r="EQ25" s="155"/>
      <c r="ER25" s="155"/>
      <c r="ES25" s="155"/>
      <c r="ET25" s="155"/>
      <c r="EU25" s="155"/>
      <c r="EV25" s="155"/>
      <c r="EW25" s="155"/>
      <c r="EX25" s="155"/>
      <c r="EY25" s="155"/>
      <c r="EZ25" s="155"/>
      <c r="FA25" s="155"/>
      <c r="FB25" s="155"/>
      <c r="FC25" s="155"/>
      <c r="FD25" s="155"/>
      <c r="FE25" s="155"/>
      <c r="FF25" s="155"/>
      <c r="FG25" s="155"/>
      <c r="FH25" s="155"/>
      <c r="FI25" s="155"/>
      <c r="FJ25" s="155"/>
      <c r="FK25" s="155"/>
      <c r="FL25" s="155"/>
      <c r="FM25" s="155"/>
      <c r="FN25" s="155"/>
      <c r="FO25" s="155"/>
      <c r="FP25" s="155"/>
      <c r="FQ25" s="155"/>
      <c r="FR25" s="155"/>
      <c r="FS25" s="155"/>
      <c r="FT25" s="155"/>
      <c r="FU25" s="155"/>
      <c r="FV25" s="155"/>
      <c r="FW25" s="155"/>
      <c r="FX25" s="155"/>
      <c r="FY25" s="155"/>
      <c r="FZ25" s="155"/>
      <c r="GA25" s="155"/>
      <c r="GB25" s="155"/>
      <c r="GC25" s="155"/>
      <c r="GD25" s="155"/>
      <c r="GE25" s="155"/>
      <c r="GF25" s="155"/>
      <c r="GG25" s="155"/>
      <c r="GH25" s="155"/>
      <c r="GI25" s="155"/>
      <c r="GJ25" s="155"/>
      <c r="GK25" s="155"/>
      <c r="GL25" s="155"/>
      <c r="GM25" s="155"/>
      <c r="GN25" s="155"/>
      <c r="GO25" s="155"/>
      <c r="GP25" s="155"/>
      <c r="GQ25" s="155"/>
      <c r="GR25" s="155"/>
      <c r="GS25" s="155"/>
      <c r="GT25" s="155"/>
      <c r="GU25" s="155"/>
      <c r="GV25" s="155"/>
      <c r="GW25" s="155"/>
      <c r="GX25" s="155"/>
      <c r="GY25" s="155"/>
      <c r="GZ25" s="155"/>
      <c r="HA25" s="155"/>
      <c r="HB25" s="155"/>
      <c r="HC25" s="155"/>
      <c r="HD25" s="155"/>
      <c r="HE25" s="155"/>
      <c r="HF25" s="155"/>
      <c r="HG25" s="155"/>
      <c r="HH25" s="155"/>
      <c r="HI25" s="155"/>
      <c r="HJ25" s="155"/>
      <c r="HK25" s="155"/>
      <c r="HL25" s="155"/>
      <c r="HM25" s="155"/>
      <c r="HN25" s="155"/>
      <c r="HO25" s="155"/>
      <c r="HP25" s="155"/>
      <c r="HQ25" s="155"/>
      <c r="HR25" s="155"/>
      <c r="HS25" s="155"/>
      <c r="HT25" s="155"/>
      <c r="HU25" s="155"/>
      <c r="HV25" s="155"/>
      <c r="HW25" s="155"/>
      <c r="HX25" s="155"/>
      <c r="HY25" s="155"/>
      <c r="HZ25" s="155"/>
      <c r="IA25" s="155"/>
      <c r="IB25" s="155"/>
      <c r="IC25" s="155"/>
      <c r="ID25" s="155"/>
      <c r="IE25" s="155"/>
      <c r="IF25" s="155"/>
      <c r="IG25" s="155"/>
      <c r="IH25" s="155"/>
      <c r="II25" s="155"/>
      <c r="IJ25" s="155"/>
      <c r="IK25" s="155"/>
      <c r="IL25" s="155"/>
      <c r="IM25" s="155"/>
      <c r="IN25" s="155"/>
      <c r="IO25" s="155"/>
      <c r="IP25" s="155"/>
      <c r="IQ25" s="155"/>
      <c r="IR25" s="155"/>
      <c r="IS25" s="155"/>
      <c r="IT25" s="155"/>
    </row>
    <row r="26" spans="1:254" s="836" customFormat="1" ht="27" customHeight="1" thickTop="1" thickBot="1">
      <c r="A26" s="1480" t="s">
        <v>632</v>
      </c>
      <c r="B26" s="1481"/>
      <c r="C26" s="1481"/>
      <c r="D26" s="1481"/>
      <c r="E26" s="1482"/>
      <c r="F26" s="839">
        <f t="shared" ref="F26:P26" si="0">SUM(F21:F24)-F25</f>
        <v>0</v>
      </c>
      <c r="G26" s="839">
        <f t="shared" si="0"/>
        <v>0</v>
      </c>
      <c r="H26" s="839">
        <f t="shared" si="0"/>
        <v>0</v>
      </c>
      <c r="I26" s="839">
        <f t="shared" si="0"/>
        <v>0</v>
      </c>
      <c r="J26" s="839">
        <f t="shared" si="0"/>
        <v>0</v>
      </c>
      <c r="K26" s="839">
        <f t="shared" si="0"/>
        <v>0</v>
      </c>
      <c r="L26" s="839">
        <f t="shared" si="0"/>
        <v>0</v>
      </c>
      <c r="M26" s="839">
        <f>SUM(M21:M24)-M25</f>
        <v>0</v>
      </c>
      <c r="N26" s="839">
        <f t="shared" si="0"/>
        <v>0</v>
      </c>
      <c r="O26" s="839">
        <f t="shared" si="0"/>
        <v>0</v>
      </c>
      <c r="P26" s="840">
        <f t="shared" si="0"/>
        <v>0</v>
      </c>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5"/>
      <c r="AU26" s="295"/>
      <c r="AV26" s="295"/>
      <c r="AW26" s="295"/>
      <c r="AX26" s="295"/>
      <c r="AY26" s="295"/>
      <c r="AZ26" s="295"/>
      <c r="BA26" s="295"/>
      <c r="BB26" s="295"/>
      <c r="BC26" s="295"/>
      <c r="BD26" s="295"/>
      <c r="BE26" s="295"/>
      <c r="BF26" s="295"/>
      <c r="BG26" s="295"/>
      <c r="BH26" s="295"/>
      <c r="BI26" s="295"/>
      <c r="BJ26" s="295"/>
      <c r="BK26" s="295"/>
      <c r="BL26" s="295"/>
      <c r="BM26" s="295"/>
      <c r="BN26" s="295"/>
      <c r="BO26" s="295"/>
      <c r="BP26" s="295"/>
      <c r="BQ26" s="295"/>
      <c r="BR26" s="295"/>
      <c r="BS26" s="295"/>
      <c r="BT26" s="295"/>
      <c r="BU26" s="295"/>
      <c r="BV26" s="295"/>
      <c r="BW26" s="295"/>
      <c r="BX26" s="295"/>
      <c r="BY26" s="295"/>
      <c r="BZ26" s="295"/>
      <c r="CA26" s="295"/>
      <c r="CB26" s="295"/>
      <c r="CC26" s="295"/>
      <c r="CD26" s="295"/>
      <c r="CE26" s="295"/>
      <c r="CF26" s="295"/>
      <c r="CG26" s="295"/>
      <c r="CH26" s="295"/>
      <c r="CI26" s="295"/>
      <c r="CJ26" s="295"/>
      <c r="CK26" s="295"/>
      <c r="CL26" s="295"/>
      <c r="CM26" s="295"/>
      <c r="CN26" s="295"/>
      <c r="CO26" s="295"/>
      <c r="CP26" s="295"/>
      <c r="CQ26" s="295"/>
      <c r="CR26" s="295"/>
      <c r="CS26" s="295"/>
      <c r="CT26" s="295"/>
      <c r="CU26" s="295"/>
      <c r="CV26" s="295"/>
      <c r="CW26" s="295"/>
      <c r="CX26" s="295"/>
      <c r="CY26" s="295"/>
      <c r="CZ26" s="295"/>
      <c r="DA26" s="295"/>
      <c r="DB26" s="295"/>
      <c r="DC26" s="295"/>
      <c r="DD26" s="295"/>
      <c r="DE26" s="295"/>
      <c r="DF26" s="295"/>
      <c r="DG26" s="295"/>
      <c r="DH26" s="295"/>
      <c r="DI26" s="295"/>
      <c r="DJ26" s="295"/>
      <c r="DK26" s="295"/>
      <c r="DL26" s="295"/>
      <c r="DM26" s="295"/>
      <c r="DN26" s="295"/>
      <c r="DO26" s="295"/>
      <c r="DP26" s="295"/>
      <c r="DQ26" s="295"/>
      <c r="DR26" s="295"/>
      <c r="DS26" s="295"/>
      <c r="DT26" s="295"/>
      <c r="DU26" s="295"/>
      <c r="DV26" s="295"/>
      <c r="DW26" s="295"/>
      <c r="DX26" s="295"/>
      <c r="DY26" s="295"/>
      <c r="DZ26" s="295"/>
      <c r="EA26" s="295"/>
      <c r="EB26" s="295"/>
      <c r="EC26" s="295"/>
      <c r="ED26" s="295"/>
      <c r="EE26" s="295"/>
      <c r="EF26" s="295"/>
      <c r="EG26" s="295"/>
      <c r="EH26" s="295"/>
      <c r="EI26" s="295"/>
      <c r="EJ26" s="295"/>
      <c r="EK26" s="295"/>
      <c r="EL26" s="295"/>
      <c r="EM26" s="295"/>
      <c r="EN26" s="295"/>
      <c r="EO26" s="295"/>
      <c r="EP26" s="295"/>
      <c r="EQ26" s="295"/>
      <c r="ER26" s="295"/>
      <c r="ES26" s="295"/>
      <c r="ET26" s="295"/>
      <c r="EU26" s="295"/>
      <c r="EV26" s="295"/>
      <c r="EW26" s="295"/>
      <c r="EX26" s="295"/>
      <c r="EY26" s="295"/>
      <c r="EZ26" s="295"/>
      <c r="FA26" s="295"/>
      <c r="FB26" s="295"/>
      <c r="FC26" s="295"/>
      <c r="FD26" s="295"/>
      <c r="FE26" s="295"/>
      <c r="FF26" s="295"/>
      <c r="FG26" s="295"/>
      <c r="FH26" s="295"/>
      <c r="FI26" s="295"/>
      <c r="FJ26" s="295"/>
      <c r="FK26" s="295"/>
      <c r="FL26" s="295"/>
      <c r="FM26" s="295"/>
      <c r="FN26" s="295"/>
      <c r="FO26" s="295"/>
      <c r="FP26" s="295"/>
      <c r="FQ26" s="295"/>
      <c r="FR26" s="295"/>
      <c r="FS26" s="295"/>
      <c r="FT26" s="295"/>
      <c r="FU26" s="295"/>
      <c r="FV26" s="295"/>
      <c r="FW26" s="295"/>
      <c r="FX26" s="295"/>
      <c r="FY26" s="295"/>
      <c r="FZ26" s="295"/>
      <c r="GA26" s="295"/>
      <c r="GB26" s="295"/>
      <c r="GC26" s="295"/>
      <c r="GD26" s="295"/>
      <c r="GE26" s="295"/>
      <c r="GF26" s="295"/>
      <c r="GG26" s="295"/>
      <c r="GH26" s="835"/>
      <c r="GI26" s="835"/>
      <c r="GJ26" s="835"/>
      <c r="GK26" s="835"/>
      <c r="GL26" s="835"/>
      <c r="GM26" s="835"/>
      <c r="GN26" s="835"/>
      <c r="GO26" s="835"/>
      <c r="GP26" s="835"/>
      <c r="GQ26" s="835"/>
      <c r="GR26" s="835"/>
      <c r="GS26" s="835"/>
      <c r="GT26" s="835"/>
      <c r="GU26" s="835"/>
      <c r="GV26" s="835"/>
      <c r="GW26" s="835"/>
      <c r="GX26" s="835"/>
      <c r="GY26" s="835"/>
      <c r="GZ26" s="835"/>
      <c r="HA26" s="835"/>
      <c r="HB26" s="835"/>
      <c r="HC26" s="835"/>
      <c r="HD26" s="835"/>
      <c r="HE26" s="835"/>
      <c r="HF26" s="835"/>
      <c r="HG26" s="835"/>
      <c r="HH26" s="835"/>
      <c r="HI26" s="835"/>
      <c r="HJ26" s="835"/>
      <c r="HK26" s="835"/>
      <c r="HL26" s="835"/>
      <c r="HM26" s="835"/>
      <c r="HN26" s="835"/>
      <c r="HO26" s="835"/>
      <c r="HP26" s="835"/>
      <c r="HQ26" s="835"/>
      <c r="HR26" s="835"/>
      <c r="HS26" s="835"/>
      <c r="HT26" s="835"/>
      <c r="HU26" s="835"/>
      <c r="HV26" s="835"/>
      <c r="HW26" s="835"/>
      <c r="HX26" s="835"/>
      <c r="HY26" s="835"/>
      <c r="HZ26" s="835"/>
      <c r="IA26" s="835"/>
      <c r="IB26" s="835"/>
      <c r="IC26" s="835"/>
      <c r="ID26" s="835"/>
      <c r="IE26" s="835"/>
      <c r="IF26" s="835"/>
      <c r="IG26" s="835"/>
      <c r="IH26" s="835"/>
      <c r="II26" s="835"/>
      <c r="IJ26" s="835"/>
      <c r="IK26" s="835"/>
      <c r="IL26" s="835"/>
      <c r="IM26" s="835"/>
      <c r="IN26" s="835"/>
      <c r="IO26" s="835"/>
      <c r="IP26" s="835"/>
      <c r="IQ26" s="835"/>
      <c r="IR26" s="835"/>
      <c r="IS26" s="835"/>
      <c r="IT26" s="835"/>
    </row>
    <row r="27" spans="1:254" ht="20.100000000000001" customHeight="1" thickTop="1">
      <c r="A27" s="1483" t="s">
        <v>327</v>
      </c>
      <c r="B27" s="1484"/>
      <c r="C27" s="1484"/>
      <c r="D27" s="1484"/>
      <c r="E27" s="1485"/>
      <c r="F27" s="394" t="s">
        <v>312</v>
      </c>
      <c r="G27" s="394" t="s">
        <v>313</v>
      </c>
      <c r="H27" s="394" t="s">
        <v>314</v>
      </c>
      <c r="I27" s="394" t="s">
        <v>315</v>
      </c>
      <c r="J27" s="394" t="s">
        <v>316</v>
      </c>
      <c r="K27" s="394" t="s">
        <v>317</v>
      </c>
      <c r="L27" s="395" t="s">
        <v>191</v>
      </c>
      <c r="M27" s="395" t="s">
        <v>434</v>
      </c>
      <c r="N27" s="1099" t="s">
        <v>736</v>
      </c>
      <c r="O27" s="395" t="s">
        <v>1005</v>
      </c>
      <c r="P27" s="433" t="s">
        <v>200</v>
      </c>
    </row>
    <row r="28" spans="1:254" s="347" customFormat="1" ht="30" customHeight="1" thickBot="1">
      <c r="A28" s="391">
        <v>1</v>
      </c>
      <c r="B28" s="1470" t="s">
        <v>467</v>
      </c>
      <c r="C28" s="1471"/>
      <c r="D28" s="1471"/>
      <c r="E28" s="1472"/>
      <c r="F28" s="837">
        <f>SUM(F26)</f>
        <v>0</v>
      </c>
      <c r="G28" s="837">
        <f t="shared" ref="G28:L28" si="1">SUM(G26)</f>
        <v>0</v>
      </c>
      <c r="H28" s="837">
        <f t="shared" si="1"/>
        <v>0</v>
      </c>
      <c r="I28" s="837">
        <f t="shared" si="1"/>
        <v>0</v>
      </c>
      <c r="J28" s="837">
        <f t="shared" si="1"/>
        <v>0</v>
      </c>
      <c r="K28" s="837">
        <f t="shared" si="1"/>
        <v>0</v>
      </c>
      <c r="L28" s="837">
        <f t="shared" si="1"/>
        <v>0</v>
      </c>
      <c r="M28" s="837">
        <f>SUM(M26)</f>
        <v>0</v>
      </c>
      <c r="N28" s="837">
        <f>'COVID-ARP'!H17</f>
        <v>0</v>
      </c>
      <c r="O28" s="837">
        <f>SUM(O26)</f>
        <v>0</v>
      </c>
      <c r="P28" s="432">
        <f>ROUND(SUM(F28:O28),0)</f>
        <v>0</v>
      </c>
      <c r="Q28" s="155"/>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c r="BM28" s="155"/>
      <c r="BN28" s="155"/>
      <c r="BO28" s="155"/>
      <c r="BP28" s="155"/>
      <c r="BQ28" s="155"/>
      <c r="BR28" s="155"/>
      <c r="BS28" s="155"/>
      <c r="BT28" s="155"/>
      <c r="BU28" s="155"/>
      <c r="BV28" s="155"/>
      <c r="BW28" s="155"/>
      <c r="BX28" s="155"/>
      <c r="BY28" s="155"/>
      <c r="BZ28" s="155"/>
      <c r="CA28" s="155"/>
      <c r="CB28" s="155"/>
      <c r="CC28" s="155"/>
      <c r="CD28" s="155"/>
      <c r="CE28" s="155"/>
      <c r="CF28" s="155"/>
      <c r="CG28" s="155"/>
      <c r="CH28" s="155"/>
      <c r="CI28" s="155"/>
      <c r="CJ28" s="155"/>
      <c r="CK28" s="155"/>
      <c r="CL28" s="155"/>
      <c r="CM28" s="155"/>
      <c r="CN28" s="155"/>
      <c r="CO28" s="155"/>
      <c r="CP28" s="155"/>
      <c r="CQ28" s="155"/>
      <c r="CR28" s="155"/>
      <c r="CS28" s="155"/>
      <c r="CT28" s="155"/>
      <c r="CU28" s="155"/>
      <c r="CV28" s="155"/>
      <c r="CW28" s="155"/>
      <c r="CX28" s="155"/>
      <c r="CY28" s="155"/>
      <c r="CZ28" s="155"/>
      <c r="DA28" s="155"/>
      <c r="DB28" s="155"/>
      <c r="DC28" s="155"/>
      <c r="DD28" s="155"/>
      <c r="DE28" s="155"/>
      <c r="DF28" s="155"/>
      <c r="DG28" s="155"/>
      <c r="DH28" s="155"/>
      <c r="DI28" s="155"/>
      <c r="DJ28" s="155"/>
      <c r="DK28" s="155"/>
      <c r="DL28" s="155"/>
      <c r="DM28" s="155"/>
      <c r="DN28" s="155"/>
      <c r="DO28" s="155"/>
      <c r="DP28" s="155"/>
      <c r="DQ28" s="155"/>
      <c r="DR28" s="155"/>
      <c r="DS28" s="155"/>
      <c r="DT28" s="155"/>
      <c r="DU28" s="155"/>
      <c r="DV28" s="155"/>
      <c r="DW28" s="155"/>
      <c r="DX28" s="155"/>
      <c r="DY28" s="155"/>
      <c r="DZ28" s="155"/>
      <c r="EA28" s="155"/>
      <c r="EB28" s="155"/>
      <c r="EC28" s="155"/>
      <c r="ED28" s="155"/>
      <c r="EE28" s="155"/>
      <c r="EF28" s="155"/>
      <c r="EG28" s="155"/>
      <c r="EH28" s="155"/>
      <c r="EI28" s="155"/>
      <c r="EJ28" s="155"/>
      <c r="EK28" s="155"/>
      <c r="EL28" s="155"/>
      <c r="EM28" s="155"/>
      <c r="EN28" s="155"/>
      <c r="EO28" s="155"/>
      <c r="EP28" s="155"/>
      <c r="EQ28" s="155"/>
      <c r="ER28" s="155"/>
      <c r="ES28" s="155"/>
      <c r="ET28" s="155"/>
      <c r="EU28" s="155"/>
      <c r="EV28" s="155"/>
      <c r="EW28" s="155"/>
      <c r="EX28" s="155"/>
      <c r="EY28" s="155"/>
      <c r="EZ28" s="155"/>
      <c r="FA28" s="155"/>
      <c r="FB28" s="155"/>
      <c r="FC28" s="155"/>
      <c r="FD28" s="155"/>
      <c r="FE28" s="155"/>
      <c r="FF28" s="155"/>
      <c r="FG28" s="155"/>
      <c r="FH28" s="155"/>
      <c r="FI28" s="155"/>
      <c r="FJ28" s="155"/>
      <c r="FK28" s="155"/>
      <c r="FL28" s="155"/>
      <c r="FM28" s="155"/>
      <c r="FN28" s="155"/>
      <c r="FO28" s="155"/>
      <c r="FP28" s="155"/>
      <c r="FQ28" s="155"/>
      <c r="FR28" s="155"/>
      <c r="FS28" s="155"/>
      <c r="FT28" s="155"/>
      <c r="FU28" s="155"/>
      <c r="FV28" s="155"/>
      <c r="FW28" s="155"/>
      <c r="FX28" s="155"/>
      <c r="FY28" s="155"/>
      <c r="FZ28" s="155"/>
      <c r="GA28" s="155"/>
      <c r="GB28" s="155"/>
      <c r="GC28" s="155"/>
      <c r="GD28" s="155"/>
      <c r="GE28" s="155"/>
      <c r="GF28" s="155"/>
      <c r="GG28" s="155"/>
      <c r="GH28" s="155"/>
      <c r="GI28" s="155"/>
      <c r="GJ28" s="155"/>
      <c r="GK28" s="155"/>
      <c r="GL28" s="155"/>
      <c r="GM28" s="155"/>
      <c r="GN28" s="155"/>
      <c r="GO28" s="155"/>
      <c r="GP28" s="155"/>
      <c r="GQ28" s="155"/>
      <c r="GR28" s="155"/>
      <c r="GS28" s="155"/>
      <c r="GT28" s="155"/>
      <c r="GU28" s="155"/>
      <c r="GV28" s="155"/>
      <c r="GW28" s="155"/>
      <c r="GX28" s="155"/>
      <c r="GY28" s="155"/>
      <c r="GZ28" s="155"/>
      <c r="HA28" s="155"/>
      <c r="HB28" s="155"/>
      <c r="HC28" s="155"/>
      <c r="HD28" s="155"/>
      <c r="HE28" s="155"/>
      <c r="HF28" s="155"/>
      <c r="HG28" s="155"/>
      <c r="HH28" s="155"/>
      <c r="HI28" s="155"/>
      <c r="HJ28" s="155"/>
      <c r="HK28" s="155"/>
      <c r="HL28" s="155"/>
      <c r="HM28" s="155"/>
      <c r="HN28" s="155"/>
      <c r="HO28" s="155"/>
      <c r="HP28" s="155"/>
      <c r="HQ28" s="155"/>
      <c r="HR28" s="155"/>
      <c r="HS28" s="155"/>
      <c r="HT28" s="155"/>
      <c r="HU28" s="155"/>
      <c r="HV28" s="155"/>
      <c r="HW28" s="155"/>
      <c r="HX28" s="155"/>
      <c r="HY28" s="155"/>
      <c r="HZ28" s="155"/>
      <c r="IA28" s="155"/>
      <c r="IB28" s="155"/>
      <c r="IC28" s="155"/>
      <c r="ID28" s="155"/>
      <c r="IE28" s="155"/>
      <c r="IF28" s="155"/>
      <c r="IG28" s="155"/>
      <c r="IH28" s="155"/>
      <c r="II28" s="155"/>
      <c r="IJ28" s="155"/>
      <c r="IK28" s="155"/>
      <c r="IL28" s="155"/>
      <c r="IM28" s="155"/>
      <c r="IN28" s="155"/>
      <c r="IO28" s="155"/>
      <c r="IP28" s="155"/>
      <c r="IQ28" s="155"/>
      <c r="IR28" s="155"/>
      <c r="IS28" s="155"/>
      <c r="IT28" s="155"/>
    </row>
    <row r="29" spans="1:254" ht="30" customHeight="1" thickTop="1">
      <c r="A29" s="324">
        <v>2</v>
      </c>
      <c r="B29" s="1486" t="s">
        <v>354</v>
      </c>
      <c r="C29" s="1487"/>
      <c r="D29" s="1487"/>
      <c r="E29" s="1488"/>
      <c r="F29" s="838">
        <f>'APD 150 Pg2 '!E76</f>
        <v>0</v>
      </c>
      <c r="G29" s="838">
        <f>'APD 150 Pg2 '!F76</f>
        <v>0</v>
      </c>
      <c r="H29" s="838">
        <f>'APD 150 Pg2 '!G76</f>
        <v>0</v>
      </c>
      <c r="I29" s="838">
        <f>'APD 150 Pg2 '!H76</f>
        <v>0</v>
      </c>
      <c r="J29" s="838">
        <f>'APD 150 Pg2 '!I76</f>
        <v>0</v>
      </c>
      <c r="K29" s="838">
        <f>'APD 150 Pg2 '!J76</f>
        <v>0</v>
      </c>
      <c r="L29" s="838">
        <f>'APD 150 Pg2 '!K76</f>
        <v>0</v>
      </c>
      <c r="M29" s="838">
        <f>'APD 150 Pg2 '!L76</f>
        <v>0</v>
      </c>
      <c r="N29" s="838">
        <f>'APD 150 Pg2 '!M76</f>
        <v>0</v>
      </c>
      <c r="O29" s="838">
        <f>'APD-OPI 148  60+'!E40</f>
        <v>0</v>
      </c>
      <c r="P29" s="434">
        <f>ROUND(SUM(F29:O29),0)</f>
        <v>0</v>
      </c>
    </row>
    <row r="30" spans="1:254" ht="30" customHeight="1">
      <c r="A30" s="841">
        <v>3</v>
      </c>
      <c r="B30" s="1492" t="s">
        <v>355</v>
      </c>
      <c r="C30" s="1493"/>
      <c r="D30" s="1493"/>
      <c r="E30" s="1494"/>
      <c r="F30" s="842">
        <v>0</v>
      </c>
      <c r="G30" s="842">
        <v>0</v>
      </c>
      <c r="H30" s="842">
        <v>0</v>
      </c>
      <c r="I30" s="842">
        <v>0</v>
      </c>
      <c r="J30" s="842">
        <v>0</v>
      </c>
      <c r="K30" s="842">
        <v>0</v>
      </c>
      <c r="L30" s="843">
        <v>0</v>
      </c>
      <c r="M30" s="843">
        <v>0</v>
      </c>
      <c r="N30" s="843">
        <f>'COVID-ARP'!H22+'COVID-ARP'!H23</f>
        <v>0</v>
      </c>
      <c r="O30" s="842">
        <v>0</v>
      </c>
      <c r="P30" s="844">
        <f>ROUND(SUM(F30:O30),0)</f>
        <v>0</v>
      </c>
    </row>
    <row r="31" spans="1:254" s="347" customFormat="1" ht="35.25" customHeight="1" thickBot="1">
      <c r="A31" s="391">
        <v>4</v>
      </c>
      <c r="B31" s="1476" t="s">
        <v>495</v>
      </c>
      <c r="C31" s="1477"/>
      <c r="D31" s="1477"/>
      <c r="E31" s="1478"/>
      <c r="F31" s="393">
        <f t="shared" ref="F31:O31" si="2">ROUND(F29-F30,0)</f>
        <v>0</v>
      </c>
      <c r="G31" s="393">
        <f t="shared" si="2"/>
        <v>0</v>
      </c>
      <c r="H31" s="392">
        <f t="shared" si="2"/>
        <v>0</v>
      </c>
      <c r="I31" s="393">
        <f t="shared" si="2"/>
        <v>0</v>
      </c>
      <c r="J31" s="393">
        <f t="shared" si="2"/>
        <v>0</v>
      </c>
      <c r="K31" s="393">
        <f t="shared" si="2"/>
        <v>0</v>
      </c>
      <c r="L31" s="393">
        <f>ROUND(L29-L30,0)</f>
        <v>0</v>
      </c>
      <c r="M31" s="392">
        <f>ROUND(M29-M30,0)</f>
        <v>0</v>
      </c>
      <c r="N31" s="392">
        <f t="shared" si="2"/>
        <v>0</v>
      </c>
      <c r="O31" s="393">
        <f t="shared" si="2"/>
        <v>0</v>
      </c>
      <c r="P31" s="432">
        <f>ROUND(SUM(F31:O31),0)</f>
        <v>0</v>
      </c>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c r="AT31" s="155"/>
      <c r="AU31" s="155"/>
      <c r="AV31" s="155"/>
      <c r="AW31" s="155"/>
      <c r="AX31" s="155"/>
      <c r="AY31" s="155"/>
      <c r="AZ31" s="155"/>
      <c r="BA31" s="155"/>
      <c r="BB31" s="155"/>
      <c r="BC31" s="155"/>
      <c r="BD31" s="155"/>
      <c r="BE31" s="155"/>
      <c r="BF31" s="155"/>
      <c r="BG31" s="155"/>
      <c r="BH31" s="155"/>
      <c r="BI31" s="155"/>
      <c r="BJ31" s="155"/>
      <c r="BK31" s="155"/>
      <c r="BL31" s="155"/>
      <c r="BM31" s="155"/>
      <c r="BN31" s="155"/>
      <c r="BO31" s="155"/>
      <c r="BP31" s="155"/>
      <c r="BQ31" s="155"/>
      <c r="BR31" s="155"/>
      <c r="BS31" s="155"/>
      <c r="BT31" s="155"/>
      <c r="BU31" s="155"/>
      <c r="BV31" s="155"/>
      <c r="BW31" s="155"/>
      <c r="BX31" s="155"/>
      <c r="BY31" s="155"/>
      <c r="BZ31" s="155"/>
      <c r="CA31" s="155"/>
      <c r="CB31" s="155"/>
      <c r="CC31" s="155"/>
      <c r="CD31" s="155"/>
      <c r="CE31" s="155"/>
      <c r="CF31" s="155"/>
      <c r="CG31" s="155"/>
      <c r="CH31" s="155"/>
      <c r="CI31" s="155"/>
      <c r="CJ31" s="155"/>
      <c r="CK31" s="155"/>
      <c r="CL31" s="155"/>
      <c r="CM31" s="155"/>
      <c r="CN31" s="155"/>
      <c r="CO31" s="155"/>
      <c r="CP31" s="155"/>
      <c r="CQ31" s="155"/>
      <c r="CR31" s="155"/>
      <c r="CS31" s="155"/>
      <c r="CT31" s="155"/>
      <c r="CU31" s="155"/>
      <c r="CV31" s="155"/>
      <c r="CW31" s="155"/>
      <c r="CX31" s="155"/>
      <c r="CY31" s="155"/>
      <c r="CZ31" s="155"/>
      <c r="DA31" s="155"/>
      <c r="DB31" s="155"/>
      <c r="DC31" s="155"/>
      <c r="DD31" s="155"/>
      <c r="DE31" s="155"/>
      <c r="DF31" s="155"/>
      <c r="DG31" s="155"/>
      <c r="DH31" s="155"/>
      <c r="DI31" s="155"/>
      <c r="DJ31" s="155"/>
      <c r="DK31" s="155"/>
      <c r="DL31" s="155"/>
      <c r="DM31" s="155"/>
      <c r="DN31" s="155"/>
      <c r="DO31" s="155"/>
      <c r="DP31" s="155"/>
      <c r="DQ31" s="155"/>
      <c r="DR31" s="155"/>
      <c r="DS31" s="155"/>
      <c r="DT31" s="155"/>
      <c r="DU31" s="155"/>
      <c r="DV31" s="155"/>
      <c r="DW31" s="155"/>
      <c r="DX31" s="155"/>
      <c r="DY31" s="155"/>
      <c r="DZ31" s="155"/>
      <c r="EA31" s="155"/>
      <c r="EB31" s="155"/>
      <c r="EC31" s="155"/>
      <c r="ED31" s="155"/>
      <c r="EE31" s="155"/>
      <c r="EF31" s="155"/>
      <c r="EG31" s="155"/>
      <c r="EH31" s="155"/>
      <c r="EI31" s="155"/>
      <c r="EJ31" s="155"/>
      <c r="EK31" s="155"/>
      <c r="EL31" s="155"/>
      <c r="EM31" s="155"/>
      <c r="EN31" s="155"/>
      <c r="EO31" s="155"/>
      <c r="EP31" s="155"/>
      <c r="EQ31" s="155"/>
      <c r="ER31" s="155"/>
      <c r="ES31" s="155"/>
      <c r="ET31" s="155"/>
      <c r="EU31" s="155"/>
      <c r="EV31" s="155"/>
      <c r="EW31" s="155"/>
      <c r="EX31" s="155"/>
      <c r="EY31" s="155"/>
      <c r="EZ31" s="155"/>
      <c r="FA31" s="155"/>
      <c r="FB31" s="155"/>
      <c r="FC31" s="155"/>
      <c r="FD31" s="155"/>
      <c r="FE31" s="155"/>
      <c r="FF31" s="155"/>
      <c r="FG31" s="155"/>
      <c r="FH31" s="155"/>
      <c r="FI31" s="155"/>
      <c r="FJ31" s="155"/>
      <c r="FK31" s="155"/>
      <c r="FL31" s="155"/>
      <c r="FM31" s="155"/>
      <c r="FN31" s="155"/>
      <c r="FO31" s="155"/>
      <c r="FP31" s="155"/>
      <c r="FQ31" s="155"/>
      <c r="FR31" s="155"/>
      <c r="FS31" s="155"/>
      <c r="FT31" s="155"/>
      <c r="FU31" s="155"/>
      <c r="FV31" s="155"/>
      <c r="FW31" s="155"/>
      <c r="FX31" s="155"/>
      <c r="FY31" s="155"/>
      <c r="FZ31" s="155"/>
      <c r="GA31" s="155"/>
      <c r="GB31" s="155"/>
      <c r="GC31" s="155"/>
      <c r="GD31" s="155"/>
      <c r="GE31" s="155"/>
      <c r="GF31" s="155"/>
      <c r="GG31" s="155"/>
      <c r="GH31" s="155"/>
      <c r="GI31" s="155"/>
      <c r="GJ31" s="155"/>
      <c r="GK31" s="155"/>
      <c r="GL31" s="155"/>
      <c r="GM31" s="155"/>
      <c r="GN31" s="155"/>
      <c r="GO31" s="155"/>
      <c r="GP31" s="155"/>
      <c r="GQ31" s="155"/>
      <c r="GR31" s="155"/>
      <c r="GS31" s="155"/>
      <c r="GT31" s="155"/>
      <c r="GU31" s="155"/>
      <c r="GV31" s="155"/>
      <c r="GW31" s="155"/>
      <c r="GX31" s="155"/>
      <c r="GY31" s="155"/>
      <c r="GZ31" s="155"/>
      <c r="HA31" s="155"/>
      <c r="HB31" s="155"/>
      <c r="HC31" s="155"/>
      <c r="HD31" s="155"/>
      <c r="HE31" s="155"/>
      <c r="HF31" s="155"/>
      <c r="HG31" s="155"/>
      <c r="HH31" s="155"/>
      <c r="HI31" s="155"/>
      <c r="HJ31" s="155"/>
      <c r="HK31" s="155"/>
      <c r="HL31" s="155"/>
      <c r="HM31" s="155"/>
      <c r="HN31" s="155"/>
      <c r="HO31" s="155"/>
      <c r="HP31" s="155"/>
      <c r="HQ31" s="155"/>
      <c r="HR31" s="155"/>
      <c r="HS31" s="155"/>
      <c r="HT31" s="155"/>
      <c r="HU31" s="155"/>
      <c r="HV31" s="155"/>
      <c r="HW31" s="155"/>
      <c r="HX31" s="155"/>
      <c r="HY31" s="155"/>
      <c r="HZ31" s="155"/>
      <c r="IA31" s="155"/>
      <c r="IB31" s="155"/>
      <c r="IC31" s="155"/>
      <c r="ID31" s="155"/>
      <c r="IE31" s="155"/>
      <c r="IF31" s="155"/>
      <c r="IG31" s="155"/>
      <c r="IH31" s="155"/>
      <c r="II31" s="155"/>
      <c r="IJ31" s="155"/>
      <c r="IK31" s="155"/>
      <c r="IL31" s="155"/>
      <c r="IM31" s="155"/>
      <c r="IN31" s="155"/>
      <c r="IO31" s="155"/>
      <c r="IP31" s="155"/>
      <c r="IQ31" s="155"/>
      <c r="IR31" s="155"/>
      <c r="IS31" s="155"/>
      <c r="IT31" s="155"/>
    </row>
    <row r="32" spans="1:254" s="354" customFormat="1" ht="20.100000000000001" customHeight="1" thickTop="1">
      <c r="A32" s="1489" t="s">
        <v>201</v>
      </c>
      <c r="B32" s="1484"/>
      <c r="C32" s="1490"/>
      <c r="D32" s="1490"/>
      <c r="E32" s="1491"/>
      <c r="F32" s="394" t="s">
        <v>312</v>
      </c>
      <c r="G32" s="394" t="s">
        <v>313</v>
      </c>
      <c r="H32" s="394" t="s">
        <v>314</v>
      </c>
      <c r="I32" s="394" t="s">
        <v>315</v>
      </c>
      <c r="J32" s="394" t="s">
        <v>316</v>
      </c>
      <c r="K32" s="394" t="s">
        <v>317</v>
      </c>
      <c r="L32" s="395" t="s">
        <v>191</v>
      </c>
      <c r="M32" s="395" t="s">
        <v>434</v>
      </c>
      <c r="N32" s="395" t="str">
        <f t="shared" ref="N32" si="3">N17</f>
        <v>COVID-19</v>
      </c>
      <c r="O32" s="395" t="s">
        <v>583</v>
      </c>
      <c r="P32" s="433" t="s">
        <v>200</v>
      </c>
      <c r="Q32" s="155"/>
      <c r="R32" s="155"/>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c r="AR32" s="155"/>
      <c r="AS32" s="155"/>
      <c r="AT32" s="155"/>
      <c r="AU32" s="155"/>
      <c r="AV32" s="155"/>
      <c r="AW32" s="155"/>
      <c r="AX32" s="155"/>
      <c r="AY32" s="155"/>
      <c r="AZ32" s="155"/>
      <c r="BA32" s="155"/>
      <c r="BB32" s="155"/>
      <c r="BC32" s="155"/>
      <c r="BD32" s="155"/>
      <c r="BE32" s="155"/>
      <c r="BF32" s="155"/>
      <c r="BG32" s="155"/>
      <c r="BH32" s="155"/>
      <c r="BI32" s="155"/>
      <c r="BJ32" s="155"/>
      <c r="BK32" s="155"/>
      <c r="BL32" s="155"/>
      <c r="BM32" s="155"/>
      <c r="BN32" s="155"/>
      <c r="BO32" s="155"/>
      <c r="BP32" s="155"/>
      <c r="BQ32" s="155"/>
      <c r="BR32" s="155"/>
      <c r="BS32" s="155"/>
      <c r="BT32" s="155"/>
      <c r="BU32" s="155"/>
      <c r="BV32" s="155"/>
      <c r="BW32" s="155"/>
      <c r="BX32" s="155"/>
      <c r="BY32" s="155"/>
      <c r="BZ32" s="155"/>
      <c r="CA32" s="155"/>
      <c r="CB32" s="155"/>
      <c r="CC32" s="155"/>
      <c r="CD32" s="155"/>
      <c r="CE32" s="155"/>
      <c r="CF32" s="155"/>
      <c r="CG32" s="155"/>
      <c r="CH32" s="155"/>
      <c r="CI32" s="155"/>
      <c r="CJ32" s="155"/>
      <c r="CK32" s="155"/>
      <c r="CL32" s="155"/>
      <c r="CM32" s="155"/>
      <c r="CN32" s="155"/>
      <c r="CO32" s="155"/>
      <c r="CP32" s="155"/>
      <c r="CQ32" s="155"/>
      <c r="CR32" s="155"/>
      <c r="CS32" s="155"/>
      <c r="CT32" s="155"/>
      <c r="CU32" s="155"/>
      <c r="CV32" s="155"/>
      <c r="CW32" s="155"/>
      <c r="CX32" s="155"/>
      <c r="CY32" s="155"/>
      <c r="CZ32" s="155"/>
      <c r="DA32" s="155"/>
      <c r="DB32" s="155"/>
      <c r="DC32" s="155"/>
      <c r="DD32" s="155"/>
      <c r="DE32" s="155"/>
      <c r="DF32" s="155"/>
      <c r="DG32" s="155"/>
      <c r="DH32" s="155"/>
      <c r="DI32" s="155"/>
      <c r="DJ32" s="155"/>
      <c r="DK32" s="155"/>
      <c r="DL32" s="155"/>
      <c r="DM32" s="155"/>
      <c r="DN32" s="155"/>
      <c r="DO32" s="155"/>
      <c r="DP32" s="155"/>
      <c r="DQ32" s="155"/>
      <c r="DR32" s="155"/>
      <c r="DS32" s="155"/>
      <c r="DT32" s="155"/>
      <c r="DU32" s="155"/>
      <c r="DV32" s="155"/>
      <c r="DW32" s="155"/>
      <c r="DX32" s="155"/>
      <c r="DY32" s="155"/>
      <c r="DZ32" s="155"/>
      <c r="EA32" s="155"/>
      <c r="EB32" s="155"/>
      <c r="EC32" s="155"/>
      <c r="ED32" s="155"/>
      <c r="EE32" s="155"/>
      <c r="EF32" s="155"/>
      <c r="EG32" s="155"/>
      <c r="EH32" s="155"/>
      <c r="EI32" s="155"/>
      <c r="EJ32" s="155"/>
      <c r="EK32" s="155"/>
      <c r="EL32" s="155"/>
      <c r="EM32" s="155"/>
      <c r="EN32" s="155"/>
      <c r="EO32" s="155"/>
      <c r="EP32" s="155"/>
      <c r="EQ32" s="155"/>
      <c r="ER32" s="155"/>
      <c r="ES32" s="155"/>
      <c r="ET32" s="155"/>
      <c r="EU32" s="155"/>
      <c r="EV32" s="155"/>
      <c r="EW32" s="155"/>
      <c r="EX32" s="155"/>
      <c r="EY32" s="155"/>
      <c r="EZ32" s="155"/>
      <c r="FA32" s="155"/>
      <c r="FB32" s="155"/>
      <c r="FC32" s="155"/>
      <c r="FD32" s="155"/>
      <c r="FE32" s="155"/>
      <c r="FF32" s="155"/>
      <c r="FG32" s="155"/>
      <c r="FH32" s="155"/>
      <c r="FI32" s="155"/>
      <c r="FJ32" s="155"/>
      <c r="FK32" s="155"/>
      <c r="FL32" s="155"/>
      <c r="FM32" s="155"/>
      <c r="FN32" s="155"/>
      <c r="FO32" s="155"/>
      <c r="FP32" s="155"/>
      <c r="FQ32" s="155"/>
      <c r="FR32" s="155"/>
      <c r="FS32" s="155"/>
      <c r="FT32" s="155"/>
      <c r="FU32" s="155"/>
      <c r="FV32" s="155"/>
      <c r="FW32" s="155"/>
      <c r="FX32" s="155"/>
      <c r="FY32" s="155"/>
      <c r="FZ32" s="155"/>
      <c r="GA32" s="155"/>
      <c r="GB32" s="155"/>
      <c r="GC32" s="155"/>
      <c r="GD32" s="155"/>
      <c r="GE32" s="155"/>
      <c r="GF32" s="155"/>
      <c r="GG32" s="155"/>
      <c r="GH32" s="155"/>
      <c r="GI32" s="155"/>
      <c r="GJ32" s="155"/>
      <c r="GK32" s="155"/>
      <c r="GL32" s="155"/>
      <c r="GM32" s="155"/>
      <c r="GN32" s="155"/>
      <c r="GO32" s="155"/>
      <c r="GP32" s="155"/>
      <c r="GQ32" s="155"/>
      <c r="GR32" s="155"/>
      <c r="GS32" s="155"/>
      <c r="GT32" s="155"/>
      <c r="GU32" s="155"/>
      <c r="GV32" s="155"/>
      <c r="GW32" s="155"/>
      <c r="GX32" s="155"/>
      <c r="GY32" s="155"/>
      <c r="GZ32" s="155"/>
      <c r="HA32" s="155"/>
      <c r="HB32" s="155"/>
      <c r="HC32" s="155"/>
      <c r="HD32" s="155"/>
      <c r="HE32" s="155"/>
      <c r="HF32" s="155"/>
      <c r="HG32" s="155"/>
      <c r="HH32" s="155"/>
      <c r="HI32" s="155"/>
      <c r="HJ32" s="155"/>
      <c r="HK32" s="155"/>
      <c r="HL32" s="155"/>
      <c r="HM32" s="155"/>
      <c r="HN32" s="155"/>
      <c r="HO32" s="155"/>
      <c r="HP32" s="155"/>
      <c r="HQ32" s="155"/>
      <c r="HR32" s="155"/>
      <c r="HS32" s="155"/>
      <c r="HT32" s="155"/>
      <c r="HU32" s="155"/>
      <c r="HV32" s="155"/>
      <c r="HW32" s="155"/>
      <c r="HX32" s="155"/>
      <c r="HY32" s="155"/>
      <c r="HZ32" s="155"/>
      <c r="IA32" s="155"/>
      <c r="IB32" s="155"/>
      <c r="IC32" s="155"/>
      <c r="ID32" s="155"/>
      <c r="IE32" s="155"/>
      <c r="IF32" s="155"/>
      <c r="IG32" s="155"/>
      <c r="IH32" s="155"/>
      <c r="II32" s="155"/>
      <c r="IJ32" s="155"/>
      <c r="IK32" s="155"/>
      <c r="IL32" s="155"/>
      <c r="IM32" s="155"/>
      <c r="IN32" s="155"/>
      <c r="IO32" s="155"/>
      <c r="IP32" s="155"/>
      <c r="IQ32" s="155"/>
      <c r="IR32" s="155"/>
      <c r="IS32" s="155"/>
      <c r="IT32" s="155"/>
    </row>
    <row r="33" spans="1:254" ht="30" customHeight="1">
      <c r="A33" s="472">
        <v>5</v>
      </c>
      <c r="B33" s="1464" t="s">
        <v>496</v>
      </c>
      <c r="C33" s="1465"/>
      <c r="D33" s="1465"/>
      <c r="E33" s="1479"/>
      <c r="F33" s="624"/>
      <c r="G33" s="625"/>
      <c r="H33" s="624"/>
      <c r="I33" s="625"/>
      <c r="J33" s="624"/>
      <c r="K33" s="625"/>
      <c r="L33" s="626"/>
      <c r="M33" s="626"/>
      <c r="N33" s="626"/>
      <c r="O33" s="686">
        <f>ROUND(-'APD-OPI 148  60+'!J38,0)</f>
        <v>0</v>
      </c>
      <c r="P33" s="687">
        <f>ROUND(SUM(O33:O33),0)</f>
        <v>0</v>
      </c>
    </row>
    <row r="34" spans="1:254" ht="30" customHeight="1">
      <c r="A34" s="472">
        <v>6</v>
      </c>
      <c r="B34" s="1464" t="s">
        <v>940</v>
      </c>
      <c r="C34" s="1465"/>
      <c r="D34" s="1465"/>
      <c r="E34" s="1466"/>
      <c r="F34" s="476" t="s">
        <v>356</v>
      </c>
      <c r="G34" s="477" t="s">
        <v>356</v>
      </c>
      <c r="H34" s="476" t="s">
        <v>356</v>
      </c>
      <c r="I34" s="477"/>
      <c r="J34" s="476" t="s">
        <v>356</v>
      </c>
      <c r="K34" s="477"/>
      <c r="L34" s="478"/>
      <c r="M34" s="478"/>
      <c r="N34" s="478"/>
      <c r="P34" s="687">
        <f>ROUND(SUM(F34:O34),0)</f>
        <v>0</v>
      </c>
    </row>
    <row r="35" spans="1:254" ht="25.5" customHeight="1">
      <c r="A35" s="473">
        <v>7</v>
      </c>
      <c r="B35" s="1464" t="s">
        <v>482</v>
      </c>
      <c r="C35" s="1467"/>
      <c r="D35" s="1467"/>
      <c r="E35" s="1468"/>
      <c r="F35" s="417"/>
      <c r="G35" s="417"/>
      <c r="H35" s="417"/>
      <c r="I35" s="417"/>
      <c r="J35" s="417"/>
      <c r="K35" s="417"/>
      <c r="L35" s="417"/>
      <c r="M35" s="418"/>
      <c r="N35" s="418"/>
      <c r="O35" s="417"/>
      <c r="P35" s="434">
        <f>ROUND(SUM(F35:O35),0)</f>
        <v>0</v>
      </c>
      <c r="Q35" s="1388"/>
      <c r="R35" s="1389"/>
      <c r="S35" s="1389"/>
      <c r="T35"/>
      <c r="U35"/>
    </row>
    <row r="36" spans="1:254" ht="29.25" customHeight="1" thickBot="1">
      <c r="A36" s="421">
        <v>8</v>
      </c>
      <c r="B36" s="1452" t="s">
        <v>487</v>
      </c>
      <c r="C36" s="1453"/>
      <c r="D36" s="1453"/>
      <c r="E36" s="1454"/>
      <c r="F36" s="422">
        <f>ROUND(SUM(F31:F35),0)</f>
        <v>0</v>
      </c>
      <c r="G36" s="422">
        <f t="shared" ref="G36:P36" si="4">ROUND(SUM(G31:G35),0)</f>
        <v>0</v>
      </c>
      <c r="H36" s="422">
        <f t="shared" si="4"/>
        <v>0</v>
      </c>
      <c r="I36" s="422">
        <f t="shared" si="4"/>
        <v>0</v>
      </c>
      <c r="J36" s="422">
        <f t="shared" si="4"/>
        <v>0</v>
      </c>
      <c r="K36" s="422">
        <f t="shared" si="4"/>
        <v>0</v>
      </c>
      <c r="L36" s="422">
        <f>ROUND(SUM(L31:L35),0)</f>
        <v>0</v>
      </c>
      <c r="M36" s="422">
        <f>ROUND(SUM(M31:M35),0)</f>
        <v>0</v>
      </c>
      <c r="N36" s="422">
        <f t="shared" si="4"/>
        <v>0</v>
      </c>
      <c r="O36" s="422">
        <f t="shared" si="4"/>
        <v>0</v>
      </c>
      <c r="P36" s="423">
        <f t="shared" si="4"/>
        <v>0</v>
      </c>
    </row>
    <row r="37" spans="1:254" s="355" customFormat="1" ht="18" customHeight="1" thickTop="1" thickBot="1">
      <c r="A37" s="282"/>
      <c r="B37" s="1434"/>
      <c r="C37" s="282"/>
      <c r="D37" s="282"/>
      <c r="E37" s="282"/>
      <c r="F37" s="1455" t="s">
        <v>554</v>
      </c>
      <c r="G37" s="1455"/>
      <c r="H37" s="1456"/>
      <c r="I37" s="1456"/>
      <c r="J37" s="1457"/>
      <c r="K37" s="1457"/>
      <c r="L37" s="1457"/>
      <c r="M37" s="1457"/>
      <c r="N37" s="1435"/>
      <c r="O37" s="1436"/>
      <c r="P37" s="1436"/>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5"/>
      <c r="BN37" s="155"/>
      <c r="BO37" s="155"/>
      <c r="BP37" s="155"/>
      <c r="BQ37" s="155"/>
      <c r="BR37" s="155"/>
      <c r="BS37" s="155"/>
      <c r="BT37" s="155"/>
      <c r="BU37" s="155"/>
      <c r="BV37" s="155"/>
      <c r="BW37" s="155"/>
      <c r="BX37" s="155"/>
      <c r="BY37" s="155"/>
      <c r="BZ37" s="155"/>
      <c r="CA37" s="155"/>
      <c r="CB37" s="155"/>
      <c r="CC37" s="155"/>
      <c r="CD37" s="155"/>
      <c r="CE37" s="155"/>
      <c r="CF37" s="155"/>
      <c r="CG37" s="155"/>
      <c r="CH37" s="155"/>
      <c r="CI37" s="155"/>
      <c r="CJ37" s="155"/>
      <c r="CK37" s="155"/>
      <c r="CL37" s="155"/>
      <c r="CM37" s="155"/>
      <c r="CN37" s="155"/>
      <c r="CO37" s="155"/>
      <c r="CP37" s="155"/>
      <c r="CQ37" s="155"/>
      <c r="CR37" s="155"/>
      <c r="CS37" s="155"/>
      <c r="CT37" s="155"/>
      <c r="CU37" s="155"/>
      <c r="CV37" s="155"/>
      <c r="CW37" s="155"/>
      <c r="CX37" s="155"/>
      <c r="CY37" s="155"/>
      <c r="CZ37" s="155"/>
      <c r="DA37" s="155"/>
      <c r="DB37" s="155"/>
      <c r="DC37" s="155"/>
      <c r="DD37" s="155"/>
      <c r="DE37" s="155"/>
      <c r="DF37" s="155"/>
      <c r="DG37" s="155"/>
      <c r="DH37" s="155"/>
      <c r="DI37" s="155"/>
      <c r="DJ37" s="155"/>
      <c r="DK37" s="155"/>
      <c r="DL37" s="155"/>
      <c r="DM37" s="155"/>
      <c r="DN37" s="155"/>
      <c r="DO37" s="155"/>
      <c r="DP37" s="155"/>
      <c r="DQ37" s="155"/>
      <c r="DR37" s="155"/>
      <c r="DS37" s="155"/>
      <c r="DT37" s="155"/>
      <c r="DU37" s="155"/>
      <c r="DV37" s="155"/>
      <c r="DW37" s="155"/>
      <c r="DX37" s="155"/>
      <c r="DY37" s="366"/>
      <c r="DZ37" s="366"/>
      <c r="EA37" s="366"/>
      <c r="EB37" s="366"/>
      <c r="EC37" s="366"/>
      <c r="ED37" s="366"/>
      <c r="EE37" s="366"/>
      <c r="EF37" s="366"/>
      <c r="EG37" s="366"/>
      <c r="EH37" s="366"/>
      <c r="EI37" s="366"/>
      <c r="EJ37" s="366"/>
      <c r="EK37" s="366"/>
      <c r="EL37" s="366"/>
      <c r="EM37" s="366"/>
      <c r="EN37" s="366"/>
      <c r="EO37" s="366"/>
      <c r="EP37" s="366"/>
      <c r="EQ37" s="366"/>
      <c r="ER37" s="366"/>
      <c r="ES37" s="366"/>
      <c r="ET37" s="366"/>
      <c r="EU37" s="366"/>
      <c r="EV37" s="366"/>
      <c r="EW37" s="366"/>
      <c r="EX37" s="366"/>
      <c r="EY37" s="366"/>
      <c r="EZ37" s="366"/>
      <c r="FA37" s="366"/>
      <c r="FB37" s="366"/>
      <c r="FC37" s="366"/>
      <c r="FD37" s="366"/>
      <c r="FE37" s="366"/>
      <c r="FF37" s="366"/>
      <c r="FG37" s="366"/>
      <c r="FH37" s="366"/>
      <c r="FI37" s="366"/>
      <c r="FJ37" s="366"/>
      <c r="FK37" s="366"/>
      <c r="FL37" s="366"/>
      <c r="FM37" s="366"/>
      <c r="FN37" s="366"/>
      <c r="FO37" s="366"/>
      <c r="FP37" s="366"/>
      <c r="FQ37" s="366"/>
      <c r="FR37" s="366"/>
      <c r="FS37" s="366"/>
      <c r="FT37" s="366"/>
      <c r="FU37" s="366"/>
      <c r="FV37" s="366"/>
      <c r="FW37" s="366"/>
      <c r="FX37" s="366"/>
      <c r="FY37" s="366"/>
      <c r="FZ37" s="366"/>
      <c r="GA37" s="366"/>
      <c r="GB37" s="366"/>
      <c r="GC37" s="366"/>
      <c r="GD37" s="366"/>
      <c r="GE37" s="366"/>
      <c r="GF37" s="366"/>
      <c r="GG37" s="366"/>
      <c r="GH37" s="366"/>
      <c r="GI37" s="366"/>
      <c r="GJ37" s="366"/>
      <c r="GK37" s="366"/>
      <c r="GL37" s="366"/>
      <c r="GM37" s="366"/>
      <c r="GN37" s="366"/>
      <c r="GO37" s="366"/>
      <c r="GP37" s="366"/>
      <c r="GQ37" s="366"/>
      <c r="GR37" s="366"/>
      <c r="GS37" s="366"/>
      <c r="GT37" s="366"/>
      <c r="GU37" s="366"/>
      <c r="GV37" s="366"/>
      <c r="GW37" s="366"/>
      <c r="GX37" s="366"/>
      <c r="GY37" s="366"/>
      <c r="GZ37" s="366"/>
      <c r="HA37" s="366"/>
      <c r="HB37" s="366"/>
      <c r="HC37" s="366"/>
      <c r="HD37" s="366"/>
      <c r="HE37" s="366"/>
      <c r="HF37" s="366"/>
      <c r="HG37" s="366"/>
      <c r="HH37" s="366"/>
      <c r="HI37" s="366"/>
      <c r="HJ37" s="366"/>
      <c r="HK37" s="366"/>
      <c r="HL37" s="366"/>
      <c r="HM37" s="366"/>
      <c r="HN37" s="366"/>
      <c r="HO37" s="366"/>
      <c r="HP37" s="366"/>
      <c r="HQ37" s="366"/>
      <c r="HR37" s="366"/>
      <c r="HS37" s="366"/>
      <c r="HT37" s="366"/>
      <c r="HU37" s="366"/>
      <c r="HV37" s="366"/>
      <c r="HW37" s="366"/>
      <c r="HX37" s="366"/>
      <c r="HY37" s="366"/>
      <c r="HZ37" s="366"/>
      <c r="IA37" s="366"/>
      <c r="IB37" s="366"/>
      <c r="IC37" s="366"/>
      <c r="ID37" s="366"/>
      <c r="IE37" s="366"/>
      <c r="IF37" s="366"/>
      <c r="IG37" s="366"/>
      <c r="IH37" s="366"/>
      <c r="II37" s="366"/>
      <c r="IJ37" s="366"/>
      <c r="IK37" s="366"/>
      <c r="IL37" s="366"/>
      <c r="IM37" s="366"/>
      <c r="IN37" s="366"/>
      <c r="IO37" s="366"/>
      <c r="IP37" s="366"/>
      <c r="IQ37" s="366"/>
      <c r="IR37" s="366"/>
      <c r="IS37" s="366"/>
      <c r="IT37" s="366"/>
    </row>
    <row r="38" spans="1:254" ht="19.5" customHeight="1" thickTop="1">
      <c r="A38" s="282"/>
      <c r="B38" s="282"/>
      <c r="C38" s="282"/>
      <c r="D38" s="282"/>
      <c r="E38" s="298" t="s">
        <v>506</v>
      </c>
      <c r="F38" s="327">
        <f t="shared" ref="F38:N38" si="5">+F28-F29</f>
        <v>0</v>
      </c>
      <c r="G38" s="327">
        <f t="shared" si="5"/>
        <v>0</v>
      </c>
      <c r="H38" s="327">
        <f t="shared" si="5"/>
        <v>0</v>
      </c>
      <c r="I38" s="327">
        <f t="shared" si="5"/>
        <v>0</v>
      </c>
      <c r="J38" s="327">
        <f t="shared" si="5"/>
        <v>0</v>
      </c>
      <c r="K38" s="327">
        <f t="shared" si="5"/>
        <v>0</v>
      </c>
      <c r="L38" s="327">
        <f t="shared" si="5"/>
        <v>0</v>
      </c>
      <c r="M38" s="327">
        <f>+M28-M29</f>
        <v>0</v>
      </c>
      <c r="N38" s="327">
        <f t="shared" si="5"/>
        <v>0</v>
      </c>
      <c r="O38" s="327">
        <f>+O28-O29</f>
        <v>0</v>
      </c>
      <c r="P38" s="327">
        <f>+P28-P29</f>
        <v>0</v>
      </c>
    </row>
    <row r="39" spans="1:254" ht="21" customHeight="1">
      <c r="A39" s="282"/>
      <c r="B39" s="282"/>
      <c r="C39" s="282"/>
      <c r="D39" s="1458" t="s">
        <v>633</v>
      </c>
      <c r="E39" s="1459"/>
      <c r="F39" s="389" t="e">
        <f t="shared" ref="F39:N39" si="6">F29/F28</f>
        <v>#DIV/0!</v>
      </c>
      <c r="G39" s="389" t="e">
        <f t="shared" si="6"/>
        <v>#DIV/0!</v>
      </c>
      <c r="H39" s="389" t="e">
        <f t="shared" si="6"/>
        <v>#DIV/0!</v>
      </c>
      <c r="I39" s="390" t="e">
        <f t="shared" si="6"/>
        <v>#DIV/0!</v>
      </c>
      <c r="J39" s="390" t="e">
        <f t="shared" si="6"/>
        <v>#DIV/0!</v>
      </c>
      <c r="K39" s="389" t="e">
        <f t="shared" si="6"/>
        <v>#DIV/0!</v>
      </c>
      <c r="L39" s="389" t="e">
        <f t="shared" si="6"/>
        <v>#DIV/0!</v>
      </c>
      <c r="M39" s="389" t="e">
        <f>M29/M28</f>
        <v>#DIV/0!</v>
      </c>
      <c r="N39" s="389" t="e">
        <f t="shared" si="6"/>
        <v>#DIV/0!</v>
      </c>
      <c r="O39" s="389" t="e">
        <f t="shared" ref="O39:P39" si="7">O29/O28</f>
        <v>#DIV/0!</v>
      </c>
      <c r="P39" s="389" t="e">
        <f t="shared" si="7"/>
        <v>#DIV/0!</v>
      </c>
    </row>
    <row r="40" spans="1:254" ht="16.5" customHeight="1">
      <c r="A40" s="282"/>
      <c r="B40" s="310"/>
      <c r="C40" s="282"/>
      <c r="D40" s="1458" t="s">
        <v>634</v>
      </c>
      <c r="E40" s="1458"/>
      <c r="F40" s="389" t="e">
        <f t="shared" ref="F40:N40" si="8">SUM(F25+F29)/SUM(F21:F24)</f>
        <v>#DIV/0!</v>
      </c>
      <c r="G40" s="389" t="e">
        <f t="shared" si="8"/>
        <v>#DIV/0!</v>
      </c>
      <c r="H40" s="389" t="e">
        <f t="shared" si="8"/>
        <v>#DIV/0!</v>
      </c>
      <c r="I40" s="389" t="e">
        <f t="shared" si="8"/>
        <v>#DIV/0!</v>
      </c>
      <c r="J40" s="389" t="e">
        <f t="shared" si="8"/>
        <v>#DIV/0!</v>
      </c>
      <c r="K40" s="389" t="e">
        <f t="shared" si="8"/>
        <v>#DIV/0!</v>
      </c>
      <c r="L40" s="389" t="e">
        <f t="shared" si="8"/>
        <v>#DIV/0!</v>
      </c>
      <c r="M40" s="389" t="e">
        <f>SUM(M25+M29)/SUM(M21:M24)</f>
        <v>#DIV/0!</v>
      </c>
      <c r="N40" s="389" t="e">
        <f t="shared" si="8"/>
        <v>#DIV/0!</v>
      </c>
      <c r="O40" s="389" t="e">
        <f t="shared" ref="O40:P40" si="9">SUM(O25+O29)/SUM(O21:O24)</f>
        <v>#DIV/0!</v>
      </c>
      <c r="P40" s="389" t="e">
        <f t="shared" si="9"/>
        <v>#DIV/0!</v>
      </c>
    </row>
    <row r="41" spans="1:254" ht="35.1" customHeight="1" thickBot="1">
      <c r="A41" s="282"/>
      <c r="B41" s="282"/>
      <c r="C41" s="310"/>
      <c r="D41" s="310"/>
      <c r="E41" s="310"/>
      <c r="F41" s="302" t="s">
        <v>194</v>
      </c>
      <c r="G41" s="1469">
        <f>+P36</f>
        <v>0</v>
      </c>
      <c r="H41" s="1469"/>
      <c r="K41" s="282"/>
      <c r="L41" s="282"/>
      <c r="M41" s="282"/>
      <c r="N41" s="282"/>
      <c r="O41" s="282"/>
      <c r="P41" s="1384">
        <f>SUM(F36:O36)</f>
        <v>0</v>
      </c>
      <c r="Q41" s="228"/>
    </row>
    <row r="42" spans="1:254" ht="24" customHeight="1">
      <c r="A42" s="282"/>
      <c r="B42" s="282"/>
      <c r="C42" s="310"/>
      <c r="D42" s="310"/>
      <c r="E42" s="310"/>
      <c r="F42" s="298"/>
      <c r="G42" s="328"/>
      <c r="H42" s="328"/>
      <c r="I42" s="282"/>
      <c r="J42" s="282"/>
      <c r="K42" s="282"/>
      <c r="L42" s="282"/>
      <c r="M42" s="282"/>
      <c r="N42" s="282"/>
      <c r="O42" s="282"/>
      <c r="P42" s="311"/>
    </row>
    <row r="43" spans="1:254" ht="18.75" customHeight="1">
      <c r="A43" s="284" t="s">
        <v>332</v>
      </c>
      <c r="B43" s="310"/>
      <c r="C43" s="310"/>
      <c r="D43" s="310"/>
      <c r="E43" s="310"/>
      <c r="F43" s="310"/>
      <c r="G43" s="310"/>
      <c r="H43" s="282"/>
      <c r="I43" s="282"/>
      <c r="J43" s="282"/>
      <c r="K43" s="282"/>
      <c r="L43" s="282"/>
      <c r="M43" s="282"/>
      <c r="N43" s="282"/>
      <c r="O43" s="282"/>
      <c r="P43" s="311"/>
    </row>
    <row r="44" spans="1:254" ht="33" customHeight="1" thickBot="1">
      <c r="A44" s="1460" t="s">
        <v>228</v>
      </c>
      <c r="B44" s="1460"/>
      <c r="C44" s="1460"/>
      <c r="D44" s="1460"/>
      <c r="E44" s="1460"/>
      <c r="F44" s="1460"/>
      <c r="G44" s="312"/>
      <c r="H44" s="1449">
        <f>P6</f>
        <v>46234</v>
      </c>
      <c r="I44" s="1449"/>
      <c r="L44" s="329"/>
      <c r="M44" s="329"/>
      <c r="N44" s="329"/>
      <c r="O44" s="329"/>
      <c r="P44" s="282"/>
    </row>
    <row r="45" spans="1:254" ht="25.5" customHeight="1">
      <c r="A45" s="282" t="s">
        <v>198</v>
      </c>
      <c r="B45" s="282"/>
      <c r="C45" s="282"/>
      <c r="D45" s="282"/>
      <c r="E45" s="282"/>
      <c r="F45" s="282"/>
      <c r="G45" s="282"/>
      <c r="H45" s="282" t="s">
        <v>199</v>
      </c>
      <c r="I45" s="282"/>
      <c r="K45" s="282"/>
      <c r="L45" s="282"/>
      <c r="M45" s="282"/>
      <c r="N45" s="282"/>
      <c r="O45" s="310"/>
      <c r="P45" s="282"/>
    </row>
    <row r="46" spans="1:254">
      <c r="A46" s="282"/>
      <c r="B46" s="282"/>
      <c r="C46" s="282"/>
      <c r="D46" s="282"/>
      <c r="E46" s="282"/>
      <c r="F46" s="282"/>
      <c r="G46" s="282"/>
      <c r="H46" s="282"/>
      <c r="I46" s="282"/>
      <c r="J46" s="282"/>
      <c r="K46" s="282"/>
      <c r="L46" s="282"/>
      <c r="M46" s="282"/>
      <c r="N46" s="282"/>
      <c r="O46" s="310"/>
      <c r="P46" s="282"/>
    </row>
    <row r="47" spans="1:254" ht="12.75" customHeight="1">
      <c r="A47" s="282"/>
      <c r="B47" s="282"/>
      <c r="C47" s="282"/>
      <c r="D47" s="282"/>
      <c r="E47" s="282"/>
      <c r="F47" s="282"/>
      <c r="G47" s="282"/>
      <c r="H47" s="282"/>
      <c r="I47" s="282"/>
      <c r="J47" s="282"/>
      <c r="K47" s="282"/>
      <c r="L47" s="282"/>
      <c r="M47" s="282"/>
      <c r="N47" s="282"/>
      <c r="O47" s="282"/>
      <c r="P47" s="282"/>
    </row>
    <row r="48" spans="1:254">
      <c r="A48" s="282"/>
      <c r="B48" s="282"/>
      <c r="C48" s="282"/>
      <c r="D48" s="282"/>
      <c r="E48" s="282"/>
      <c r="F48" s="282"/>
      <c r="G48" s="282"/>
      <c r="H48" s="282"/>
      <c r="I48" s="282"/>
      <c r="J48" s="282"/>
      <c r="K48" s="282"/>
      <c r="L48" s="282"/>
      <c r="M48" s="282"/>
      <c r="N48" s="282"/>
      <c r="O48" s="282"/>
      <c r="P48" s="282"/>
    </row>
    <row r="49" spans="1:16">
      <c r="A49" s="282"/>
      <c r="B49" s="282"/>
      <c r="C49" s="282"/>
      <c r="D49" s="282"/>
      <c r="E49" s="282"/>
      <c r="F49" s="282"/>
      <c r="G49" s="282"/>
      <c r="H49" s="282"/>
      <c r="I49" s="282"/>
      <c r="J49" s="282"/>
      <c r="K49" s="282"/>
      <c r="L49" s="282"/>
      <c r="M49" s="282"/>
      <c r="N49" s="282"/>
      <c r="O49" s="282"/>
      <c r="P49" s="282"/>
    </row>
    <row r="50" spans="1:16">
      <c r="A50" s="295"/>
      <c r="B50" s="295"/>
      <c r="C50" s="295"/>
      <c r="D50" s="295"/>
      <c r="E50" s="282"/>
      <c r="F50" s="282"/>
      <c r="G50" s="282"/>
      <c r="H50" s="282"/>
      <c r="I50" s="282"/>
      <c r="J50" s="282"/>
      <c r="K50" s="282"/>
      <c r="L50" s="282"/>
      <c r="M50" s="282"/>
      <c r="N50" s="282"/>
      <c r="O50" s="282"/>
      <c r="P50" s="282"/>
    </row>
    <row r="51" spans="1:16">
      <c r="A51" s="282"/>
      <c r="B51" s="282"/>
      <c r="C51" s="282"/>
      <c r="D51" s="282"/>
      <c r="E51" s="282"/>
      <c r="F51" s="282"/>
      <c r="G51" s="282"/>
      <c r="H51" s="282"/>
      <c r="I51" s="282"/>
      <c r="J51" s="282"/>
      <c r="K51" s="282"/>
      <c r="L51" s="282"/>
      <c r="M51" s="282"/>
      <c r="N51" s="282"/>
      <c r="O51" s="282"/>
      <c r="P51" s="282"/>
    </row>
    <row r="52" spans="1:16">
      <c r="A52" s="386"/>
      <c r="B52" s="282"/>
      <c r="C52" s="298"/>
      <c r="D52" s="429"/>
      <c r="E52" s="282"/>
      <c r="F52" s="426"/>
      <c r="G52" s="427"/>
      <c r="H52" s="427"/>
      <c r="I52" s="282"/>
      <c r="J52" s="282"/>
      <c r="K52" s="282"/>
      <c r="L52" s="282"/>
      <c r="M52" s="282"/>
      <c r="N52" s="282"/>
      <c r="O52" s="282"/>
      <c r="P52" s="282"/>
    </row>
    <row r="53" spans="1:16">
      <c r="A53" s="386"/>
      <c r="B53" s="282"/>
      <c r="C53" s="298"/>
      <c r="D53" s="387"/>
      <c r="E53" s="282"/>
      <c r="F53" s="428"/>
      <c r="G53" s="1450"/>
      <c r="H53" s="1451"/>
      <c r="K53" s="282"/>
      <c r="L53" s="282"/>
      <c r="M53" s="282"/>
      <c r="N53" s="282"/>
      <c r="O53" s="282"/>
      <c r="P53" s="282"/>
    </row>
    <row r="54" spans="1:16">
      <c r="A54" s="386"/>
      <c r="B54" s="282"/>
      <c r="C54" s="298"/>
      <c r="D54" s="388"/>
      <c r="E54" s="425"/>
      <c r="K54" s="282"/>
      <c r="L54" s="282"/>
      <c r="M54" s="282"/>
      <c r="N54" s="282"/>
      <c r="O54" s="282"/>
      <c r="P54" s="282"/>
    </row>
    <row r="55" spans="1:16">
      <c r="A55" s="386"/>
      <c r="B55" s="282"/>
      <c r="C55" s="298"/>
      <c r="D55" s="385"/>
      <c r="E55" s="282"/>
      <c r="K55" s="282"/>
      <c r="L55" s="282"/>
      <c r="M55" s="282"/>
      <c r="N55" s="282"/>
      <c r="O55" s="282"/>
      <c r="P55" s="282"/>
    </row>
    <row r="56" spans="1:16">
      <c r="A56" s="386"/>
      <c r="B56" s="282"/>
      <c r="C56" s="298"/>
      <c r="D56" s="388"/>
      <c r="E56" s="425"/>
      <c r="K56" s="282"/>
      <c r="L56" s="282"/>
      <c r="M56" s="282"/>
      <c r="N56" s="282"/>
      <c r="O56" s="282"/>
      <c r="P56" s="282"/>
    </row>
    <row r="57" spans="1:16">
      <c r="A57" s="386"/>
      <c r="B57" s="282"/>
      <c r="C57" s="302"/>
      <c r="D57" s="385"/>
      <c r="E57" s="425"/>
      <c r="K57" s="282"/>
      <c r="L57" s="282"/>
      <c r="M57" s="282"/>
      <c r="N57" s="282"/>
      <c r="O57" s="282"/>
      <c r="P57" s="282"/>
    </row>
    <row r="58" spans="1:16" ht="15.75" customHeight="1">
      <c r="A58" s="282"/>
      <c r="C58" s="298"/>
      <c r="D58" s="332"/>
      <c r="E58" s="282"/>
      <c r="K58" s="282"/>
      <c r="L58" s="282"/>
      <c r="M58" s="282"/>
      <c r="N58" s="282"/>
      <c r="O58" s="282"/>
      <c r="P58" s="282"/>
    </row>
    <row r="59" spans="1:16">
      <c r="A59" s="282"/>
      <c r="B59" s="282"/>
      <c r="C59" s="282"/>
      <c r="D59" s="282"/>
      <c r="E59" s="282"/>
      <c r="K59" s="282"/>
      <c r="L59" s="282"/>
      <c r="M59" s="282"/>
      <c r="N59" s="282"/>
      <c r="O59" s="282"/>
      <c r="P59" s="282"/>
    </row>
    <row r="60" spans="1:16">
      <c r="A60" s="282"/>
      <c r="B60" s="282"/>
      <c r="C60" s="282"/>
      <c r="D60" s="282"/>
      <c r="E60" s="282"/>
      <c r="K60" s="282"/>
      <c r="L60" s="282"/>
      <c r="M60" s="282"/>
      <c r="N60" s="282"/>
      <c r="O60" s="282"/>
      <c r="P60" s="282"/>
    </row>
    <row r="61" spans="1:16">
      <c r="A61" s="282"/>
      <c r="B61" s="282"/>
      <c r="C61" s="302"/>
      <c r="D61" s="385"/>
      <c r="E61" s="299"/>
      <c r="K61" s="282"/>
      <c r="L61" s="282"/>
      <c r="M61" s="282"/>
      <c r="N61" s="282"/>
      <c r="O61" s="282"/>
      <c r="P61" s="282"/>
    </row>
    <row r="62" spans="1:16">
      <c r="A62" s="282"/>
      <c r="B62" s="282"/>
      <c r="C62" s="282"/>
      <c r="D62" s="330"/>
      <c r="E62" s="330"/>
      <c r="K62" s="282"/>
      <c r="L62" s="282"/>
      <c r="M62" s="282"/>
      <c r="N62" s="282"/>
      <c r="O62" s="282"/>
      <c r="P62" s="282"/>
    </row>
    <row r="63" spans="1:16">
      <c r="A63" s="282"/>
      <c r="B63" s="282"/>
      <c r="C63" s="282"/>
      <c r="D63" s="282"/>
      <c r="E63" s="282"/>
      <c r="K63" s="282"/>
      <c r="L63" s="282"/>
      <c r="M63" s="282"/>
      <c r="N63" s="282"/>
      <c r="O63" s="282"/>
      <c r="P63" s="282"/>
    </row>
    <row r="64" spans="1:16" ht="18.75">
      <c r="A64" s="282"/>
      <c r="B64" s="331"/>
      <c r="C64" s="282"/>
      <c r="D64" s="330"/>
      <c r="E64" s="330"/>
      <c r="K64" s="282"/>
      <c r="L64" s="282"/>
      <c r="M64" s="282"/>
      <c r="N64" s="282"/>
      <c r="O64" s="282"/>
      <c r="P64" s="282"/>
    </row>
    <row r="65" spans="1:16">
      <c r="A65" s="282"/>
      <c r="B65" s="282"/>
      <c r="C65" s="282"/>
      <c r="D65" s="282"/>
      <c r="E65" s="282"/>
      <c r="F65" s="283"/>
      <c r="K65" s="282"/>
      <c r="L65" s="282"/>
      <c r="M65" s="282"/>
      <c r="N65" s="282"/>
      <c r="O65" s="282"/>
      <c r="P65" s="282"/>
    </row>
    <row r="66" spans="1:16">
      <c r="A66" s="282"/>
      <c r="B66" s="282"/>
      <c r="C66" s="332"/>
      <c r="D66" s="282"/>
      <c r="E66" s="330"/>
      <c r="K66" s="282"/>
      <c r="L66" s="282"/>
      <c r="M66" s="282"/>
      <c r="N66" s="282"/>
      <c r="O66" s="282"/>
      <c r="P66" s="282"/>
    </row>
    <row r="67" spans="1:16">
      <c r="A67" s="282"/>
      <c r="B67" s="282"/>
      <c r="C67" s="282"/>
      <c r="D67" s="282"/>
      <c r="E67" s="282"/>
      <c r="K67" s="282"/>
      <c r="L67" s="282"/>
      <c r="M67" s="282"/>
      <c r="N67" s="282"/>
      <c r="O67" s="282"/>
      <c r="P67" s="282"/>
    </row>
    <row r="68" spans="1:16">
      <c r="A68" s="282"/>
      <c r="B68" s="282"/>
      <c r="C68" s="282"/>
      <c r="D68" s="282"/>
      <c r="E68" s="282"/>
      <c r="K68" s="282"/>
      <c r="L68" s="282"/>
      <c r="M68" s="282"/>
      <c r="N68" s="282"/>
      <c r="O68" s="282"/>
      <c r="P68" s="282"/>
    </row>
    <row r="69" spans="1:16">
      <c r="A69" s="282"/>
      <c r="B69" s="282"/>
      <c r="C69" s="282"/>
      <c r="D69" s="282"/>
      <c r="E69" s="282"/>
      <c r="K69" s="282"/>
      <c r="L69" s="282"/>
      <c r="M69" s="282"/>
      <c r="N69" s="282"/>
      <c r="O69" s="282"/>
      <c r="P69" s="282"/>
    </row>
    <row r="70" spans="1:16">
      <c r="A70" s="282"/>
      <c r="B70" s="282"/>
      <c r="C70" s="282"/>
      <c r="D70" s="282"/>
      <c r="E70" s="282"/>
      <c r="K70" s="282"/>
      <c r="L70" s="282"/>
      <c r="M70" s="282"/>
      <c r="N70" s="282"/>
      <c r="O70" s="282"/>
      <c r="P70" s="282"/>
    </row>
    <row r="71" spans="1:16">
      <c r="A71" s="282"/>
      <c r="B71" s="282"/>
      <c r="C71" s="282"/>
      <c r="D71" s="282"/>
      <c r="E71" s="282"/>
      <c r="F71" s="282"/>
      <c r="G71" s="333"/>
      <c r="H71" s="334"/>
      <c r="I71" s="304"/>
      <c r="L71" s="282"/>
      <c r="M71" s="282"/>
      <c r="N71" s="282"/>
      <c r="O71" s="282"/>
      <c r="P71" s="282"/>
    </row>
    <row r="72" spans="1:16">
      <c r="A72" s="282"/>
      <c r="B72" s="282"/>
      <c r="C72" s="282"/>
      <c r="D72" s="282"/>
      <c r="E72" s="282"/>
      <c r="F72" s="282"/>
      <c r="G72" s="333"/>
      <c r="H72" s="334"/>
      <c r="L72" s="282"/>
      <c r="M72" s="282"/>
      <c r="N72" s="282"/>
      <c r="O72" s="282"/>
      <c r="P72" s="282"/>
    </row>
    <row r="73" spans="1:16">
      <c r="A73" s="282"/>
      <c r="B73" s="282"/>
      <c r="C73" s="282"/>
      <c r="D73" s="282"/>
      <c r="E73" s="282"/>
      <c r="F73" s="282"/>
      <c r="G73" s="282"/>
      <c r="H73" s="282"/>
      <c r="L73" s="282"/>
      <c r="M73" s="282"/>
      <c r="N73" s="282"/>
      <c r="O73" s="282"/>
      <c r="P73" s="282"/>
    </row>
    <row r="74" spans="1:16">
      <c r="A74" s="282"/>
      <c r="B74" s="282"/>
      <c r="C74" s="282"/>
      <c r="D74" s="282"/>
      <c r="E74" s="282"/>
      <c r="F74" s="282"/>
      <c r="G74" s="282"/>
      <c r="H74" s="282"/>
      <c r="L74" s="282"/>
      <c r="M74" s="282"/>
      <c r="N74" s="282"/>
      <c r="O74" s="282"/>
      <c r="P74" s="282"/>
    </row>
    <row r="80" spans="1:16">
      <c r="G80" s="335"/>
    </row>
  </sheetData>
  <dataConsolidate/>
  <mergeCells count="38">
    <mergeCell ref="C6:F6"/>
    <mergeCell ref="P17:P18"/>
    <mergeCell ref="O17:O18"/>
    <mergeCell ref="A6:B6"/>
    <mergeCell ref="G2:K2"/>
    <mergeCell ref="H3:J3"/>
    <mergeCell ref="H4:J4"/>
    <mergeCell ref="K5:L5"/>
    <mergeCell ref="A5:B5"/>
    <mergeCell ref="B22:E22"/>
    <mergeCell ref="A20:E20"/>
    <mergeCell ref="B21:E21"/>
    <mergeCell ref="B23:E23"/>
    <mergeCell ref="H7:I7"/>
    <mergeCell ref="D12:E12"/>
    <mergeCell ref="I11:M11"/>
    <mergeCell ref="I10:M10"/>
    <mergeCell ref="A26:E26"/>
    <mergeCell ref="A27:E27"/>
    <mergeCell ref="B29:E29"/>
    <mergeCell ref="A32:E32"/>
    <mergeCell ref="B30:E30"/>
    <mergeCell ref="F1:M1"/>
    <mergeCell ref="H44:I44"/>
    <mergeCell ref="G53:H53"/>
    <mergeCell ref="B36:E36"/>
    <mergeCell ref="F37:M37"/>
    <mergeCell ref="D39:E39"/>
    <mergeCell ref="A44:F44"/>
    <mergeCell ref="B24:E24"/>
    <mergeCell ref="B34:E34"/>
    <mergeCell ref="B35:E35"/>
    <mergeCell ref="D40:E40"/>
    <mergeCell ref="G41:H41"/>
    <mergeCell ref="B28:E28"/>
    <mergeCell ref="B25:E25"/>
    <mergeCell ref="B31:E31"/>
    <mergeCell ref="B33:E33"/>
  </mergeCells>
  <phoneticPr fontId="0" type="noConversion"/>
  <conditionalFormatting sqref="F36:N36">
    <cfRule type="cellIs" dxfId="0" priority="3" stopIfTrue="1" operator="greaterThan">
      <formula>$F$28</formula>
    </cfRule>
  </conditionalFormatting>
  <dataValidations count="12">
    <dataValidation type="list" allowBlank="1" showInputMessage="1" showErrorMessage="1" sqref="A44:F44" xr:uid="{00000000-0002-0000-0000-000000000000}">
      <formula1>Signature_Line</formula1>
    </dataValidation>
    <dataValidation type="list" allowBlank="1" showInputMessage="1" showErrorMessage="1" sqref="C12" xr:uid="{00000000-0002-0000-0000-000001000000}">
      <formula1>Accrual</formula1>
    </dataValidation>
    <dataValidation type="list" allowBlank="1" showInputMessage="1" showErrorMessage="1" sqref="C11" xr:uid="{00000000-0002-0000-0000-000003000000}">
      <formula1>A133_Submitted</formula1>
    </dataValidation>
    <dataValidation type="list" allowBlank="1" showInputMessage="1" showErrorMessage="1" sqref="C10" xr:uid="{00000000-0002-0000-0000-000004000000}">
      <formula1>Audited</formula1>
    </dataValidation>
    <dataValidation type="list" allowBlank="1" showInputMessage="1" showErrorMessage="1" sqref="C9" xr:uid="{00000000-0002-0000-0000-000006000000}">
      <formula1>Final_Report</formula1>
    </dataValidation>
    <dataValidation type="list" allowBlank="1" showInputMessage="1" showErrorMessage="1" sqref="C4" xr:uid="{00000000-0002-0000-0000-000007000000}">
      <formula1>District_No</formula1>
    </dataValidation>
    <dataValidation type="list" allowBlank="1" showInputMessage="1" showErrorMessage="1" sqref="C6" xr:uid="{00000000-0002-0000-0000-000008000000}">
      <formula1>AAA_District_Name</formula1>
    </dataValidation>
    <dataValidation type="list" allowBlank="1" showInputMessage="1" showErrorMessage="1" sqref="E52" xr:uid="{00000000-0002-0000-0000-00000A000000}">
      <formula1>IndexNo</formula1>
    </dataValidation>
    <dataValidation type="list" allowBlank="1" showInputMessage="1" showErrorMessage="1" sqref="I13" xr:uid="{00000000-0002-0000-0000-00000B000000}">
      <formula1>Contract_Number</formula1>
    </dataValidation>
    <dataValidation type="list" allowBlank="1" showInputMessage="1" showErrorMessage="1" sqref="O12 P10" xr:uid="{00000000-0002-0000-0000-000002000000}">
      <formula1>Phone</formula1>
    </dataValidation>
    <dataValidation type="list" allowBlank="1" showInputMessage="1" showErrorMessage="1" sqref="AG9 P9" xr:uid="{00000000-0002-0000-0000-000005000000}">
      <formula1>Prepared_By</formula1>
    </dataValidation>
    <dataValidation type="list" allowBlank="1" showInputMessage="1" showErrorMessage="1" sqref="AG4 P4" xr:uid="{00000000-0002-0000-0000-000009000000}">
      <formula1>Approved_By</formula1>
    </dataValidation>
  </dataValidations>
  <printOptions horizontalCentered="1"/>
  <pageMargins left="0.24" right="0.23" top="0.171875" bottom="0.43" header="0.19" footer="0.24"/>
  <pageSetup scale="52" orientation="landscape" r:id="rId1"/>
  <headerFooter alignWithMargins="0">
    <oddFooter>&amp;L&amp;Z&amp;F&amp;C                                                      Printed &amp;D&amp;T&amp;R&amp;A
Last updated: (7/30/26)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1</xdr:col>
                    <xdr:colOff>1200150</xdr:colOff>
                    <xdr:row>23</xdr:row>
                    <xdr:rowOff>0</xdr:rowOff>
                  </from>
                  <to>
                    <xdr:col>2</xdr:col>
                    <xdr:colOff>85725</xdr:colOff>
                    <xdr:row>23</xdr:row>
                    <xdr:rowOff>104775</xdr:rowOff>
                  </to>
                </anchor>
              </controlPr>
            </control>
          </mc:Choice>
        </mc:AlternateContent>
        <mc:AlternateContent xmlns:mc="http://schemas.openxmlformats.org/markup-compatibility/2006">
          <mc:Choice Requires="x14">
            <control shapeId="2" r:id="rId5" name="Check Box 9">
              <controlPr defaultSize="0" autoFill="0" autoLine="0" autoPict="0">
                <anchor moveWithCells="1">
                  <from>
                    <xdr:col>1</xdr:col>
                    <xdr:colOff>1200150</xdr:colOff>
                    <xdr:row>24</xdr:row>
                    <xdr:rowOff>190500</xdr:rowOff>
                  </from>
                  <to>
                    <xdr:col>2</xdr:col>
                    <xdr:colOff>85725</xdr:colOff>
                    <xdr:row>24</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190A60A1-818D-4877-B8EA-CD5839A485FD}">
          <x14:formula1>
            <xm:f>'AAA Lookup Values'!$O$2:$O$7</xm:f>
          </x14:formula1>
          <xm:sqref>I14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indexed="42"/>
    <pageSetUpPr fitToPage="1"/>
  </sheetPr>
  <dimension ref="A1:S132"/>
  <sheetViews>
    <sheetView zoomScale="125" zoomScaleNormal="100" zoomScaleSheetLayoutView="200" workbookViewId="0">
      <selection activeCell="C16" sqref="C16"/>
    </sheetView>
  </sheetViews>
  <sheetFormatPr defaultRowHeight="12.75"/>
  <cols>
    <col min="1" max="2" width="7.85546875" style="206" customWidth="1"/>
    <col min="3" max="3" width="56.42578125" customWidth="1"/>
    <col min="4" max="4" width="119" style="1229" customWidth="1"/>
    <col min="5" max="5" width="8.5703125" customWidth="1"/>
    <col min="6" max="6" width="9.85546875" customWidth="1"/>
  </cols>
  <sheetData>
    <row r="1" spans="1:10">
      <c r="A1" s="207"/>
      <c r="B1" s="200"/>
      <c r="D1" s="1205" t="s">
        <v>783</v>
      </c>
      <c r="E1" s="215"/>
      <c r="F1" s="215"/>
      <c r="G1" s="215"/>
      <c r="H1" s="215"/>
      <c r="I1" s="215"/>
      <c r="J1" s="215"/>
    </row>
    <row r="2" spans="1:10" ht="12">
      <c r="A2" s="201" t="s">
        <v>36</v>
      </c>
      <c r="B2" s="201"/>
      <c r="C2" s="75"/>
      <c r="D2" s="708" t="s">
        <v>782</v>
      </c>
      <c r="E2" s="217"/>
      <c r="F2" s="217"/>
      <c r="G2" s="217"/>
      <c r="H2" s="217"/>
      <c r="I2" s="217"/>
      <c r="J2" s="217"/>
    </row>
    <row r="3" spans="1:10" ht="52.5" customHeight="1">
      <c r="A3" s="202" t="s">
        <v>37</v>
      </c>
      <c r="B3" s="202"/>
      <c r="C3" s="76" t="s">
        <v>372</v>
      </c>
      <c r="D3" s="1206" t="s">
        <v>784</v>
      </c>
      <c r="E3" s="1364"/>
      <c r="F3" s="1250"/>
      <c r="G3" s="1250"/>
      <c r="H3" s="1250"/>
      <c r="I3" s="1250"/>
      <c r="J3" s="627"/>
    </row>
    <row r="4" spans="1:10">
      <c r="A4" s="203" t="s">
        <v>436</v>
      </c>
      <c r="B4" s="1237"/>
      <c r="C4" s="1190" t="s">
        <v>61</v>
      </c>
      <c r="D4" s="1207" t="s">
        <v>61</v>
      </c>
      <c r="E4" s="1188"/>
      <c r="F4" s="37"/>
    </row>
    <row r="5" spans="1:10">
      <c r="A5" s="199" t="s">
        <v>0</v>
      </c>
      <c r="B5" s="1238"/>
      <c r="C5" s="1191" t="s">
        <v>62</v>
      </c>
      <c r="D5" s="1207" t="s">
        <v>61</v>
      </c>
      <c r="E5" s="1188"/>
      <c r="F5" s="37"/>
    </row>
    <row r="6" spans="1:10">
      <c r="A6" s="204" t="s">
        <v>437</v>
      </c>
      <c r="B6" s="1239"/>
      <c r="C6" s="1192" t="s">
        <v>63</v>
      </c>
      <c r="D6" s="1208" t="s">
        <v>788</v>
      </c>
      <c r="E6" s="1188"/>
      <c r="F6" s="37"/>
    </row>
    <row r="7" spans="1:10">
      <c r="A7" s="204" t="s">
        <v>1</v>
      </c>
      <c r="B7" s="1239"/>
      <c r="C7" s="1192" t="s">
        <v>64</v>
      </c>
      <c r="D7" s="1208" t="s">
        <v>788</v>
      </c>
      <c r="E7" s="1188"/>
      <c r="F7" s="37"/>
    </row>
    <row r="8" spans="1:10">
      <c r="A8" s="204" t="s">
        <v>438</v>
      </c>
      <c r="B8" s="1239"/>
      <c r="C8" s="1191" t="s">
        <v>59</v>
      </c>
      <c r="D8" s="1208" t="s">
        <v>59</v>
      </c>
      <c r="E8" s="1188"/>
      <c r="F8" s="37"/>
    </row>
    <row r="9" spans="1:10">
      <c r="A9" s="199" t="s">
        <v>439</v>
      </c>
      <c r="B9" s="1238"/>
      <c r="C9" s="1191" t="s">
        <v>65</v>
      </c>
      <c r="D9" s="1208" t="s">
        <v>59</v>
      </c>
      <c r="E9" s="1188"/>
      <c r="F9" s="37"/>
    </row>
    <row r="10" spans="1:10">
      <c r="A10" s="204" t="s">
        <v>440</v>
      </c>
      <c r="B10" s="1239"/>
      <c r="C10" s="77" t="s">
        <v>66</v>
      </c>
      <c r="D10" s="1209" t="s">
        <v>792</v>
      </c>
      <c r="E10" s="1188"/>
      <c r="F10" s="37"/>
      <c r="G10" s="1188"/>
      <c r="I10" s="1188"/>
    </row>
    <row r="11" spans="1:10">
      <c r="A11" s="204" t="s">
        <v>441</v>
      </c>
      <c r="B11" s="1239"/>
      <c r="C11" s="1191" t="s">
        <v>68</v>
      </c>
      <c r="D11" s="1201" t="s">
        <v>785</v>
      </c>
      <c r="E11" s="1188"/>
      <c r="F11" s="37"/>
      <c r="I11" s="1188"/>
    </row>
    <row r="12" spans="1:10">
      <c r="A12" s="204" t="s">
        <v>442</v>
      </c>
      <c r="B12" s="1239"/>
      <c r="C12" s="1197" t="s">
        <v>78</v>
      </c>
      <c r="D12" s="1207" t="s">
        <v>78</v>
      </c>
      <c r="E12" s="1188"/>
      <c r="F12" s="37"/>
    </row>
    <row r="13" spans="1:10">
      <c r="A13" s="1204" t="s">
        <v>795</v>
      </c>
      <c r="B13" s="1240"/>
      <c r="C13" s="1203" t="s">
        <v>78</v>
      </c>
      <c r="D13" s="1210" t="s">
        <v>796</v>
      </c>
      <c r="E13" s="1188"/>
      <c r="F13" s="37"/>
      <c r="I13" s="1188"/>
    </row>
    <row r="14" spans="1:10">
      <c r="A14" s="204" t="s">
        <v>443</v>
      </c>
      <c r="B14" s="1239"/>
      <c r="C14" s="77" t="s">
        <v>79</v>
      </c>
      <c r="D14" s="1211" t="s">
        <v>79</v>
      </c>
      <c r="E14" s="1188"/>
      <c r="F14" s="1188"/>
    </row>
    <row r="15" spans="1:10">
      <c r="A15" s="204" t="s">
        <v>443</v>
      </c>
      <c r="B15" s="1239"/>
      <c r="C15" s="1446" t="s">
        <v>1028</v>
      </c>
      <c r="D15" s="1211" t="s">
        <v>79</v>
      </c>
      <c r="E15" s="1188"/>
      <c r="F15" s="1188"/>
    </row>
    <row r="16" spans="1:10">
      <c r="A16" s="204" t="s">
        <v>444</v>
      </c>
      <c r="B16" s="1239"/>
      <c r="C16" s="77" t="s">
        <v>80</v>
      </c>
      <c r="D16" s="1211" t="s">
        <v>80</v>
      </c>
      <c r="E16" s="1188"/>
      <c r="F16" s="1188"/>
      <c r="G16" s="1188"/>
    </row>
    <row r="17" spans="1:10">
      <c r="A17" s="204" t="s">
        <v>445</v>
      </c>
      <c r="B17" s="1239"/>
      <c r="C17" s="1198" t="s">
        <v>81</v>
      </c>
      <c r="D17" s="1207" t="s">
        <v>81</v>
      </c>
      <c r="E17" s="1188"/>
      <c r="F17" s="37"/>
    </row>
    <row r="18" spans="1:10">
      <c r="A18" s="204" t="s">
        <v>446</v>
      </c>
      <c r="B18" s="1239"/>
      <c r="C18" s="1197" t="s">
        <v>82</v>
      </c>
      <c r="D18" s="1207" t="s">
        <v>82</v>
      </c>
      <c r="E18" s="1188"/>
      <c r="F18" s="37"/>
    </row>
    <row r="19" spans="1:10" ht="12">
      <c r="A19" s="204" t="s">
        <v>447</v>
      </c>
      <c r="B19" s="1239"/>
      <c r="C19" s="1195" t="s">
        <v>83</v>
      </c>
      <c r="D19" s="1365" t="s">
        <v>942</v>
      </c>
      <c r="E19" s="1188"/>
      <c r="F19" s="37"/>
    </row>
    <row r="20" spans="1:10">
      <c r="A20" s="204" t="s">
        <v>448</v>
      </c>
      <c r="B20" s="1239"/>
      <c r="C20" s="77" t="s">
        <v>84</v>
      </c>
      <c r="D20" s="1211" t="s">
        <v>84</v>
      </c>
      <c r="E20" s="1188"/>
      <c r="F20" s="1188"/>
    </row>
    <row r="21" spans="1:10">
      <c r="A21" s="204" t="s">
        <v>449</v>
      </c>
      <c r="B21" s="1239"/>
      <c r="C21" s="1197" t="s">
        <v>85</v>
      </c>
      <c r="D21" s="1207" t="s">
        <v>789</v>
      </c>
      <c r="E21" s="1188"/>
      <c r="F21" s="37"/>
    </row>
    <row r="22" spans="1:10" ht="12">
      <c r="A22" s="204" t="s">
        <v>450</v>
      </c>
      <c r="B22" s="1239"/>
      <c r="C22" s="1197" t="s">
        <v>86</v>
      </c>
      <c r="D22" s="1356" t="s">
        <v>899</v>
      </c>
      <c r="E22" s="1188"/>
      <c r="F22" s="37"/>
      <c r="H22" s="1200"/>
    </row>
    <row r="23" spans="1:10">
      <c r="A23" s="204" t="s">
        <v>451</v>
      </c>
      <c r="B23" s="1239"/>
      <c r="C23" s="77" t="s">
        <v>69</v>
      </c>
      <c r="D23" s="1210" t="s">
        <v>797</v>
      </c>
      <c r="E23" s="1188"/>
      <c r="F23" s="37"/>
      <c r="I23" s="1188"/>
    </row>
    <row r="24" spans="1:10">
      <c r="A24" s="204" t="s">
        <v>451</v>
      </c>
      <c r="B24" s="1239"/>
      <c r="C24" s="77" t="s">
        <v>69</v>
      </c>
      <c r="D24" s="1210" t="s">
        <v>893</v>
      </c>
      <c r="E24" s="1188"/>
      <c r="F24" s="37"/>
      <c r="I24" s="1188"/>
    </row>
    <row r="25" spans="1:10">
      <c r="A25" s="199" t="s">
        <v>2</v>
      </c>
      <c r="B25" s="1238"/>
      <c r="C25" s="77" t="s">
        <v>70</v>
      </c>
      <c r="D25" s="1245" t="s">
        <v>805</v>
      </c>
      <c r="E25" s="1188"/>
      <c r="F25" s="37"/>
      <c r="I25" s="1188"/>
    </row>
    <row r="26" spans="1:10">
      <c r="A26" s="199" t="s">
        <v>2</v>
      </c>
      <c r="B26" s="1238"/>
      <c r="C26" s="77" t="s">
        <v>70</v>
      </c>
      <c r="D26" s="1245" t="s">
        <v>895</v>
      </c>
      <c r="E26" s="1188"/>
      <c r="F26" s="37"/>
      <c r="I26" s="1188"/>
    </row>
    <row r="27" spans="1:10">
      <c r="A27" s="204" t="s">
        <v>452</v>
      </c>
      <c r="B27" s="1239"/>
      <c r="C27" s="79" t="s">
        <v>180</v>
      </c>
      <c r="D27" s="1210" t="s">
        <v>801</v>
      </c>
      <c r="E27" s="1188"/>
      <c r="F27" s="37"/>
      <c r="I27" s="1188"/>
    </row>
    <row r="28" spans="1:10">
      <c r="A28" s="204" t="s">
        <v>452</v>
      </c>
      <c r="B28" s="1239"/>
      <c r="C28" s="79" t="s">
        <v>180</v>
      </c>
      <c r="D28" s="1210" t="s">
        <v>797</v>
      </c>
      <c r="E28" s="1188"/>
      <c r="F28" s="37"/>
      <c r="I28" s="1188"/>
    </row>
    <row r="29" spans="1:10">
      <c r="A29" s="204" t="s">
        <v>452</v>
      </c>
      <c r="B29" s="1239"/>
      <c r="C29" s="79" t="s">
        <v>180</v>
      </c>
      <c r="D29" s="1210" t="s">
        <v>893</v>
      </c>
      <c r="E29" s="1188"/>
      <c r="F29" s="37"/>
      <c r="I29" s="1188"/>
    </row>
    <row r="30" spans="1:10">
      <c r="A30" s="199" t="s">
        <v>87</v>
      </c>
      <c r="B30" s="1238"/>
      <c r="C30" s="80" t="s">
        <v>72</v>
      </c>
      <c r="D30" s="1214" t="s">
        <v>802</v>
      </c>
      <c r="E30" s="1188"/>
      <c r="F30" s="37"/>
      <c r="I30" s="1188"/>
    </row>
    <row r="31" spans="1:10">
      <c r="A31" s="199" t="s">
        <v>87</v>
      </c>
      <c r="B31" s="1238"/>
      <c r="C31" s="80" t="s">
        <v>72</v>
      </c>
      <c r="D31" s="1214" t="s">
        <v>803</v>
      </c>
      <c r="E31" s="1188"/>
      <c r="F31" s="37"/>
      <c r="I31" s="1188"/>
    </row>
    <row r="32" spans="1:10">
      <c r="A32" s="199" t="s">
        <v>453</v>
      </c>
      <c r="B32" s="1238"/>
      <c r="C32" s="480" t="s">
        <v>581</v>
      </c>
      <c r="D32" s="1215"/>
      <c r="E32" s="1188"/>
      <c r="F32" s="1188"/>
      <c r="G32" s="1188"/>
      <c r="H32" s="1200"/>
      <c r="I32" s="1188"/>
      <c r="J32" s="1200"/>
    </row>
    <row r="33" spans="1:9">
      <c r="A33" s="199" t="s">
        <v>454</v>
      </c>
      <c r="B33" s="1238"/>
      <c r="C33" s="77" t="s">
        <v>88</v>
      </c>
      <c r="D33" s="1216"/>
      <c r="E33" s="1188"/>
      <c r="F33" s="37"/>
    </row>
    <row r="34" spans="1:9" s="813" customFormat="1">
      <c r="A34" s="811" t="s">
        <v>455</v>
      </c>
      <c r="B34" s="1241"/>
      <c r="C34" s="812" t="s">
        <v>606</v>
      </c>
      <c r="D34" s="1217"/>
      <c r="E34" s="1188"/>
      <c r="F34" s="75"/>
    </row>
    <row r="35" spans="1:9">
      <c r="A35" s="199" t="s">
        <v>456</v>
      </c>
      <c r="B35" s="1238"/>
      <c r="C35" s="1192" t="s">
        <v>89</v>
      </c>
      <c r="D35" s="1213" t="s">
        <v>89</v>
      </c>
      <c r="E35" s="1188"/>
      <c r="F35" s="37"/>
    </row>
    <row r="36" spans="1:9">
      <c r="A36" s="199" t="s">
        <v>457</v>
      </c>
      <c r="B36" s="1238"/>
      <c r="C36" s="1192" t="s">
        <v>213</v>
      </c>
      <c r="D36" s="1208" t="s">
        <v>791</v>
      </c>
      <c r="E36" s="1188"/>
      <c r="F36" s="37"/>
    </row>
    <row r="37" spans="1:9">
      <c r="A37" s="199" t="s">
        <v>458</v>
      </c>
      <c r="B37" s="1238"/>
      <c r="C37" s="1332" t="s">
        <v>90</v>
      </c>
      <c r="D37" s="1208" t="s">
        <v>826</v>
      </c>
      <c r="E37" s="1188"/>
      <c r="F37" s="37"/>
    </row>
    <row r="38" spans="1:9">
      <c r="A38" s="199" t="s">
        <v>458</v>
      </c>
      <c r="B38" s="1238"/>
      <c r="C38" s="1332" t="s">
        <v>90</v>
      </c>
      <c r="D38" s="1208" t="s">
        <v>827</v>
      </c>
      <c r="E38" s="1188"/>
      <c r="F38" s="37"/>
    </row>
    <row r="39" spans="1:9">
      <c r="A39" s="199" t="s">
        <v>458</v>
      </c>
      <c r="B39" s="1238"/>
      <c r="C39" s="1332" t="s">
        <v>90</v>
      </c>
      <c r="D39" s="1208" t="s">
        <v>831</v>
      </c>
      <c r="E39" s="1188"/>
      <c r="F39" s="37"/>
    </row>
    <row r="40" spans="1:9">
      <c r="A40" s="199" t="s">
        <v>458</v>
      </c>
      <c r="B40" s="1238"/>
      <c r="C40" s="77" t="s">
        <v>90</v>
      </c>
      <c r="D40" s="1210" t="s">
        <v>798</v>
      </c>
      <c r="E40" s="1188"/>
      <c r="F40" s="37"/>
      <c r="I40" s="1188"/>
    </row>
    <row r="41" spans="1:9">
      <c r="A41" s="199" t="s">
        <v>459</v>
      </c>
      <c r="B41" s="1238"/>
      <c r="C41" s="77" t="s">
        <v>91</v>
      </c>
      <c r="D41" s="1210" t="s">
        <v>828</v>
      </c>
      <c r="E41" s="1188"/>
      <c r="F41" s="37"/>
      <c r="I41" s="1188"/>
    </row>
    <row r="42" spans="1:9">
      <c r="A42" s="199" t="s">
        <v>459</v>
      </c>
      <c r="B42" s="1238"/>
      <c r="C42" s="77" t="s">
        <v>91</v>
      </c>
      <c r="D42" s="1210" t="s">
        <v>829</v>
      </c>
      <c r="E42" s="1188"/>
      <c r="F42" s="37"/>
      <c r="I42" s="1188"/>
    </row>
    <row r="43" spans="1:9">
      <c r="A43" s="199" t="s">
        <v>459</v>
      </c>
      <c r="B43" s="1238"/>
      <c r="C43" s="77" t="s">
        <v>91</v>
      </c>
      <c r="D43" s="1210" t="s">
        <v>830</v>
      </c>
      <c r="E43" s="1188"/>
      <c r="F43" s="37"/>
      <c r="I43" s="1188"/>
    </row>
    <row r="44" spans="1:9">
      <c r="A44" s="199" t="s">
        <v>459</v>
      </c>
      <c r="B44" s="1238"/>
      <c r="C44" s="77" t="s">
        <v>91</v>
      </c>
      <c r="D44" s="1210" t="s">
        <v>811</v>
      </c>
      <c r="E44" s="1188"/>
      <c r="F44" s="37"/>
      <c r="I44" s="1188"/>
    </row>
    <row r="45" spans="1:9">
      <c r="A45" s="199" t="s">
        <v>460</v>
      </c>
      <c r="B45" s="1238"/>
      <c r="C45" s="77" t="s">
        <v>218</v>
      </c>
      <c r="D45" s="1218" t="s">
        <v>807</v>
      </c>
      <c r="E45" s="1188"/>
      <c r="F45" s="37"/>
      <c r="I45" s="1188"/>
    </row>
    <row r="46" spans="1:9">
      <c r="A46" s="199" t="s">
        <v>461</v>
      </c>
      <c r="B46" s="1238"/>
      <c r="C46" s="77" t="s">
        <v>71</v>
      </c>
      <c r="D46" s="1218" t="s">
        <v>808</v>
      </c>
      <c r="E46" s="1188"/>
      <c r="F46" s="37"/>
      <c r="I46" s="1188"/>
    </row>
    <row r="47" spans="1:9">
      <c r="A47" s="204" t="s">
        <v>462</v>
      </c>
      <c r="B47" s="1239"/>
      <c r="C47" s="77" t="s">
        <v>181</v>
      </c>
      <c r="D47" s="1210" t="s">
        <v>181</v>
      </c>
      <c r="E47" s="1188"/>
      <c r="F47" s="37"/>
      <c r="I47" s="1188"/>
    </row>
    <row r="48" spans="1:9">
      <c r="A48" s="199" t="s">
        <v>463</v>
      </c>
      <c r="B48" s="1238"/>
      <c r="C48" s="77" t="s">
        <v>73</v>
      </c>
      <c r="D48" s="1210" t="s">
        <v>804</v>
      </c>
      <c r="E48" s="1188"/>
      <c r="F48" s="37"/>
      <c r="I48" s="1188"/>
    </row>
    <row r="49" spans="1:10" ht="12">
      <c r="A49" s="199" t="s">
        <v>464</v>
      </c>
      <c r="B49" s="1238"/>
      <c r="C49" s="79" t="s">
        <v>74</v>
      </c>
      <c r="D49" s="1363" t="s">
        <v>902</v>
      </c>
      <c r="E49" s="1188"/>
      <c r="F49" s="37"/>
      <c r="H49" s="1188"/>
    </row>
    <row r="50" spans="1:10">
      <c r="A50" s="199" t="s">
        <v>4</v>
      </c>
      <c r="B50" s="1238"/>
      <c r="C50" s="77" t="s">
        <v>205</v>
      </c>
      <c r="D50" s="1220" t="s">
        <v>930</v>
      </c>
      <c r="E50" s="1188"/>
      <c r="F50" s="37"/>
      <c r="G50" s="1188"/>
    </row>
    <row r="51" spans="1:10">
      <c r="A51" s="199" t="s">
        <v>5</v>
      </c>
      <c r="B51" s="1238"/>
      <c r="C51" s="480" t="s">
        <v>217</v>
      </c>
      <c r="D51" s="1208" t="s">
        <v>787</v>
      </c>
      <c r="E51" s="1188"/>
      <c r="F51" s="37"/>
    </row>
    <row r="52" spans="1:10">
      <c r="A52" s="199" t="s">
        <v>5</v>
      </c>
      <c r="B52" s="1238"/>
      <c r="C52" s="1198" t="s">
        <v>217</v>
      </c>
      <c r="D52" s="1219" t="s">
        <v>793</v>
      </c>
      <c r="E52" s="1188"/>
      <c r="F52" s="37"/>
      <c r="H52" s="1188"/>
    </row>
    <row r="53" spans="1:10">
      <c r="A53" s="199" t="s">
        <v>5</v>
      </c>
      <c r="B53" s="1238"/>
      <c r="C53" s="1198" t="s">
        <v>217</v>
      </c>
      <c r="D53" s="1219" t="s">
        <v>880</v>
      </c>
      <c r="E53" s="1188"/>
      <c r="F53" s="37"/>
      <c r="H53" s="1188"/>
    </row>
    <row r="54" spans="1:10">
      <c r="A54" s="199" t="s">
        <v>6</v>
      </c>
      <c r="B54" s="1238"/>
      <c r="C54" s="1192" t="s">
        <v>497</v>
      </c>
      <c r="D54" s="1208" t="s">
        <v>929</v>
      </c>
      <c r="E54" s="1188"/>
      <c r="F54" s="37"/>
    </row>
    <row r="55" spans="1:10">
      <c r="A55" s="199" t="s">
        <v>7</v>
      </c>
      <c r="B55" s="1238"/>
      <c r="C55" s="1191" t="s">
        <v>92</v>
      </c>
      <c r="D55" s="1208" t="s">
        <v>813</v>
      </c>
      <c r="E55" s="1188"/>
      <c r="F55" s="37"/>
    </row>
    <row r="56" spans="1:10">
      <c r="A56" s="199" t="s">
        <v>8</v>
      </c>
      <c r="B56" s="1238"/>
      <c r="C56" s="77" t="s">
        <v>93</v>
      </c>
      <c r="D56" s="1208" t="s">
        <v>787</v>
      </c>
      <c r="E56" s="1188"/>
      <c r="F56" s="37"/>
    </row>
    <row r="57" spans="1:10">
      <c r="A57" s="199" t="s">
        <v>9</v>
      </c>
      <c r="B57" s="1238"/>
      <c r="C57" s="77" t="s">
        <v>94</v>
      </c>
      <c r="D57" s="1212" t="s">
        <v>83</v>
      </c>
      <c r="E57" s="1188"/>
      <c r="F57" s="37"/>
    </row>
    <row r="58" spans="1:10" ht="10.5" customHeight="1">
      <c r="A58" s="199" t="s">
        <v>9</v>
      </c>
      <c r="B58" s="1238"/>
      <c r="C58" s="77" t="s">
        <v>94</v>
      </c>
      <c r="D58" s="1358" t="s">
        <v>898</v>
      </c>
      <c r="E58" s="1188"/>
      <c r="F58" s="37"/>
      <c r="J58" s="1188"/>
    </row>
    <row r="59" spans="1:10">
      <c r="A59" s="199" t="s">
        <v>10</v>
      </c>
      <c r="B59" s="1238"/>
      <c r="C59" s="77" t="s">
        <v>215</v>
      </c>
      <c r="D59" s="1212" t="s">
        <v>83</v>
      </c>
      <c r="E59" s="1188"/>
      <c r="F59" s="37"/>
    </row>
    <row r="60" spans="1:10" ht="15.75">
      <c r="A60" s="199" t="s">
        <v>10</v>
      </c>
      <c r="B60" s="1238"/>
      <c r="C60" s="77" t="s">
        <v>215</v>
      </c>
      <c r="D60" s="1234" t="s">
        <v>799</v>
      </c>
      <c r="E60" s="1188"/>
      <c r="F60" s="37"/>
      <c r="J60" s="1188"/>
    </row>
    <row r="61" spans="1:10">
      <c r="A61" s="199" t="s">
        <v>11</v>
      </c>
      <c r="B61" s="1238"/>
      <c r="C61" s="1383" t="s">
        <v>955</v>
      </c>
      <c r="D61" s="1212" t="s">
        <v>83</v>
      </c>
      <c r="E61" s="1188"/>
      <c r="F61" s="37"/>
    </row>
    <row r="62" spans="1:10" ht="15.75">
      <c r="A62" s="199" t="s">
        <v>11</v>
      </c>
      <c r="B62" s="1238"/>
      <c r="C62" s="1383" t="s">
        <v>955</v>
      </c>
      <c r="D62" s="1234" t="s">
        <v>799</v>
      </c>
      <c r="E62" s="1188"/>
      <c r="F62" s="37"/>
      <c r="J62" s="1188"/>
    </row>
    <row r="63" spans="1:10">
      <c r="A63" s="199" t="s">
        <v>12</v>
      </c>
      <c r="B63" s="1238"/>
      <c r="C63" s="78" t="s">
        <v>95</v>
      </c>
      <c r="D63" s="1212" t="s">
        <v>83</v>
      </c>
      <c r="E63" s="1188"/>
      <c r="F63" s="37"/>
    </row>
    <row r="64" spans="1:10" ht="15.75">
      <c r="A64" s="199" t="s">
        <v>12</v>
      </c>
      <c r="B64" s="1238"/>
      <c r="C64" s="78" t="s">
        <v>95</v>
      </c>
      <c r="D64" s="1234" t="s">
        <v>799</v>
      </c>
      <c r="E64" s="1188"/>
      <c r="F64" s="37"/>
      <c r="J64" s="1188"/>
    </row>
    <row r="65" spans="1:9" ht="12">
      <c r="A65" s="199" t="s">
        <v>13</v>
      </c>
      <c r="B65" s="1238"/>
      <c r="C65" s="78" t="s">
        <v>96</v>
      </c>
      <c r="D65" s="1357" t="s">
        <v>897</v>
      </c>
      <c r="E65" s="1188"/>
      <c r="F65" s="37"/>
    </row>
    <row r="66" spans="1:9">
      <c r="A66" s="199" t="s">
        <v>14</v>
      </c>
      <c r="B66" s="1238"/>
      <c r="C66" s="1193" t="s">
        <v>204</v>
      </c>
      <c r="D66" s="1213" t="s">
        <v>204</v>
      </c>
      <c r="E66" s="1188"/>
      <c r="F66" s="37"/>
    </row>
    <row r="67" spans="1:9">
      <c r="A67" s="199" t="s">
        <v>15</v>
      </c>
      <c r="B67" s="1238"/>
      <c r="C67" s="78" t="s">
        <v>428</v>
      </c>
      <c r="D67" s="1213" t="s">
        <v>104</v>
      </c>
      <c r="E67" s="1188"/>
      <c r="F67" s="37"/>
    </row>
    <row r="68" spans="1:9" ht="15">
      <c r="A68" s="199" t="s">
        <v>16</v>
      </c>
      <c r="B68" s="1238"/>
      <c r="C68" s="1199" t="s">
        <v>97</v>
      </c>
      <c r="D68" s="1236" t="s">
        <v>97</v>
      </c>
      <c r="E68" s="1188"/>
      <c r="F68" s="37"/>
    </row>
    <row r="69" spans="1:9">
      <c r="A69" s="199" t="s">
        <v>17</v>
      </c>
      <c r="B69" s="1238"/>
      <c r="C69" s="1199" t="s">
        <v>219</v>
      </c>
      <c r="D69" s="1213" t="s">
        <v>219</v>
      </c>
      <c r="E69" s="1188"/>
      <c r="F69" s="37"/>
    </row>
    <row r="70" spans="1:9" ht="14.25" customHeight="1">
      <c r="A70" s="199" t="s">
        <v>18</v>
      </c>
      <c r="B70" s="1238"/>
      <c r="C70" s="78" t="s">
        <v>182</v>
      </c>
      <c r="D70" s="1218" t="s">
        <v>182</v>
      </c>
      <c r="E70" s="1188"/>
      <c r="F70" s="37"/>
      <c r="H70" s="1188"/>
    </row>
    <row r="71" spans="1:9" ht="15" customHeight="1">
      <c r="A71" s="199" t="s">
        <v>19</v>
      </c>
      <c r="B71" s="1238"/>
      <c r="C71" s="78" t="s">
        <v>75</v>
      </c>
      <c r="D71" s="1218" t="s">
        <v>806</v>
      </c>
      <c r="E71" s="1188"/>
      <c r="F71" s="37"/>
      <c r="H71" s="1188"/>
    </row>
    <row r="72" spans="1:9">
      <c r="A72" s="199" t="s">
        <v>20</v>
      </c>
      <c r="B72" s="1238"/>
      <c r="C72" s="1199" t="s">
        <v>98</v>
      </c>
      <c r="D72" s="1213" t="s">
        <v>86</v>
      </c>
      <c r="E72" s="1188"/>
      <c r="F72" s="37"/>
    </row>
    <row r="73" spans="1:9">
      <c r="A73" s="199" t="s">
        <v>21</v>
      </c>
      <c r="B73" s="1238"/>
      <c r="C73" s="1199" t="s">
        <v>220</v>
      </c>
      <c r="D73" s="1213" t="s">
        <v>790</v>
      </c>
      <c r="E73" s="1188"/>
      <c r="F73" s="37"/>
    </row>
    <row r="74" spans="1:9">
      <c r="A74" s="199" t="s">
        <v>21</v>
      </c>
      <c r="B74" s="1238"/>
      <c r="C74" s="1199" t="s">
        <v>220</v>
      </c>
      <c r="D74" s="1213" t="s">
        <v>832</v>
      </c>
      <c r="E74" s="1188"/>
      <c r="F74" s="37"/>
    </row>
    <row r="75" spans="1:9" ht="12.75" customHeight="1">
      <c r="A75" s="199" t="s">
        <v>22</v>
      </c>
      <c r="B75" s="1238"/>
      <c r="C75" s="78" t="s">
        <v>99</v>
      </c>
      <c r="D75" s="1218" t="s">
        <v>99</v>
      </c>
      <c r="E75" s="1188"/>
      <c r="F75" s="37"/>
      <c r="I75" s="1188"/>
    </row>
    <row r="76" spans="1:9" ht="11.25" customHeight="1">
      <c r="A76" s="199" t="s">
        <v>3</v>
      </c>
      <c r="B76" s="1238"/>
      <c r="C76" s="78" t="s">
        <v>76</v>
      </c>
      <c r="D76" s="1218" t="s">
        <v>809</v>
      </c>
      <c r="E76" s="1188"/>
      <c r="F76" s="37"/>
      <c r="I76" s="1188"/>
    </row>
    <row r="77" spans="1:9">
      <c r="A77" s="199" t="s">
        <v>23</v>
      </c>
      <c r="B77" s="1238"/>
      <c r="C77" s="1199" t="s">
        <v>100</v>
      </c>
      <c r="D77" s="1213" t="s">
        <v>86</v>
      </c>
      <c r="E77" s="1188"/>
      <c r="F77" s="37"/>
    </row>
    <row r="78" spans="1:9">
      <c r="A78" s="1202">
        <v>71</v>
      </c>
      <c r="B78" s="1242"/>
      <c r="C78" s="78" t="s">
        <v>179</v>
      </c>
      <c r="D78" s="1208" t="s">
        <v>787</v>
      </c>
      <c r="E78" s="1188"/>
      <c r="F78" s="1188"/>
    </row>
    <row r="79" spans="1:9">
      <c r="A79" s="211" t="s">
        <v>794</v>
      </c>
      <c r="B79" s="1243"/>
      <c r="C79" s="78" t="s">
        <v>179</v>
      </c>
      <c r="D79" s="1219" t="s">
        <v>793</v>
      </c>
      <c r="E79" s="1188"/>
      <c r="F79" s="37"/>
      <c r="H79" s="1188"/>
    </row>
    <row r="80" spans="1:9">
      <c r="A80" s="211">
        <v>72</v>
      </c>
      <c r="B80" s="1243"/>
      <c r="C80" s="78" t="s">
        <v>562</v>
      </c>
      <c r="D80" s="1221"/>
      <c r="E80" s="37"/>
      <c r="F80" s="37"/>
    </row>
    <row r="81" spans="1:9">
      <c r="A81" s="211">
        <v>73</v>
      </c>
      <c r="B81" s="1243"/>
      <c r="C81" s="78" t="s">
        <v>563</v>
      </c>
      <c r="D81" s="1222" t="s">
        <v>563</v>
      </c>
      <c r="E81" s="1188"/>
      <c r="F81" s="37"/>
      <c r="I81" s="1188"/>
    </row>
    <row r="82" spans="1:9">
      <c r="A82" s="199" t="s">
        <v>77</v>
      </c>
      <c r="B82" s="1238"/>
      <c r="C82" s="78" t="s">
        <v>564</v>
      </c>
      <c r="D82" s="1222" t="s">
        <v>810</v>
      </c>
      <c r="E82" s="1188"/>
      <c r="F82" s="37"/>
      <c r="I82" s="1188"/>
    </row>
    <row r="83" spans="1:9">
      <c r="A83" s="199" t="s">
        <v>24</v>
      </c>
      <c r="B83" s="1238"/>
      <c r="C83" s="78" t="s">
        <v>101</v>
      </c>
      <c r="D83" s="1213" t="s">
        <v>101</v>
      </c>
      <c r="E83" s="1188"/>
      <c r="F83" s="37"/>
    </row>
    <row r="84" spans="1:9">
      <c r="A84" s="199" t="s">
        <v>25</v>
      </c>
      <c r="B84" s="1238"/>
      <c r="C84" s="81" t="s">
        <v>216</v>
      </c>
      <c r="D84" s="1213" t="s">
        <v>786</v>
      </c>
      <c r="E84" s="1188"/>
      <c r="F84" s="37"/>
    </row>
    <row r="85" spans="1:9">
      <c r="A85" s="199" t="s">
        <v>26</v>
      </c>
      <c r="B85" s="1238"/>
      <c r="C85" s="77" t="s">
        <v>102</v>
      </c>
      <c r="D85" s="1213" t="s">
        <v>790</v>
      </c>
      <c r="E85" s="1188"/>
      <c r="F85" s="37"/>
    </row>
    <row r="86" spans="1:9">
      <c r="A86" s="199" t="s">
        <v>27</v>
      </c>
      <c r="B86" s="1238"/>
      <c r="C86" s="77" t="s">
        <v>103</v>
      </c>
      <c r="D86" s="1213" t="s">
        <v>790</v>
      </c>
      <c r="E86" s="1188"/>
      <c r="F86" s="37"/>
    </row>
    <row r="87" spans="1:9">
      <c r="A87" s="199" t="s">
        <v>28</v>
      </c>
      <c r="B87" s="1238"/>
      <c r="C87" s="1191" t="s">
        <v>104</v>
      </c>
      <c r="D87" s="1213" t="s">
        <v>812</v>
      </c>
      <c r="E87" s="1188"/>
      <c r="F87" s="37"/>
    </row>
    <row r="88" spans="1:9">
      <c r="A88" s="205" t="s">
        <v>29</v>
      </c>
      <c r="B88" s="203"/>
      <c r="C88" s="712" t="s">
        <v>905</v>
      </c>
      <c r="D88" s="1213" t="s">
        <v>790</v>
      </c>
      <c r="E88" s="37"/>
      <c r="F88" s="1188"/>
    </row>
    <row r="89" spans="1:9">
      <c r="A89" s="205" t="s">
        <v>594</v>
      </c>
      <c r="B89" s="203"/>
      <c r="C89" s="712" t="s">
        <v>263</v>
      </c>
      <c r="D89" s="1216"/>
      <c r="E89" s="37"/>
      <c r="F89" s="37"/>
    </row>
    <row r="90" spans="1:9">
      <c r="A90" s="204" t="s">
        <v>442</v>
      </c>
      <c r="B90" s="1244"/>
      <c r="C90" s="1162" t="s">
        <v>963</v>
      </c>
      <c r="D90" s="1216"/>
      <c r="E90" s="37"/>
      <c r="F90" s="37"/>
    </row>
    <row r="91" spans="1:9">
      <c r="A91" s="204" t="s">
        <v>442</v>
      </c>
      <c r="B91" s="1244"/>
      <c r="C91" s="1162" t="s">
        <v>768</v>
      </c>
      <c r="D91" s="1216"/>
      <c r="E91" s="37"/>
      <c r="F91" s="37"/>
    </row>
    <row r="92" spans="1:9">
      <c r="A92" s="204" t="s">
        <v>442</v>
      </c>
      <c r="B92" s="1244"/>
      <c r="C92" s="1162" t="s">
        <v>962</v>
      </c>
      <c r="D92" s="1216"/>
      <c r="E92" s="37"/>
      <c r="F92" s="37"/>
    </row>
    <row r="93" spans="1:9">
      <c r="A93" s="204" t="s">
        <v>442</v>
      </c>
      <c r="B93" s="1244"/>
      <c r="C93" s="1162" t="s">
        <v>767</v>
      </c>
      <c r="D93" s="1223"/>
      <c r="E93" s="37"/>
      <c r="F93" s="37"/>
    </row>
    <row r="94" spans="1:9">
      <c r="A94" s="208" t="s">
        <v>896</v>
      </c>
      <c r="B94" s="208"/>
      <c r="C94" s="37"/>
      <c r="D94" s="1224"/>
      <c r="E94" s="37"/>
      <c r="F94" s="37"/>
    </row>
    <row r="95" spans="1:9">
      <c r="A95" s="209"/>
      <c r="B95" s="209"/>
      <c r="C95" s="627" t="s">
        <v>778</v>
      </c>
      <c r="D95" s="1225"/>
      <c r="E95" s="813"/>
    </row>
    <row r="96" spans="1:9">
      <c r="C96" s="1189" t="s">
        <v>779</v>
      </c>
      <c r="D96" s="1226"/>
    </row>
    <row r="97" spans="1:5">
      <c r="A97" s="208"/>
      <c r="B97" s="208"/>
      <c r="C97" s="1194" t="s">
        <v>780</v>
      </c>
      <c r="D97" s="1227"/>
    </row>
    <row r="98" spans="1:5">
      <c r="A98" s="208"/>
      <c r="B98" s="208"/>
      <c r="C98" s="1196" t="s">
        <v>781</v>
      </c>
      <c r="D98" s="1228"/>
    </row>
    <row r="99" spans="1:5">
      <c r="A99" s="208"/>
      <c r="B99" s="208"/>
      <c r="C99" s="37"/>
      <c r="D99" s="1224"/>
    </row>
    <row r="100" spans="1:5">
      <c r="A100" s="208"/>
      <c r="B100" s="208"/>
      <c r="C100" s="215" t="s">
        <v>800</v>
      </c>
      <c r="D100" s="1224"/>
    </row>
    <row r="101" spans="1:5">
      <c r="A101" s="208"/>
      <c r="B101" s="208"/>
      <c r="C101" s="37"/>
      <c r="D101" s="1224"/>
    </row>
    <row r="102" spans="1:5">
      <c r="A102" s="208"/>
      <c r="B102" s="208"/>
      <c r="C102" s="37"/>
      <c r="D102" s="1224"/>
    </row>
    <row r="103" spans="1:5">
      <c r="A103" s="208"/>
      <c r="B103" s="208"/>
      <c r="C103" s="37"/>
      <c r="D103" s="1224"/>
    </row>
    <row r="105" spans="1:5">
      <c r="A105" s="207"/>
      <c r="B105" s="207"/>
      <c r="E105" s="813"/>
    </row>
    <row r="106" spans="1:5">
      <c r="A106" s="208"/>
      <c r="B106" s="208"/>
      <c r="C106" s="196"/>
      <c r="D106" s="1230"/>
    </row>
    <row r="107" spans="1:5">
      <c r="A107" s="208"/>
      <c r="B107" s="208"/>
      <c r="C107" s="37"/>
      <c r="D107" s="1224"/>
    </row>
    <row r="108" spans="1:5">
      <c r="A108" s="208"/>
      <c r="B108" s="208"/>
      <c r="C108" s="195"/>
      <c r="D108" s="1231"/>
    </row>
    <row r="109" spans="1:5">
      <c r="A109" s="208"/>
      <c r="B109" s="208"/>
      <c r="C109" s="196"/>
      <c r="D109" s="1230"/>
    </row>
    <row r="110" spans="1:5">
      <c r="A110" s="208"/>
      <c r="B110" s="208"/>
      <c r="C110" s="195"/>
      <c r="D110" s="1231"/>
    </row>
    <row r="111" spans="1:5">
      <c r="A111" s="208"/>
      <c r="B111" s="208"/>
      <c r="C111" s="195"/>
      <c r="D111" s="1231"/>
    </row>
    <row r="112" spans="1:5">
      <c r="A112" s="208"/>
      <c r="B112" s="208"/>
      <c r="C112" s="197"/>
      <c r="D112" s="1232"/>
    </row>
    <row r="113" spans="1:19">
      <c r="A113" s="208"/>
      <c r="B113" s="208"/>
      <c r="C113" s="37"/>
      <c r="D113" s="1224"/>
    </row>
    <row r="114" spans="1:19">
      <c r="A114" s="208"/>
      <c r="B114" s="208"/>
      <c r="C114" s="195"/>
      <c r="D114" s="1231"/>
      <c r="I114">
        <f>SUM(P49:P54,P65:P70,P88:P89,P92:P93,P97:P98,R49:R54,R65:R70,R88:R89,R92:R93,R97:R98)</f>
        <v>0</v>
      </c>
      <c r="S114" t="e">
        <f>SUM(K50+K54+K66+K68+K70+K93+K98)/K105</f>
        <v>#DIV/0!</v>
      </c>
    </row>
    <row r="116" spans="1:19">
      <c r="A116" s="209"/>
      <c r="B116" s="209"/>
      <c r="E116" s="813"/>
    </row>
    <row r="117" spans="1:19">
      <c r="A117" s="210"/>
      <c r="B117" s="210"/>
    </row>
    <row r="118" spans="1:19">
      <c r="A118" s="210"/>
      <c r="B118" s="210"/>
    </row>
    <row r="119" spans="1:19">
      <c r="A119" s="210"/>
      <c r="B119" s="210"/>
      <c r="E119" s="198"/>
    </row>
    <row r="120" spans="1:19">
      <c r="A120" s="210"/>
      <c r="B120" s="210"/>
    </row>
    <row r="121" spans="1:19">
      <c r="A121" s="208"/>
      <c r="B121" s="208"/>
      <c r="C121" s="195"/>
      <c r="D121" s="1231"/>
    </row>
    <row r="122" spans="1:19">
      <c r="A122" s="208"/>
      <c r="B122" s="208"/>
      <c r="C122" s="195"/>
      <c r="D122" s="1231"/>
    </row>
    <row r="123" spans="1:19">
      <c r="A123" s="210"/>
      <c r="B123" s="210"/>
    </row>
    <row r="124" spans="1:19">
      <c r="A124" s="210"/>
      <c r="B124" s="210"/>
      <c r="C124" s="195"/>
      <c r="D124" s="1231"/>
    </row>
    <row r="125" spans="1:19">
      <c r="A125" s="208"/>
      <c r="B125" s="208"/>
      <c r="C125" s="196"/>
      <c r="D125" s="1230"/>
    </row>
    <row r="126" spans="1:19">
      <c r="A126" s="208"/>
      <c r="B126" s="208"/>
      <c r="E126" s="195"/>
    </row>
    <row r="127" spans="1:19">
      <c r="A127" s="208"/>
      <c r="B127" s="208"/>
      <c r="C127" s="196"/>
      <c r="D127" s="1230"/>
    </row>
    <row r="128" spans="1:19">
      <c r="A128" s="208"/>
      <c r="B128" s="208"/>
      <c r="E128" s="196"/>
    </row>
    <row r="129" spans="1:5">
      <c r="A129" s="208"/>
      <c r="B129" s="208"/>
      <c r="C129" s="198"/>
      <c r="D129" s="1233"/>
    </row>
    <row r="130" spans="1:5">
      <c r="A130" s="208"/>
      <c r="B130" s="208"/>
      <c r="E130" s="37"/>
    </row>
    <row r="131" spans="1:5">
      <c r="A131" s="208"/>
      <c r="B131" s="208"/>
      <c r="C131" s="37"/>
      <c r="D131" s="1224"/>
    </row>
    <row r="132" spans="1:5">
      <c r="A132" s="208"/>
      <c r="B132" s="208"/>
      <c r="C132" s="37"/>
      <c r="D132" s="1224"/>
    </row>
  </sheetData>
  <phoneticPr fontId="0" type="noConversion"/>
  <printOptions horizontalCentered="1" verticalCentered="1"/>
  <pageMargins left="0.24" right="0.23" top="0.3" bottom="0.48" header="0.19" footer="0.2"/>
  <pageSetup scale="51" orientation="landscape" r:id="rId1"/>
  <headerFooter alignWithMargins="0">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BE00F-4C86-4A62-A350-448950CC8008}">
  <dimension ref="A1:B67"/>
  <sheetViews>
    <sheetView zoomScaleNormal="100" workbookViewId="0">
      <selection activeCell="B17" sqref="B17"/>
    </sheetView>
  </sheetViews>
  <sheetFormatPr defaultRowHeight="12"/>
  <cols>
    <col min="1" max="1" width="36.140625" customWidth="1"/>
    <col min="2" max="2" width="91.85546875" customWidth="1"/>
  </cols>
  <sheetData>
    <row r="1" spans="1:2" ht="18">
      <c r="A1" s="1333" t="s">
        <v>849</v>
      </c>
      <c r="B1" s="282"/>
    </row>
    <row r="2" spans="1:2" ht="18">
      <c r="A2" s="1333"/>
      <c r="B2" s="1333" t="s">
        <v>850</v>
      </c>
    </row>
    <row r="3" spans="1:2" ht="18">
      <c r="A3" s="1334" t="s">
        <v>36</v>
      </c>
      <c r="B3" s="1333" t="s">
        <v>372</v>
      </c>
    </row>
    <row r="4" spans="1:2" ht="18">
      <c r="A4" s="319" t="s">
        <v>441</v>
      </c>
      <c r="B4" s="282" t="s">
        <v>785</v>
      </c>
    </row>
    <row r="5" spans="1:2" ht="18">
      <c r="A5" s="1335" t="s">
        <v>445</v>
      </c>
      <c r="B5" s="282" t="s">
        <v>81</v>
      </c>
    </row>
    <row r="6" spans="1:2" ht="18">
      <c r="A6" s="1335" t="s">
        <v>442</v>
      </c>
      <c r="B6" s="282" t="s">
        <v>78</v>
      </c>
    </row>
    <row r="7" spans="1:2" ht="18">
      <c r="A7" s="1335" t="s">
        <v>438</v>
      </c>
      <c r="B7" s="282" t="s">
        <v>59</v>
      </c>
    </row>
    <row r="8" spans="1:2" ht="18">
      <c r="A8" s="1335" t="s">
        <v>443</v>
      </c>
      <c r="B8" s="282" t="s">
        <v>79</v>
      </c>
    </row>
    <row r="9" spans="1:2" ht="18">
      <c r="A9" s="323" t="s">
        <v>25</v>
      </c>
      <c r="B9" s="282" t="s">
        <v>786</v>
      </c>
    </row>
    <row r="10" spans="1:2" ht="18">
      <c r="A10" s="323" t="s">
        <v>852</v>
      </c>
      <c r="B10" s="282" t="s">
        <v>851</v>
      </c>
    </row>
    <row r="11" spans="1:2" ht="18">
      <c r="A11" s="323" t="s">
        <v>854</v>
      </c>
      <c r="B11" s="282" t="s">
        <v>853</v>
      </c>
    </row>
    <row r="12" spans="1:2" ht="18">
      <c r="A12" s="323" t="s">
        <v>5</v>
      </c>
      <c r="B12" s="282" t="s">
        <v>881</v>
      </c>
    </row>
    <row r="13" spans="1:2" ht="18">
      <c r="A13" s="323" t="s">
        <v>855</v>
      </c>
      <c r="B13" s="282" t="s">
        <v>847</v>
      </c>
    </row>
    <row r="14" spans="1:2" ht="18">
      <c r="A14" s="323" t="s">
        <v>856</v>
      </c>
      <c r="B14" s="282" t="s">
        <v>843</v>
      </c>
    </row>
    <row r="15" spans="1:2" ht="18">
      <c r="A15" s="323" t="s">
        <v>857</v>
      </c>
      <c r="B15" s="282" t="s">
        <v>848</v>
      </c>
    </row>
    <row r="16" spans="1:2" ht="18">
      <c r="A16" s="1335" t="s">
        <v>440</v>
      </c>
      <c r="B16" s="282" t="s">
        <v>792</v>
      </c>
    </row>
    <row r="17" spans="1:2" ht="18">
      <c r="A17" s="323" t="s">
        <v>456</v>
      </c>
      <c r="B17" s="282" t="s">
        <v>89</v>
      </c>
    </row>
    <row r="18" spans="1:2" ht="18">
      <c r="A18" s="1335" t="s">
        <v>437</v>
      </c>
      <c r="B18" s="282" t="s">
        <v>788</v>
      </c>
    </row>
    <row r="19" spans="1:2" ht="18">
      <c r="A19" s="323" t="s">
        <v>449</v>
      </c>
      <c r="B19" s="282" t="s">
        <v>789</v>
      </c>
    </row>
    <row r="20" spans="1:2" ht="18">
      <c r="A20" s="323" t="s">
        <v>16</v>
      </c>
      <c r="B20" s="282" t="s">
        <v>97</v>
      </c>
    </row>
    <row r="21" spans="1:2" ht="18">
      <c r="A21" s="323" t="s">
        <v>858</v>
      </c>
      <c r="B21" s="282" t="s">
        <v>83</v>
      </c>
    </row>
    <row r="22" spans="1:2" ht="18">
      <c r="A22" s="1335" t="s">
        <v>444</v>
      </c>
      <c r="B22" s="282" t="s">
        <v>80</v>
      </c>
    </row>
    <row r="23" spans="1:2" ht="18">
      <c r="A23" s="323" t="s">
        <v>448</v>
      </c>
      <c r="B23" s="282" t="s">
        <v>84</v>
      </c>
    </row>
    <row r="24" spans="1:2" ht="18">
      <c r="A24" s="323" t="s">
        <v>17</v>
      </c>
      <c r="B24" s="282" t="s">
        <v>219</v>
      </c>
    </row>
    <row r="25" spans="1:2" ht="18">
      <c r="A25" s="323" t="s">
        <v>859</v>
      </c>
      <c r="B25" s="282" t="s">
        <v>790</v>
      </c>
    </row>
    <row r="26" spans="1:2" ht="18">
      <c r="A26" s="323" t="s">
        <v>21</v>
      </c>
      <c r="B26" s="282" t="s">
        <v>832</v>
      </c>
    </row>
    <row r="27" spans="1:2" ht="18">
      <c r="A27" s="323" t="s">
        <v>29</v>
      </c>
      <c r="B27" s="282" t="s">
        <v>860</v>
      </c>
    </row>
    <row r="28" spans="1:2" ht="18">
      <c r="A28" s="323" t="s">
        <v>453</v>
      </c>
      <c r="B28" s="282" t="s">
        <v>581</v>
      </c>
    </row>
    <row r="29" spans="1:2" ht="18">
      <c r="A29" s="323" t="s">
        <v>454</v>
      </c>
      <c r="B29" s="282" t="s">
        <v>88</v>
      </c>
    </row>
    <row r="30" spans="1:2" ht="18">
      <c r="A30" s="323" t="s">
        <v>455</v>
      </c>
      <c r="B30" s="282" t="s">
        <v>861</v>
      </c>
    </row>
    <row r="31" spans="1:2" ht="18">
      <c r="A31" s="323" t="s">
        <v>862</v>
      </c>
      <c r="B31" s="282" t="s">
        <v>86</v>
      </c>
    </row>
    <row r="32" spans="1:2" ht="18">
      <c r="A32" s="1335" t="s">
        <v>436</v>
      </c>
      <c r="B32" s="282" t="s">
        <v>61</v>
      </c>
    </row>
    <row r="33" spans="1:2" ht="18">
      <c r="A33" s="323" t="s">
        <v>14</v>
      </c>
      <c r="B33" s="282" t="s">
        <v>204</v>
      </c>
    </row>
    <row r="34" spans="1:2" ht="18">
      <c r="A34" s="323" t="s">
        <v>457</v>
      </c>
      <c r="B34" s="282" t="s">
        <v>791</v>
      </c>
    </row>
    <row r="35" spans="1:2" ht="18">
      <c r="A35" s="323" t="s">
        <v>863</v>
      </c>
      <c r="B35" s="282" t="s">
        <v>562</v>
      </c>
    </row>
    <row r="36" spans="1:2" ht="18">
      <c r="A36" s="323" t="s">
        <v>24</v>
      </c>
      <c r="B36" s="282" t="s">
        <v>101</v>
      </c>
    </row>
    <row r="37" spans="1:2" ht="18">
      <c r="A37" s="1335" t="s">
        <v>446</v>
      </c>
      <c r="B37" s="282" t="s">
        <v>82</v>
      </c>
    </row>
    <row r="38" spans="1:2" ht="18">
      <c r="A38" s="323" t="s">
        <v>28</v>
      </c>
      <c r="B38" s="282" t="s">
        <v>104</v>
      </c>
    </row>
    <row r="39" spans="1:2" ht="18">
      <c r="A39" s="323" t="s">
        <v>28</v>
      </c>
      <c r="B39" s="282" t="s">
        <v>812</v>
      </c>
    </row>
    <row r="40" spans="1:2" ht="18">
      <c r="A40" s="282"/>
      <c r="B40" s="282"/>
    </row>
    <row r="41" spans="1:2" ht="18">
      <c r="A41" s="282"/>
      <c r="B41" s="1333" t="s">
        <v>864</v>
      </c>
    </row>
    <row r="42" spans="1:2" ht="18">
      <c r="A42" s="299">
        <v>16</v>
      </c>
      <c r="B42" s="1336" t="s">
        <v>801</v>
      </c>
    </row>
    <row r="43" spans="1:2" ht="18">
      <c r="A43" s="299" t="s">
        <v>18</v>
      </c>
      <c r="B43" s="1336" t="s">
        <v>182</v>
      </c>
    </row>
    <row r="44" spans="1:2" ht="18">
      <c r="A44" s="299">
        <v>15</v>
      </c>
      <c r="B44" s="1338" t="s">
        <v>797</v>
      </c>
    </row>
    <row r="45" spans="1:2" ht="18">
      <c r="A45" s="299">
        <v>15</v>
      </c>
      <c r="B45" s="1338" t="s">
        <v>893</v>
      </c>
    </row>
    <row r="46" spans="1:2" ht="18">
      <c r="A46" s="299" t="s">
        <v>458</v>
      </c>
      <c r="B46" s="1336" t="s">
        <v>826</v>
      </c>
    </row>
    <row r="47" spans="1:2" ht="18">
      <c r="A47" s="299" t="s">
        <v>458</v>
      </c>
      <c r="B47" s="1336" t="s">
        <v>827</v>
      </c>
    </row>
    <row r="48" spans="1:2" ht="18">
      <c r="A48" s="299" t="s">
        <v>458</v>
      </c>
      <c r="B48" s="1336" t="s">
        <v>831</v>
      </c>
    </row>
    <row r="49" spans="1:2" ht="18">
      <c r="A49" s="299" t="s">
        <v>458</v>
      </c>
      <c r="B49" s="1336" t="s">
        <v>798</v>
      </c>
    </row>
    <row r="50" spans="1:2" ht="18">
      <c r="A50" s="299">
        <v>73</v>
      </c>
      <c r="B50" s="1331" t="s">
        <v>563</v>
      </c>
    </row>
    <row r="51" spans="1:2" ht="18">
      <c r="A51" s="299" t="s">
        <v>462</v>
      </c>
      <c r="B51" s="1336" t="s">
        <v>865</v>
      </c>
    </row>
    <row r="52" spans="1:2" ht="18">
      <c r="A52" s="299" t="s">
        <v>460</v>
      </c>
      <c r="B52" s="1336" t="s">
        <v>807</v>
      </c>
    </row>
    <row r="53" spans="1:2" ht="18">
      <c r="A53" s="299" t="s">
        <v>22</v>
      </c>
      <c r="B53" s="1336" t="s">
        <v>99</v>
      </c>
    </row>
    <row r="54" spans="1:2" ht="18">
      <c r="A54" s="1337"/>
      <c r="B54" s="282"/>
    </row>
    <row r="55" spans="1:2" ht="18">
      <c r="A55" s="1337"/>
      <c r="B55" s="1333" t="s">
        <v>866</v>
      </c>
    </row>
    <row r="56" spans="1:2" ht="18">
      <c r="A56" s="299" t="s">
        <v>87</v>
      </c>
      <c r="B56" s="1336" t="s">
        <v>867</v>
      </c>
    </row>
    <row r="57" spans="1:2" ht="18">
      <c r="A57" s="299" t="s">
        <v>19</v>
      </c>
      <c r="B57" s="1336" t="s">
        <v>868</v>
      </c>
    </row>
    <row r="58" spans="1:2" ht="18">
      <c r="A58" s="299" t="s">
        <v>870</v>
      </c>
      <c r="B58" s="1336" t="s">
        <v>869</v>
      </c>
    </row>
    <row r="59" spans="1:2" ht="18">
      <c r="A59" s="299" t="s">
        <v>870</v>
      </c>
      <c r="B59" s="1336" t="s">
        <v>894</v>
      </c>
    </row>
    <row r="60" spans="1:2" ht="18">
      <c r="A60" s="299" t="s">
        <v>459</v>
      </c>
      <c r="B60" s="1336" t="s">
        <v>871</v>
      </c>
    </row>
    <row r="61" spans="1:2" ht="18">
      <c r="A61" s="299" t="s">
        <v>459</v>
      </c>
      <c r="B61" s="1336" t="s">
        <v>872</v>
      </c>
    </row>
    <row r="62" spans="1:2" ht="18">
      <c r="A62" s="299" t="s">
        <v>459</v>
      </c>
      <c r="B62" s="1336" t="s">
        <v>873</v>
      </c>
    </row>
    <row r="63" spans="1:2" ht="18">
      <c r="A63" s="299" t="s">
        <v>459</v>
      </c>
      <c r="B63" s="1336" t="s">
        <v>874</v>
      </c>
    </row>
    <row r="64" spans="1:2" ht="18">
      <c r="A64" s="299" t="s">
        <v>876</v>
      </c>
      <c r="B64" s="1339" t="s">
        <v>875</v>
      </c>
    </row>
    <row r="65" spans="1:2" ht="18">
      <c r="A65" s="299" t="s">
        <v>463</v>
      </c>
      <c r="B65" s="1336" t="s">
        <v>877</v>
      </c>
    </row>
    <row r="66" spans="1:2" ht="18">
      <c r="A66" s="299" t="s">
        <v>461</v>
      </c>
      <c r="B66" s="1336" t="s">
        <v>878</v>
      </c>
    </row>
    <row r="67" spans="1:2" ht="18">
      <c r="A67" s="299" t="s">
        <v>3</v>
      </c>
      <c r="B67" s="1336" t="s">
        <v>879</v>
      </c>
    </row>
  </sheetData>
  <pageMargins left="0.7" right="0.7" top="0.75" bottom="0.75" header="0.3" footer="0.3"/>
  <pageSetup scale="75" orientation="portrait" horizontalDpi="200" verticalDpi="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2"/>
    <pageSetUpPr fitToPage="1"/>
  </sheetPr>
  <dimension ref="A1:O24"/>
  <sheetViews>
    <sheetView zoomScale="77" zoomScaleNormal="77" workbookViewId="0">
      <pane xSplit="4" ySplit="2" topLeftCell="E3" activePane="bottomRight" state="frozen"/>
      <selection activeCell="J13" sqref="J13"/>
      <selection pane="topRight" activeCell="J13" sqref="J13"/>
      <selection pane="bottomLeft" activeCell="J13" sqref="J13"/>
      <selection pane="bottomRight" activeCell="J21" sqref="J21"/>
    </sheetView>
  </sheetViews>
  <sheetFormatPr defaultColWidth="9" defaultRowHeight="18"/>
  <cols>
    <col min="1" max="1" width="11.140625" style="155" bestFit="1" customWidth="1"/>
    <col min="2" max="2" width="13" style="155" bestFit="1" customWidth="1"/>
    <col min="3" max="3" width="16" style="155" bestFit="1" customWidth="1"/>
    <col min="4" max="4" width="18.140625" style="155" bestFit="1" customWidth="1"/>
    <col min="5" max="5" width="90.7109375" style="155" bestFit="1" customWidth="1"/>
    <col min="6" max="6" width="83.5703125" style="155" bestFit="1" customWidth="1"/>
    <col min="7" max="7" width="20.7109375" style="155" bestFit="1" customWidth="1"/>
    <col min="8" max="8" width="8.28515625" style="155" bestFit="1" customWidth="1"/>
    <col min="9" max="9" width="16.140625" style="155" bestFit="1" customWidth="1"/>
    <col min="10" max="10" width="45.140625" style="155" bestFit="1" customWidth="1"/>
    <col min="11" max="11" width="33.5703125" style="155" bestFit="1" customWidth="1"/>
    <col min="12" max="12" width="33.7109375" style="155" customWidth="1"/>
    <col min="13" max="13" width="83.85546875" style="155" bestFit="1" customWidth="1"/>
    <col min="14" max="14" width="23.85546875" style="155" bestFit="1" customWidth="1"/>
    <col min="15" max="15" width="17.7109375" style="155" customWidth="1"/>
    <col min="16" max="16384" width="9" style="155"/>
  </cols>
  <sheetData>
    <row r="1" spans="1:15" s="289" customFormat="1" ht="36">
      <c r="A1" s="285" t="s">
        <v>105</v>
      </c>
      <c r="B1" s="285" t="s">
        <v>229</v>
      </c>
      <c r="C1" s="285" t="s">
        <v>106</v>
      </c>
      <c r="D1" s="285" t="s">
        <v>275</v>
      </c>
      <c r="E1" s="285" t="s">
        <v>230</v>
      </c>
      <c r="F1" s="285" t="s">
        <v>107</v>
      </c>
      <c r="G1" s="285" t="s">
        <v>108</v>
      </c>
      <c r="H1" s="286" t="s">
        <v>109</v>
      </c>
      <c r="I1" s="287" t="s">
        <v>110</v>
      </c>
      <c r="J1" s="286" t="s">
        <v>111</v>
      </c>
      <c r="K1" s="288" t="s">
        <v>112</v>
      </c>
      <c r="L1" s="288" t="s">
        <v>221</v>
      </c>
      <c r="M1" s="288" t="s">
        <v>222</v>
      </c>
      <c r="N1" s="286" t="s">
        <v>113</v>
      </c>
      <c r="O1" s="286" t="s">
        <v>722</v>
      </c>
    </row>
    <row r="2" spans="1:15" s="290" customFormat="1" ht="18.75">
      <c r="A2" s="290" t="s">
        <v>228</v>
      </c>
      <c r="C2" s="290" t="s">
        <v>228</v>
      </c>
      <c r="E2" s="290" t="s">
        <v>228</v>
      </c>
      <c r="H2" s="291"/>
      <c r="J2" s="290" t="s">
        <v>228</v>
      </c>
      <c r="K2" s="292" t="s">
        <v>228</v>
      </c>
      <c r="L2" s="290" t="s">
        <v>228</v>
      </c>
      <c r="M2" s="290" t="s">
        <v>228</v>
      </c>
      <c r="N2" s="290" t="s">
        <v>228</v>
      </c>
      <c r="O2" s="290" t="s">
        <v>228</v>
      </c>
    </row>
    <row r="3" spans="1:15" ht="23.25">
      <c r="A3" s="652">
        <v>33631</v>
      </c>
      <c r="B3" s="652" t="s">
        <v>138</v>
      </c>
      <c r="C3" s="652" t="s">
        <v>139</v>
      </c>
      <c r="D3" s="652" t="s">
        <v>140</v>
      </c>
      <c r="E3" s="653" t="s">
        <v>207</v>
      </c>
      <c r="F3" s="652" t="s">
        <v>339</v>
      </c>
      <c r="G3" s="652">
        <v>1943060985</v>
      </c>
      <c r="H3" s="654">
        <v>1</v>
      </c>
      <c r="I3" s="654" t="s">
        <v>117</v>
      </c>
      <c r="J3" s="655" t="s">
        <v>1023</v>
      </c>
      <c r="K3" s="655" t="s">
        <v>141</v>
      </c>
      <c r="L3" s="655" t="s">
        <v>945</v>
      </c>
      <c r="M3" s="656" t="s">
        <v>946</v>
      </c>
      <c r="N3" s="656">
        <v>181168</v>
      </c>
      <c r="O3" s="652">
        <v>1</v>
      </c>
    </row>
    <row r="4" spans="1:15" ht="26.25" customHeight="1">
      <c r="A4" s="657">
        <v>33159</v>
      </c>
      <c r="B4" s="658" t="s">
        <v>114</v>
      </c>
      <c r="C4" s="659" t="s">
        <v>115</v>
      </c>
      <c r="D4" s="652" t="s">
        <v>276</v>
      </c>
      <c r="E4" s="653" t="s">
        <v>116</v>
      </c>
      <c r="F4" s="660" t="s">
        <v>333</v>
      </c>
      <c r="G4" s="652">
        <v>1930554156</v>
      </c>
      <c r="H4" s="654">
        <v>0</v>
      </c>
      <c r="I4" s="654" t="s">
        <v>117</v>
      </c>
      <c r="J4" s="655" t="s">
        <v>118</v>
      </c>
      <c r="K4" s="655" t="s">
        <v>119</v>
      </c>
      <c r="L4" s="655" t="s">
        <v>636</v>
      </c>
      <c r="M4" s="655" t="s">
        <v>1024</v>
      </c>
      <c r="N4" s="656">
        <v>181169</v>
      </c>
      <c r="O4" s="652">
        <v>2</v>
      </c>
    </row>
    <row r="5" spans="1:15" ht="23.25">
      <c r="A5" s="652">
        <v>33682</v>
      </c>
      <c r="B5" s="652" t="s">
        <v>129</v>
      </c>
      <c r="C5" s="659" t="s">
        <v>130</v>
      </c>
      <c r="D5" s="652" t="s">
        <v>278</v>
      </c>
      <c r="E5" s="653" t="s">
        <v>208</v>
      </c>
      <c r="F5" s="652" t="s">
        <v>336</v>
      </c>
      <c r="G5" s="652">
        <v>1930575647</v>
      </c>
      <c r="H5" s="654">
        <v>3</v>
      </c>
      <c r="I5" s="654" t="s">
        <v>117</v>
      </c>
      <c r="J5" s="655" t="s">
        <v>1025</v>
      </c>
      <c r="K5" s="655" t="s">
        <v>1026</v>
      </c>
      <c r="L5" s="655" t="s">
        <v>762</v>
      </c>
      <c r="M5" s="656" t="s">
        <v>761</v>
      </c>
      <c r="N5" s="656">
        <v>181170</v>
      </c>
      <c r="O5" s="652">
        <v>3</v>
      </c>
    </row>
    <row r="6" spans="1:15" ht="23.25">
      <c r="A6" s="661">
        <v>33160</v>
      </c>
      <c r="B6" s="652" t="s">
        <v>153</v>
      </c>
      <c r="C6" s="658" t="s">
        <v>154</v>
      </c>
      <c r="D6" s="652" t="s">
        <v>284</v>
      </c>
      <c r="E6" s="653" t="s">
        <v>155</v>
      </c>
      <c r="F6" s="652" t="s">
        <v>344</v>
      </c>
      <c r="G6" s="652">
        <v>1936002286</v>
      </c>
      <c r="H6" s="654">
        <v>37</v>
      </c>
      <c r="I6" s="654" t="s">
        <v>117</v>
      </c>
      <c r="J6" s="655" t="s">
        <v>763</v>
      </c>
      <c r="K6" s="655" t="s">
        <v>177</v>
      </c>
      <c r="L6" s="655" t="s">
        <v>999</v>
      </c>
      <c r="M6" s="655" t="s">
        <v>1000</v>
      </c>
      <c r="N6" s="656">
        <v>181171</v>
      </c>
      <c r="O6" s="652">
        <v>4</v>
      </c>
    </row>
    <row r="7" spans="1:15" ht="23.25">
      <c r="A7" s="652">
        <v>33531</v>
      </c>
      <c r="B7" s="652" t="s">
        <v>125</v>
      </c>
      <c r="C7" s="652" t="s">
        <v>126</v>
      </c>
      <c r="D7" s="652" t="s">
        <v>1021</v>
      </c>
      <c r="E7" s="653" t="s">
        <v>1020</v>
      </c>
      <c r="F7" s="652" t="s">
        <v>335</v>
      </c>
      <c r="G7" s="652">
        <v>1930661229</v>
      </c>
      <c r="H7" s="654">
        <v>0</v>
      </c>
      <c r="I7" s="654" t="s">
        <v>117</v>
      </c>
      <c r="J7" s="655" t="s">
        <v>475</v>
      </c>
      <c r="K7" s="655" t="s">
        <v>469</v>
      </c>
      <c r="L7" s="655" t="s">
        <v>1001</v>
      </c>
      <c r="M7" s="655" t="s">
        <v>947</v>
      </c>
      <c r="N7" s="656">
        <v>181172</v>
      </c>
      <c r="O7" s="652">
        <v>5</v>
      </c>
    </row>
    <row r="8" spans="1:15" ht="23.25">
      <c r="A8" s="652">
        <v>33332</v>
      </c>
      <c r="B8" s="652" t="s">
        <v>145</v>
      </c>
      <c r="C8" s="652" t="s">
        <v>146</v>
      </c>
      <c r="D8" s="652" t="s">
        <v>556</v>
      </c>
      <c r="E8" s="653" t="s">
        <v>557</v>
      </c>
      <c r="F8" s="652" t="s">
        <v>341</v>
      </c>
      <c r="G8" s="652">
        <v>1936002293</v>
      </c>
      <c r="H8" s="654">
        <v>1</v>
      </c>
      <c r="I8" s="654" t="s">
        <v>117</v>
      </c>
      <c r="J8" s="655" t="s">
        <v>997</v>
      </c>
      <c r="K8" s="655" t="s">
        <v>998</v>
      </c>
      <c r="L8" s="655" t="s">
        <v>231</v>
      </c>
      <c r="M8" s="655" t="s">
        <v>597</v>
      </c>
      <c r="N8" s="656">
        <v>181146</v>
      </c>
      <c r="O8" s="652">
        <v>6</v>
      </c>
    </row>
    <row r="9" spans="1:15" ht="23.25">
      <c r="A9" s="652">
        <v>33733</v>
      </c>
      <c r="B9" s="652" t="s">
        <v>131</v>
      </c>
      <c r="C9" s="659" t="s">
        <v>132</v>
      </c>
      <c r="D9" s="652" t="s">
        <v>279</v>
      </c>
      <c r="E9" s="653" t="s">
        <v>288</v>
      </c>
      <c r="F9" s="652" t="s">
        <v>337</v>
      </c>
      <c r="G9" s="652">
        <v>1237275617</v>
      </c>
      <c r="H9" s="654">
        <v>0</v>
      </c>
      <c r="I9" s="654" t="s">
        <v>117</v>
      </c>
      <c r="J9" s="655" t="s">
        <v>588</v>
      </c>
      <c r="K9" s="655" t="s">
        <v>134</v>
      </c>
      <c r="L9" s="655" t="s">
        <v>473</v>
      </c>
      <c r="M9" s="656" t="s">
        <v>470</v>
      </c>
      <c r="N9" s="656">
        <v>181174</v>
      </c>
      <c r="O9" s="654"/>
    </row>
    <row r="10" spans="1:15" ht="23.25">
      <c r="A10" s="652">
        <v>33580</v>
      </c>
      <c r="B10" s="652" t="s">
        <v>127</v>
      </c>
      <c r="C10" s="659" t="s">
        <v>128</v>
      </c>
      <c r="D10" s="652" t="s">
        <v>472</v>
      </c>
      <c r="E10" s="653" t="s">
        <v>471</v>
      </c>
      <c r="F10" s="652" t="s">
        <v>468</v>
      </c>
      <c r="G10" s="652">
        <v>1930577208</v>
      </c>
      <c r="H10" s="654">
        <v>0</v>
      </c>
      <c r="I10" s="654" t="s">
        <v>117</v>
      </c>
      <c r="J10" s="655" t="s">
        <v>745</v>
      </c>
      <c r="K10" s="655" t="s">
        <v>585</v>
      </c>
      <c r="L10" s="655" t="s">
        <v>1009</v>
      </c>
      <c r="M10" s="655" t="s">
        <v>1010</v>
      </c>
      <c r="N10" s="656">
        <v>181177</v>
      </c>
      <c r="O10" s="654"/>
    </row>
    <row r="11" spans="1:15" ht="23.25">
      <c r="A11" s="652">
        <v>33282</v>
      </c>
      <c r="B11" s="652" t="s">
        <v>165</v>
      </c>
      <c r="C11" s="652" t="s">
        <v>166</v>
      </c>
      <c r="D11" s="652" t="s">
        <v>285</v>
      </c>
      <c r="E11" s="653" t="s">
        <v>210</v>
      </c>
      <c r="F11" s="652" t="s">
        <v>348</v>
      </c>
      <c r="G11" s="652">
        <v>1936014373</v>
      </c>
      <c r="H11" s="654">
        <v>0</v>
      </c>
      <c r="I11" s="654" t="s">
        <v>117</v>
      </c>
      <c r="J11" s="655" t="s">
        <v>637</v>
      </c>
      <c r="K11" s="655" t="s">
        <v>746</v>
      </c>
      <c r="L11" s="655" t="s">
        <v>764</v>
      </c>
      <c r="M11" s="655" t="s">
        <v>948</v>
      </c>
      <c r="N11" s="656">
        <v>181149</v>
      </c>
      <c r="O11" s="654"/>
    </row>
    <row r="12" spans="1:15" ht="23.25">
      <c r="A12" s="652">
        <v>33146</v>
      </c>
      <c r="B12" s="652" t="s">
        <v>156</v>
      </c>
      <c r="C12" s="659" t="s">
        <v>157</v>
      </c>
      <c r="D12" s="652" t="s">
        <v>558</v>
      </c>
      <c r="E12" s="653" t="s">
        <v>559</v>
      </c>
      <c r="F12" s="652" t="s">
        <v>345</v>
      </c>
      <c r="G12" s="652">
        <v>1936002309</v>
      </c>
      <c r="H12" s="654">
        <v>1</v>
      </c>
      <c r="I12" s="654" t="s">
        <v>117</v>
      </c>
      <c r="J12" s="655" t="s">
        <v>747</v>
      </c>
      <c r="K12" s="655" t="s">
        <v>748</v>
      </c>
      <c r="L12" s="655" t="s">
        <v>749</v>
      </c>
      <c r="M12" s="655" t="s">
        <v>949</v>
      </c>
      <c r="N12" s="656">
        <v>181147</v>
      </c>
      <c r="O12" s="654"/>
    </row>
    <row r="13" spans="1:15" ht="23.25">
      <c r="A13" s="652">
        <v>33631</v>
      </c>
      <c r="B13" s="652" t="s">
        <v>151</v>
      </c>
      <c r="C13" s="652" t="s">
        <v>152</v>
      </c>
      <c r="D13" s="652" t="s">
        <v>283</v>
      </c>
      <c r="E13" s="653" t="s">
        <v>287</v>
      </c>
      <c r="F13" s="652" t="s">
        <v>343</v>
      </c>
      <c r="G13" s="652">
        <v>1930740974</v>
      </c>
      <c r="H13" s="654">
        <v>0</v>
      </c>
      <c r="I13" s="654" t="s">
        <v>117</v>
      </c>
      <c r="J13" s="655" t="s">
        <v>1023</v>
      </c>
      <c r="K13" s="655" t="s">
        <v>141</v>
      </c>
      <c r="L13" s="655" t="s">
        <v>945</v>
      </c>
      <c r="M13" s="656" t="s">
        <v>946</v>
      </c>
      <c r="N13" s="656">
        <v>181168</v>
      </c>
      <c r="O13" s="654"/>
    </row>
    <row r="14" spans="1:15" ht="23.25">
      <c r="A14" s="652">
        <v>33737</v>
      </c>
      <c r="B14" s="652" t="s">
        <v>135</v>
      </c>
      <c r="C14" s="659" t="s">
        <v>136</v>
      </c>
      <c r="D14" s="652" t="s">
        <v>280</v>
      </c>
      <c r="E14" s="653" t="s">
        <v>137</v>
      </c>
      <c r="F14" s="652" t="s">
        <v>338</v>
      </c>
      <c r="G14" s="652">
        <v>1930669357</v>
      </c>
      <c r="H14" s="654">
        <v>1</v>
      </c>
      <c r="I14" s="654" t="s">
        <v>117</v>
      </c>
      <c r="J14" s="655" t="s">
        <v>675</v>
      </c>
      <c r="K14" s="662" t="s">
        <v>178</v>
      </c>
      <c r="L14" s="656" t="s">
        <v>671</v>
      </c>
      <c r="M14" s="656" t="s">
        <v>672</v>
      </c>
      <c r="N14" s="656">
        <v>181176</v>
      </c>
      <c r="O14" s="654"/>
    </row>
    <row r="15" spans="1:15" ht="23.25">
      <c r="A15" s="652">
        <v>33184</v>
      </c>
      <c r="B15" s="652" t="s">
        <v>158</v>
      </c>
      <c r="C15" s="652" t="s">
        <v>159</v>
      </c>
      <c r="D15" s="652" t="s">
        <v>160</v>
      </c>
      <c r="E15" s="653" t="s">
        <v>161</v>
      </c>
      <c r="F15" s="652" t="s">
        <v>346</v>
      </c>
      <c r="G15" s="652">
        <v>1930811191</v>
      </c>
      <c r="H15" s="654">
        <v>1</v>
      </c>
      <c r="I15" s="654" t="s">
        <v>117</v>
      </c>
      <c r="J15" s="655" t="s">
        <v>638</v>
      </c>
      <c r="K15" s="655" t="s">
        <v>162</v>
      </c>
      <c r="L15" s="655" t="s">
        <v>1002</v>
      </c>
      <c r="M15" s="655" t="s">
        <v>1003</v>
      </c>
      <c r="N15" s="656">
        <v>181150</v>
      </c>
      <c r="O15" s="654"/>
    </row>
    <row r="16" spans="1:15" ht="23.25">
      <c r="A16" s="652">
        <v>33231</v>
      </c>
      <c r="B16" s="652" t="s">
        <v>163</v>
      </c>
      <c r="C16" s="652" t="s">
        <v>164</v>
      </c>
      <c r="D16" s="652" t="s">
        <v>286</v>
      </c>
      <c r="E16" s="653" t="s">
        <v>209</v>
      </c>
      <c r="F16" s="652" t="s">
        <v>347</v>
      </c>
      <c r="G16" s="652">
        <v>1930584306</v>
      </c>
      <c r="H16" s="654">
        <v>1</v>
      </c>
      <c r="I16" s="654" t="s">
        <v>117</v>
      </c>
      <c r="J16" s="656" t="s">
        <v>750</v>
      </c>
      <c r="K16" s="656" t="s">
        <v>560</v>
      </c>
      <c r="L16" s="656" t="s">
        <v>586</v>
      </c>
      <c r="M16" s="656" t="s">
        <v>587</v>
      </c>
      <c r="N16" s="656">
        <v>181151</v>
      </c>
      <c r="O16" s="654"/>
    </row>
    <row r="17" spans="1:15" ht="23.25">
      <c r="A17" s="652">
        <v>33433</v>
      </c>
      <c r="B17" s="652" t="s">
        <v>147</v>
      </c>
      <c r="C17" s="652" t="s">
        <v>148</v>
      </c>
      <c r="D17" s="652" t="s">
        <v>282</v>
      </c>
      <c r="E17" s="653" t="s">
        <v>149</v>
      </c>
      <c r="F17" s="652" t="s">
        <v>342</v>
      </c>
      <c r="G17" s="652">
        <v>1930611406</v>
      </c>
      <c r="H17" s="654">
        <v>1</v>
      </c>
      <c r="I17" s="654" t="s">
        <v>117</v>
      </c>
      <c r="J17" s="655" t="s">
        <v>935</v>
      </c>
      <c r="K17" s="655" t="s">
        <v>150</v>
      </c>
      <c r="L17" s="655" t="s">
        <v>935</v>
      </c>
      <c r="M17" s="655" t="s">
        <v>950</v>
      </c>
      <c r="N17" s="656">
        <v>181145</v>
      </c>
      <c r="O17" s="654"/>
    </row>
    <row r="18" spans="1:15" ht="23.25">
      <c r="A18" s="652">
        <v>33384</v>
      </c>
      <c r="B18" s="658" t="s">
        <v>120</v>
      </c>
      <c r="C18" s="652" t="s">
        <v>121</v>
      </c>
      <c r="D18" s="652" t="s">
        <v>277</v>
      </c>
      <c r="E18" s="653" t="s">
        <v>122</v>
      </c>
      <c r="F18" s="652" t="s">
        <v>123</v>
      </c>
      <c r="G18" s="652">
        <v>1930685729</v>
      </c>
      <c r="H18" s="654">
        <v>0</v>
      </c>
      <c r="I18" s="654" t="s">
        <v>117</v>
      </c>
      <c r="J18" s="655" t="s">
        <v>951</v>
      </c>
      <c r="K18" s="655" t="s">
        <v>124</v>
      </c>
      <c r="L18" s="655" t="s">
        <v>673</v>
      </c>
      <c r="M18" s="655" t="s">
        <v>674</v>
      </c>
      <c r="N18" s="656">
        <v>181178</v>
      </c>
      <c r="O18" s="654"/>
    </row>
    <row r="19" spans="1:15" ht="23.25">
      <c r="A19" s="652">
        <v>33161</v>
      </c>
      <c r="B19" s="652" t="s">
        <v>142</v>
      </c>
      <c r="C19" s="659" t="s">
        <v>143</v>
      </c>
      <c r="D19" s="652" t="s">
        <v>281</v>
      </c>
      <c r="E19" s="653" t="s">
        <v>144</v>
      </c>
      <c r="F19" s="652" t="s">
        <v>340</v>
      </c>
      <c r="G19" s="652">
        <v>1936002316</v>
      </c>
      <c r="H19" s="654">
        <v>1</v>
      </c>
      <c r="I19" s="654" t="s">
        <v>117</v>
      </c>
      <c r="J19" s="655" t="s">
        <v>547</v>
      </c>
      <c r="K19" s="655" t="s">
        <v>548</v>
      </c>
      <c r="L19" s="655" t="s">
        <v>765</v>
      </c>
      <c r="M19" s="656" t="s">
        <v>751</v>
      </c>
      <c r="N19" s="656">
        <v>181180</v>
      </c>
      <c r="O19" s="654"/>
    </row>
    <row r="20" spans="1:15" ht="23.25">
      <c r="A20" s="652"/>
      <c r="B20" s="652"/>
      <c r="C20" s="652"/>
      <c r="D20" s="652"/>
      <c r="E20" s="652"/>
      <c r="F20" s="652"/>
      <c r="G20" s="652"/>
      <c r="H20" s="654"/>
      <c r="I20" s="654"/>
      <c r="J20" s="655"/>
      <c r="K20" s="655"/>
      <c r="L20" s="655"/>
      <c r="M20" s="655"/>
      <c r="N20" s="655"/>
      <c r="O20" s="654"/>
    </row>
    <row r="21" spans="1:15" ht="23.25">
      <c r="A21" s="652" t="s">
        <v>228</v>
      </c>
      <c r="B21" s="652" t="s">
        <v>228</v>
      </c>
      <c r="C21" s="652" t="s">
        <v>228</v>
      </c>
      <c r="D21" s="652" t="s">
        <v>228</v>
      </c>
      <c r="E21" s="652"/>
      <c r="F21" s="652"/>
      <c r="G21" s="652"/>
      <c r="H21" s="652"/>
      <c r="I21" s="652"/>
      <c r="J21" s="652"/>
      <c r="K21" s="652"/>
      <c r="L21" s="652"/>
      <c r="M21" s="652"/>
      <c r="N21" s="652"/>
      <c r="O21" s="652"/>
    </row>
    <row r="22" spans="1:15" ht="23.25">
      <c r="A22" s="663" t="s">
        <v>334</v>
      </c>
      <c r="B22" s="652" t="s">
        <v>133</v>
      </c>
      <c r="C22" s="663" t="s">
        <v>334</v>
      </c>
      <c r="D22" s="663" t="s">
        <v>334</v>
      </c>
      <c r="E22" s="652"/>
      <c r="F22" s="652"/>
      <c r="G22" s="652"/>
      <c r="H22" s="652"/>
      <c r="I22" s="652"/>
      <c r="J22" s="652"/>
      <c r="K22" s="652"/>
      <c r="L22" s="652"/>
      <c r="M22" s="652"/>
      <c r="N22" s="652"/>
      <c r="O22" s="652"/>
    </row>
    <row r="23" spans="1:15" ht="23.25">
      <c r="A23" s="652" t="s">
        <v>227</v>
      </c>
      <c r="B23" s="652" t="s">
        <v>117</v>
      </c>
      <c r="C23" s="652" t="s">
        <v>227</v>
      </c>
      <c r="D23" s="652" t="s">
        <v>227</v>
      </c>
      <c r="E23" s="652"/>
      <c r="F23" s="652"/>
      <c r="G23" s="652"/>
      <c r="H23" s="652"/>
      <c r="I23" s="652"/>
      <c r="J23" s="652"/>
      <c r="K23" s="652"/>
      <c r="L23" s="652"/>
      <c r="M23" s="652"/>
      <c r="N23" s="652"/>
      <c r="O23" s="652"/>
    </row>
    <row r="24" spans="1:15" ht="23.25">
      <c r="A24" s="652"/>
      <c r="B24" s="652"/>
      <c r="C24" s="652"/>
      <c r="D24" s="652"/>
      <c r="E24" s="652"/>
      <c r="F24" s="652"/>
      <c r="G24" s="652"/>
      <c r="H24" s="652"/>
      <c r="I24" s="652"/>
      <c r="J24" s="652"/>
      <c r="K24" s="652"/>
      <c r="L24" s="652"/>
      <c r="M24" s="652"/>
      <c r="N24" s="652"/>
      <c r="O24" s="652"/>
    </row>
  </sheetData>
  <phoneticPr fontId="0" type="noConversion"/>
  <dataValidations disablePrompts="1" count="1">
    <dataValidation type="list" showInputMessage="1" showErrorMessage="1" sqref="A2:A19" xr:uid="{00000000-0002-0000-0A00-000000000000}">
      <formula1>$A$2:$A$19</formula1>
    </dataValidation>
  </dataValidations>
  <printOptions gridLines="1"/>
  <pageMargins left="0.2" right="0.2" top="0.69" bottom="1" header="0.5" footer="0.5"/>
  <pageSetup scale="27" orientation="landscape" r:id="rId1"/>
  <headerFooter alignWithMargins="0">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indexed="42"/>
  </sheetPr>
  <dimension ref="A1:K48"/>
  <sheetViews>
    <sheetView zoomScaleNormal="100" zoomScaleSheetLayoutView="75" workbookViewId="0">
      <selection activeCell="B16" sqref="B16"/>
    </sheetView>
  </sheetViews>
  <sheetFormatPr defaultRowHeight="12"/>
  <cols>
    <col min="1" max="1" width="15.5703125" customWidth="1"/>
    <col min="2" max="2" width="65.140625" customWidth="1"/>
    <col min="3" max="3" width="19.7109375" customWidth="1"/>
    <col min="5" max="5" width="27.28515625" customWidth="1"/>
    <col min="6" max="6" width="19.5703125" customWidth="1"/>
    <col min="7" max="7" width="18.5703125" customWidth="1"/>
    <col min="8" max="8" width="62.140625" customWidth="1"/>
    <col min="9" max="9" width="26.140625" customWidth="1"/>
    <col min="10" max="10" width="26.28515625" customWidth="1"/>
  </cols>
  <sheetData>
    <row r="1" spans="1:10" ht="18">
      <c r="A1" s="1503" t="s">
        <v>272</v>
      </c>
      <c r="B1" s="1521"/>
      <c r="C1" s="1521"/>
      <c r="D1" s="1521"/>
      <c r="E1" s="1521"/>
      <c r="F1" s="1521"/>
      <c r="G1" s="155"/>
      <c r="H1" s="155"/>
      <c r="I1" s="155"/>
      <c r="J1" s="155"/>
    </row>
    <row r="2" spans="1:10" ht="18">
      <c r="A2" s="155" t="s">
        <v>841</v>
      </c>
      <c r="B2" s="155"/>
      <c r="C2" s="155"/>
      <c r="D2" s="155"/>
      <c r="E2" s="155"/>
      <c r="F2" s="155"/>
      <c r="G2" s="278"/>
      <c r="H2" s="155"/>
      <c r="I2" s="155"/>
      <c r="J2" s="155"/>
    </row>
    <row r="3" spans="1:10" ht="18">
      <c r="A3" s="278" t="s">
        <v>232</v>
      </c>
      <c r="B3" s="155"/>
      <c r="C3" s="155"/>
      <c r="D3" s="155"/>
      <c r="E3" s="155"/>
      <c r="F3" s="155"/>
      <c r="G3" s="278"/>
      <c r="H3" s="278"/>
      <c r="I3" s="155"/>
      <c r="J3" s="155"/>
    </row>
    <row r="4" spans="1:10" ht="18">
      <c r="A4" s="279" t="s">
        <v>233</v>
      </c>
      <c r="B4" s="155" t="s">
        <v>252</v>
      </c>
      <c r="C4" s="155" t="s">
        <v>253</v>
      </c>
      <c r="D4" s="155"/>
      <c r="E4" s="155"/>
      <c r="F4" s="1367"/>
      <c r="G4" s="155"/>
      <c r="H4" s="1331"/>
      <c r="I4" s="155"/>
      <c r="J4" s="155"/>
    </row>
    <row r="5" spans="1:10" ht="18">
      <c r="A5" s="279" t="s">
        <v>234</v>
      </c>
      <c r="B5" s="155" t="s">
        <v>254</v>
      </c>
      <c r="C5" s="155" t="s">
        <v>253</v>
      </c>
      <c r="D5" s="155"/>
      <c r="E5" s="155"/>
      <c r="F5" s="1367"/>
      <c r="G5" s="155"/>
      <c r="H5" s="1331"/>
      <c r="I5" s="155"/>
      <c r="J5" s="155"/>
    </row>
    <row r="6" spans="1:10" ht="18">
      <c r="A6" s="279" t="s">
        <v>235</v>
      </c>
      <c r="B6" s="155" t="s">
        <v>255</v>
      </c>
      <c r="C6" s="155" t="s">
        <v>256</v>
      </c>
      <c r="D6" s="155"/>
      <c r="E6" s="155"/>
      <c r="F6" s="155"/>
      <c r="G6" s="155"/>
      <c r="H6" s="155"/>
      <c r="I6" s="155"/>
      <c r="J6" s="155"/>
    </row>
    <row r="7" spans="1:10" ht="18">
      <c r="A7" s="279" t="s">
        <v>236</v>
      </c>
      <c r="B7" s="155" t="s">
        <v>257</v>
      </c>
      <c r="C7" s="155" t="s">
        <v>256</v>
      </c>
      <c r="D7" s="155"/>
      <c r="E7" s="155"/>
      <c r="F7" s="155"/>
      <c r="G7" s="155"/>
      <c r="H7" s="155"/>
      <c r="I7" s="155"/>
      <c r="J7" s="155"/>
    </row>
    <row r="8" spans="1:10" ht="18">
      <c r="A8" s="279" t="s">
        <v>237</v>
      </c>
      <c r="B8" s="155" t="s">
        <v>258</v>
      </c>
      <c r="C8" s="155" t="s">
        <v>259</v>
      </c>
      <c r="D8" s="155"/>
      <c r="E8" s="155"/>
      <c r="F8" s="155"/>
      <c r="G8" s="155"/>
      <c r="H8" s="155"/>
      <c r="I8" s="155"/>
      <c r="J8" s="155"/>
    </row>
    <row r="9" spans="1:10" ht="18">
      <c r="A9" s="279" t="s">
        <v>238</v>
      </c>
      <c r="B9" s="155" t="s">
        <v>260</v>
      </c>
      <c r="C9" s="155" t="s">
        <v>261</v>
      </c>
      <c r="D9" s="155"/>
      <c r="E9" s="155"/>
      <c r="F9" s="155"/>
      <c r="G9" s="155"/>
      <c r="H9" s="155"/>
      <c r="I9" s="155"/>
      <c r="J9" s="155"/>
    </row>
    <row r="10" spans="1:10" ht="18">
      <c r="A10" s="279" t="s">
        <v>842</v>
      </c>
      <c r="B10" s="155" t="s">
        <v>844</v>
      </c>
      <c r="C10" s="155"/>
      <c r="D10" s="155"/>
      <c r="E10" s="155"/>
      <c r="F10" s="155"/>
      <c r="G10" s="155"/>
      <c r="H10" s="155"/>
      <c r="I10" s="155"/>
      <c r="J10" s="155"/>
    </row>
    <row r="11" spans="1:10" ht="18">
      <c r="A11" s="279" t="s">
        <v>239</v>
      </c>
      <c r="B11" s="1331" t="s">
        <v>785</v>
      </c>
      <c r="C11" s="155" t="s">
        <v>262</v>
      </c>
      <c r="D11" s="155"/>
      <c r="E11" s="155"/>
      <c r="F11" s="155"/>
      <c r="G11" s="155"/>
      <c r="H11" s="155"/>
      <c r="I11" s="155"/>
      <c r="J11" s="155"/>
    </row>
    <row r="12" spans="1:10" ht="18">
      <c r="A12" s="279" t="s">
        <v>907</v>
      </c>
      <c r="B12" s="155" t="s">
        <v>80</v>
      </c>
      <c r="C12" s="155"/>
      <c r="D12" s="155"/>
      <c r="E12" s="155"/>
      <c r="F12" s="155"/>
      <c r="G12" s="155"/>
      <c r="H12" s="155"/>
      <c r="I12" s="155"/>
      <c r="J12" s="155"/>
    </row>
    <row r="13" spans="1:10" ht="18">
      <c r="A13" s="279" t="s">
        <v>846</v>
      </c>
      <c r="B13" s="155" t="s">
        <v>84</v>
      </c>
      <c r="C13" s="155"/>
      <c r="D13" s="155"/>
      <c r="E13" s="155"/>
      <c r="F13" s="155"/>
      <c r="G13" s="155"/>
      <c r="H13" s="155"/>
      <c r="I13" s="155"/>
      <c r="J13" s="155"/>
    </row>
    <row r="14" spans="1:10" ht="18">
      <c r="A14" s="279" t="s">
        <v>267</v>
      </c>
      <c r="B14" s="155" t="s">
        <v>264</v>
      </c>
      <c r="C14" s="155" t="s">
        <v>265</v>
      </c>
      <c r="D14" s="155"/>
      <c r="E14" s="155"/>
      <c r="F14" s="155"/>
      <c r="G14" s="155"/>
      <c r="H14" s="155"/>
      <c r="I14" s="155"/>
      <c r="J14" s="155"/>
    </row>
    <row r="15" spans="1:10" ht="18">
      <c r="A15" s="279" t="s">
        <v>251</v>
      </c>
      <c r="B15" s="1368" t="str">
        <f>'Service Category Lookup Val '!D36</f>
        <v>Respite Care - Other</v>
      </c>
      <c r="C15" s="155" t="s">
        <v>262</v>
      </c>
      <c r="D15" s="155"/>
      <c r="E15" s="155"/>
      <c r="F15" s="155"/>
      <c r="G15" s="155"/>
      <c r="H15" s="155"/>
      <c r="I15" s="155"/>
      <c r="J15" s="155"/>
    </row>
    <row r="16" spans="1:10" ht="18">
      <c r="A16" s="279" t="s">
        <v>185</v>
      </c>
      <c r="B16" s="155" t="s">
        <v>843</v>
      </c>
      <c r="C16" s="155" t="s">
        <v>845</v>
      </c>
      <c r="D16" s="155"/>
      <c r="E16" s="155" t="s">
        <v>187</v>
      </c>
      <c r="F16" s="155"/>
      <c r="G16" s="155"/>
      <c r="H16" s="155"/>
      <c r="I16" s="155"/>
      <c r="J16" s="155"/>
    </row>
    <row r="17" spans="1:11" ht="18">
      <c r="A17" s="279" t="s">
        <v>186</v>
      </c>
      <c r="B17" s="155" t="s">
        <v>843</v>
      </c>
      <c r="C17" s="155" t="s">
        <v>188</v>
      </c>
      <c r="D17" s="155"/>
      <c r="E17" s="155" t="s">
        <v>187</v>
      </c>
      <c r="F17" s="155"/>
      <c r="G17" s="155"/>
      <c r="H17" s="155"/>
      <c r="I17" s="155"/>
      <c r="J17" s="155"/>
    </row>
    <row r="18" spans="1:11" ht="18">
      <c r="A18" s="279" t="s">
        <v>268</v>
      </c>
      <c r="B18" s="155" t="s">
        <v>174</v>
      </c>
      <c r="C18" s="155" t="s">
        <v>266</v>
      </c>
      <c r="D18" s="155"/>
      <c r="E18" s="155"/>
      <c r="F18" s="155"/>
      <c r="G18" s="155"/>
      <c r="H18" s="155"/>
      <c r="I18" s="155"/>
      <c r="J18" s="155"/>
    </row>
    <row r="19" spans="1:11" ht="18">
      <c r="A19" s="279" t="s">
        <v>906</v>
      </c>
      <c r="B19" s="155" t="s">
        <v>812</v>
      </c>
      <c r="C19" s="155"/>
      <c r="D19" s="155"/>
      <c r="E19" s="155"/>
      <c r="F19" s="155"/>
      <c r="G19" s="155"/>
      <c r="H19" s="155"/>
      <c r="I19" s="155"/>
      <c r="J19" s="155"/>
    </row>
    <row r="20" spans="1:11" ht="18">
      <c r="A20" s="155"/>
      <c r="B20" s="155"/>
      <c r="C20" s="155"/>
      <c r="D20" s="155"/>
      <c r="E20" s="155"/>
      <c r="F20" s="155"/>
      <c r="J20" s="155"/>
    </row>
    <row r="21" spans="1:11" ht="18">
      <c r="A21" s="155"/>
      <c r="B21" s="155"/>
      <c r="C21" s="155"/>
      <c r="D21" s="155"/>
      <c r="E21" s="155"/>
      <c r="F21" s="155"/>
      <c r="G21" s="155"/>
      <c r="H21" s="155"/>
      <c r="I21" s="155"/>
      <c r="J21" s="155"/>
    </row>
    <row r="22" spans="1:11" ht="18">
      <c r="A22" s="155"/>
      <c r="B22" s="155"/>
      <c r="C22" s="155"/>
      <c r="D22" s="155"/>
      <c r="E22" s="155"/>
      <c r="F22" s="155"/>
      <c r="G22" s="155"/>
      <c r="H22" s="155"/>
      <c r="I22" s="155"/>
      <c r="J22" s="155"/>
    </row>
    <row r="23" spans="1:11" ht="18">
      <c r="A23" s="278" t="s">
        <v>240</v>
      </c>
      <c r="B23" s="155"/>
      <c r="C23" s="155"/>
      <c r="D23" s="155"/>
      <c r="E23" s="155"/>
      <c r="F23" s="155"/>
      <c r="G23" s="278"/>
      <c r="H23" s="155"/>
      <c r="I23" s="155"/>
      <c r="J23" s="155"/>
      <c r="K23" s="155"/>
    </row>
    <row r="24" spans="1:11" ht="18">
      <c r="A24" s="280" t="s">
        <v>241</v>
      </c>
      <c r="B24" s="155" t="s">
        <v>83</v>
      </c>
      <c r="C24" s="155" t="s">
        <v>269</v>
      </c>
      <c r="D24" s="155"/>
      <c r="E24" s="155"/>
      <c r="F24" s="155"/>
      <c r="G24" s="155"/>
      <c r="H24" s="155"/>
      <c r="I24" s="155"/>
      <c r="J24" s="155"/>
      <c r="K24" s="155"/>
    </row>
    <row r="25" spans="1:11" ht="18">
      <c r="A25" s="1839" t="s">
        <v>226</v>
      </c>
      <c r="B25" s="1685"/>
      <c r="C25" s="1685"/>
      <c r="D25" s="1685"/>
      <c r="E25" s="1685"/>
      <c r="F25" s="155"/>
      <c r="G25" s="1839"/>
      <c r="H25" s="1685"/>
      <c r="I25" s="1685"/>
      <c r="J25" s="1685"/>
      <c r="K25" s="1685"/>
    </row>
    <row r="26" spans="1:11" ht="18">
      <c r="A26" s="1685"/>
      <c r="B26" s="1685"/>
      <c r="C26" s="1685"/>
      <c r="D26" s="1685"/>
      <c r="E26" s="1685"/>
      <c r="F26" s="155"/>
      <c r="G26" s="1685"/>
      <c r="H26" s="1685"/>
      <c r="I26" s="1685"/>
      <c r="J26" s="1685"/>
      <c r="K26" s="1685"/>
    </row>
    <row r="27" spans="1:11" ht="18">
      <c r="A27" s="1685"/>
      <c r="B27" s="1685"/>
      <c r="C27" s="1685"/>
      <c r="D27" s="1685"/>
      <c r="E27" s="1685"/>
      <c r="F27" s="155"/>
      <c r="G27" s="1685"/>
      <c r="H27" s="1685"/>
      <c r="I27" s="1685"/>
      <c r="J27" s="1685"/>
      <c r="K27" s="1685"/>
    </row>
    <row r="28" spans="1:11" ht="18">
      <c r="A28" s="155"/>
      <c r="B28" s="155"/>
      <c r="C28" s="155"/>
      <c r="D28" s="155"/>
      <c r="E28" s="155"/>
      <c r="F28" s="155"/>
      <c r="G28" s="155"/>
      <c r="H28" s="155"/>
      <c r="I28" s="155"/>
      <c r="J28" s="155"/>
    </row>
    <row r="29" spans="1:11" ht="18">
      <c r="A29" s="278" t="s">
        <v>242</v>
      </c>
      <c r="B29" s="155"/>
      <c r="C29" s="155"/>
      <c r="D29" s="155"/>
      <c r="E29" s="155"/>
      <c r="F29" s="155"/>
      <c r="G29" s="278"/>
      <c r="H29" s="155"/>
      <c r="I29" s="155"/>
      <c r="J29" s="155"/>
    </row>
    <row r="30" spans="1:11" ht="18">
      <c r="A30" s="281" t="s">
        <v>243</v>
      </c>
      <c r="B30" s="155" t="s">
        <v>78</v>
      </c>
      <c r="C30" s="155" t="s">
        <v>190</v>
      </c>
      <c r="D30" s="155"/>
      <c r="E30" s="155"/>
      <c r="F30" s="155"/>
      <c r="G30" s="155"/>
      <c r="H30" s="1331"/>
      <c r="I30" s="155"/>
      <c r="J30" s="155"/>
    </row>
    <row r="31" spans="1:11" ht="18">
      <c r="A31" s="281" t="s">
        <v>244</v>
      </c>
      <c r="B31" s="155" t="s">
        <v>81</v>
      </c>
      <c r="C31" s="155" t="s">
        <v>187</v>
      </c>
      <c r="D31" s="155"/>
      <c r="E31" s="155"/>
      <c r="F31" s="155"/>
      <c r="G31" s="155"/>
      <c r="H31" s="1331"/>
      <c r="I31" s="155"/>
      <c r="J31" s="155"/>
    </row>
    <row r="32" spans="1:11" ht="18">
      <c r="A32" s="281" t="s">
        <v>245</v>
      </c>
      <c r="B32" s="155" t="s">
        <v>82</v>
      </c>
      <c r="C32" s="155" t="s">
        <v>187</v>
      </c>
      <c r="D32" s="155"/>
      <c r="E32" s="155"/>
      <c r="F32" s="155"/>
      <c r="G32" s="155"/>
      <c r="H32" s="1331"/>
      <c r="I32" s="155"/>
      <c r="J32" s="155"/>
    </row>
    <row r="33" spans="1:10" ht="18">
      <c r="A33" s="281" t="s">
        <v>246</v>
      </c>
      <c r="B33" s="155" t="s">
        <v>85</v>
      </c>
      <c r="C33" s="155" t="s">
        <v>187</v>
      </c>
      <c r="D33" s="155"/>
      <c r="E33" s="155"/>
      <c r="F33" s="155"/>
      <c r="G33" s="155"/>
      <c r="H33" s="1331"/>
      <c r="I33" s="155"/>
      <c r="J33" s="155"/>
    </row>
    <row r="34" spans="1:10" ht="18">
      <c r="A34" s="281" t="s">
        <v>247</v>
      </c>
      <c r="B34" s="155" t="s">
        <v>86</v>
      </c>
      <c r="C34" s="155" t="s">
        <v>187</v>
      </c>
      <c r="D34" s="155"/>
      <c r="E34" s="155"/>
      <c r="F34" s="155"/>
      <c r="G34" s="155"/>
      <c r="H34" s="1331"/>
      <c r="I34" s="155"/>
      <c r="J34" s="155"/>
    </row>
    <row r="35" spans="1:10" ht="18">
      <c r="A35" s="281" t="s">
        <v>589</v>
      </c>
      <c r="B35" s="1331" t="s">
        <v>881</v>
      </c>
      <c r="C35" s="155" t="s">
        <v>187</v>
      </c>
      <c r="D35" s="155"/>
      <c r="E35" s="155"/>
      <c r="F35" s="155"/>
      <c r="G35" s="155"/>
      <c r="H35" s="1340"/>
      <c r="I35" s="155"/>
      <c r="J35" s="155"/>
    </row>
    <row r="36" spans="1:10" ht="18">
      <c r="A36" s="281" t="s">
        <v>248</v>
      </c>
      <c r="B36" s="1331" t="s">
        <v>881</v>
      </c>
      <c r="C36" s="155" t="s">
        <v>187</v>
      </c>
      <c r="D36" s="155"/>
      <c r="E36" s="155"/>
      <c r="F36" s="155"/>
      <c r="G36" s="155"/>
      <c r="H36" s="1340"/>
      <c r="I36" s="155"/>
      <c r="J36" s="155"/>
    </row>
    <row r="37" spans="1:10" ht="18">
      <c r="A37" s="281" t="s">
        <v>248</v>
      </c>
      <c r="B37" s="1331" t="s">
        <v>847</v>
      </c>
      <c r="C37" s="155" t="s">
        <v>187</v>
      </c>
      <c r="D37" s="155"/>
      <c r="E37" s="155"/>
      <c r="F37" s="155"/>
      <c r="G37" s="155"/>
      <c r="H37" s="1340"/>
      <c r="I37" s="155"/>
      <c r="J37" s="155"/>
    </row>
    <row r="38" spans="1:10" ht="18">
      <c r="A38" s="281" t="s">
        <v>270</v>
      </c>
      <c r="B38" s="155" t="s">
        <v>97</v>
      </c>
      <c r="C38" s="155"/>
      <c r="D38" s="155"/>
      <c r="E38" s="155"/>
      <c r="F38" s="155"/>
      <c r="G38" s="155"/>
      <c r="H38" s="155"/>
      <c r="I38" s="155"/>
      <c r="J38" s="155"/>
    </row>
    <row r="39" spans="1:10" ht="18">
      <c r="A39" s="281" t="s">
        <v>189</v>
      </c>
      <c r="B39" s="155" t="s">
        <v>219</v>
      </c>
      <c r="C39" s="155" t="s">
        <v>187</v>
      </c>
      <c r="D39" s="155"/>
      <c r="E39" s="155"/>
      <c r="F39" s="155"/>
      <c r="G39" s="155"/>
      <c r="H39" s="282"/>
      <c r="I39" s="155"/>
      <c r="J39" s="155"/>
    </row>
    <row r="40" spans="1:10" ht="18">
      <c r="A40" s="281" t="s">
        <v>271</v>
      </c>
      <c r="B40" s="155" t="s">
        <v>98</v>
      </c>
      <c r="C40" s="155"/>
      <c r="D40" s="155"/>
      <c r="E40" s="155"/>
      <c r="F40" s="155"/>
      <c r="G40" s="155"/>
      <c r="H40" s="1331"/>
      <c r="I40" s="155"/>
      <c r="J40" s="155"/>
    </row>
    <row r="41" spans="1:10" ht="18">
      <c r="A41" s="281" t="s">
        <v>249</v>
      </c>
      <c r="B41" s="155" t="s">
        <v>220</v>
      </c>
      <c r="C41" s="155"/>
      <c r="D41" s="155"/>
      <c r="E41" s="155"/>
      <c r="F41" s="155"/>
      <c r="G41" s="155"/>
      <c r="H41" s="1331"/>
      <c r="I41" s="155"/>
      <c r="J41" s="155"/>
    </row>
    <row r="42" spans="1:10" ht="18">
      <c r="A42" s="281" t="s">
        <v>250</v>
      </c>
      <c r="B42" s="155" t="s">
        <v>100</v>
      </c>
      <c r="C42" s="155" t="s">
        <v>187</v>
      </c>
      <c r="D42" s="155"/>
      <c r="E42" s="155"/>
      <c r="F42" s="155"/>
      <c r="G42" s="155"/>
      <c r="H42" s="155"/>
      <c r="I42" s="155"/>
      <c r="J42" s="155"/>
    </row>
    <row r="43" spans="1:10" ht="18">
      <c r="A43" s="155"/>
      <c r="B43" s="155"/>
      <c r="C43" s="155"/>
      <c r="D43" s="155"/>
      <c r="E43" s="155"/>
      <c r="F43" s="155"/>
      <c r="G43" s="155"/>
      <c r="H43" s="155"/>
      <c r="I43" s="155"/>
      <c r="J43" s="155"/>
    </row>
    <row r="48" spans="1:10">
      <c r="A48" s="161"/>
    </row>
  </sheetData>
  <mergeCells count="3">
    <mergeCell ref="A1:F1"/>
    <mergeCell ref="A25:E27"/>
    <mergeCell ref="G25:K27"/>
  </mergeCells>
  <phoneticPr fontId="76" type="noConversion"/>
  <pageMargins left="0.75" right="0.75" top="1" bottom="1" header="0.5" footer="0.5"/>
  <pageSetup scale="66" orientation="portrait" r:id="rId1"/>
  <headerFooter alignWithMargins="0">
    <oddFooter>&amp;C&amp;A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1"/>
  <sheetViews>
    <sheetView workbookViewId="0">
      <selection activeCell="K23" sqref="K23"/>
    </sheetView>
  </sheetViews>
  <sheetFormatPr defaultColWidth="8.85546875" defaultRowHeight="15"/>
  <cols>
    <col min="1" max="1" width="8.85546875" style="814"/>
    <col min="2" max="2" width="13.28515625" style="814" customWidth="1"/>
    <col min="3" max="10" width="8.85546875" style="814"/>
    <col min="11" max="11" width="10.85546875" style="814" customWidth="1"/>
    <col min="12" max="12" width="8.85546875" style="814"/>
    <col min="13" max="13" width="10.140625" style="814" customWidth="1"/>
    <col min="14" max="14" width="13.5703125" style="814" customWidth="1"/>
    <col min="15" max="16384" width="8.85546875" style="814"/>
  </cols>
  <sheetData>
    <row r="1" spans="1:16" ht="30">
      <c r="A1" s="827" t="s">
        <v>608</v>
      </c>
      <c r="B1" s="827" t="s">
        <v>609</v>
      </c>
      <c r="C1" s="827" t="s">
        <v>607</v>
      </c>
    </row>
    <row r="2" spans="1:16">
      <c r="A2" s="829">
        <v>1000</v>
      </c>
      <c r="B2" s="830" t="s">
        <v>610</v>
      </c>
      <c r="C2" s="828"/>
      <c r="G2" s="831" t="s">
        <v>625</v>
      </c>
    </row>
    <row r="3" spans="1:16" ht="30">
      <c r="A3" s="829">
        <v>2000</v>
      </c>
      <c r="B3" s="830" t="s">
        <v>611</v>
      </c>
      <c r="C3" s="828"/>
      <c r="G3" s="814" t="s">
        <v>626</v>
      </c>
    </row>
    <row r="4" spans="1:16">
      <c r="A4" s="829">
        <v>3000</v>
      </c>
      <c r="B4" s="830" t="s">
        <v>612</v>
      </c>
      <c r="C4" s="828"/>
    </row>
    <row r="5" spans="1:16">
      <c r="A5" s="829">
        <v>4000</v>
      </c>
      <c r="B5" s="830" t="s">
        <v>613</v>
      </c>
      <c r="C5" s="828"/>
      <c r="G5" s="814" t="s">
        <v>627</v>
      </c>
    </row>
    <row r="6" spans="1:16">
      <c r="A6" s="829">
        <v>5000</v>
      </c>
      <c r="B6" s="830" t="s">
        <v>614</v>
      </c>
      <c r="C6" s="828"/>
    </row>
    <row r="7" spans="1:16" ht="30">
      <c r="A7" s="829">
        <v>6000</v>
      </c>
      <c r="B7" s="830" t="s">
        <v>615</v>
      </c>
      <c r="C7" s="828"/>
    </row>
    <row r="8" spans="1:16">
      <c r="A8" s="829">
        <v>7000</v>
      </c>
      <c r="B8" s="830" t="s">
        <v>616</v>
      </c>
      <c r="C8" s="828"/>
    </row>
    <row r="9" spans="1:16">
      <c r="A9" s="829">
        <v>8000</v>
      </c>
      <c r="B9" s="830" t="s">
        <v>617</v>
      </c>
      <c r="C9" s="828"/>
    </row>
    <row r="10" spans="1:16" ht="30">
      <c r="A10" s="829">
        <v>9000</v>
      </c>
      <c r="B10" s="830" t="s">
        <v>618</v>
      </c>
      <c r="C10" s="828"/>
    </row>
    <row r="11" spans="1:16">
      <c r="A11" s="829">
        <v>10000</v>
      </c>
      <c r="B11" s="830" t="s">
        <v>619</v>
      </c>
      <c r="C11" s="828"/>
    </row>
    <row r="14" spans="1:16" ht="30">
      <c r="A14" s="815" t="s">
        <v>608</v>
      </c>
      <c r="B14" s="816" t="s">
        <v>609</v>
      </c>
      <c r="C14" s="817" t="s">
        <v>620</v>
      </c>
      <c r="D14" s="817" t="s">
        <v>41</v>
      </c>
      <c r="E14" s="817" t="s">
        <v>42</v>
      </c>
      <c r="F14" s="817" t="s">
        <v>43</v>
      </c>
      <c r="G14" s="817" t="s">
        <v>44</v>
      </c>
      <c r="H14" s="817" t="s">
        <v>45</v>
      </c>
      <c r="I14" s="817" t="s">
        <v>621</v>
      </c>
      <c r="J14" s="817" t="s">
        <v>622</v>
      </c>
      <c r="K14" s="817" t="s">
        <v>38</v>
      </c>
      <c r="L14" s="817" t="s">
        <v>40</v>
      </c>
      <c r="M14" s="817" t="s">
        <v>623</v>
      </c>
      <c r="N14" s="817" t="s">
        <v>624</v>
      </c>
      <c r="O14" s="817" t="s">
        <v>607</v>
      </c>
      <c r="P14" s="818" t="s">
        <v>356</v>
      </c>
    </row>
    <row r="15" spans="1:16">
      <c r="A15" s="819">
        <v>1000</v>
      </c>
      <c r="B15" s="820" t="s">
        <v>610</v>
      </c>
      <c r="C15" s="821"/>
      <c r="D15" s="821"/>
      <c r="E15" s="821"/>
      <c r="F15" s="821"/>
      <c r="G15" s="821"/>
      <c r="H15" s="821"/>
      <c r="I15" s="821"/>
      <c r="J15" s="821"/>
      <c r="K15" s="821"/>
      <c r="L15" s="821"/>
      <c r="M15" s="821"/>
      <c r="N15" s="821"/>
      <c r="O15" s="821"/>
      <c r="P15" s="822"/>
    </row>
    <row r="16" spans="1:16" ht="30">
      <c r="A16" s="823">
        <v>2000</v>
      </c>
      <c r="B16" s="824" t="s">
        <v>611</v>
      </c>
      <c r="C16" s="825"/>
      <c r="D16" s="825"/>
      <c r="E16" s="825"/>
      <c r="F16" s="825"/>
      <c r="G16" s="825"/>
      <c r="H16" s="825"/>
      <c r="I16" s="825"/>
      <c r="J16" s="825"/>
      <c r="K16" s="825"/>
      <c r="L16" s="825"/>
      <c r="M16" s="825"/>
      <c r="N16" s="825"/>
      <c r="O16" s="825"/>
      <c r="P16" s="826"/>
    </row>
    <row r="17" spans="1:16">
      <c r="A17" s="819">
        <v>3000</v>
      </c>
      <c r="B17" s="820" t="s">
        <v>612</v>
      </c>
      <c r="C17" s="821"/>
      <c r="D17" s="821"/>
      <c r="E17" s="821"/>
      <c r="F17" s="821"/>
      <c r="G17" s="821"/>
      <c r="H17" s="821"/>
      <c r="I17" s="821"/>
      <c r="J17" s="821"/>
      <c r="K17" s="821"/>
      <c r="L17" s="821"/>
      <c r="M17" s="821"/>
      <c r="N17" s="821"/>
      <c r="O17" s="821"/>
      <c r="P17" s="822"/>
    </row>
    <row r="18" spans="1:16">
      <c r="A18" s="823">
        <v>4000</v>
      </c>
      <c r="B18" s="824" t="s">
        <v>613</v>
      </c>
      <c r="C18" s="825"/>
      <c r="D18" s="825"/>
      <c r="E18" s="825"/>
      <c r="F18" s="825"/>
      <c r="G18" s="825"/>
      <c r="H18" s="825"/>
      <c r="I18" s="825"/>
      <c r="J18" s="825"/>
      <c r="K18" s="825"/>
      <c r="L18" s="825"/>
      <c r="M18" s="825"/>
      <c r="N18" s="825"/>
      <c r="O18" s="825"/>
      <c r="P18" s="826"/>
    </row>
    <row r="19" spans="1:16">
      <c r="A19" s="819">
        <v>5000</v>
      </c>
      <c r="B19" s="820" t="s">
        <v>614</v>
      </c>
      <c r="C19" s="821"/>
      <c r="D19" s="821"/>
      <c r="E19" s="821"/>
      <c r="F19" s="821"/>
      <c r="G19" s="821"/>
      <c r="H19" s="821"/>
      <c r="I19" s="821"/>
      <c r="J19" s="821"/>
      <c r="K19" s="821"/>
      <c r="L19" s="821"/>
      <c r="M19" s="821"/>
      <c r="N19" s="821"/>
      <c r="O19" s="821"/>
      <c r="P19" s="822"/>
    </row>
    <row r="20" spans="1:16" ht="30">
      <c r="A20" s="823">
        <v>6000</v>
      </c>
      <c r="B20" s="824" t="s">
        <v>615</v>
      </c>
      <c r="C20" s="825"/>
      <c r="D20" s="825"/>
      <c r="E20" s="825"/>
      <c r="F20" s="825"/>
      <c r="G20" s="825"/>
      <c r="H20" s="825"/>
      <c r="I20" s="825"/>
      <c r="J20" s="825"/>
      <c r="K20" s="825"/>
      <c r="L20" s="825"/>
      <c r="M20" s="825"/>
      <c r="N20" s="825"/>
      <c r="O20" s="825"/>
      <c r="P20" s="826"/>
    </row>
    <row r="21" spans="1:16">
      <c r="A21" s="819">
        <v>7000</v>
      </c>
      <c r="B21" s="820" t="s">
        <v>616</v>
      </c>
      <c r="C21" s="821"/>
      <c r="D21" s="821"/>
      <c r="E21" s="821"/>
      <c r="F21" s="821"/>
      <c r="G21" s="821"/>
      <c r="H21" s="821"/>
      <c r="I21" s="821"/>
      <c r="J21" s="821"/>
      <c r="K21" s="821"/>
      <c r="L21" s="821"/>
      <c r="M21" s="821"/>
      <c r="N21" s="821"/>
      <c r="O21" s="821"/>
      <c r="P21" s="822"/>
    </row>
  </sheetData>
  <dataValidations count="5">
    <dataValidation allowBlank="1" showInputMessage="1" showErrorMessage="1" prompt="Enter Account Title in this column under this heading" sqref="B1:C1 B14" xr:uid="{00000000-0002-0000-0C00-000000000000}"/>
    <dataValidation allowBlank="1" showInputMessage="1" showErrorMessage="1" prompt="Enter General Ledger code in this column under this heading" sqref="A1 A14" xr:uid="{00000000-0002-0000-0C00-000001000000}"/>
    <dataValidation allowBlank="1" showInputMessage="1" showErrorMessage="1" prompt="A sparkline visualizing the trend of expenses for 1 expense over 12 months is displayed in this column " sqref="P14" xr:uid="{00000000-0002-0000-0C00-000002000000}"/>
    <dataValidation allowBlank="1" showInputMessage="1" showErrorMessage="1" prompt="Total is automatically calculated in this column under this heading" sqref="O14" xr:uid="{00000000-0002-0000-0C00-000003000000}"/>
    <dataValidation allowBlank="1" showInputMessage="1" showErrorMessage="1" prompt="Actual amount for this month is automatically calculated in this column under this heading" sqref="C14:N14" xr:uid="{00000000-0002-0000-0C00-000004000000}"/>
  </dataValidations>
  <pageMargins left="0.7" right="0.7" top="0.75" bottom="0.75" header="0.3" footer="0.3"/>
  <pageSetup orientation="portrait" horizontalDpi="200" verticalDpi="200" r:id="rId1"/>
  <extLst>
    <ext xmlns:x14="http://schemas.microsoft.com/office/spreadsheetml/2009/9/main" uri="{05C60535-1F16-4fd2-B633-F4F36F0B64E0}">
      <x14:sparklineGroups xmlns:xm="http://schemas.microsoft.com/office/excel/2006/main">
        <x14:sparklineGroup displayEmptyCellsAs="gap" xr2:uid="{00000000-0003-0000-0C00-000000000000}">
          <x14:colorSeries theme="5" tint="-0.499984740745262"/>
          <x14:colorNegative theme="6"/>
          <x14:colorAxis rgb="FF000000"/>
          <x14:colorMarkers theme="5" tint="-0.499984740745262"/>
          <x14:colorFirst theme="5" tint="0.39997558519241921"/>
          <x14:colorLast theme="5" tint="0.39997558519241921"/>
          <x14:colorHigh theme="5"/>
          <x14:colorLow theme="5"/>
          <x14:sparklines>
            <x14:sparkline>
              <xm:f>'Documentation Instructions'!C15:N15</xm:f>
              <xm:sqref>P15</xm:sqref>
            </x14:sparkline>
            <x14:sparkline>
              <xm:f>'Documentation Instructions'!C16:N16</xm:f>
              <xm:sqref>P16</xm:sqref>
            </x14:sparkline>
            <x14:sparkline>
              <xm:f>'Documentation Instructions'!C17:N17</xm:f>
              <xm:sqref>P17</xm:sqref>
            </x14:sparkline>
            <x14:sparkline>
              <xm:f>'Documentation Instructions'!C18:N18</xm:f>
              <xm:sqref>P18</xm:sqref>
            </x14:sparkline>
            <x14:sparkline>
              <xm:f>'Documentation Instructions'!C19:N19</xm:f>
              <xm:sqref>P19</xm:sqref>
            </x14:sparkline>
            <x14:sparkline>
              <xm:f>'Documentation Instructions'!C20:N20</xm:f>
              <xm:sqref>P20</xm:sqref>
            </x14:sparkline>
            <x14:sparkline>
              <xm:f>'Documentation Instructions'!C21:N21</xm:f>
              <xm:sqref>P21</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480B-A4F3-408D-9612-6BF5D5E25EFD}">
  <sheetPr>
    <tabColor rgb="FFFFFF00"/>
    <pageSetUpPr fitToPage="1"/>
  </sheetPr>
  <dimension ref="A1:EF376"/>
  <sheetViews>
    <sheetView zoomScale="75" zoomScaleNormal="75" zoomScaleSheetLayoutView="75" workbookViewId="0">
      <pane xSplit="4" ySplit="14" topLeftCell="E15" activePane="bottomRight" state="frozen"/>
      <selection activeCell="I83" sqref="A16:Q92"/>
      <selection pane="topRight" activeCell="I83" sqref="A16:Q92"/>
      <selection pane="bottomLeft" activeCell="I83" sqref="A16:Q92"/>
      <selection pane="bottomRight" activeCell="C5" sqref="C5"/>
    </sheetView>
  </sheetViews>
  <sheetFormatPr defaultColWidth="9" defaultRowHeight="18" customHeight="1"/>
  <cols>
    <col min="1" max="1" width="20.42578125" style="227" customWidth="1"/>
    <col min="2" max="2" width="12.85546875" style="227" customWidth="1"/>
    <col min="3" max="3" width="20.7109375" style="227" customWidth="1"/>
    <col min="4" max="4" width="41.28515625" style="227" customWidth="1"/>
    <col min="5" max="11" width="18.28515625" style="227" customWidth="1"/>
    <col min="12" max="12" width="20.7109375" style="227" customWidth="1"/>
    <col min="13" max="13" width="26" style="227" customWidth="1"/>
    <col min="14" max="14" width="19.85546875" style="227" customWidth="1"/>
    <col min="15" max="15" width="20.42578125" style="227" customWidth="1"/>
    <col min="16" max="18" width="18.28515625" style="227" customWidth="1"/>
    <col min="19" max="19" width="31" style="227" customWidth="1"/>
    <col min="20" max="20" width="1" style="227" customWidth="1"/>
    <col min="21" max="21" width="10.85546875" style="227" customWidth="1"/>
    <col min="22" max="22" width="12.5703125" style="227" customWidth="1"/>
    <col min="23" max="16384" width="9" style="227"/>
  </cols>
  <sheetData>
    <row r="1" spans="1:136" ht="22.5" customHeight="1">
      <c r="A1" s="295" t="s">
        <v>295</v>
      </c>
      <c r="B1" s="295"/>
      <c r="C1" s="295"/>
      <c r="D1" s="282" t="s">
        <v>591</v>
      </c>
      <c r="E1" s="282"/>
      <c r="F1" s="282"/>
      <c r="G1" s="1586" t="s">
        <v>1013</v>
      </c>
      <c r="H1" s="1518"/>
      <c r="I1" s="1518"/>
      <c r="J1" s="1518"/>
      <c r="K1" s="1518"/>
      <c r="L1" s="1518"/>
      <c r="M1" s="894"/>
      <c r="N1" s="371"/>
      <c r="O1" s="214"/>
      <c r="P1" s="214"/>
      <c r="Q1" s="297"/>
      <c r="R1" s="297"/>
      <c r="S1" s="282"/>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row>
    <row r="2" spans="1:136" ht="25.5" customHeight="1">
      <c r="A2" s="282" t="s">
        <v>211</v>
      </c>
      <c r="B2" s="282"/>
      <c r="C2" s="282"/>
      <c r="D2" s="282"/>
      <c r="E2" s="282"/>
      <c r="F2" s="372"/>
      <c r="G2" s="373" t="s">
        <v>202</v>
      </c>
      <c r="H2" s="1514" t="s">
        <v>491</v>
      </c>
      <c r="I2" s="1587"/>
      <c r="J2" s="1587"/>
      <c r="K2" s="1518"/>
      <c r="L2" s="1518"/>
      <c r="M2"/>
      <c r="N2"/>
      <c r="O2" s="301"/>
      <c r="P2" s="301"/>
      <c r="Q2" s="298"/>
      <c r="R2" s="302" t="str">
        <f>'APD 150 Pg1'!O4</f>
        <v>Approved By:</v>
      </c>
      <c r="S2" s="810" t="str">
        <f>'APD 150 Pg1'!P4</f>
        <v>Select</v>
      </c>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row>
    <row r="3" spans="1:136" ht="26.25" customHeight="1">
      <c r="A3" s="282"/>
      <c r="B3" s="282"/>
      <c r="C3" s="282"/>
      <c r="D3" s="282"/>
      <c r="E3" s="282"/>
      <c r="F3" s="372"/>
      <c r="G3" s="374" t="s">
        <v>203</v>
      </c>
      <c r="H3" s="323"/>
      <c r="I3" s="44"/>
      <c r="J3" s="1408" t="s">
        <v>490</v>
      </c>
      <c r="K3"/>
      <c r="L3"/>
      <c r="M3"/>
      <c r="N3" s="371"/>
      <c r="O3" s="282"/>
      <c r="P3" s="298"/>
      <c r="Q3" s="282"/>
      <c r="R3" s="155"/>
      <c r="S3" s="304"/>
    </row>
    <row r="4" spans="1:136" ht="24" customHeight="1">
      <c r="A4" s="310" t="s">
        <v>297</v>
      </c>
      <c r="B4" s="310"/>
      <c r="C4" s="810" t="str">
        <f>'APD 150 Pg1'!C4</f>
        <v>Select</v>
      </c>
      <c r="D4" s="155"/>
      <c r="E4" s="310"/>
      <c r="F4" s="155"/>
      <c r="H4" s="155"/>
      <c r="I4" s="303"/>
      <c r="J4" s="474" t="s">
        <v>980</v>
      </c>
      <c r="K4" s="155"/>
      <c r="L4" s="282"/>
      <c r="M4" s="282"/>
      <c r="N4" s="298"/>
      <c r="O4" s="310"/>
      <c r="P4" s="304"/>
      <c r="Q4" s="304"/>
      <c r="R4" s="283" t="str">
        <f>'APD 150 Pg1'!O6</f>
        <v>Date:</v>
      </c>
      <c r="S4" s="698">
        <f>'APD 150 Pg1'!P6</f>
        <v>46234</v>
      </c>
    </row>
    <row r="5" spans="1:136">
      <c r="A5" s="1450" t="s">
        <v>206</v>
      </c>
      <c r="B5" s="1450"/>
      <c r="C5" s="810" t="str">
        <f>'APD 150 Pg1'!C6:F6</f>
        <v>Select</v>
      </c>
      <c r="D5" s="277"/>
      <c r="E5" s="277"/>
      <c r="F5" s="155"/>
      <c r="G5" s="155"/>
      <c r="I5" s="419"/>
      <c r="J5" s="155"/>
      <c r="K5" s="282"/>
      <c r="L5" s="282"/>
      <c r="M5" s="282"/>
      <c r="N5" s="298"/>
      <c r="O5" s="356"/>
      <c r="P5" s="155"/>
      <c r="Q5" s="1588" t="str">
        <f>'APD 150 Pg1'!O7</f>
        <v>Modified/resubmitted:</v>
      </c>
      <c r="R5" s="1589"/>
      <c r="S5" s="699"/>
    </row>
    <row r="6" spans="1:136" ht="18.75" customHeight="1">
      <c r="A6" s="298"/>
      <c r="B6" s="282"/>
      <c r="C6" s="155"/>
      <c r="D6" s="282"/>
      <c r="E6" s="282"/>
      <c r="F6" s="282"/>
      <c r="G6" s="282"/>
      <c r="I6" s="710" t="s">
        <v>593</v>
      </c>
      <c r="J6" s="711">
        <f>'APD 150 Pg1'!J7</f>
        <v>46234</v>
      </c>
      <c r="K6" s="707"/>
      <c r="L6" s="370"/>
      <c r="M6" s="370"/>
      <c r="N6" s="282"/>
      <c r="O6" s="282"/>
      <c r="P6" s="298"/>
      <c r="Q6" s="282"/>
      <c r="R6" s="283"/>
      <c r="S6" s="620"/>
    </row>
    <row r="7" spans="1:136" ht="20.100000000000001" customHeight="1">
      <c r="A7" s="282" t="s">
        <v>307</v>
      </c>
      <c r="B7" s="282"/>
      <c r="C7" s="277" t="str">
        <f>'APD 150 Pg1'!C9</f>
        <v>Select</v>
      </c>
      <c r="D7" s="306"/>
      <c r="E7" s="306"/>
      <c r="F7" s="282"/>
      <c r="G7" s="282"/>
      <c r="H7" s="214"/>
      <c r="I7" s="1165" t="str">
        <f>'APD 150 Pg1'!H10</f>
        <v xml:space="preserve">   Fiscal Year:      </v>
      </c>
      <c r="J7" s="1590" t="str">
        <f>'APD 150 Pg1'!I10</f>
        <v xml:space="preserve">  July 1, 2026 thru June 30, 2027</v>
      </c>
      <c r="K7" s="1591"/>
      <c r="L7" s="420"/>
      <c r="M7" s="420"/>
      <c r="N7" s="420"/>
      <c r="O7" s="310"/>
      <c r="P7" s="304"/>
      <c r="Q7" s="304"/>
      <c r="R7" s="283"/>
      <c r="S7" s="304"/>
    </row>
    <row r="8" spans="1:136" ht="20.100000000000001" customHeight="1">
      <c r="A8" s="282" t="s">
        <v>309</v>
      </c>
      <c r="B8" s="282"/>
      <c r="C8" s="277" t="str">
        <f>'APD 150 Pg1'!C10</f>
        <v>Select</v>
      </c>
      <c r="D8" s="306"/>
      <c r="E8" s="1397"/>
      <c r="F8" s="282"/>
      <c r="G8" s="282" t="s">
        <v>356</v>
      </c>
      <c r="I8" s="1165" t="str">
        <f>'APD 150 Pg1'!H11</f>
        <v>Biennial Year:</v>
      </c>
      <c r="J8" s="1590" t="str">
        <f>'APD 150 Pg1'!I11</f>
        <v xml:space="preserve">  July 1, 2025 thru June 30, 2027</v>
      </c>
      <c r="K8" s="1591"/>
      <c r="L8" s="1592"/>
      <c r="M8" s="1592"/>
      <c r="N8" s="1592"/>
      <c r="O8" s="282"/>
      <c r="P8" s="282"/>
      <c r="Q8" s="282"/>
      <c r="R8" s="283" t="str">
        <f>'APD 150 Pg1'!O9</f>
        <v>Prepared By:</v>
      </c>
      <c r="S8" s="810" t="str">
        <f>'APD 150 Pg1'!P9</f>
        <v>Select</v>
      </c>
    </row>
    <row r="9" spans="1:136" ht="20.100000000000001" customHeight="1">
      <c r="A9" s="282" t="s">
        <v>192</v>
      </c>
      <c r="B9" s="282"/>
      <c r="C9" s="277" t="str">
        <f>'APD 150 Pg1'!C11</f>
        <v>Select</v>
      </c>
      <c r="D9" s="306"/>
      <c r="E9" s="306"/>
      <c r="F9" s="1575" t="s">
        <v>494</v>
      </c>
      <c r="G9" s="1575"/>
      <c r="H9" s="348"/>
      <c r="I9" s="425" t="s">
        <v>478</v>
      </c>
      <c r="J9" s="299" t="str">
        <f>'APD 150 Pg1'!I13</f>
        <v>Select</v>
      </c>
      <c r="K9" s="310"/>
      <c r="L9" s="282"/>
      <c r="M9" s="282"/>
      <c r="N9" s="282"/>
      <c r="O9" s="282"/>
      <c r="P9" s="282"/>
      <c r="Q9" s="282"/>
      <c r="R9" s="155"/>
      <c r="S9" s="304"/>
    </row>
    <row r="10" spans="1:136" ht="20.100000000000001" customHeight="1">
      <c r="A10" s="282" t="s">
        <v>310</v>
      </c>
      <c r="B10" s="282"/>
      <c r="C10" s="277" t="str">
        <f>'APD 150 Pg1'!C12</f>
        <v>Select</v>
      </c>
      <c r="D10" s="1504"/>
      <c r="E10" s="1504"/>
      <c r="F10" s="1575"/>
      <c r="G10" s="1575"/>
      <c r="H10" s="348"/>
      <c r="I10" s="282"/>
      <c r="J10" s="282"/>
      <c r="K10" s="282"/>
      <c r="L10" s="282"/>
      <c r="M10" s="282"/>
      <c r="N10" s="298"/>
      <c r="O10" s="310"/>
      <c r="P10" s="304"/>
      <c r="Q10" s="304"/>
      <c r="R10" s="283" t="str">
        <f>'APD 150 Pg1'!O10</f>
        <v>Phone:</v>
      </c>
      <c r="S10" s="1144" t="str">
        <f>'APD 150 Pg1'!P10</f>
        <v>Select</v>
      </c>
    </row>
    <row r="11" spans="1:136" ht="27.75" thickBot="1">
      <c r="A11" s="282"/>
      <c r="B11" s="282"/>
      <c r="C11" s="282"/>
      <c r="D11" s="297"/>
      <c r="E11" s="297"/>
      <c r="F11" s="1575"/>
      <c r="G11" s="1575"/>
      <c r="H11" s="348"/>
      <c r="J11" s="282"/>
      <c r="L11" s="309"/>
      <c r="M11" s="309"/>
      <c r="N11" s="282"/>
      <c r="O11" s="282"/>
      <c r="P11" s="297"/>
      <c r="Q11" s="282"/>
      <c r="R11" s="298"/>
      <c r="S11" s="282"/>
    </row>
    <row r="12" spans="1:136" ht="18" customHeight="1" thickTop="1" thickBot="1">
      <c r="A12" s="592"/>
      <c r="B12" s="593"/>
      <c r="C12" s="593"/>
      <c r="D12" s="594"/>
      <c r="E12" s="1576" t="s">
        <v>369</v>
      </c>
      <c r="F12" s="1576"/>
      <c r="G12" s="1576"/>
      <c r="H12" s="1576"/>
      <c r="I12" s="1576"/>
      <c r="J12" s="1576"/>
      <c r="K12" s="1577"/>
      <c r="L12" s="595"/>
      <c r="M12" s="1026"/>
      <c r="N12" s="1407" t="s">
        <v>370</v>
      </c>
      <c r="O12" s="1578" t="s">
        <v>432</v>
      </c>
      <c r="P12" s="1579"/>
      <c r="Q12" s="1582" t="s">
        <v>433</v>
      </c>
      <c r="R12" s="1583"/>
      <c r="S12" s="596"/>
      <c r="U12" s="891" t="s">
        <v>592</v>
      </c>
      <c r="V12" s="891" t="s">
        <v>592</v>
      </c>
    </row>
    <row r="13" spans="1:136" s="361" customFormat="1" ht="138" customHeight="1" thickTop="1" thickBot="1">
      <c r="A13" s="357" t="s">
        <v>371</v>
      </c>
      <c r="B13" s="1584" t="s">
        <v>372</v>
      </c>
      <c r="C13" s="1585"/>
      <c r="D13" s="1585"/>
      <c r="E13" s="632" t="s">
        <v>373</v>
      </c>
      <c r="F13" s="358" t="s">
        <v>374</v>
      </c>
      <c r="G13" s="358" t="s">
        <v>375</v>
      </c>
      <c r="H13" s="358" t="s">
        <v>570</v>
      </c>
      <c r="I13" s="358" t="s">
        <v>377</v>
      </c>
      <c r="J13" s="358" t="s">
        <v>378</v>
      </c>
      <c r="K13" s="516" t="s">
        <v>191</v>
      </c>
      <c r="L13" s="634" t="s">
        <v>571</v>
      </c>
      <c r="M13" s="1095" t="s">
        <v>735</v>
      </c>
      <c r="N13" s="632" t="s">
        <v>572</v>
      </c>
      <c r="O13" s="636" t="s">
        <v>576</v>
      </c>
      <c r="P13" s="636" t="s">
        <v>577</v>
      </c>
      <c r="Q13" s="638" t="s">
        <v>578</v>
      </c>
      <c r="R13" s="359" t="s">
        <v>579</v>
      </c>
      <c r="S13" s="591" t="s">
        <v>595</v>
      </c>
      <c r="T13" s="6"/>
      <c r="U13" s="1030" t="s">
        <v>193</v>
      </c>
      <c r="V13" s="1031" t="s">
        <v>987</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227"/>
      <c r="CJ13" s="227"/>
      <c r="CK13" s="227"/>
      <c r="CL13" s="227"/>
      <c r="CM13" s="227"/>
      <c r="CN13" s="227"/>
      <c r="CO13" s="227"/>
      <c r="CP13" s="227"/>
      <c r="CQ13" s="227"/>
      <c r="CR13" s="227"/>
      <c r="CS13" s="227"/>
      <c r="CT13" s="227"/>
      <c r="CU13" s="227"/>
      <c r="CV13" s="227"/>
      <c r="CW13" s="227"/>
      <c r="CX13" s="227"/>
      <c r="CY13" s="227"/>
      <c r="CZ13" s="227"/>
      <c r="DA13" s="227"/>
      <c r="DB13" s="227"/>
      <c r="DC13" s="227"/>
      <c r="DD13" s="227"/>
      <c r="DE13" s="227"/>
      <c r="DF13" s="227"/>
      <c r="DG13" s="227"/>
      <c r="DH13" s="227"/>
      <c r="DI13" s="227"/>
      <c r="DJ13" s="227"/>
      <c r="DK13" s="227"/>
      <c r="DL13" s="227"/>
      <c r="DM13" s="227"/>
      <c r="DN13" s="227"/>
      <c r="DO13" s="227"/>
      <c r="DP13" s="227"/>
      <c r="DQ13" s="227"/>
      <c r="DR13" s="227"/>
      <c r="DS13" s="227"/>
      <c r="DT13" s="227"/>
      <c r="DU13" s="227"/>
      <c r="DV13" s="227"/>
      <c r="DW13" s="227"/>
      <c r="DX13" s="227"/>
      <c r="DY13" s="227"/>
      <c r="DZ13" s="227"/>
      <c r="EA13" s="227"/>
      <c r="EB13" s="227"/>
      <c r="EC13" s="227"/>
      <c r="ED13" s="227"/>
      <c r="EE13" s="227"/>
      <c r="EF13" s="227"/>
    </row>
    <row r="14" spans="1:136" s="361" customFormat="1" ht="18" customHeight="1" thickTop="1" thickBot="1">
      <c r="A14" s="362" t="s">
        <v>168</v>
      </c>
      <c r="B14" s="1580" t="s">
        <v>169</v>
      </c>
      <c r="C14" s="1581"/>
      <c r="D14" s="1581"/>
      <c r="E14" s="633" t="s">
        <v>383</v>
      </c>
      <c r="F14" s="363" t="s">
        <v>384</v>
      </c>
      <c r="G14" s="364" t="s">
        <v>385</v>
      </c>
      <c r="H14" s="364" t="s">
        <v>386</v>
      </c>
      <c r="I14" s="364" t="s">
        <v>387</v>
      </c>
      <c r="J14" s="364" t="s">
        <v>388</v>
      </c>
      <c r="K14" s="1406" t="s">
        <v>389</v>
      </c>
      <c r="L14" s="635" t="s">
        <v>390</v>
      </c>
      <c r="M14" s="1142" t="s">
        <v>568</v>
      </c>
      <c r="N14" s="364" t="s">
        <v>183</v>
      </c>
      <c r="O14" s="637" t="s">
        <v>392</v>
      </c>
      <c r="P14" s="363" t="s">
        <v>393</v>
      </c>
      <c r="Q14" s="364" t="s">
        <v>394</v>
      </c>
      <c r="R14" s="308" t="s">
        <v>435</v>
      </c>
      <c r="S14" s="365" t="s">
        <v>395</v>
      </c>
      <c r="T14" s="6"/>
      <c r="U14" s="845" t="s">
        <v>635</v>
      </c>
      <c r="V14" s="845" t="s">
        <v>676</v>
      </c>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227"/>
      <c r="CJ14" s="227"/>
      <c r="CK14" s="227"/>
      <c r="CL14" s="227"/>
      <c r="CM14" s="227"/>
      <c r="CN14" s="227"/>
      <c r="CO14" s="227"/>
      <c r="CP14" s="227"/>
      <c r="CQ14" s="227"/>
      <c r="CR14" s="227"/>
      <c r="CS14" s="227"/>
      <c r="CT14" s="227"/>
      <c r="CU14" s="227"/>
      <c r="CV14" s="227"/>
      <c r="CW14" s="227"/>
      <c r="CX14" s="227"/>
      <c r="CY14" s="227"/>
      <c r="CZ14" s="227"/>
      <c r="DA14" s="227"/>
      <c r="DB14" s="227"/>
      <c r="DC14" s="227"/>
      <c r="DD14" s="227"/>
      <c r="DE14" s="227"/>
      <c r="DF14" s="227"/>
      <c r="DG14" s="227"/>
      <c r="DH14" s="227"/>
      <c r="DI14" s="227"/>
      <c r="DJ14" s="227"/>
      <c r="DK14" s="227"/>
      <c r="DL14" s="227"/>
      <c r="DM14" s="227"/>
      <c r="DN14" s="227"/>
      <c r="DO14" s="227"/>
      <c r="DP14" s="227"/>
      <c r="DQ14" s="227"/>
      <c r="DR14" s="227"/>
      <c r="DS14" s="227"/>
      <c r="DT14" s="227"/>
      <c r="DU14" s="227"/>
      <c r="DV14" s="227"/>
      <c r="DW14" s="227"/>
      <c r="DX14" s="227"/>
      <c r="DY14" s="227"/>
      <c r="DZ14" s="227"/>
      <c r="EA14" s="227"/>
      <c r="EB14" s="227"/>
      <c r="EC14" s="227"/>
      <c r="ED14" s="227"/>
      <c r="EE14" s="227"/>
      <c r="EF14" s="227"/>
    </row>
    <row r="15" spans="1:136" ht="24" customHeight="1" thickTop="1" thickBot="1">
      <c r="A15" s="300" t="str">
        <f>'Service Category Lookup Val '!A11</f>
        <v>05</v>
      </c>
      <c r="B15" s="1522" t="str">
        <f>'Service Category Lookup Val '!D11</f>
        <v>Adult Day Care</v>
      </c>
      <c r="C15" s="1522"/>
      <c r="D15" s="1523"/>
      <c r="E15" s="664"/>
      <c r="F15" s="665"/>
      <c r="G15" s="665"/>
      <c r="H15" s="665"/>
      <c r="I15" s="665"/>
      <c r="J15" s="665"/>
      <c r="K15" s="665"/>
      <c r="L15" s="713"/>
      <c r="M15" s="1374">
        <f>'COVID-ARP'!H31</f>
        <v>0</v>
      </c>
      <c r="N15" s="664"/>
      <c r="O15" s="666"/>
      <c r="P15" s="666"/>
      <c r="Q15" s="664"/>
      <c r="R15" s="664"/>
      <c r="S15" s="667">
        <f t="shared" ref="S15:S47" si="0">ROUND(SUM(E15:R15),0)</f>
        <v>0</v>
      </c>
      <c r="T15" s="6"/>
      <c r="U15" s="846"/>
      <c r="V15" s="895"/>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row>
    <row r="16" spans="1:136" ht="24" customHeight="1" thickTop="1" thickBot="1">
      <c r="A16" s="300" t="str">
        <f>'Service Category Lookup Val '!A17</f>
        <v>09</v>
      </c>
      <c r="B16" s="1527" t="str">
        <f>'Service Category Lookup Val '!D17</f>
        <v>Assisted Transportation</v>
      </c>
      <c r="C16" s="1528"/>
      <c r="D16" s="1529"/>
      <c r="E16" s="671"/>
      <c r="F16" s="1246"/>
      <c r="G16" s="1246"/>
      <c r="H16" s="1246"/>
      <c r="I16" s="1246"/>
      <c r="J16" s="1246"/>
      <c r="K16" s="1246"/>
      <c r="L16" s="1247"/>
      <c r="M16" s="1305">
        <f>'COVID-ARP'!H32</f>
        <v>0</v>
      </c>
      <c r="N16" s="671"/>
      <c r="O16" s="1248"/>
      <c r="P16" s="1248"/>
      <c r="Q16" s="671"/>
      <c r="R16" s="671"/>
      <c r="S16" s="667">
        <f t="shared" si="0"/>
        <v>0</v>
      </c>
      <c r="T16" s="6"/>
      <c r="U16" s="846"/>
      <c r="V16" s="1249"/>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row>
    <row r="17" spans="1:86" ht="24" customHeight="1" thickTop="1" thickBot="1">
      <c r="A17" s="300" t="str">
        <f>'Service Category Lookup Val '!A12</f>
        <v>06</v>
      </c>
      <c r="B17" s="1522" t="str">
        <f>'Service Category Lookup Val '!D12</f>
        <v>Case Management</v>
      </c>
      <c r="C17" s="1522"/>
      <c r="D17" s="1523"/>
      <c r="E17" s="671"/>
      <c r="F17" s="1246"/>
      <c r="G17" s="1246"/>
      <c r="H17" s="1246"/>
      <c r="I17" s="1246"/>
      <c r="J17" s="1246"/>
      <c r="K17" s="1246"/>
      <c r="L17" s="1247"/>
      <c r="M17" s="1305">
        <f>'COVID-ARP'!H33</f>
        <v>0</v>
      </c>
      <c r="N17" s="671"/>
      <c r="O17" s="1248"/>
      <c r="P17" s="1248"/>
      <c r="Q17" s="671"/>
      <c r="R17" s="671"/>
      <c r="S17" s="667">
        <f t="shared" si="0"/>
        <v>0</v>
      </c>
      <c r="T17" s="6"/>
      <c r="U17" s="846"/>
      <c r="V17" s="1249"/>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row>
    <row r="18" spans="1:86" ht="24" customHeight="1" thickTop="1" thickBot="1">
      <c r="A18" s="300" t="str">
        <f>'Service Category Lookup Val '!A8</f>
        <v>03</v>
      </c>
      <c r="B18" s="1522" t="str">
        <f>'Service Category Lookup Val '!D8</f>
        <v>Chore</v>
      </c>
      <c r="C18" s="1522"/>
      <c r="D18" s="1523"/>
      <c r="E18" s="671"/>
      <c r="F18" s="1246"/>
      <c r="G18" s="1246"/>
      <c r="H18" s="1246"/>
      <c r="I18" s="1246"/>
      <c r="J18" s="1246"/>
      <c r="K18" s="1246"/>
      <c r="L18" s="1247"/>
      <c r="M18" s="1305">
        <f>'COVID-ARP'!H34</f>
        <v>0</v>
      </c>
      <c r="N18" s="671"/>
      <c r="O18" s="1248"/>
      <c r="P18" s="1248"/>
      <c r="Q18" s="671"/>
      <c r="R18" s="671"/>
      <c r="S18" s="667">
        <f t="shared" si="0"/>
        <v>0</v>
      </c>
      <c r="T18" s="6"/>
      <c r="U18" s="846"/>
      <c r="V18" s="1249"/>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row>
    <row r="19" spans="1:86" ht="24" customHeight="1" thickTop="1" thickBot="1">
      <c r="A19" s="300" t="str">
        <f>'Service Category Lookup Val '!A14</f>
        <v>07</v>
      </c>
      <c r="B19" s="1522" t="str">
        <f>'Service Category Lookup Val '!D14</f>
        <v>Congregate Meals</v>
      </c>
      <c r="C19" s="1522"/>
      <c r="D19" s="1523"/>
      <c r="E19" s="671"/>
      <c r="F19" s="671"/>
      <c r="G19" s="1246"/>
      <c r="H19" s="1246"/>
      <c r="I19" s="1246"/>
      <c r="J19" s="1246"/>
      <c r="K19" s="671"/>
      <c r="L19" s="1247"/>
      <c r="M19" s="1305">
        <f>'COVID-ARP'!H35</f>
        <v>0</v>
      </c>
      <c r="N19" s="671"/>
      <c r="O19" s="1248"/>
      <c r="P19" s="1248"/>
      <c r="Q19" s="671"/>
      <c r="R19" s="671"/>
      <c r="S19" s="667">
        <f t="shared" si="0"/>
        <v>0</v>
      </c>
      <c r="T19" s="6"/>
      <c r="U19" s="846"/>
      <c r="V19" s="1249"/>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row>
    <row r="20" spans="1:86" ht="24" customHeight="1" thickTop="1" thickBot="1">
      <c r="A20" s="300" t="str">
        <f>'Service Category Lookup Val '!A15</f>
        <v>07</v>
      </c>
      <c r="B20" s="1522" t="str">
        <f>'Service Category Lookup Val '!C15</f>
        <v>Congregate Meals-"Carry Out Meal" (Effective  Oct 1, 2026)</v>
      </c>
      <c r="C20" s="1522"/>
      <c r="D20" s="1523"/>
      <c r="E20" s="671"/>
      <c r="F20" s="671"/>
      <c r="G20" s="1246"/>
      <c r="H20" s="1246"/>
      <c r="I20" s="1246"/>
      <c r="J20" s="1246"/>
      <c r="K20" s="671"/>
      <c r="L20" s="1247"/>
      <c r="M20" s="1305">
        <f>'COVID-ARP'!H35</f>
        <v>0</v>
      </c>
      <c r="N20" s="671"/>
      <c r="O20" s="1248"/>
      <c r="P20" s="1248"/>
      <c r="Q20" s="671"/>
      <c r="R20" s="671"/>
      <c r="S20" s="667">
        <f t="shared" si="0"/>
        <v>0</v>
      </c>
      <c r="T20" s="6"/>
      <c r="U20" s="846"/>
      <c r="V20" s="1249"/>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row>
    <row r="21" spans="1:86" ht="24" customHeight="1" thickTop="1" thickBot="1">
      <c r="A21" s="300" t="str">
        <f>'Service Category Lookup Val '!A84</f>
        <v>80-4</v>
      </c>
      <c r="B21" s="1522" t="str">
        <f>'Service Category Lookup Val '!D84</f>
        <v>Consumable Services</v>
      </c>
      <c r="C21" s="1522"/>
      <c r="D21" s="1523"/>
      <c r="E21" s="671"/>
      <c r="F21" s="1246"/>
      <c r="G21" s="1246"/>
      <c r="H21" s="1246"/>
      <c r="I21" s="1246"/>
      <c r="J21" s="1246"/>
      <c r="K21" s="1246"/>
      <c r="L21" s="1247"/>
      <c r="M21" s="1305">
        <f>'COVID-ARP'!H36</f>
        <v>0</v>
      </c>
      <c r="N21" s="671"/>
      <c r="O21" s="1248"/>
      <c r="P21" s="1248"/>
      <c r="Q21" s="671"/>
      <c r="R21" s="671"/>
      <c r="S21" s="667">
        <f t="shared" si="0"/>
        <v>0</v>
      </c>
      <c r="T21" s="6"/>
      <c r="U21" s="846"/>
      <c r="V21" s="1249"/>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row>
    <row r="22" spans="1:86" ht="32.25" customHeight="1" thickTop="1" thickBot="1">
      <c r="A22" s="1235" t="str">
        <f>'Service Category Lookup Val '!A58</f>
        <v>50-1</v>
      </c>
      <c r="B22" s="1558" t="str">
        <f>'Service Category Lookup Val '!D58</f>
        <v>Elderly Abuse Prevention{50-1 Guardianship/Conservatorship, 50-3 Elder Abuse Awareness &amp; Prevention, 50-4 Crime Prevention/Home Safety, 50-5 LTCO</v>
      </c>
      <c r="C22" s="1561"/>
      <c r="D22" s="1562"/>
      <c r="E22" s="671"/>
      <c r="F22" s="1246"/>
      <c r="G22" s="1252"/>
      <c r="H22" s="1246"/>
      <c r="I22" s="1246"/>
      <c r="J22" s="671"/>
      <c r="K22" s="1246"/>
      <c r="L22" s="1247"/>
      <c r="M22" s="1305">
        <f>'COVID-ARP'!H37</f>
        <v>0</v>
      </c>
      <c r="N22" s="671"/>
      <c r="O22" s="1248"/>
      <c r="P22" s="1248"/>
      <c r="Q22" s="671"/>
      <c r="R22" s="671"/>
      <c r="S22" s="667">
        <f t="shared" si="0"/>
        <v>0</v>
      </c>
      <c r="T22" s="6"/>
      <c r="U22" s="846"/>
      <c r="V22" s="1249"/>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row>
    <row r="23" spans="1:86" ht="29.25" customHeight="1" thickTop="1" thickBot="1">
      <c r="A23" s="300" t="str">
        <f>'Service Category Lookup Val '!A49</f>
        <v>40-2</v>
      </c>
      <c r="B23" s="1563" t="str">
        <f>'Service Category Lookup Val '!D49</f>
        <v>Health Promotion: Evidence Based {40-2 Pys.Act/Fall Prev, 40-4 MH/Screen/Ref, 71 Chron. Dis. Prev/Mgt/Ed.</v>
      </c>
      <c r="C23" s="1563"/>
      <c r="D23" s="1564"/>
      <c r="E23" s="671"/>
      <c r="F23" s="1246"/>
      <c r="G23" s="1252"/>
      <c r="H23" s="671"/>
      <c r="I23" s="1246"/>
      <c r="J23" s="1246"/>
      <c r="K23" s="1246"/>
      <c r="L23" s="1247"/>
      <c r="M23" s="1305">
        <f>'COVID-ARP'!H38</f>
        <v>0</v>
      </c>
      <c r="N23" s="671"/>
      <c r="O23" s="1248"/>
      <c r="P23" s="1248"/>
      <c r="Q23" s="671"/>
      <c r="R23" s="671"/>
      <c r="S23" s="667">
        <f t="shared" si="0"/>
        <v>0</v>
      </c>
      <c r="T23" s="6"/>
      <c r="U23" s="846"/>
      <c r="V23" s="1249"/>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row>
    <row r="24" spans="1:86" ht="24" customHeight="1" thickTop="1" thickBot="1">
      <c r="A24" s="300" t="str">
        <f>'Service Category Lookup Val '!A53</f>
        <v>40-4</v>
      </c>
      <c r="B24" s="1522" t="str">
        <f>'Service Category Lookup Val '!D53</f>
        <v>Health Promotion: Evidence Based - {Access}</v>
      </c>
      <c r="C24" s="1522"/>
      <c r="D24" s="1523"/>
      <c r="E24" s="671"/>
      <c r="F24" s="1246"/>
      <c r="G24" s="1252"/>
      <c r="H24" s="1246"/>
      <c r="I24" s="1246"/>
      <c r="J24" s="1246"/>
      <c r="K24" s="1246"/>
      <c r="L24" s="1247"/>
      <c r="M24" s="1305">
        <f>'COVID-ARP'!H39</f>
        <v>0</v>
      </c>
      <c r="N24" s="671"/>
      <c r="O24" s="1248"/>
      <c r="P24" s="1248"/>
      <c r="Q24" s="671"/>
      <c r="R24" s="671"/>
      <c r="S24" s="667">
        <f t="shared" si="0"/>
        <v>0</v>
      </c>
      <c r="T24" s="6"/>
      <c r="U24" s="846"/>
      <c r="V24" s="1249"/>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row>
    <row r="25" spans="1:86" ht="24" customHeight="1" thickTop="1" thickBot="1">
      <c r="A25" s="300" t="str">
        <f>'Service Category Lookup Val '!A50</f>
        <v>40-3</v>
      </c>
      <c r="B25" s="1522" t="str">
        <f>'Service Category Lookup Val '!D50</f>
        <v>Health Promotion: Non Evidence Based - {Access} {40-3 &amp; 40-4}</v>
      </c>
      <c r="C25" s="1522"/>
      <c r="D25" s="1523"/>
      <c r="E25" s="671"/>
      <c r="F25" s="1246"/>
      <c r="G25" s="671"/>
      <c r="H25" s="1246"/>
      <c r="I25" s="1246"/>
      <c r="J25" s="1246"/>
      <c r="K25" s="1246"/>
      <c r="L25" s="1247"/>
      <c r="M25" s="1305">
        <f>'COVID-ARP'!H40</f>
        <v>0</v>
      </c>
      <c r="N25" s="671"/>
      <c r="O25" s="1248"/>
      <c r="P25" s="1248"/>
      <c r="Q25" s="671"/>
      <c r="R25" s="671"/>
      <c r="S25" s="667">
        <f t="shared" si="0"/>
        <v>0</v>
      </c>
      <c r="T25" s="6"/>
      <c r="U25" s="846"/>
      <c r="V25" s="1249"/>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row>
    <row r="26" spans="1:86" ht="24" customHeight="1" thickTop="1" thickBot="1">
      <c r="A26" s="300" t="str">
        <f>'Service Category Lookup Val '!A54</f>
        <v>40-5</v>
      </c>
      <c r="B26" s="1565" t="str">
        <f>'Service Category Lookup Val '!D54</f>
        <v>Health Promotion: Non Evidence Based - {In-Home} {40-5 &amp; 40-8}</v>
      </c>
      <c r="C26" s="1566"/>
      <c r="D26" s="1567"/>
      <c r="E26" s="671"/>
      <c r="F26" s="1246"/>
      <c r="G26" s="1252"/>
      <c r="H26" s="1246"/>
      <c r="I26" s="1246"/>
      <c r="J26" s="1246"/>
      <c r="K26" s="1246"/>
      <c r="L26" s="1247"/>
      <c r="M26" s="1305">
        <f>'COVID-ARP'!H41</f>
        <v>0</v>
      </c>
      <c r="N26" s="671"/>
      <c r="O26" s="1248"/>
      <c r="P26" s="1248"/>
      <c r="Q26" s="671"/>
      <c r="R26" s="671"/>
      <c r="S26" s="667">
        <f t="shared" si="0"/>
        <v>0</v>
      </c>
      <c r="T26" s="6"/>
      <c r="U26" s="846"/>
      <c r="V26" s="1249"/>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row>
    <row r="27" spans="1:86" ht="24" customHeight="1" thickTop="1" thickBot="1">
      <c r="A27" s="300" t="str">
        <f>'Service Category Lookup Val '!A10</f>
        <v>04</v>
      </c>
      <c r="B27" s="1522" t="str">
        <f>'Service Category Lookup Val '!D10</f>
        <v>Home Delivered Meals</v>
      </c>
      <c r="C27" s="1522"/>
      <c r="D27" s="1523"/>
      <c r="E27" s="671"/>
      <c r="F27" s="1246"/>
      <c r="G27" s="671"/>
      <c r="H27" s="1246"/>
      <c r="I27" s="671"/>
      <c r="J27" s="1246"/>
      <c r="K27" s="671"/>
      <c r="L27" s="1247"/>
      <c r="M27" s="1305">
        <f>'COVID-ARP'!H42</f>
        <v>0</v>
      </c>
      <c r="N27" s="671"/>
      <c r="O27" s="1248"/>
      <c r="P27" s="1248"/>
      <c r="Q27" s="671"/>
      <c r="R27" s="671"/>
      <c r="S27" s="667">
        <f t="shared" si="0"/>
        <v>0</v>
      </c>
      <c r="T27" s="6"/>
      <c r="U27" s="846"/>
      <c r="V27" s="1249"/>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row>
    <row r="28" spans="1:86" ht="24" customHeight="1" thickTop="1" thickBot="1">
      <c r="A28" s="300" t="str">
        <f>'Service Category Lookup Val '!A35</f>
        <v>30-1</v>
      </c>
      <c r="B28" s="1522" t="str">
        <f>'Service Category Lookup Val '!D35</f>
        <v>Home Repair/Modification</v>
      </c>
      <c r="C28" s="1522"/>
      <c r="D28" s="1523"/>
      <c r="E28" s="671"/>
      <c r="F28" s="1246"/>
      <c r="G28" s="1252"/>
      <c r="H28" s="1246"/>
      <c r="I28" s="1246"/>
      <c r="J28" s="1246"/>
      <c r="K28" s="1246"/>
      <c r="L28" s="1247"/>
      <c r="M28" s="1305">
        <f>'COVID-ARP'!H43</f>
        <v>0</v>
      </c>
      <c r="N28" s="671"/>
      <c r="O28" s="1248"/>
      <c r="P28" s="1248"/>
      <c r="Q28" s="671"/>
      <c r="R28" s="671"/>
      <c r="S28" s="667">
        <f t="shared" si="0"/>
        <v>0</v>
      </c>
      <c r="T28" s="6"/>
      <c r="U28" s="846"/>
      <c r="V28" s="1249"/>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row>
    <row r="29" spans="1:86" ht="24" customHeight="1" thickTop="1" thickBot="1">
      <c r="A29" s="300" t="str">
        <f>'Service Category Lookup Val '!A6</f>
        <v>02</v>
      </c>
      <c r="B29" s="1522" t="str">
        <f>'Service Category Lookup Val '!D6</f>
        <v>Homemaker</v>
      </c>
      <c r="C29" s="1522"/>
      <c r="D29" s="1523"/>
      <c r="E29" s="671"/>
      <c r="F29" s="1246"/>
      <c r="G29" s="1246"/>
      <c r="H29" s="1246"/>
      <c r="I29" s="1246"/>
      <c r="J29" s="1246"/>
      <c r="K29" s="1246"/>
      <c r="L29" s="1247"/>
      <c r="M29" s="1305">
        <f>'COVID-ARP'!H44</f>
        <v>0</v>
      </c>
      <c r="N29" s="671"/>
      <c r="O29" s="1248"/>
      <c r="P29" s="1248"/>
      <c r="Q29" s="671"/>
      <c r="R29" s="671"/>
      <c r="S29" s="667">
        <f t="shared" si="0"/>
        <v>0</v>
      </c>
      <c r="T29" s="6"/>
      <c r="U29" s="846"/>
      <c r="V29" s="1249"/>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row>
    <row r="30" spans="1:86" ht="24" customHeight="1" thickTop="1" thickBot="1">
      <c r="A30" s="300" t="str">
        <f>'Service Category Lookup Val '!A21</f>
        <v>13</v>
      </c>
      <c r="B30" s="1565" t="str">
        <f>'Service Category Lookup Val '!D21</f>
        <v>Information and Assistance</v>
      </c>
      <c r="C30" s="1549"/>
      <c r="D30" s="1550"/>
      <c r="E30" s="671"/>
      <c r="F30" s="1246"/>
      <c r="G30" s="1246"/>
      <c r="H30" s="1246"/>
      <c r="I30" s="1246"/>
      <c r="J30" s="1246"/>
      <c r="K30" s="1246"/>
      <c r="L30" s="1247"/>
      <c r="M30" s="1305">
        <f>'COVID-ARP'!H45</f>
        <v>0</v>
      </c>
      <c r="N30" s="671"/>
      <c r="O30" s="1248"/>
      <c r="P30" s="1248"/>
      <c r="Q30" s="671"/>
      <c r="R30" s="671"/>
      <c r="S30" s="667">
        <f t="shared" si="0"/>
        <v>0</v>
      </c>
      <c r="T30" s="6"/>
      <c r="U30" s="846"/>
      <c r="V30" s="1249"/>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row>
    <row r="31" spans="1:86" ht="24" customHeight="1" thickTop="1" thickBot="1">
      <c r="A31" s="300" t="str">
        <f>'Service Category Lookup Val '!A68</f>
        <v>60-5</v>
      </c>
      <c r="B31" s="1522" t="str">
        <f>'Service Category Lookup Val '!D68</f>
        <v>Interpreting/Translation</v>
      </c>
      <c r="C31" s="1522"/>
      <c r="D31" s="1523"/>
      <c r="E31" s="671"/>
      <c r="F31" s="1246"/>
      <c r="G31" s="1246"/>
      <c r="H31" s="1246"/>
      <c r="I31" s="1246"/>
      <c r="J31" s="1246"/>
      <c r="K31" s="1246"/>
      <c r="L31" s="1247"/>
      <c r="M31" s="1305">
        <f>'COVID-ARP'!H46</f>
        <v>0</v>
      </c>
      <c r="N31" s="671"/>
      <c r="O31" s="1248"/>
      <c r="P31" s="1248"/>
      <c r="Q31" s="671"/>
      <c r="R31" s="671"/>
      <c r="S31" s="667">
        <f t="shared" si="0"/>
        <v>0</v>
      </c>
      <c r="T31" s="6"/>
      <c r="U31" s="846"/>
      <c r="V31" s="1249"/>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row>
    <row r="32" spans="1:86" ht="31.5" customHeight="1" thickTop="1" thickBot="1">
      <c r="A32" s="600" t="str">
        <f>'Service Category Lookup Val '!A19</f>
        <v>11</v>
      </c>
      <c r="B32" s="1558" t="str">
        <f>'Service Category Lookup Val '!D19</f>
        <v>Legal Assistance {50-1 Guardianship/Conservatorship, 50-3 Elder Abuse Awareness/Prevention, 50-4 Crime Prevention/Home Safety, 50-5 LTCO}</v>
      </c>
      <c r="C32" s="1559"/>
      <c r="D32" s="1560"/>
      <c r="E32" s="671"/>
      <c r="F32" s="1246"/>
      <c r="G32" s="1246"/>
      <c r="H32" s="1246"/>
      <c r="I32" s="1246"/>
      <c r="J32" s="1246"/>
      <c r="K32" s="1246"/>
      <c r="L32" s="1247"/>
      <c r="M32" s="1305">
        <f>'COVID-ARP'!H47</f>
        <v>0</v>
      </c>
      <c r="N32" s="671"/>
      <c r="O32" s="1248"/>
      <c r="P32" s="1248"/>
      <c r="Q32" s="671"/>
      <c r="R32" s="671"/>
      <c r="S32" s="667">
        <f t="shared" si="0"/>
        <v>0</v>
      </c>
      <c r="T32" s="6"/>
      <c r="U32" s="846"/>
      <c r="V32" s="1249"/>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row>
    <row r="33" spans="1:86" ht="24" customHeight="1" thickTop="1" thickBot="1">
      <c r="A33" s="600" t="str">
        <f>'Service Category Lookup Val '!A16</f>
        <v>08</v>
      </c>
      <c r="B33" s="1522" t="str">
        <f>'Service Category Lookup Val '!D16</f>
        <v>Nutrition Counseling</v>
      </c>
      <c r="C33" s="1522"/>
      <c r="D33" s="1523"/>
      <c r="E33" s="671"/>
      <c r="F33" s="671"/>
      <c r="G33" s="671"/>
      <c r="H33" s="1246"/>
      <c r="I33" s="1246"/>
      <c r="J33" s="1246"/>
      <c r="K33" s="1246"/>
      <c r="L33" s="1247"/>
      <c r="M33" s="1305">
        <f>'COVID-ARP'!H48</f>
        <v>0</v>
      </c>
      <c r="N33" s="671"/>
      <c r="O33" s="1248"/>
      <c r="P33" s="1248"/>
      <c r="Q33" s="671"/>
      <c r="R33" s="671"/>
      <c r="S33" s="667">
        <f t="shared" si="0"/>
        <v>0</v>
      </c>
      <c r="T33" s="6"/>
      <c r="U33" s="846"/>
      <c r="V33" s="1249"/>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row>
    <row r="34" spans="1:86" ht="24" customHeight="1" thickTop="1" thickBot="1">
      <c r="A34" s="600" t="str">
        <f>'Service Category Lookup Val '!A20</f>
        <v>12</v>
      </c>
      <c r="B34" s="1527" t="str">
        <f>'Service Category Lookup Val '!D20</f>
        <v>Nutrition Education</v>
      </c>
      <c r="C34" s="1528"/>
      <c r="D34" s="1529"/>
      <c r="E34" s="671"/>
      <c r="F34" s="671"/>
      <c r="G34" s="1246"/>
      <c r="H34" s="1246"/>
      <c r="I34" s="1246"/>
      <c r="J34" s="1246"/>
      <c r="K34" s="1246"/>
      <c r="L34" s="1247"/>
      <c r="M34" s="1305">
        <f>'COVID-ARP'!H49</f>
        <v>0</v>
      </c>
      <c r="N34" s="671"/>
      <c r="O34" s="1248"/>
      <c r="P34" s="1248"/>
      <c r="Q34" s="671"/>
      <c r="R34" s="671"/>
      <c r="S34" s="667">
        <f t="shared" si="0"/>
        <v>0</v>
      </c>
      <c r="T34" s="6"/>
      <c r="U34" s="846"/>
      <c r="V34" s="1249"/>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row>
    <row r="35" spans="1:86" ht="24" customHeight="1" thickTop="1" thickBot="1">
      <c r="A35" s="600" t="str">
        <f>'Service Category Lookup Val '!A69</f>
        <v>70-2</v>
      </c>
      <c r="B35" s="1522" t="str">
        <f>'Service Category Lookup Val '!D69</f>
        <v>Options Counseling</v>
      </c>
      <c r="C35" s="1522"/>
      <c r="D35" s="1523"/>
      <c r="E35" s="671"/>
      <c r="F35" s="1246"/>
      <c r="G35" s="1246"/>
      <c r="H35" s="1246"/>
      <c r="I35" s="1246"/>
      <c r="J35" s="1246"/>
      <c r="K35" s="1246"/>
      <c r="L35" s="1247"/>
      <c r="M35" s="1305">
        <f>'COVID-ARP'!H50</f>
        <v>0</v>
      </c>
      <c r="N35" s="671"/>
      <c r="O35" s="1248"/>
      <c r="P35" s="1248"/>
      <c r="Q35" s="671"/>
      <c r="R35" s="671"/>
      <c r="S35" s="667">
        <f t="shared" si="0"/>
        <v>0</v>
      </c>
      <c r="T35" s="6"/>
      <c r="U35" s="846"/>
      <c r="V35" s="1249"/>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row>
    <row r="36" spans="1:86" ht="30.75" customHeight="1" thickTop="1" thickBot="1">
      <c r="A36" s="1264" t="str">
        <f>'Service Category Lookup Val '!A65</f>
        <v>60-1</v>
      </c>
      <c r="B36" s="1551" t="str">
        <f>'Service Category Lookup Val '!D65</f>
        <v>Other Services {60-1 Recreation;70-8 Fee Based CM ;80-5 Money Mgmt; 80-6 Center Renovation/Acquisition}</v>
      </c>
      <c r="C36" s="1551"/>
      <c r="D36" s="1552"/>
      <c r="E36" s="671"/>
      <c r="F36" s="669"/>
      <c r="G36" s="669"/>
      <c r="H36" s="669"/>
      <c r="I36" s="669"/>
      <c r="J36" s="669"/>
      <c r="K36" s="669"/>
      <c r="L36" s="714"/>
      <c r="M36" s="1305">
        <f>'COVID-ARP'!H51</f>
        <v>0</v>
      </c>
      <c r="N36" s="668"/>
      <c r="O36" s="670"/>
      <c r="P36" s="670"/>
      <c r="Q36" s="668"/>
      <c r="R36" s="668"/>
      <c r="S36" s="667">
        <f t="shared" si="0"/>
        <v>0</v>
      </c>
      <c r="T36" s="6"/>
      <c r="U36" s="846"/>
      <c r="V36" s="89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row>
    <row r="37" spans="1:86" ht="24" customHeight="1" thickTop="1" thickBot="1">
      <c r="A37" s="1251" t="str">
        <f>'Service Category Lookup Val '!A74</f>
        <v>70-8</v>
      </c>
      <c r="B37" s="1286" t="str">
        <f>'Service Category Lookup Val '!D74</f>
        <v>Other Services-Fee Based CM-Access</v>
      </c>
      <c r="C37" s="1402"/>
      <c r="D37" s="1403"/>
      <c r="E37" s="671"/>
      <c r="F37" s="669"/>
      <c r="G37" s="669"/>
      <c r="H37" s="669"/>
      <c r="I37" s="669"/>
      <c r="J37" s="669"/>
      <c r="K37" s="669"/>
      <c r="L37" s="714"/>
      <c r="M37" s="1305">
        <f>'COVID-ARP'!H52</f>
        <v>0</v>
      </c>
      <c r="N37" s="668"/>
      <c r="O37" s="670"/>
      <c r="P37" s="670"/>
      <c r="Q37" s="668"/>
      <c r="R37" s="668"/>
      <c r="S37" s="667">
        <f t="shared" si="0"/>
        <v>0</v>
      </c>
      <c r="T37" s="6"/>
      <c r="U37" s="846"/>
      <c r="V37" s="89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row>
    <row r="38" spans="1:86" ht="24" customHeight="1" thickTop="1" thickBot="1">
      <c r="A38" s="1366" t="str">
        <f>'Service Category Lookup Val '!A88</f>
        <v>900</v>
      </c>
      <c r="B38" s="1553" t="str">
        <f>'Service Category Lookup Val '!C88</f>
        <v>Other-Computer Technology Expense</v>
      </c>
      <c r="C38" s="1554"/>
      <c r="D38" s="1555"/>
      <c r="E38" s="671"/>
      <c r="F38" s="669"/>
      <c r="G38" s="669"/>
      <c r="H38" s="669"/>
      <c r="I38" s="669"/>
      <c r="J38" s="669"/>
      <c r="K38" s="669"/>
      <c r="L38" s="714"/>
      <c r="M38" s="669"/>
      <c r="N38" s="1373"/>
      <c r="O38" s="670"/>
      <c r="P38" s="670"/>
      <c r="Q38" s="668"/>
      <c r="R38" s="668"/>
      <c r="S38" s="667">
        <f t="shared" si="0"/>
        <v>0</v>
      </c>
      <c r="T38" s="6"/>
      <c r="U38" s="846"/>
      <c r="V38" s="89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row>
    <row r="39" spans="1:86" ht="24" customHeight="1" thickTop="1" thickBot="1">
      <c r="A39" s="1253" t="str">
        <f>'Service Category Lookup Val '!A89</f>
        <v>901</v>
      </c>
      <c r="B39" s="1568" t="str">
        <f>'Service Category Lookup Val '!C89</f>
        <v>Other  (specify)</v>
      </c>
      <c r="C39" s="1569"/>
      <c r="D39" s="1570"/>
      <c r="E39" s="671"/>
      <c r="F39" s="669"/>
      <c r="G39" s="669"/>
      <c r="H39" s="669"/>
      <c r="I39" s="669"/>
      <c r="J39" s="669"/>
      <c r="K39" s="669"/>
      <c r="L39" s="714"/>
      <c r="M39" s="1305">
        <f>'COVID-ARP'!H53</f>
        <v>0</v>
      </c>
      <c r="N39" s="1373"/>
      <c r="O39" s="670"/>
      <c r="P39" s="670"/>
      <c r="Q39" s="668"/>
      <c r="R39" s="668"/>
      <c r="S39" s="667">
        <f t="shared" si="0"/>
        <v>0</v>
      </c>
      <c r="T39" s="6"/>
      <c r="U39" s="846"/>
      <c r="V39" s="89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row>
    <row r="40" spans="1:86" ht="22.5" customHeight="1" thickTop="1" thickBot="1">
      <c r="A40" s="1251" t="str">
        <f>'Service Category Lookup Val '!A22</f>
        <v>14</v>
      </c>
      <c r="B40" s="1571" t="str">
        <f>'Service Category Lookup Val '!D22</f>
        <v>Outreach {14 Outreach,70-5 Newsletter, 70-10 Public Outreach/Education}</v>
      </c>
      <c r="C40" s="1572"/>
      <c r="D40" s="1573"/>
      <c r="E40" s="671"/>
      <c r="F40" s="1252"/>
      <c r="G40" s="1252"/>
      <c r="H40" s="669"/>
      <c r="I40" s="1252"/>
      <c r="J40" s="669"/>
      <c r="K40" s="669"/>
      <c r="L40" s="714"/>
      <c r="M40" s="1305">
        <f>'COVID-ARP'!H57</f>
        <v>0</v>
      </c>
      <c r="N40" s="668"/>
      <c r="O40" s="670"/>
      <c r="P40" s="670"/>
      <c r="Q40" s="668"/>
      <c r="R40" s="668"/>
      <c r="S40" s="667">
        <f t="shared" si="0"/>
        <v>0</v>
      </c>
      <c r="T40" s="6"/>
      <c r="U40" s="846"/>
      <c r="V40" s="89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row>
    <row r="41" spans="1:86" ht="24" customHeight="1" thickTop="1" thickBot="1">
      <c r="A41" s="1254" t="str">
        <f>'Service Category Lookup Val '!A32</f>
        <v>20-1</v>
      </c>
      <c r="B41" s="1574" t="str">
        <f>'Service Category Lookup Val '!C32</f>
        <v>Administration</v>
      </c>
      <c r="C41" s="1522"/>
      <c r="D41" s="1523"/>
      <c r="E41" s="715"/>
      <c r="F41" s="715"/>
      <c r="G41" s="715"/>
      <c r="H41" s="669"/>
      <c r="I41" s="715"/>
      <c r="J41" s="669"/>
      <c r="K41" s="669"/>
      <c r="L41" s="714"/>
      <c r="M41" s="1305">
        <f>'COVID-ARP'!H54</f>
        <v>0</v>
      </c>
      <c r="N41" s="668"/>
      <c r="O41" s="670"/>
      <c r="P41" s="670"/>
      <c r="Q41" s="668"/>
      <c r="R41" s="668"/>
      <c r="S41" s="667">
        <f t="shared" si="0"/>
        <v>0</v>
      </c>
      <c r="T41" s="6"/>
      <c r="U41" s="846"/>
      <c r="V41" s="89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row>
    <row r="42" spans="1:86" ht="24" customHeight="1" thickTop="1" thickBot="1">
      <c r="A42" s="300" t="str">
        <f>'Service Category Lookup Val '!A33</f>
        <v>20-2</v>
      </c>
      <c r="B42" s="1522" t="str">
        <f>'Service Category Lookup Val '!C33</f>
        <v>AAA Advocacy</v>
      </c>
      <c r="C42" s="1522"/>
      <c r="D42" s="1523"/>
      <c r="E42" s="715"/>
      <c r="F42" s="669"/>
      <c r="G42" s="669"/>
      <c r="H42" s="669"/>
      <c r="I42" s="669"/>
      <c r="J42" s="669"/>
      <c r="K42" s="669"/>
      <c r="L42" s="714"/>
      <c r="M42" s="1305">
        <f>'COVID-ARP'!H55</f>
        <v>0</v>
      </c>
      <c r="N42" s="668"/>
      <c r="O42" s="670"/>
      <c r="P42" s="670"/>
      <c r="Q42" s="668"/>
      <c r="R42" s="668"/>
      <c r="S42" s="667">
        <f t="shared" si="0"/>
        <v>0</v>
      </c>
      <c r="T42" s="6"/>
      <c r="U42" s="846"/>
      <c r="V42" s="89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row>
    <row r="43" spans="1:86" ht="24" customHeight="1" thickTop="1" thickBot="1">
      <c r="A43" s="300" t="str">
        <f>'Service Category Lookup Val '!A34</f>
        <v>20-3</v>
      </c>
      <c r="B43" s="1522" t="str">
        <f>'Service Category Lookup Val '!C34</f>
        <v>Program Coord/Dev. (Requires SUA approval)</v>
      </c>
      <c r="C43" s="1522"/>
      <c r="D43" s="1523"/>
      <c r="E43" s="715"/>
      <c r="F43" s="669"/>
      <c r="G43" s="669"/>
      <c r="H43" s="669"/>
      <c r="I43" s="669"/>
      <c r="J43" s="669"/>
      <c r="K43" s="669"/>
      <c r="L43" s="714"/>
      <c r="M43" s="1305">
        <f>'COVID-ARP'!H56</f>
        <v>0</v>
      </c>
      <c r="N43" s="668"/>
      <c r="O43" s="670"/>
      <c r="P43" s="670"/>
      <c r="Q43" s="668"/>
      <c r="R43" s="668"/>
      <c r="S43" s="667">
        <f t="shared" si="0"/>
        <v>0</v>
      </c>
      <c r="T43" s="6"/>
      <c r="U43" s="846"/>
      <c r="V43" s="89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row>
    <row r="44" spans="1:86" ht="24" customHeight="1" thickTop="1" thickBot="1">
      <c r="A44" s="600" t="str">
        <f>'Service Category Lookup Val '!A4</f>
        <v>01</v>
      </c>
      <c r="B44" s="1556" t="str">
        <f>'Service Category Lookup Val '!D4</f>
        <v>Personal Care</v>
      </c>
      <c r="C44" s="1556"/>
      <c r="D44" s="1557"/>
      <c r="E44" s="715"/>
      <c r="F44" s="669"/>
      <c r="G44" s="669"/>
      <c r="H44" s="669"/>
      <c r="I44" s="669"/>
      <c r="J44" s="669"/>
      <c r="K44" s="669"/>
      <c r="L44" s="714"/>
      <c r="M44" s="1305">
        <f>'COVID-ARP'!H58</f>
        <v>0</v>
      </c>
      <c r="N44" s="668"/>
      <c r="O44" s="670"/>
      <c r="P44" s="670"/>
      <c r="Q44" s="668"/>
      <c r="R44" s="668"/>
      <c r="S44" s="667">
        <f t="shared" si="0"/>
        <v>0</v>
      </c>
      <c r="T44" s="6"/>
      <c r="U44" s="846"/>
      <c r="V44" s="89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row>
    <row r="45" spans="1:86" ht="24" customHeight="1" thickTop="1" thickBot="1">
      <c r="A45" s="600" t="str">
        <f>'Service Category Lookup Val '!A66</f>
        <v>60-3</v>
      </c>
      <c r="B45" s="1522" t="str">
        <f>'Service Category Lookup Val '!D66</f>
        <v>Reassurance</v>
      </c>
      <c r="C45" s="1522"/>
      <c r="D45" s="1523"/>
      <c r="E45" s="715"/>
      <c r="F45" s="669"/>
      <c r="G45" s="669"/>
      <c r="H45" s="669"/>
      <c r="I45" s="669"/>
      <c r="J45" s="669"/>
      <c r="K45" s="669"/>
      <c r="L45" s="714"/>
      <c r="M45" s="1305">
        <f>'COVID-ARP'!H59</f>
        <v>0</v>
      </c>
      <c r="N45" s="668"/>
      <c r="O45" s="670"/>
      <c r="P45" s="670"/>
      <c r="Q45" s="668"/>
      <c r="R45" s="668"/>
      <c r="S45" s="667">
        <f t="shared" si="0"/>
        <v>0</v>
      </c>
      <c r="T45" s="6"/>
      <c r="U45" s="846"/>
      <c r="V45" s="89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row>
    <row r="46" spans="1:86" ht="24" customHeight="1" thickTop="1" thickBot="1">
      <c r="A46" s="600" t="str">
        <f>'Service Category Lookup Val '!A36</f>
        <v>30-4</v>
      </c>
      <c r="B46" s="1522" t="str">
        <f>'Service Category Lookup Val '!D36</f>
        <v>Respite Care - Other</v>
      </c>
      <c r="C46" s="1522"/>
      <c r="D46" s="1523"/>
      <c r="E46" s="671"/>
      <c r="F46" s="669"/>
      <c r="G46" s="669"/>
      <c r="H46" s="669"/>
      <c r="I46" s="669"/>
      <c r="J46" s="669"/>
      <c r="K46" s="669"/>
      <c r="L46" s="714"/>
      <c r="M46" s="1305">
        <f>'COVID-ARP'!H60</f>
        <v>0</v>
      </c>
      <c r="N46" s="668"/>
      <c r="O46" s="670"/>
      <c r="P46" s="670"/>
      <c r="Q46" s="668"/>
      <c r="R46" s="668"/>
      <c r="S46" s="667">
        <f t="shared" si="0"/>
        <v>0</v>
      </c>
      <c r="T46" s="6"/>
      <c r="U46" s="846"/>
      <c r="V46" s="89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row>
    <row r="47" spans="1:86" ht="24" customHeight="1" thickTop="1" thickBot="1">
      <c r="A47" s="600">
        <f>'Service Category Lookup Val '!A80</f>
        <v>72</v>
      </c>
      <c r="B47" s="1522" t="str">
        <f>'Service Category Lookup Val '!C80</f>
        <v>Self-Directed Care</v>
      </c>
      <c r="C47" s="1522"/>
      <c r="D47" s="1523"/>
      <c r="E47" s="671"/>
      <c r="F47" s="669"/>
      <c r="G47" s="669"/>
      <c r="H47" s="669"/>
      <c r="I47" s="669"/>
      <c r="J47" s="669"/>
      <c r="K47" s="669"/>
      <c r="L47" s="714"/>
      <c r="M47" s="1305">
        <f>'COVID-ARP'!H61</f>
        <v>0</v>
      </c>
      <c r="N47" s="668"/>
      <c r="O47" s="670"/>
      <c r="P47" s="670"/>
      <c r="Q47" s="668"/>
      <c r="R47" s="668"/>
      <c r="S47" s="667">
        <f t="shared" si="0"/>
        <v>0</v>
      </c>
      <c r="T47" s="6"/>
      <c r="U47" s="846"/>
      <c r="V47" s="89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row>
    <row r="48" spans="1:86" ht="24" customHeight="1" thickTop="1" thickBot="1">
      <c r="A48" s="600" t="str">
        <f>'Service Category Lookup Val '!A83</f>
        <v>80-1</v>
      </c>
      <c r="B48" s="1522" t="str">
        <f>'Service Category Lookup Val '!D83</f>
        <v>Senior Center Assistance</v>
      </c>
      <c r="C48" s="1522"/>
      <c r="D48" s="1523"/>
      <c r="E48" s="671"/>
      <c r="F48" s="669"/>
      <c r="G48" s="669"/>
      <c r="H48" s="669"/>
      <c r="I48" s="669"/>
      <c r="J48" s="669"/>
      <c r="K48" s="669"/>
      <c r="L48" s="714"/>
      <c r="M48" s="1305">
        <f>'COVID-ARP'!H62</f>
        <v>0</v>
      </c>
      <c r="N48" s="668"/>
      <c r="O48" s="670"/>
      <c r="P48" s="670"/>
      <c r="Q48" s="668"/>
      <c r="R48" s="668"/>
      <c r="S48" s="667">
        <f t="shared" ref="S48:S76" si="1">ROUND(SUM(E48:R48),0)</f>
        <v>0</v>
      </c>
      <c r="T48" s="6"/>
      <c r="U48" s="846"/>
      <c r="V48" s="89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row>
    <row r="49" spans="1:86" ht="24" customHeight="1" thickTop="1" thickBot="1">
      <c r="A49" s="600" t="str">
        <f>'Service Category Lookup Val '!A18</f>
        <v>10</v>
      </c>
      <c r="B49" s="1527" t="str">
        <f>'Service Category Lookup Val '!D18</f>
        <v>Transportation</v>
      </c>
      <c r="C49" s="1528"/>
      <c r="D49" s="1529"/>
      <c r="E49" s="671"/>
      <c r="F49" s="669"/>
      <c r="G49" s="669"/>
      <c r="H49" s="669"/>
      <c r="I49" s="669"/>
      <c r="J49" s="669"/>
      <c r="K49" s="669"/>
      <c r="L49" s="714"/>
      <c r="M49" s="1305">
        <f>'COVID-ARP'!H63</f>
        <v>0</v>
      </c>
      <c r="N49" s="668"/>
      <c r="O49" s="670"/>
      <c r="P49" s="670"/>
      <c r="Q49" s="668"/>
      <c r="R49" s="668"/>
      <c r="S49" s="667">
        <f t="shared" si="1"/>
        <v>0</v>
      </c>
      <c r="T49" s="6"/>
      <c r="U49" s="846"/>
      <c r="V49" s="89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row>
    <row r="50" spans="1:86" ht="24" customHeight="1" thickTop="1" thickBot="1">
      <c r="A50" s="600" t="str">
        <f>'Service Category Lookup Val '!A67</f>
        <v>60-4</v>
      </c>
      <c r="B50" s="1522" t="str">
        <f>'Service Category Lookup Val '!D67</f>
        <v>Volunteer Services</v>
      </c>
      <c r="C50" s="1522"/>
      <c r="D50" s="1523"/>
      <c r="E50" s="671"/>
      <c r="F50" s="669"/>
      <c r="G50" s="669"/>
      <c r="H50" s="669"/>
      <c r="I50" s="669"/>
      <c r="J50" s="669"/>
      <c r="K50" s="669"/>
      <c r="L50" s="714"/>
      <c r="M50" s="1305">
        <f>'COVID-ARP'!H64</f>
        <v>0</v>
      </c>
      <c r="N50" s="668"/>
      <c r="O50" s="670"/>
      <c r="P50" s="670"/>
      <c r="Q50" s="668"/>
      <c r="R50" s="668"/>
      <c r="S50" s="667">
        <f t="shared" si="1"/>
        <v>0</v>
      </c>
      <c r="T50" s="6"/>
      <c r="U50" s="846"/>
      <c r="V50" s="89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row>
    <row r="51" spans="1:86" ht="24" customHeight="1" thickTop="1" thickBot="1">
      <c r="A51" s="1263" t="str">
        <f>'Service Category Lookup Val '!A87</f>
        <v>90-1</v>
      </c>
      <c r="B51" s="1530" t="str">
        <f>'Service Category Lookup Val '!D87</f>
        <v>Volunteer Services-In Home</v>
      </c>
      <c r="C51" s="1525"/>
      <c r="D51" s="1526"/>
      <c r="E51" s="671"/>
      <c r="F51" s="669"/>
      <c r="G51" s="669"/>
      <c r="H51" s="669"/>
      <c r="I51" s="669"/>
      <c r="J51" s="669"/>
      <c r="K51" s="669"/>
      <c r="L51" s="714"/>
      <c r="M51" s="1305">
        <f>'COVID-ARP'!H65</f>
        <v>0</v>
      </c>
      <c r="N51" s="668"/>
      <c r="O51" s="670"/>
      <c r="P51" s="670"/>
      <c r="Q51" s="668"/>
      <c r="R51" s="668"/>
      <c r="S51" s="667">
        <f t="shared" si="1"/>
        <v>0</v>
      </c>
      <c r="T51" s="6"/>
      <c r="U51" s="846"/>
      <c r="V51" s="89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row>
    <row r="52" spans="1:86" ht="24" customHeight="1" thickTop="1" thickBot="1">
      <c r="A52" s="1264" t="str">
        <f>'Service Category Lookup Val '!A27</f>
        <v>16</v>
      </c>
      <c r="B52" s="1522" t="str">
        <f>'Service Category Lookup Val '!D27</f>
        <v>Caregiver Case Management</v>
      </c>
      <c r="C52" s="1522"/>
      <c r="D52" s="1523"/>
      <c r="E52" s="671"/>
      <c r="F52" s="669"/>
      <c r="G52" s="669"/>
      <c r="H52" s="669"/>
      <c r="I52" s="715"/>
      <c r="J52" s="669"/>
      <c r="K52" s="669"/>
      <c r="L52" s="714"/>
      <c r="M52" s="1305">
        <f>'COVID-ARP'!H66</f>
        <v>0</v>
      </c>
      <c r="N52" s="668"/>
      <c r="O52" s="670"/>
      <c r="P52" s="670"/>
      <c r="Q52" s="668"/>
      <c r="R52" s="668"/>
      <c r="S52" s="667">
        <f t="shared" si="1"/>
        <v>0</v>
      </c>
      <c r="T52" s="6"/>
      <c r="U52" s="846"/>
      <c r="V52" s="89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row>
    <row r="53" spans="1:86" ht="24" customHeight="1" thickTop="1" thickBot="1">
      <c r="A53" s="300" t="str">
        <f>'Service Category Lookup Val '!A70</f>
        <v>70-2a</v>
      </c>
      <c r="B53" s="1522" t="str">
        <f>'Service Category Lookup Val '!D70</f>
        <v>Caregiver Counseling</v>
      </c>
      <c r="C53" s="1522"/>
      <c r="D53" s="1523"/>
      <c r="E53" s="671"/>
      <c r="F53" s="669"/>
      <c r="G53" s="669"/>
      <c r="H53" s="669"/>
      <c r="I53" s="715"/>
      <c r="J53" s="669"/>
      <c r="K53" s="669"/>
      <c r="L53" s="714"/>
      <c r="M53" s="1305">
        <f>'COVID-ARP'!H67</f>
        <v>0</v>
      </c>
      <c r="N53" s="668"/>
      <c r="O53" s="670"/>
      <c r="P53" s="670"/>
      <c r="Q53" s="668"/>
      <c r="R53" s="668"/>
      <c r="S53" s="667">
        <f t="shared" si="1"/>
        <v>0</v>
      </c>
      <c r="T53" s="6"/>
      <c r="U53" s="846"/>
      <c r="V53" s="89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row>
    <row r="54" spans="1:86" ht="24" customHeight="1" thickTop="1" thickBot="1">
      <c r="A54" s="300" t="str">
        <f>'Service Category Lookup Val '!A23</f>
        <v>15</v>
      </c>
      <c r="B54" s="1527" t="str">
        <f>'Service Category Lookup Val '!D23</f>
        <v>Caregiver Information Services</v>
      </c>
      <c r="C54" s="1528"/>
      <c r="D54" s="1529"/>
      <c r="E54" s="671"/>
      <c r="F54" s="669"/>
      <c r="G54" s="669"/>
      <c r="H54" s="669"/>
      <c r="I54" s="715"/>
      <c r="J54" s="669"/>
      <c r="K54" s="669"/>
      <c r="L54" s="714"/>
      <c r="M54" s="1305">
        <f>'COVID-ARP'!H68</f>
        <v>0</v>
      </c>
      <c r="N54" s="668"/>
      <c r="O54" s="670"/>
      <c r="P54" s="670"/>
      <c r="Q54" s="668"/>
      <c r="R54" s="668"/>
      <c r="S54" s="667">
        <f t="shared" si="1"/>
        <v>0</v>
      </c>
      <c r="T54" s="6"/>
      <c r="U54" s="846"/>
      <c r="V54" s="89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row>
    <row r="55" spans="1:86" ht="24" customHeight="1" thickTop="1" thickBot="1">
      <c r="A55" s="300" t="str">
        <f>'Service Category Lookup Val '!A24</f>
        <v>15</v>
      </c>
      <c r="B55" s="1527" t="str">
        <f>'Service Category Lookup Val '!D24</f>
        <v>Caregiver Information and Referral</v>
      </c>
      <c r="C55" s="1528"/>
      <c r="D55" s="1529"/>
      <c r="E55" s="671"/>
      <c r="F55" s="669"/>
      <c r="G55" s="669"/>
      <c r="H55" s="669"/>
      <c r="I55" s="715"/>
      <c r="J55" s="669"/>
      <c r="K55" s="669"/>
      <c r="L55" s="714"/>
      <c r="M55" s="1305">
        <f>'COVID-ARP'!H69</f>
        <v>0</v>
      </c>
      <c r="N55" s="668"/>
      <c r="O55" s="670"/>
      <c r="P55" s="670"/>
      <c r="Q55" s="668"/>
      <c r="R55" s="668"/>
      <c r="S55" s="667">
        <f t="shared" si="1"/>
        <v>0</v>
      </c>
      <c r="T55" s="6"/>
      <c r="U55" s="846"/>
      <c r="V55" s="89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row>
    <row r="56" spans="1:86" ht="24" customHeight="1" thickTop="1" thickBot="1">
      <c r="A56" s="1265" t="str">
        <f>'Service Category Lookup Val '!A37</f>
        <v>30-5</v>
      </c>
      <c r="B56" s="1524" t="str">
        <f>'Service Category Lookup Val '!D37</f>
        <v>Caregiver In-Home Respite</v>
      </c>
      <c r="C56" s="1525"/>
      <c r="D56" s="1526"/>
      <c r="E56" s="671"/>
      <c r="F56" s="669"/>
      <c r="G56" s="669"/>
      <c r="H56" s="669"/>
      <c r="I56" s="715"/>
      <c r="J56" s="669"/>
      <c r="K56" s="669"/>
      <c r="L56" s="714"/>
      <c r="M56" s="1305">
        <f>'COVID-ARP'!H70</f>
        <v>0</v>
      </c>
      <c r="N56" s="668"/>
      <c r="O56" s="670"/>
      <c r="P56" s="670"/>
      <c r="Q56" s="668"/>
      <c r="R56" s="668"/>
      <c r="S56" s="667">
        <f t="shared" si="1"/>
        <v>0</v>
      </c>
      <c r="T56" s="6"/>
      <c r="U56" s="846"/>
      <c r="V56" s="89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row>
    <row r="57" spans="1:86" ht="24" customHeight="1" thickTop="1" thickBot="1">
      <c r="A57" s="1265" t="str">
        <f>'Service Category Lookup Val '!A38</f>
        <v>30-5</v>
      </c>
      <c r="B57" s="1524" t="str">
        <f>'Service Category Lookup Val '!D38</f>
        <v>Caregiver Out-of-Home Respite (Day)</v>
      </c>
      <c r="C57" s="1525"/>
      <c r="D57" s="1526"/>
      <c r="E57" s="671"/>
      <c r="F57" s="669"/>
      <c r="G57" s="669"/>
      <c r="H57" s="669"/>
      <c r="I57" s="715"/>
      <c r="J57" s="669"/>
      <c r="K57" s="669"/>
      <c r="L57" s="714"/>
      <c r="M57" s="1305">
        <f>'COVID-ARP'!H71</f>
        <v>0</v>
      </c>
      <c r="N57" s="668"/>
      <c r="O57" s="670"/>
      <c r="P57" s="670"/>
      <c r="Q57" s="668"/>
      <c r="R57" s="668"/>
      <c r="S57" s="667">
        <f t="shared" si="1"/>
        <v>0</v>
      </c>
      <c r="T57" s="6"/>
      <c r="U57" s="846"/>
      <c r="V57" s="89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row>
    <row r="58" spans="1:86" ht="24" customHeight="1" thickTop="1" thickBot="1">
      <c r="A58" s="1265" t="str">
        <f>'Service Category Lookup Val '!A39</f>
        <v>30-5</v>
      </c>
      <c r="B58" s="1524" t="str">
        <f>'Service Category Lookup Val '!D39</f>
        <v>Caregiver Out-of-Home Respite (Overnight)</v>
      </c>
      <c r="C58" s="1525"/>
      <c r="D58" s="1526"/>
      <c r="E58" s="671"/>
      <c r="F58" s="669"/>
      <c r="G58" s="669"/>
      <c r="H58" s="669"/>
      <c r="I58" s="715"/>
      <c r="J58" s="669"/>
      <c r="K58" s="669"/>
      <c r="L58" s="714"/>
      <c r="M58" s="1305">
        <f>'COVID-ARP'!H72</f>
        <v>0</v>
      </c>
      <c r="N58" s="668"/>
      <c r="O58" s="670"/>
      <c r="P58" s="670"/>
      <c r="Q58" s="668"/>
      <c r="R58" s="668"/>
      <c r="S58" s="667">
        <f t="shared" si="1"/>
        <v>0</v>
      </c>
      <c r="T58" s="6"/>
      <c r="U58" s="846"/>
      <c r="V58" s="89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row>
    <row r="59" spans="1:86" ht="24" customHeight="1" thickTop="1" thickBot="1">
      <c r="A59" s="1265" t="str">
        <f>'Service Category Lookup Val '!A40</f>
        <v>30-5</v>
      </c>
      <c r="B59" s="1524" t="str">
        <f>'Service Category Lookup Val '!D40</f>
        <v>Caregiver Respite Care</v>
      </c>
      <c r="C59" s="1525"/>
      <c r="D59" s="1526"/>
      <c r="E59" s="671"/>
      <c r="F59" s="669"/>
      <c r="G59" s="669"/>
      <c r="H59" s="669"/>
      <c r="I59" s="715"/>
      <c r="J59" s="669"/>
      <c r="K59" s="669"/>
      <c r="L59" s="714"/>
      <c r="M59" s="1305">
        <f>'COVID-ARP'!H73</f>
        <v>0</v>
      </c>
      <c r="N59" s="668"/>
      <c r="O59" s="670"/>
      <c r="P59" s="670"/>
      <c r="Q59" s="668"/>
      <c r="R59" s="668"/>
      <c r="S59" s="667">
        <f t="shared" si="1"/>
        <v>0</v>
      </c>
      <c r="T59" s="6"/>
      <c r="U59" s="846"/>
      <c r="V59" s="89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row>
    <row r="60" spans="1:86" ht="24" customHeight="1" thickTop="1" thickBot="1">
      <c r="A60" s="600">
        <f>'Service Category Lookup Val '!A81</f>
        <v>73</v>
      </c>
      <c r="B60" s="1522" t="str">
        <f>'Service Category Lookup Val '!D81</f>
        <v>Caregiver Self-Directed Care</v>
      </c>
      <c r="C60" s="1522"/>
      <c r="D60" s="1523"/>
      <c r="E60" s="671"/>
      <c r="F60" s="669"/>
      <c r="G60" s="669"/>
      <c r="H60" s="669"/>
      <c r="I60" s="715"/>
      <c r="J60" s="669"/>
      <c r="K60" s="669"/>
      <c r="L60" s="714"/>
      <c r="M60" s="1305">
        <f>'COVID-ARP'!H74</f>
        <v>0</v>
      </c>
      <c r="N60" s="668"/>
      <c r="O60" s="670"/>
      <c r="P60" s="670"/>
      <c r="Q60" s="668"/>
      <c r="R60" s="668"/>
      <c r="S60" s="667">
        <f t="shared" si="1"/>
        <v>0</v>
      </c>
      <c r="T60" s="6"/>
      <c r="U60" s="846"/>
      <c r="V60" s="89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row>
    <row r="61" spans="1:86" ht="24" customHeight="1" thickTop="1" thickBot="1">
      <c r="A61" s="300" t="str">
        <f>'Service Category Lookup Val '!A47</f>
        <v>30-7</v>
      </c>
      <c r="B61" s="1522" t="str">
        <f>'Service Category Lookup Val '!D47</f>
        <v xml:space="preserve">Caregiver Supplemental Services </v>
      </c>
      <c r="C61" s="1522"/>
      <c r="D61" s="1523"/>
      <c r="E61" s="671"/>
      <c r="F61" s="669"/>
      <c r="G61" s="669"/>
      <c r="H61" s="669"/>
      <c r="I61" s="715"/>
      <c r="J61" s="669"/>
      <c r="K61" s="669"/>
      <c r="L61" s="714"/>
      <c r="M61" s="1305">
        <f>'COVID-ARP'!H75</f>
        <v>0</v>
      </c>
      <c r="N61" s="668"/>
      <c r="O61" s="670"/>
      <c r="P61" s="670"/>
      <c r="Q61" s="668"/>
      <c r="R61" s="668"/>
      <c r="S61" s="667">
        <f t="shared" si="1"/>
        <v>0</v>
      </c>
      <c r="T61" s="6"/>
      <c r="U61" s="846"/>
      <c r="V61" s="89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row>
    <row r="62" spans="1:86" ht="24" customHeight="1" thickTop="1" thickBot="1">
      <c r="A62" s="300" t="str">
        <f>'Service Category Lookup Val '!A45</f>
        <v>30-6</v>
      </c>
      <c r="B62" s="1522" t="str">
        <f>'Service Category Lookup Val '!D45</f>
        <v>Caregiver Support Groups</v>
      </c>
      <c r="C62" s="1522"/>
      <c r="D62" s="1523"/>
      <c r="E62" s="671"/>
      <c r="F62" s="669"/>
      <c r="G62" s="669"/>
      <c r="H62" s="669"/>
      <c r="I62" s="715"/>
      <c r="J62" s="669"/>
      <c r="K62" s="669"/>
      <c r="L62" s="714"/>
      <c r="M62" s="1305">
        <f>'COVID-ARP'!H76</f>
        <v>0</v>
      </c>
      <c r="N62" s="668"/>
      <c r="O62" s="670"/>
      <c r="P62" s="670"/>
      <c r="Q62" s="668"/>
      <c r="R62" s="668"/>
      <c r="S62" s="667">
        <f t="shared" si="1"/>
        <v>0</v>
      </c>
      <c r="T62" s="6"/>
      <c r="U62" s="846"/>
      <c r="V62" s="89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row>
    <row r="63" spans="1:86" ht="24" customHeight="1" thickTop="1" thickBot="1">
      <c r="A63" s="300" t="str">
        <f>'Service Category Lookup Val '!A75</f>
        <v>70-9</v>
      </c>
      <c r="B63" s="1522" t="str">
        <f>'Service Category Lookup Val '!D75</f>
        <v>Caregiver Training</v>
      </c>
      <c r="C63" s="1522"/>
      <c r="D63" s="1523"/>
      <c r="E63" s="671"/>
      <c r="F63" s="669"/>
      <c r="G63" s="669"/>
      <c r="H63" s="669"/>
      <c r="I63" s="715"/>
      <c r="J63" s="669"/>
      <c r="K63" s="669"/>
      <c r="L63" s="714"/>
      <c r="M63" s="1305">
        <f>'COVID-ARP'!H77</f>
        <v>0</v>
      </c>
      <c r="N63" s="668"/>
      <c r="O63" s="670"/>
      <c r="P63" s="670"/>
      <c r="Q63" s="668"/>
      <c r="R63" s="668"/>
      <c r="S63" s="667">
        <f t="shared" si="1"/>
        <v>0</v>
      </c>
      <c r="T63" s="6"/>
      <c r="U63" s="846"/>
      <c r="V63" s="89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row>
    <row r="64" spans="1:86" ht="24" customHeight="1" thickTop="1" thickBot="1">
      <c r="A64" s="300" t="str">
        <f>'Service Category Lookup Val '!A30</f>
        <v>16-a</v>
      </c>
      <c r="B64" s="1545" t="str">
        <f>'Service Category Lookup Val '!D30</f>
        <v>Caregiver {Older Relative} Case Management</v>
      </c>
      <c r="C64" s="1549"/>
      <c r="D64" s="1550"/>
      <c r="E64" s="671"/>
      <c r="F64" s="669"/>
      <c r="G64" s="669"/>
      <c r="H64" s="669"/>
      <c r="I64" s="715"/>
      <c r="J64" s="669"/>
      <c r="K64" s="669"/>
      <c r="L64" s="714"/>
      <c r="M64" s="1305">
        <f>'COVID-ARP'!H78</f>
        <v>0</v>
      </c>
      <c r="N64" s="668"/>
      <c r="O64" s="670"/>
      <c r="P64" s="670"/>
      <c r="Q64" s="668"/>
      <c r="R64" s="668"/>
      <c r="S64" s="667">
        <f t="shared" si="1"/>
        <v>0</v>
      </c>
      <c r="T64" s="6"/>
      <c r="U64" s="846"/>
      <c r="V64" s="89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row>
    <row r="65" spans="1:86" ht="24" customHeight="1" thickTop="1" thickBot="1">
      <c r="A65" s="1270" t="str">
        <f>'Service Category Lookup Val '!A71</f>
        <v>70-2b</v>
      </c>
      <c r="B65" s="1548" t="str">
        <f>'Service Category Lookup Val '!D71</f>
        <v>Caregiver {Older Relative} Counseling</v>
      </c>
      <c r="C65" s="1525"/>
      <c r="D65" s="1526"/>
      <c r="E65" s="672"/>
      <c r="F65" s="669"/>
      <c r="G65" s="669"/>
      <c r="H65" s="669"/>
      <c r="I65" s="715"/>
      <c r="J65" s="669"/>
      <c r="K65" s="669"/>
      <c r="L65" s="714"/>
      <c r="M65" s="1305">
        <f>'COVID-ARP'!H79</f>
        <v>0</v>
      </c>
      <c r="N65" s="668"/>
      <c r="O65" s="670"/>
      <c r="P65" s="670"/>
      <c r="Q65" s="668"/>
      <c r="R65" s="668"/>
      <c r="S65" s="667">
        <f t="shared" si="1"/>
        <v>0</v>
      </c>
      <c r="T65" s="6"/>
      <c r="U65" s="846"/>
      <c r="V65" s="89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row>
    <row r="66" spans="1:86" ht="24" customHeight="1" thickTop="1" thickBot="1">
      <c r="A66" s="1270" t="str">
        <f>'Service Category Lookup Val '!A25</f>
        <v>15a</v>
      </c>
      <c r="B66" s="1548" t="str">
        <f>'Service Category Lookup Val '!D25</f>
        <v xml:space="preserve">Caregiver {Older Relative} Information Services </v>
      </c>
      <c r="C66" s="1525"/>
      <c r="D66" s="1526"/>
      <c r="E66" s="672"/>
      <c r="F66" s="669"/>
      <c r="G66" s="669"/>
      <c r="H66" s="669"/>
      <c r="I66" s="715"/>
      <c r="J66" s="669"/>
      <c r="K66" s="669"/>
      <c r="L66" s="714"/>
      <c r="M66" s="1305">
        <f>'COVID-ARP'!H80</f>
        <v>0</v>
      </c>
      <c r="N66" s="668"/>
      <c r="O66" s="670"/>
      <c r="P66" s="670"/>
      <c r="Q66" s="668"/>
      <c r="R66" s="668"/>
      <c r="S66" s="667">
        <f t="shared" si="1"/>
        <v>0</v>
      </c>
      <c r="T66" s="6"/>
      <c r="U66" s="846"/>
      <c r="V66" s="89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row>
    <row r="67" spans="1:86" ht="24" customHeight="1" thickTop="1" thickBot="1">
      <c r="A67" s="1270" t="str">
        <f>'Service Category Lookup Val '!A26</f>
        <v>15a</v>
      </c>
      <c r="B67" s="1548" t="str">
        <f>'Service Category Lookup Val '!D26</f>
        <v xml:space="preserve">Caregiver {Older Relative} Information and Referral </v>
      </c>
      <c r="C67" s="1525"/>
      <c r="D67" s="1526"/>
      <c r="E67" s="672"/>
      <c r="F67" s="669"/>
      <c r="G67" s="669"/>
      <c r="H67" s="669"/>
      <c r="I67" s="715"/>
      <c r="J67" s="669"/>
      <c r="K67" s="669"/>
      <c r="L67" s="714"/>
      <c r="M67" s="1305">
        <f>'COVID-ARP'!H81</f>
        <v>0</v>
      </c>
      <c r="N67" s="668"/>
      <c r="O67" s="670"/>
      <c r="P67" s="670"/>
      <c r="Q67" s="668"/>
      <c r="R67" s="668"/>
      <c r="S67" s="667">
        <f t="shared" si="1"/>
        <v>0</v>
      </c>
      <c r="T67" s="6"/>
      <c r="U67" s="846"/>
      <c r="V67" s="89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row>
    <row r="68" spans="1:86" ht="24" customHeight="1" thickTop="1" thickBot="1">
      <c r="A68" s="1270" t="str">
        <f>'Service Category Lookup Val '!A41</f>
        <v>30-5a</v>
      </c>
      <c r="B68" s="1545" t="str">
        <f>'Service Category Lookup Val '!D41</f>
        <v>Caregiver {Older Relative} In-Home Respite</v>
      </c>
      <c r="C68" s="1525"/>
      <c r="D68" s="1526"/>
      <c r="E68" s="672"/>
      <c r="F68" s="669"/>
      <c r="G68" s="669"/>
      <c r="H68" s="669"/>
      <c r="I68" s="715"/>
      <c r="J68" s="669"/>
      <c r="K68" s="669"/>
      <c r="L68" s="714"/>
      <c r="M68" s="1305">
        <f>'COVID-ARP'!H82</f>
        <v>0</v>
      </c>
      <c r="N68" s="668"/>
      <c r="O68" s="670"/>
      <c r="P68" s="670"/>
      <c r="Q68" s="668"/>
      <c r="R68" s="668"/>
      <c r="S68" s="667">
        <f t="shared" si="1"/>
        <v>0</v>
      </c>
      <c r="T68" s="6"/>
      <c r="U68" s="846"/>
      <c r="V68" s="89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row>
    <row r="69" spans="1:86" ht="24" customHeight="1" thickTop="1" thickBot="1">
      <c r="A69" s="1270" t="str">
        <f>'Service Category Lookup Val '!A42</f>
        <v>30-5a</v>
      </c>
      <c r="B69" s="1545" t="str">
        <f>'Service Category Lookup Val '!D42</f>
        <v>Caregiver {Older Relative} Out-of-Home Respite {Day}</v>
      </c>
      <c r="C69" s="1546"/>
      <c r="D69" s="1547"/>
      <c r="E69" s="672"/>
      <c r="F69" s="669"/>
      <c r="G69" s="669"/>
      <c r="H69" s="669"/>
      <c r="I69" s="715"/>
      <c r="J69" s="669"/>
      <c r="K69" s="669"/>
      <c r="L69" s="714"/>
      <c r="M69" s="1305">
        <f>'COVID-ARP'!H83</f>
        <v>0</v>
      </c>
      <c r="N69" s="668"/>
      <c r="O69" s="670"/>
      <c r="P69" s="670"/>
      <c r="Q69" s="668"/>
      <c r="R69" s="668"/>
      <c r="S69" s="667">
        <f t="shared" si="1"/>
        <v>0</v>
      </c>
      <c r="T69" s="6"/>
      <c r="U69" s="846"/>
      <c r="V69" s="89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row>
    <row r="70" spans="1:86" ht="24" customHeight="1" thickTop="1" thickBot="1">
      <c r="A70" s="1270" t="str">
        <f>'Service Category Lookup Val '!A42</f>
        <v>30-5a</v>
      </c>
      <c r="B70" s="1405" t="str">
        <f>'Service Category Lookup Val '!D43</f>
        <v>Caregiver {Older Relative} Out-of-Home Respite {Overnight}</v>
      </c>
      <c r="C70" s="1266"/>
      <c r="D70" s="1267"/>
      <c r="E70" s="672"/>
      <c r="F70" s="669"/>
      <c r="G70" s="669"/>
      <c r="H70" s="669"/>
      <c r="I70" s="715"/>
      <c r="J70" s="669"/>
      <c r="K70" s="669"/>
      <c r="L70" s="714"/>
      <c r="M70" s="1305">
        <f>'COVID-ARP'!H84</f>
        <v>0</v>
      </c>
      <c r="N70" s="668"/>
      <c r="O70" s="670"/>
      <c r="P70" s="670"/>
      <c r="Q70" s="668"/>
      <c r="R70" s="668"/>
      <c r="S70" s="667">
        <f t="shared" si="1"/>
        <v>0</v>
      </c>
      <c r="T70" s="6"/>
      <c r="U70" s="846"/>
      <c r="V70" s="89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row>
    <row r="71" spans="1:86" ht="24" customHeight="1" thickTop="1" thickBot="1">
      <c r="A71" s="1270" t="str">
        <f>'Service Category Lookup Val '!A43</f>
        <v>30-5a</v>
      </c>
      <c r="B71" s="1405" t="str">
        <f>'Service Category Lookup Val '!D44</f>
        <v xml:space="preserve">Caregiver {Older Relative} Respite Care </v>
      </c>
      <c r="C71" s="1268"/>
      <c r="D71" s="1269"/>
      <c r="E71" s="672"/>
      <c r="F71" s="669"/>
      <c r="G71" s="669"/>
      <c r="H71" s="669"/>
      <c r="I71" s="715"/>
      <c r="J71" s="669"/>
      <c r="K71" s="669"/>
      <c r="L71" s="714"/>
      <c r="M71" s="1305">
        <f>'COVID-ARP'!H85</f>
        <v>0</v>
      </c>
      <c r="N71" s="668"/>
      <c r="O71" s="670"/>
      <c r="P71" s="670"/>
      <c r="Q71" s="668"/>
      <c r="R71" s="668"/>
      <c r="S71" s="667">
        <f t="shared" si="1"/>
        <v>0</v>
      </c>
      <c r="T71" s="6"/>
      <c r="U71" s="846"/>
      <c r="V71" s="89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row>
    <row r="72" spans="1:86" ht="24" customHeight="1" thickTop="1" thickBot="1">
      <c r="A72" s="1270" t="str">
        <f>'Service Category Lookup Val '!A82</f>
        <v>73a</v>
      </c>
      <c r="B72" s="1522" t="str">
        <f>'Service Category Lookup Val '!D82</f>
        <v xml:space="preserve">Caregiver {Older Relative} Self-Directed Care </v>
      </c>
      <c r="C72" s="1522"/>
      <c r="D72" s="1523"/>
      <c r="E72" s="672"/>
      <c r="F72" s="669"/>
      <c r="G72" s="669"/>
      <c r="H72" s="669"/>
      <c r="I72" s="715"/>
      <c r="J72" s="669"/>
      <c r="K72" s="669"/>
      <c r="L72" s="714"/>
      <c r="M72" s="1305">
        <f>'COVID-ARP'!H86</f>
        <v>0</v>
      </c>
      <c r="N72" s="668"/>
      <c r="O72" s="670"/>
      <c r="P72" s="670"/>
      <c r="Q72" s="668"/>
      <c r="R72" s="668"/>
      <c r="S72" s="667">
        <f t="shared" si="1"/>
        <v>0</v>
      </c>
      <c r="T72" s="6"/>
      <c r="U72" s="846"/>
      <c r="V72" s="89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row>
    <row r="73" spans="1:86" ht="24" customHeight="1" thickTop="1" thickBot="1">
      <c r="A73" s="1270" t="str">
        <f>'Service Category Lookup Val '!A48</f>
        <v>30-7a</v>
      </c>
      <c r="B73" s="1522" t="str">
        <f>'Service Category Lookup Val '!D48</f>
        <v xml:space="preserve">Caregiver {Older Relative} Supplemental Services  </v>
      </c>
      <c r="C73" s="1522"/>
      <c r="D73" s="1523"/>
      <c r="E73" s="672"/>
      <c r="F73" s="669"/>
      <c r="G73" s="669"/>
      <c r="H73" s="669"/>
      <c r="I73" s="715"/>
      <c r="J73" s="669"/>
      <c r="K73" s="669"/>
      <c r="L73" s="714"/>
      <c r="M73" s="1305">
        <f>'COVID-ARP'!H87</f>
        <v>0</v>
      </c>
      <c r="N73" s="668"/>
      <c r="O73" s="670"/>
      <c r="P73" s="670"/>
      <c r="Q73" s="668"/>
      <c r="R73" s="668"/>
      <c r="S73" s="667">
        <f t="shared" si="1"/>
        <v>0</v>
      </c>
      <c r="T73" s="6"/>
      <c r="U73" s="846"/>
      <c r="V73" s="89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row>
    <row r="74" spans="1:86" ht="24" customHeight="1" thickTop="1" thickBot="1">
      <c r="A74" s="1270" t="str">
        <f>'Service Category Lookup Val '!A46</f>
        <v>30-6a</v>
      </c>
      <c r="B74" s="1522" t="str">
        <f>'Service Category Lookup Val '!D46</f>
        <v>Caregiver {Older Relative } Support Groups</v>
      </c>
      <c r="C74" s="1522"/>
      <c r="D74" s="1523"/>
      <c r="E74" s="672"/>
      <c r="F74" s="669"/>
      <c r="G74" s="669"/>
      <c r="H74" s="669"/>
      <c r="I74" s="715"/>
      <c r="J74" s="669"/>
      <c r="K74" s="669"/>
      <c r="L74" s="714"/>
      <c r="M74" s="1305">
        <f>'COVID-ARP'!H88</f>
        <v>0</v>
      </c>
      <c r="N74" s="668"/>
      <c r="O74" s="670"/>
      <c r="P74" s="670"/>
      <c r="Q74" s="668"/>
      <c r="R74" s="668"/>
      <c r="S74" s="667">
        <f t="shared" si="1"/>
        <v>0</v>
      </c>
      <c r="T74" s="6"/>
      <c r="U74" s="846"/>
      <c r="V74" s="89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row>
    <row r="75" spans="1:86" ht="24" customHeight="1" thickTop="1" thickBot="1">
      <c r="A75" s="1270" t="str">
        <f>'Service Category Lookup Val '!A76</f>
        <v>70-9a</v>
      </c>
      <c r="B75" s="1405" t="str">
        <f>'Service Category Lookup Val '!D76</f>
        <v>Caregiver {Older Relative} Training</v>
      </c>
      <c r="C75" s="1268"/>
      <c r="D75" s="1269"/>
      <c r="E75" s="672"/>
      <c r="F75" s="669"/>
      <c r="G75" s="669"/>
      <c r="H75" s="669"/>
      <c r="I75" s="715"/>
      <c r="J75" s="669"/>
      <c r="K75" s="669"/>
      <c r="L75" s="714"/>
      <c r="M75" s="1305">
        <f>'COVID-ARP'!H89</f>
        <v>0</v>
      </c>
      <c r="N75" s="668"/>
      <c r="O75" s="670"/>
      <c r="P75" s="670"/>
      <c r="Q75" s="668"/>
      <c r="R75" s="668"/>
      <c r="S75" s="667">
        <f t="shared" si="1"/>
        <v>0</v>
      </c>
      <c r="T75" s="6"/>
      <c r="U75" s="846"/>
      <c r="V75" s="89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row>
    <row r="76" spans="1:86" s="361" customFormat="1" ht="24" customHeight="1" thickTop="1" thickBot="1">
      <c r="A76" s="1535" t="s">
        <v>474</v>
      </c>
      <c r="B76" s="1536"/>
      <c r="C76" s="1536"/>
      <c r="D76" s="1537"/>
      <c r="E76" s="673">
        <f t="shared" ref="E76:R76" si="2">ROUND(SUM(E15:E75),0)</f>
        <v>0</v>
      </c>
      <c r="F76" s="673">
        <f t="shared" si="2"/>
        <v>0</v>
      </c>
      <c r="G76" s="673">
        <f t="shared" si="2"/>
        <v>0</v>
      </c>
      <c r="H76" s="673">
        <f t="shared" si="2"/>
        <v>0</v>
      </c>
      <c r="I76" s="673">
        <f t="shared" si="2"/>
        <v>0</v>
      </c>
      <c r="J76" s="673">
        <f t="shared" si="2"/>
        <v>0</v>
      </c>
      <c r="K76" s="673">
        <f t="shared" si="2"/>
        <v>0</v>
      </c>
      <c r="L76" s="673">
        <f t="shared" si="2"/>
        <v>0</v>
      </c>
      <c r="M76" s="673">
        <f t="shared" si="2"/>
        <v>0</v>
      </c>
      <c r="N76" s="674">
        <f t="shared" si="2"/>
        <v>0</v>
      </c>
      <c r="O76" s="1114">
        <f t="shared" si="2"/>
        <v>0</v>
      </c>
      <c r="P76" s="673">
        <f t="shared" si="2"/>
        <v>0</v>
      </c>
      <c r="Q76" s="673">
        <f t="shared" si="2"/>
        <v>0</v>
      </c>
      <c r="R76" s="675">
        <f t="shared" si="2"/>
        <v>0</v>
      </c>
      <c r="S76" s="676">
        <f t="shared" si="1"/>
        <v>0</v>
      </c>
      <c r="T76" s="6"/>
      <c r="U76" s="1160">
        <f>SUM(U15:U75)</f>
        <v>0</v>
      </c>
      <c r="V76" s="1160">
        <f>SUM(V15:V75)</f>
        <v>0</v>
      </c>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360"/>
      <c r="BZ76" s="360"/>
      <c r="CA76" s="360"/>
      <c r="CB76" s="360"/>
      <c r="CC76" s="360"/>
      <c r="CD76" s="360"/>
      <c r="CE76" s="360"/>
      <c r="CF76" s="360"/>
      <c r="CG76" s="360"/>
      <c r="CH76" s="360"/>
    </row>
    <row r="77" spans="1:86" ht="25.5" customHeight="1" thickTop="1">
      <c r="A77" s="1133"/>
      <c r="B77" s="1134"/>
      <c r="C77" s="1134"/>
      <c r="D77" s="1135"/>
      <c r="E77" s="1538" t="s">
        <v>552</v>
      </c>
      <c r="F77" s="1539"/>
      <c r="G77" s="1539"/>
      <c r="H77" s="1539"/>
      <c r="I77" s="1539"/>
      <c r="J77" s="1539"/>
      <c r="K77" s="1539"/>
      <c r="L77" s="1539"/>
      <c r="M77" s="1136"/>
      <c r="N77" s="1137"/>
      <c r="O77" s="1138"/>
      <c r="P77" s="1138"/>
      <c r="Q77" s="1139"/>
      <c r="R77" s="1138"/>
      <c r="S77" s="1140"/>
      <c r="T77" s="523"/>
      <c r="U77" s="1140"/>
      <c r="V77" s="1140"/>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row>
    <row r="78" spans="1:86" ht="12" customHeight="1" thickBot="1">
      <c r="A78" s="523"/>
      <c r="B78" s="1128"/>
      <c r="C78" s="1128"/>
      <c r="D78" s="1129"/>
      <c r="E78" s="1130"/>
      <c r="F78" s="1131"/>
      <c r="G78" s="1131"/>
      <c r="H78" s="1131"/>
      <c r="I78" s="1131"/>
      <c r="J78" s="1131"/>
      <c r="K78" s="1131"/>
      <c r="L78" s="1131"/>
      <c r="M78" s="1131"/>
      <c r="N78" s="1132"/>
      <c r="O78" s="523"/>
      <c r="P78" s="523"/>
      <c r="Q78" s="1184"/>
      <c r="R78" s="523"/>
      <c r="S78" s="523"/>
      <c r="T78" s="523"/>
      <c r="U78" s="523"/>
      <c r="V78" s="523"/>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row>
    <row r="79" spans="1:86" ht="18" customHeight="1" thickBot="1">
      <c r="A79" s="6"/>
      <c r="B79" s="1115" t="s">
        <v>399</v>
      </c>
      <c r="C79" s="1116" t="s">
        <v>574</v>
      </c>
      <c r="D79" s="6"/>
      <c r="E79" s="1117" t="s">
        <v>401</v>
      </c>
      <c r="F79" s="1118" t="s">
        <v>402</v>
      </c>
      <c r="G79" s="1119" t="s">
        <v>403</v>
      </c>
      <c r="H79" s="1120" t="s">
        <v>404</v>
      </c>
      <c r="I79" s="1121" t="s">
        <v>405</v>
      </c>
      <c r="J79" s="1122"/>
      <c r="K79" s="231"/>
      <c r="L79" s="1123" t="s">
        <v>406</v>
      </c>
      <c r="M79" s="1124" t="s">
        <v>407</v>
      </c>
      <c r="N79" s="1125" t="s">
        <v>409</v>
      </c>
      <c r="O79" s="1126" t="s">
        <v>416</v>
      </c>
      <c r="P79" s="1127" t="s">
        <v>173</v>
      </c>
      <c r="Q79" s="1183" t="s">
        <v>409</v>
      </c>
      <c r="R79" s="1185"/>
      <c r="S79" s="257"/>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row>
    <row r="80" spans="1:86" ht="18" customHeight="1" thickBot="1">
      <c r="A80" s="6"/>
      <c r="B80" s="399" t="s">
        <v>410</v>
      </c>
      <c r="C80" s="639">
        <f>ROUND(SUM(E76:I76,M76)*10%,0)</f>
        <v>0</v>
      </c>
      <c r="D80" s="232">
        <v>0.25</v>
      </c>
      <c r="E80" s="400" t="s">
        <v>30</v>
      </c>
      <c r="F80" s="401">
        <f>((SUM(E41:I41,M41))/0.75-(SUM(E41:I41,M41)))</f>
        <v>0</v>
      </c>
      <c r="G80" s="401">
        <f>+O41+Q41</f>
        <v>0</v>
      </c>
      <c r="H80" s="402">
        <f>+G80-F80</f>
        <v>0</v>
      </c>
      <c r="I80" s="1422" t="str">
        <f>IF(F80&lt;=G80,"within compliance","out of compliance")</f>
        <v>within compliance</v>
      </c>
      <c r="J80" s="403"/>
      <c r="K80" s="6"/>
      <c r="L80" s="440" t="s">
        <v>412</v>
      </c>
      <c r="M80" s="566">
        <v>0.18</v>
      </c>
      <c r="N80" s="724" t="e">
        <f>SUM(E16,E17,E24,E25,E30,E31,E35,E37,E40,E49)/E76</f>
        <v>#DIV/0!</v>
      </c>
      <c r="O80" s="1166" t="s">
        <v>663</v>
      </c>
      <c r="P80" s="1167" t="s">
        <v>777</v>
      </c>
      <c r="Q80" s="1186" t="e">
        <f>SUM(I64,I65,I66,I67,I68,I69,I70,I71,I72,I73,I74,I75)/I76</f>
        <v>#DIV/0!</v>
      </c>
      <c r="R80" s="1168"/>
      <c r="S80" s="239"/>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row>
    <row r="81" spans="1:86" ht="18" customHeight="1" thickBot="1">
      <c r="A81" s="6"/>
      <c r="B81" s="404" t="s">
        <v>413</v>
      </c>
      <c r="C81" s="640">
        <f>SUM(E41:I41,M41)</f>
        <v>0</v>
      </c>
      <c r="D81" s="232" t="s">
        <v>31</v>
      </c>
      <c r="E81" s="405" t="s">
        <v>32</v>
      </c>
      <c r="F81" s="406" cm="1">
        <f t="array" ref="F81">(((SUM(E76:G76+'COVID-ARP'!C90:E90)-SUM(E41:G41+'COVID-ARP'!C54:E54)))/0.85-((SUM(E76:G76+'COVID-ARP'!C90:E90)-SUM(E41:G41+'COVID-ARP'!C54:E54))))*0.67</f>
        <v>0</v>
      </c>
      <c r="G81" s="406">
        <f>+O76+Q76-G80-G82</f>
        <v>0</v>
      </c>
      <c r="H81" s="407">
        <f>+G81-F81</f>
        <v>0</v>
      </c>
      <c r="I81" s="1423" t="str">
        <f>IF(F81&lt;=G81,"within compliance","out of compliance")</f>
        <v>within compliance</v>
      </c>
      <c r="J81" s="408"/>
      <c r="K81" s="6"/>
      <c r="L81" s="441" t="s">
        <v>415</v>
      </c>
      <c r="M81" s="567">
        <v>0.03</v>
      </c>
      <c r="N81" s="725" t="e">
        <f>SUM(E15,E18,E26,E27,E28,E29,E33,E34,E44,E45,E46,E51)/E76</f>
        <v>#DIV/0!</v>
      </c>
      <c r="O81" s="1166"/>
      <c r="P81" s="1182">
        <v>43915</v>
      </c>
      <c r="Q81" s="1187"/>
      <c r="R81" s="1168"/>
      <c r="S81" s="229"/>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row>
    <row r="82" spans="1:86" ht="18" customHeight="1" thickTop="1" thickBot="1">
      <c r="A82" s="6"/>
      <c r="B82" s="233" t="str">
        <f>IF(C81&lt;=C80,"within compliance","out of compliance")</f>
        <v>within compliance</v>
      </c>
      <c r="C82" s="234"/>
      <c r="D82" s="235">
        <v>0.25</v>
      </c>
      <c r="E82" s="236" t="s">
        <v>33</v>
      </c>
      <c r="F82" s="960">
        <f>((+I76-I41+'COVID-ARP'!G90-'COVID-ARP'!G54)/0.75-(I76-I41+'COVID-ARP'!G90-'COVID-ARP'!G54))</f>
        <v>0</v>
      </c>
      <c r="G82" s="237">
        <f>SUM(O52:O75,Q52:Q75)</f>
        <v>0</v>
      </c>
      <c r="H82" s="238">
        <f>+G82-F82</f>
        <v>0</v>
      </c>
      <c r="I82" s="1424" t="str">
        <f>IF(F82&lt;=G82,"within compliance","out of compliance")</f>
        <v>within compliance</v>
      </c>
      <c r="J82" s="602"/>
      <c r="K82" s="6"/>
      <c r="L82" s="884" t="s">
        <v>418</v>
      </c>
      <c r="M82" s="885">
        <v>0.03</v>
      </c>
      <c r="N82" s="886" t="e">
        <f>E32/E76</f>
        <v>#DIV/0!</v>
      </c>
      <c r="O82" s="1437" t="s">
        <v>664</v>
      </c>
      <c r="P82" s="1438"/>
      <c r="Q82" s="1438"/>
      <c r="R82" s="1439"/>
      <c r="S82" s="239"/>
      <c r="T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row>
    <row r="83" spans="1:86" ht="18" customHeight="1" thickBot="1">
      <c r="A83" s="6"/>
      <c r="B83" s="409" t="s">
        <v>223</v>
      </c>
      <c r="C83" s="641">
        <f>+C80-C81</f>
        <v>0</v>
      </c>
      <c r="D83" s="232"/>
      <c r="E83" s="410" t="s">
        <v>35</v>
      </c>
      <c r="F83" s="411">
        <f>SUM(F80:F82)</f>
        <v>0</v>
      </c>
      <c r="G83" s="411">
        <f>SUM(G80:G82)</f>
        <v>0</v>
      </c>
      <c r="H83" s="412">
        <f>+G83-F83</f>
        <v>0</v>
      </c>
      <c r="I83" s="409"/>
      <c r="J83" s="413"/>
      <c r="K83" s="6"/>
      <c r="L83" s="1440" t="s">
        <v>1018</v>
      </c>
      <c r="M83" s="1441" t="s">
        <v>1017</v>
      </c>
      <c r="N83" s="1442" t="s">
        <v>409</v>
      </c>
      <c r="S83" s="239"/>
      <c r="T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row>
    <row r="84" spans="1:86" ht="18" customHeight="1" thickBot="1">
      <c r="A84" s="6"/>
      <c r="D84" s="6"/>
      <c r="E84" s="414" t="s">
        <v>184</v>
      </c>
      <c r="F84" s="412"/>
      <c r="G84" s="411">
        <f>O76+Q76</f>
        <v>0</v>
      </c>
      <c r="H84" s="412"/>
      <c r="I84" s="415" t="s">
        <v>408</v>
      </c>
      <c r="J84" s="416"/>
      <c r="K84" s="6"/>
      <c r="L84" s="1445" t="s">
        <v>1015</v>
      </c>
      <c r="M84" s="1443" t="s">
        <v>1016</v>
      </c>
      <c r="N84" s="1444" t="e">
        <f>F20/F76</f>
        <v>#DIV/0!</v>
      </c>
      <c r="S84" s="6"/>
      <c r="T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row>
    <row r="85" spans="1:86" ht="18" customHeight="1">
      <c r="A85" s="6"/>
      <c r="D85" s="6"/>
      <c r="E85" s="6"/>
      <c r="F85" s="240"/>
      <c r="G85" s="240"/>
      <c r="H85" s="241"/>
      <c r="I85" s="6"/>
      <c r="J85" s="6"/>
      <c r="K85" s="6"/>
      <c r="O85"/>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row>
    <row r="86" spans="1:86" ht="18" customHeight="1" thickBot="1">
      <c r="A86" s="6"/>
      <c r="D86" s="6"/>
      <c r="E86" s="6"/>
      <c r="F86" s="240"/>
      <c r="G86" s="240"/>
      <c r="H86" s="241"/>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row>
    <row r="87" spans="1:86" ht="18" customHeight="1" thickTop="1" thickBot="1">
      <c r="A87" s="6"/>
      <c r="B87" s="518" t="s">
        <v>573</v>
      </c>
      <c r="C87" s="518"/>
      <c r="D87" s="6"/>
      <c r="E87" s="1540" t="s">
        <v>488</v>
      </c>
      <c r="F87" s="1543" t="s">
        <v>171</v>
      </c>
      <c r="G87" s="1544"/>
      <c r="H87" s="1544"/>
      <c r="I87" s="1544"/>
      <c r="J87" s="242"/>
      <c r="M87" s="1309" t="s">
        <v>814</v>
      </c>
      <c r="N87" s="1420"/>
      <c r="O87" s="1421"/>
      <c r="P87" s="1128"/>
      <c r="Q87" s="1128"/>
      <c r="R87" s="1128"/>
      <c r="S87" s="1128"/>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row>
    <row r="88" spans="1:86" ht="18" customHeight="1" thickTop="1" thickBot="1">
      <c r="A88" s="6"/>
      <c r="B88" s="518" t="s">
        <v>399</v>
      </c>
      <c r="C88" s="519" t="s">
        <v>575</v>
      </c>
      <c r="D88" s="6"/>
      <c r="E88" s="1541"/>
      <c r="F88" s="243"/>
      <c r="G88" s="244"/>
      <c r="H88" s="1404" t="s">
        <v>421</v>
      </c>
      <c r="I88" s="245" t="s">
        <v>422</v>
      </c>
      <c r="M88" s="530" t="s">
        <v>372</v>
      </c>
      <c r="N88" s="530" t="s">
        <v>818</v>
      </c>
      <c r="O88" s="530" t="s">
        <v>819</v>
      </c>
      <c r="P88" s="530" t="s">
        <v>822</v>
      </c>
      <c r="Q88" s="530" t="s">
        <v>823</v>
      </c>
      <c r="R88" s="1271" t="s">
        <v>824</v>
      </c>
      <c r="S88" s="530" t="s">
        <v>825</v>
      </c>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row>
    <row r="89" spans="1:86" ht="18" customHeight="1" thickTop="1" thickBot="1">
      <c r="A89" s="6"/>
      <c r="B89" s="520" t="s">
        <v>410</v>
      </c>
      <c r="C89" s="642">
        <f>ROUND(SUM(L15:L75)*10%,0)</f>
        <v>0</v>
      </c>
      <c r="D89" s="262"/>
      <c r="E89" s="1542"/>
      <c r="F89" s="1404" t="s">
        <v>398</v>
      </c>
      <c r="G89" s="1404" t="s">
        <v>423</v>
      </c>
      <c r="H89" s="1404" t="s">
        <v>424</v>
      </c>
      <c r="I89" s="1404" t="s">
        <v>425</v>
      </c>
      <c r="M89" s="1259" t="s">
        <v>815</v>
      </c>
      <c r="N89" s="1260">
        <f>E15</f>
        <v>0</v>
      </c>
      <c r="O89" s="1258"/>
      <c r="P89" s="1128"/>
      <c r="Q89" s="1260"/>
      <c r="R89" s="1258"/>
      <c r="S89" s="1277"/>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row>
    <row r="90" spans="1:86" ht="18" customHeight="1">
      <c r="A90" s="6"/>
      <c r="B90" s="521" t="s">
        <v>413</v>
      </c>
      <c r="C90" s="643">
        <f>L41</f>
        <v>0</v>
      </c>
      <c r="D90" s="611"/>
      <c r="E90" s="246" t="s">
        <v>426</v>
      </c>
      <c r="F90" s="249"/>
      <c r="G90" s="645"/>
      <c r="H90" s="247">
        <f t="shared" ref="H90:H101" si="3">+F90+G90</f>
        <v>0</v>
      </c>
      <c r="I90" s="648"/>
      <c r="M90" s="1128" t="s">
        <v>816</v>
      </c>
      <c r="N90" s="1260">
        <f>E16</f>
        <v>0</v>
      </c>
      <c r="O90" s="1258"/>
      <c r="P90" s="1128"/>
      <c r="Q90" s="1260"/>
      <c r="R90" s="1258"/>
      <c r="S90" s="1277"/>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row>
    <row r="91" spans="1:86" ht="18" customHeight="1">
      <c r="A91" s="6"/>
      <c r="B91" s="565" t="str">
        <f>IF(C90&lt;=C89,"within compliance","out of compliance")</f>
        <v>within compliance</v>
      </c>
      <c r="C91" s="522"/>
      <c r="D91" s="6"/>
      <c r="E91" s="246" t="s">
        <v>427</v>
      </c>
      <c r="F91" s="249"/>
      <c r="G91" s="645"/>
      <c r="H91" s="247">
        <f t="shared" si="3"/>
        <v>0</v>
      </c>
      <c r="I91" s="649"/>
      <c r="M91" s="1128" t="s">
        <v>78</v>
      </c>
      <c r="N91" s="1260">
        <f>E17</f>
        <v>0</v>
      </c>
      <c r="O91" s="1258"/>
      <c r="P91" s="1128"/>
      <c r="Q91" s="1260">
        <f>I52</f>
        <v>0</v>
      </c>
      <c r="R91" s="1260">
        <f>I64</f>
        <v>0</v>
      </c>
      <c r="S91" s="1277"/>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row>
    <row r="92" spans="1:86" ht="18" customHeight="1">
      <c r="A92" s="6"/>
      <c r="B92" s="517" t="s">
        <v>223</v>
      </c>
      <c r="C92" s="644">
        <f>+C89-C90</f>
        <v>0</v>
      </c>
      <c r="D92" s="612"/>
      <c r="E92" s="246" t="s">
        <v>38</v>
      </c>
      <c r="F92" s="249"/>
      <c r="G92" s="645"/>
      <c r="H92" s="247">
        <f t="shared" si="3"/>
        <v>0</v>
      </c>
      <c r="I92" s="650"/>
      <c r="M92" s="1128" t="s">
        <v>59</v>
      </c>
      <c r="N92" s="1260">
        <f>E18</f>
        <v>0</v>
      </c>
      <c r="O92" s="1258"/>
      <c r="P92" s="1261"/>
      <c r="Q92" s="1279"/>
      <c r="R92" s="1282"/>
      <c r="S92" s="1277"/>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row>
    <row r="93" spans="1:86" ht="18" customHeight="1">
      <c r="A93" s="6"/>
      <c r="D93" s="6"/>
      <c r="E93" s="246" t="s">
        <v>40</v>
      </c>
      <c r="F93" s="249"/>
      <c r="G93" s="645"/>
      <c r="H93" s="247">
        <f t="shared" si="3"/>
        <v>0</v>
      </c>
      <c r="I93" s="650"/>
      <c r="M93" s="1128" t="s">
        <v>821</v>
      </c>
      <c r="N93" s="1128"/>
      <c r="O93" s="1260">
        <f>F19+F20</f>
        <v>0</v>
      </c>
      <c r="P93" s="1261"/>
      <c r="Q93" s="1279"/>
      <c r="R93" s="1282"/>
      <c r="S93" s="1278"/>
      <c r="T93" s="524"/>
      <c r="U93" s="524"/>
      <c r="V93" s="524"/>
      <c r="W93" s="524"/>
      <c r="X93" s="524"/>
      <c r="Y93" s="524"/>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row>
    <row r="94" spans="1:86" ht="18" customHeight="1">
      <c r="A94" s="6"/>
      <c r="B94" s="241"/>
      <c r="C94" s="241"/>
      <c r="D94" s="6"/>
      <c r="E94" s="246" t="s">
        <v>429</v>
      </c>
      <c r="F94" s="249"/>
      <c r="G94" s="645"/>
      <c r="H94" s="247">
        <f t="shared" si="3"/>
        <v>0</v>
      </c>
      <c r="I94" s="650"/>
      <c r="M94" s="1128" t="s">
        <v>833</v>
      </c>
      <c r="N94" s="1260"/>
      <c r="O94" s="1128"/>
      <c r="P94" s="1128"/>
      <c r="Q94" s="1260">
        <f>I53</f>
        <v>0</v>
      </c>
      <c r="R94" s="1260">
        <f>I65</f>
        <v>0</v>
      </c>
      <c r="S94" s="1277"/>
      <c r="T94" s="525"/>
      <c r="U94" s="525"/>
      <c r="V94" s="524"/>
      <c r="W94" s="524"/>
      <c r="X94" s="524"/>
      <c r="Y94" s="524"/>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row>
    <row r="95" spans="1:86" ht="18" customHeight="1">
      <c r="A95" s="6"/>
      <c r="B95" s="241"/>
      <c r="C95" s="270"/>
      <c r="D95" s="6"/>
      <c r="E95" s="246" t="s">
        <v>430</v>
      </c>
      <c r="F95" s="249"/>
      <c r="G95" s="645"/>
      <c r="H95" s="247">
        <f t="shared" si="3"/>
        <v>0</v>
      </c>
      <c r="I95" s="650"/>
      <c r="M95" s="1128" t="s">
        <v>944</v>
      </c>
      <c r="N95" s="1128"/>
      <c r="O95" s="1258"/>
      <c r="P95" s="1272">
        <f>H23</f>
        <v>0</v>
      </c>
      <c r="Q95" s="1279"/>
      <c r="R95" s="1282"/>
      <c r="S95" s="1278"/>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row>
    <row r="96" spans="1:86" ht="18" customHeight="1">
      <c r="A96" s="6"/>
      <c r="B96" s="241"/>
      <c r="C96" s="1342"/>
      <c r="D96" s="6"/>
      <c r="E96" s="246" t="s">
        <v>431</v>
      </c>
      <c r="F96" s="249"/>
      <c r="G96" s="645"/>
      <c r="H96" s="247">
        <f t="shared" si="3"/>
        <v>0</v>
      </c>
      <c r="I96" s="650"/>
      <c r="M96" s="1128" t="s">
        <v>820</v>
      </c>
      <c r="N96" s="1260"/>
      <c r="O96" s="1260">
        <f>G27</f>
        <v>0</v>
      </c>
      <c r="P96" s="1261"/>
      <c r="Q96" s="1279"/>
      <c r="R96" s="1282"/>
      <c r="S96" s="1278"/>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row>
    <row r="97" spans="1:86" ht="18" customHeight="1">
      <c r="A97" s="213"/>
      <c r="B97" s="241"/>
      <c r="C97" s="1342"/>
      <c r="D97" s="6"/>
      <c r="E97" s="246" t="s">
        <v>41</v>
      </c>
      <c r="F97" s="249"/>
      <c r="G97" s="645"/>
      <c r="H97" s="247">
        <f t="shared" si="3"/>
        <v>0</v>
      </c>
      <c r="I97" s="650"/>
      <c r="M97" s="1128" t="s">
        <v>788</v>
      </c>
      <c r="N97" s="1260">
        <f>E29</f>
        <v>0</v>
      </c>
      <c r="O97" s="1258"/>
      <c r="P97" s="1261"/>
      <c r="Q97" s="1279"/>
      <c r="R97" s="1282"/>
      <c r="S97" s="1278"/>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row>
    <row r="98" spans="1:86" ht="18" customHeight="1">
      <c r="A98" s="6"/>
      <c r="B98" s="270"/>
      <c r="C98" s="6"/>
      <c r="D98" s="6"/>
      <c r="E98" s="246" t="s">
        <v>42</v>
      </c>
      <c r="F98" s="249"/>
      <c r="G98" s="645"/>
      <c r="H98" s="247">
        <f t="shared" si="3"/>
        <v>0</v>
      </c>
      <c r="I98" s="650"/>
      <c r="M98" s="1128" t="s">
        <v>817</v>
      </c>
      <c r="N98" s="1260">
        <f>E30</f>
        <v>0</v>
      </c>
      <c r="O98" s="1258"/>
      <c r="P98" s="1261"/>
      <c r="Q98" s="1279"/>
      <c r="R98" s="1282"/>
      <c r="S98" s="1278"/>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row>
    <row r="99" spans="1:86" ht="18" customHeight="1">
      <c r="A99" s="250"/>
      <c r="B99" s="270"/>
      <c r="C99" s="1342"/>
      <c r="D99" s="6"/>
      <c r="E99" s="246" t="s">
        <v>43</v>
      </c>
      <c r="F99" s="249"/>
      <c r="G99" s="645"/>
      <c r="H99" s="247">
        <f t="shared" si="3"/>
        <v>0</v>
      </c>
      <c r="I99" s="650"/>
      <c r="M99" s="1128" t="s">
        <v>834</v>
      </c>
      <c r="N99" s="1274"/>
      <c r="O99" s="1128"/>
      <c r="P99" s="1128"/>
      <c r="Q99" s="1260">
        <f>I54+I55</f>
        <v>0</v>
      </c>
      <c r="R99" s="1260">
        <f>I66+I67</f>
        <v>0</v>
      </c>
      <c r="S99" s="1277"/>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row>
    <row r="100" spans="1:86" ht="18" customHeight="1">
      <c r="A100" s="6"/>
      <c r="B100" s="6"/>
      <c r="C100" s="6"/>
      <c r="D100" s="6"/>
      <c r="E100" s="246" t="s">
        <v>44</v>
      </c>
      <c r="F100" s="249"/>
      <c r="G100" s="645"/>
      <c r="H100" s="247">
        <f t="shared" si="3"/>
        <v>0</v>
      </c>
      <c r="I100" s="650"/>
      <c r="J100" s="227" t="s">
        <v>224</v>
      </c>
      <c r="M100" s="1273" t="s">
        <v>83</v>
      </c>
      <c r="N100" s="1128"/>
      <c r="O100" s="1275"/>
      <c r="P100" s="1276"/>
      <c r="Q100" s="1280"/>
      <c r="R100" s="1283"/>
      <c r="S100" s="1277"/>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row>
    <row r="101" spans="1:86" ht="18" customHeight="1">
      <c r="A101" s="6"/>
      <c r="B101" s="6"/>
      <c r="C101" s="6"/>
      <c r="D101" s="6"/>
      <c r="E101" s="251" t="s">
        <v>45</v>
      </c>
      <c r="F101" s="646"/>
      <c r="G101" s="647"/>
      <c r="H101" s="248">
        <f t="shared" si="3"/>
        <v>0</v>
      </c>
      <c r="I101" s="651"/>
      <c r="M101" s="1128" t="s">
        <v>80</v>
      </c>
      <c r="N101" s="1260">
        <f>E33</f>
        <v>0</v>
      </c>
      <c r="O101" s="1260">
        <f>F33+G33</f>
        <v>0</v>
      </c>
      <c r="P101" s="1261"/>
      <c r="Q101" s="1279"/>
      <c r="R101" s="1282"/>
      <c r="S101" s="1278"/>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row>
    <row r="102" spans="1:86" ht="18" customHeight="1">
      <c r="A102" s="6"/>
      <c r="B102" s="6"/>
      <c r="C102" s="6"/>
      <c r="D102" s="6"/>
      <c r="E102" s="471" t="s">
        <v>39</v>
      </c>
      <c r="F102" s="252">
        <f>SUM(F90:F101)</f>
        <v>0</v>
      </c>
      <c r="G102" s="252">
        <f>SUM(G90:G101)</f>
        <v>0</v>
      </c>
      <c r="H102" s="252">
        <f>SUM(H90:H101)</f>
        <v>0</v>
      </c>
      <c r="I102" s="253">
        <f>SUM(I90:I101)</f>
        <v>0</v>
      </c>
      <c r="L102" s="1531"/>
      <c r="M102" s="1128" t="s">
        <v>84</v>
      </c>
      <c r="N102" s="1260">
        <f>E34</f>
        <v>0</v>
      </c>
      <c r="O102" s="1260">
        <f>F34</f>
        <v>0</v>
      </c>
      <c r="P102" s="1261"/>
      <c r="Q102" s="1279"/>
      <c r="R102" s="1282"/>
      <c r="S102" s="1278"/>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row>
    <row r="103" spans="1:86" ht="18" customHeight="1">
      <c r="A103" s="6"/>
      <c r="B103" s="6"/>
      <c r="C103" s="6"/>
      <c r="D103" s="6"/>
      <c r="E103" s="1256"/>
      <c r="F103" s="254"/>
      <c r="G103" s="254"/>
      <c r="H103" s="254"/>
      <c r="I103" s="1257"/>
      <c r="L103" s="1531"/>
      <c r="M103" s="1128" t="s">
        <v>61</v>
      </c>
      <c r="N103" s="1260">
        <f>E44+E45</f>
        <v>0</v>
      </c>
      <c r="O103" s="1258"/>
      <c r="P103" s="1261"/>
      <c r="Q103" s="1279"/>
      <c r="R103" s="1282"/>
      <c r="S103" s="1278"/>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row>
    <row r="104" spans="1:86" ht="18" customHeight="1">
      <c r="A104" s="6"/>
      <c r="B104" s="6"/>
      <c r="C104" s="6"/>
      <c r="D104" s="6"/>
      <c r="E104" s="1256"/>
      <c r="F104" s="254"/>
      <c r="G104" s="254"/>
      <c r="H104" s="254"/>
      <c r="I104" s="1257"/>
      <c r="L104" s="1531"/>
      <c r="M104" s="1128" t="s">
        <v>790</v>
      </c>
      <c r="N104" s="1260">
        <f>+E21+E28+E31+E35+E36+E37+E46+E47+E48+E50+E51</f>
        <v>0</v>
      </c>
      <c r="O104" s="1132"/>
      <c r="P104" s="252"/>
      <c r="Q104" s="1281"/>
      <c r="R104" s="1284"/>
      <c r="S104" s="1285">
        <f>J22</f>
        <v>0</v>
      </c>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row>
    <row r="105" spans="1:86" ht="18" customHeight="1">
      <c r="A105" s="6"/>
      <c r="B105" s="6"/>
      <c r="C105" s="6"/>
      <c r="D105" s="6"/>
      <c r="E105" s="1256"/>
      <c r="F105" s="254"/>
      <c r="G105" s="254"/>
      <c r="H105" s="254"/>
      <c r="I105" s="1257"/>
      <c r="L105" s="1531"/>
      <c r="M105" s="1128" t="s">
        <v>835</v>
      </c>
      <c r="N105" s="1260"/>
      <c r="O105" s="1132"/>
      <c r="P105" s="252"/>
      <c r="Q105" s="1281">
        <f>I56+I57+I58+I59</f>
        <v>0</v>
      </c>
      <c r="R105" s="1281">
        <f>I68+I69+I70+I71</f>
        <v>0</v>
      </c>
      <c r="S105" s="1278"/>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row>
    <row r="106" spans="1:86" ht="18" customHeight="1">
      <c r="A106" s="6"/>
      <c r="B106" s="6"/>
      <c r="C106" s="6"/>
      <c r="D106" s="6"/>
      <c r="E106" s="1256"/>
      <c r="F106" s="254"/>
      <c r="G106" s="254"/>
      <c r="H106" s="254"/>
      <c r="I106" s="1257"/>
      <c r="L106" s="1531"/>
      <c r="M106" s="1128" t="s">
        <v>838</v>
      </c>
      <c r="N106" s="1260"/>
      <c r="O106" s="1132"/>
      <c r="P106" s="252"/>
      <c r="Q106" s="1281">
        <f>I61</f>
        <v>0</v>
      </c>
      <c r="R106" s="1281">
        <f>I73</f>
        <v>0</v>
      </c>
      <c r="S106" s="1278"/>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row>
    <row r="107" spans="1:86" ht="18" customHeight="1">
      <c r="A107" s="6"/>
      <c r="B107" s="6"/>
      <c r="C107" s="6"/>
      <c r="D107" s="6"/>
      <c r="E107" s="1256"/>
      <c r="F107" s="254"/>
      <c r="G107" s="254"/>
      <c r="H107" s="254"/>
      <c r="I107" s="1257"/>
      <c r="L107" s="1531"/>
      <c r="M107" s="1128" t="s">
        <v>836</v>
      </c>
      <c r="N107" s="1260"/>
      <c r="O107" s="1132"/>
      <c r="P107" s="252"/>
      <c r="Q107" s="1281">
        <f>I60+I62</f>
        <v>0</v>
      </c>
      <c r="R107" s="1281">
        <f>I72+I74</f>
        <v>0</v>
      </c>
      <c r="S107" s="1278"/>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row>
    <row r="108" spans="1:86" ht="18" customHeight="1">
      <c r="A108" s="6"/>
      <c r="B108" s="6"/>
      <c r="C108" s="6"/>
      <c r="D108" s="6"/>
      <c r="E108" s="1256"/>
      <c r="F108" s="254"/>
      <c r="G108" s="254"/>
      <c r="H108" s="254"/>
      <c r="I108" s="1257"/>
      <c r="L108" s="1531"/>
      <c r="M108" s="1128" t="s">
        <v>837</v>
      </c>
      <c r="N108" s="1260"/>
      <c r="O108" s="1132"/>
      <c r="P108" s="252"/>
      <c r="Q108" s="1281">
        <f>I63</f>
        <v>0</v>
      </c>
      <c r="R108" s="1281">
        <f>I75</f>
        <v>0</v>
      </c>
      <c r="S108" s="1278"/>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row>
    <row r="109" spans="1:86" ht="18" customHeight="1">
      <c r="A109" s="6"/>
      <c r="B109" s="6"/>
      <c r="C109" s="6"/>
      <c r="D109" s="6"/>
      <c r="E109" s="1256"/>
      <c r="F109" s="254"/>
      <c r="G109" s="254"/>
      <c r="H109" s="254"/>
      <c r="I109" s="1257"/>
      <c r="L109" s="1531"/>
      <c r="M109" s="1128" t="s">
        <v>82</v>
      </c>
      <c r="N109" s="1260">
        <f>E49</f>
        <v>0</v>
      </c>
      <c r="O109" s="1132"/>
      <c r="P109" s="252"/>
      <c r="Q109" s="1281"/>
      <c r="R109" s="1284"/>
      <c r="S109" s="1278"/>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row>
    <row r="110" spans="1:86" ht="18" customHeight="1">
      <c r="A110" s="6"/>
      <c r="B110" s="6"/>
      <c r="C110" s="6"/>
      <c r="D110" s="6"/>
      <c r="E110" s="1256"/>
      <c r="F110" s="254"/>
      <c r="G110" s="254"/>
      <c r="H110" s="254"/>
      <c r="I110" s="1257"/>
      <c r="L110" s="1531"/>
      <c r="M110" s="1262" t="s">
        <v>39</v>
      </c>
      <c r="N110" s="1260">
        <f t="shared" ref="N110:O110" si="4">SUM(N89:N109)</f>
        <v>0</v>
      </c>
      <c r="O110" s="1260">
        <f t="shared" si="4"/>
        <v>0</v>
      </c>
      <c r="P110" s="1260">
        <f t="shared" ref="P110:S110" si="5">SUM(P89:P109)</f>
        <v>0</v>
      </c>
      <c r="Q110" s="1260">
        <f t="shared" si="5"/>
        <v>0</v>
      </c>
      <c r="R110" s="1260">
        <f t="shared" si="5"/>
        <v>0</v>
      </c>
      <c r="S110" s="1260">
        <f t="shared" si="5"/>
        <v>0</v>
      </c>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row>
    <row r="111" spans="1:86" ht="18" customHeight="1">
      <c r="A111" s="6"/>
      <c r="B111" s="6"/>
      <c r="C111" s="6"/>
      <c r="D111" s="6"/>
      <c r="E111" s="1256"/>
      <c r="F111" s="254"/>
      <c r="G111" s="254"/>
      <c r="H111" s="254"/>
      <c r="I111" s="1257"/>
      <c r="L111" s="1531"/>
      <c r="M111" s="1255"/>
      <c r="N111" s="254"/>
      <c r="O111" s="255"/>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row>
    <row r="112" spans="1:86" ht="18" customHeight="1">
      <c r="A112" s="6"/>
      <c r="B112" s="6"/>
      <c r="C112" s="6"/>
      <c r="D112" s="6"/>
      <c r="E112" s="1256"/>
      <c r="F112" s="254"/>
      <c r="G112" s="254"/>
      <c r="H112" s="254"/>
      <c r="I112" s="1257"/>
      <c r="L112" s="1531"/>
      <c r="M112" s="1255"/>
      <c r="N112" s="254"/>
      <c r="O112" s="255"/>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row>
    <row r="113" spans="1:86" ht="18" customHeight="1" thickBot="1">
      <c r="A113" s="6"/>
      <c r="B113" s="6"/>
      <c r="C113" s="6"/>
      <c r="D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row>
    <row r="114" spans="1:86" ht="18" customHeight="1" thickBot="1">
      <c r="A114" s="6"/>
      <c r="B114" s="6"/>
      <c r="C114" s="261"/>
      <c r="D114" s="261"/>
      <c r="E114" s="1532" t="s">
        <v>538</v>
      </c>
      <c r="F114" s="1533"/>
      <c r="G114" s="1534"/>
      <c r="H114" s="1534"/>
      <c r="I114" s="571"/>
      <c r="J114" s="578"/>
      <c r="K114" s="573"/>
      <c r="L114" s="573"/>
      <c r="M114" s="573"/>
      <c r="N114" s="572"/>
      <c r="O114" s="1113" t="s">
        <v>754</v>
      </c>
      <c r="P114" s="572"/>
      <c r="Q114" s="573"/>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row>
    <row r="115" spans="1:86" ht="18" customHeight="1">
      <c r="A115" s="6"/>
      <c r="B115" s="6"/>
      <c r="C115" s="6"/>
      <c r="D115" s="6"/>
      <c r="E115" s="539" t="s">
        <v>510</v>
      </c>
      <c r="F115" s="568" t="s">
        <v>36</v>
      </c>
      <c r="G115" s="568" t="s">
        <v>36</v>
      </c>
      <c r="H115" s="568" t="s">
        <v>36</v>
      </c>
      <c r="I115" s="570" t="s">
        <v>36</v>
      </c>
      <c r="J115" s="570" t="s">
        <v>36</v>
      </c>
      <c r="K115" s="574" t="s">
        <v>36</v>
      </c>
      <c r="L115" s="575" t="s">
        <v>36</v>
      </c>
      <c r="M115" s="575" t="s">
        <v>36</v>
      </c>
      <c r="N115" s="575" t="s">
        <v>200</v>
      </c>
      <c r="O115" s="575" t="s">
        <v>36</v>
      </c>
      <c r="P115" s="575" t="s">
        <v>200</v>
      </c>
      <c r="Q115" s="575"/>
      <c r="R115" s="259"/>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row>
    <row r="116" spans="1:86" ht="18" customHeight="1">
      <c r="A116" s="6"/>
      <c r="B116" s="6"/>
      <c r="C116" s="256"/>
      <c r="D116" s="256"/>
      <c r="E116" s="540" t="s">
        <v>511</v>
      </c>
      <c r="F116" s="569" t="s">
        <v>2</v>
      </c>
      <c r="G116" s="569" t="s">
        <v>931</v>
      </c>
      <c r="H116" s="568" t="s">
        <v>459</v>
      </c>
      <c r="I116" s="568" t="s">
        <v>461</v>
      </c>
      <c r="J116" s="568" t="s">
        <v>463</v>
      </c>
      <c r="K116" s="576" t="s">
        <v>19</v>
      </c>
      <c r="L116" s="577" t="s">
        <v>3</v>
      </c>
      <c r="M116" s="577" t="s">
        <v>77</v>
      </c>
      <c r="N116" s="577" t="s">
        <v>507</v>
      </c>
      <c r="O116" s="577" t="s">
        <v>755</v>
      </c>
      <c r="P116" s="577" t="s">
        <v>507</v>
      </c>
      <c r="Q116" s="577"/>
      <c r="R116" s="259"/>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row>
    <row r="117" spans="1:86" ht="18" customHeight="1">
      <c r="A117" s="6"/>
      <c r="B117" s="6"/>
      <c r="C117" s="6"/>
      <c r="D117" s="6"/>
      <c r="E117" s="541" t="s">
        <v>509</v>
      </c>
      <c r="F117" s="1369">
        <f>I66+I67</f>
        <v>0</v>
      </c>
      <c r="G117" s="526">
        <f>I64</f>
        <v>0</v>
      </c>
      <c r="H117" s="526">
        <f>I68+I69+I70+I71</f>
        <v>0</v>
      </c>
      <c r="I117" s="526">
        <f>I74</f>
        <v>0</v>
      </c>
      <c r="J117" s="526">
        <f>I73</f>
        <v>0</v>
      </c>
      <c r="K117" s="537">
        <f>I65</f>
        <v>0</v>
      </c>
      <c r="L117" s="526">
        <f>I75</f>
        <v>0</v>
      </c>
      <c r="M117" s="526">
        <f>I72</f>
        <v>0</v>
      </c>
      <c r="N117" s="526">
        <f>SUM(F117:M117)</f>
        <v>0</v>
      </c>
      <c r="O117" s="526">
        <f>'COVID-ARP'!G78+'COVID-ARP'!G79+'COVID-ARP'!G80+'COVID-ARP'!G82+'COVID-ARP'!G83+'COVID-ARP'!G84+'COVID-ARP'!G85+'COVID-ARP'!G86+'COVID-ARP'!G87+'COVID-ARP'!G88+'COVID-ARP'!G89+'COVID-ARP'!G81</f>
        <v>0</v>
      </c>
      <c r="P117" s="526">
        <f>SUM(N117:O117)</f>
        <v>0</v>
      </c>
      <c r="Q117" s="526"/>
      <c r="R117" s="259"/>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row>
    <row r="118" spans="1:86" ht="18" customHeight="1">
      <c r="A118" s="6"/>
      <c r="B118" s="6"/>
      <c r="C118" s="256"/>
      <c r="D118" s="256"/>
      <c r="E118" s="542" t="s">
        <v>401</v>
      </c>
      <c r="F118" s="527">
        <f>O66+Q66+O67+Q67</f>
        <v>0</v>
      </c>
      <c r="G118" s="527">
        <f>O64+Q64</f>
        <v>0</v>
      </c>
      <c r="H118" s="527" cm="1">
        <f t="array" ref="H118">SUM(O68:O71+Q68:Q71)</f>
        <v>0</v>
      </c>
      <c r="I118" s="527">
        <f>O74+Q74</f>
        <v>0</v>
      </c>
      <c r="J118" s="527">
        <f>O73+Q73</f>
        <v>0</v>
      </c>
      <c r="K118" s="538">
        <f>O65+Q65</f>
        <v>0</v>
      </c>
      <c r="L118" s="527">
        <f>O75+Q75</f>
        <v>0</v>
      </c>
      <c r="M118" s="527">
        <f>O72+Q72</f>
        <v>0</v>
      </c>
      <c r="N118" s="527">
        <f>SUM(I118:M118)</f>
        <v>0</v>
      </c>
      <c r="O118" s="527"/>
      <c r="P118" s="527">
        <f>SUM(N118:O118)</f>
        <v>0</v>
      </c>
      <c r="Q118" s="527"/>
      <c r="R118" s="259"/>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row>
    <row r="119" spans="1:86" ht="18" customHeight="1">
      <c r="A119" s="6"/>
      <c r="B119" s="6"/>
      <c r="C119" s="6"/>
      <c r="D119" s="229"/>
      <c r="E119" s="543"/>
      <c r="F119" s="262"/>
      <c r="G119" s="6"/>
      <c r="H119" s="259"/>
      <c r="I119" s="259"/>
      <c r="J119" s="579"/>
      <c r="K119" s="259"/>
      <c r="L119" s="259"/>
      <c r="M119" s="259"/>
      <c r="N119" s="259"/>
      <c r="O119" s="259"/>
      <c r="P119" s="259"/>
      <c r="Q119" s="259"/>
      <c r="R119" s="259"/>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row>
    <row r="120" spans="1:86" ht="18" customHeight="1">
      <c r="A120" s="6"/>
      <c r="B120" s="6"/>
      <c r="C120" s="6"/>
      <c r="D120" s="6"/>
      <c r="E120" s="544" t="s">
        <v>882</v>
      </c>
      <c r="F120" s="523"/>
      <c r="G120" s="523"/>
      <c r="H120" s="529"/>
      <c r="I120" s="529"/>
      <c r="J120" s="1098" t="s">
        <v>736</v>
      </c>
      <c r="K120" s="1098" t="s">
        <v>39</v>
      </c>
      <c r="L120" s="1418" t="s">
        <v>518</v>
      </c>
      <c r="P120" s="260"/>
      <c r="Q120" s="260"/>
      <c r="R120" s="260"/>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row>
    <row r="121" spans="1:86">
      <c r="A121" s="229"/>
      <c r="B121" s="229"/>
      <c r="C121" s="229"/>
      <c r="D121" s="229"/>
      <c r="E121" s="544" t="s">
        <v>512</v>
      </c>
      <c r="F121" s="530" t="s">
        <v>513</v>
      </c>
      <c r="G121" s="530" t="s">
        <v>514</v>
      </c>
      <c r="H121" s="530" t="s">
        <v>515</v>
      </c>
      <c r="I121" s="530" t="s">
        <v>516</v>
      </c>
      <c r="J121" s="1096" t="s">
        <v>742</v>
      </c>
      <c r="K121" s="1148">
        <f>SUM(F122:J122)</f>
        <v>0</v>
      </c>
      <c r="L121" s="1419">
        <f>E122+K121</f>
        <v>0</v>
      </c>
      <c r="P121" s="263"/>
      <c r="Q121" s="263"/>
      <c r="R121" s="263"/>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row>
    <row r="122" spans="1:86" ht="18" customHeight="1">
      <c r="A122" s="229"/>
      <c r="B122" s="229"/>
      <c r="C122" s="229"/>
      <c r="D122" s="229"/>
      <c r="E122" s="545">
        <f>O41+Q41</f>
        <v>0</v>
      </c>
      <c r="F122" s="531">
        <f>E41</f>
        <v>0</v>
      </c>
      <c r="G122" s="532">
        <f>F41</f>
        <v>0</v>
      </c>
      <c r="H122" s="532">
        <f>G41</f>
        <v>0</v>
      </c>
      <c r="I122" s="532">
        <f>I41</f>
        <v>0</v>
      </c>
      <c r="J122" s="1097">
        <f>M41</f>
        <v>0</v>
      </c>
      <c r="K122" s="1149" t="e">
        <f>SUM(F123:K123)</f>
        <v>#DIV/0!</v>
      </c>
      <c r="L122" s="1097"/>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row>
    <row r="123" spans="1:86" ht="18" customHeight="1">
      <c r="A123" s="264"/>
      <c r="B123" s="213"/>
      <c r="C123" s="213"/>
      <c r="D123" s="213"/>
      <c r="E123" s="546" t="s">
        <v>958</v>
      </c>
      <c r="F123" s="533" t="e">
        <f>F122/$K121</f>
        <v>#DIV/0!</v>
      </c>
      <c r="G123" s="533" t="e">
        <f>G122/$K121</f>
        <v>#DIV/0!</v>
      </c>
      <c r="H123" s="533" t="e">
        <f>H122/$K121</f>
        <v>#DIV/0!</v>
      </c>
      <c r="I123" s="533" t="e">
        <f>I122/$K121</f>
        <v>#DIV/0!</v>
      </c>
      <c r="J123" s="533" t="e">
        <f>J122/$K121</f>
        <v>#DIV/0!</v>
      </c>
      <c r="K123" s="1150" t="e">
        <f>SUM(F124:K124)</f>
        <v>#DIV/0!</v>
      </c>
      <c r="L123" s="533"/>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row>
    <row r="124" spans="1:86" ht="18" customHeight="1">
      <c r="A124" s="264"/>
      <c r="B124" s="213"/>
      <c r="C124" s="213"/>
      <c r="D124" s="213"/>
      <c r="E124" s="547" t="s">
        <v>517</v>
      </c>
      <c r="F124" s="534" t="e">
        <f>E122-G124-H124-I124-J124</f>
        <v>#DIV/0!</v>
      </c>
      <c r="G124" s="534" t="e">
        <f t="shared" ref="G124:J124" si="6">ROUND($E122*G123,0)</f>
        <v>#DIV/0!</v>
      </c>
      <c r="H124" s="534" t="e">
        <f t="shared" si="6"/>
        <v>#DIV/0!</v>
      </c>
      <c r="I124" s="534" t="e">
        <f t="shared" si="6"/>
        <v>#DIV/0!</v>
      </c>
      <c r="J124" s="534" t="e">
        <f t="shared" si="6"/>
        <v>#DIV/0!</v>
      </c>
      <c r="K124" s="534"/>
      <c r="L124" s="534"/>
      <c r="N124" s="260"/>
      <c r="O124" s="260"/>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row>
    <row r="125" spans="1:86" ht="18" customHeight="1">
      <c r="A125" s="264"/>
      <c r="B125" s="213"/>
      <c r="C125" s="213"/>
      <c r="D125" s="213"/>
      <c r="E125" s="548"/>
      <c r="J125" s="580"/>
      <c r="K125" s="263"/>
      <c r="L125" s="263"/>
      <c r="M125" s="263"/>
      <c r="N125" s="263"/>
      <c r="O125" s="263"/>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row>
    <row r="126" spans="1:86" ht="18" customHeight="1">
      <c r="A126" s="264"/>
      <c r="B126" s="213"/>
      <c r="C126" s="213"/>
      <c r="D126" s="213"/>
      <c r="E126" s="551"/>
      <c r="F126" s="552" t="s">
        <v>523</v>
      </c>
      <c r="G126" s="553" t="s">
        <v>524</v>
      </c>
      <c r="H126" s="552" t="s">
        <v>525</v>
      </c>
      <c r="I126" s="552" t="s">
        <v>133</v>
      </c>
      <c r="J126" s="556" t="s">
        <v>535</v>
      </c>
      <c r="K126" s="557" t="s">
        <v>536</v>
      </c>
      <c r="L126" s="559" t="s">
        <v>702</v>
      </c>
      <c r="M126" s="1027" t="s">
        <v>743</v>
      </c>
      <c r="N126" s="1158" t="s">
        <v>526</v>
      </c>
      <c r="O126" s="554" t="s">
        <v>526</v>
      </c>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row>
    <row r="127" spans="1:86" ht="18" customHeight="1">
      <c r="A127" s="264"/>
      <c r="B127" s="213"/>
      <c r="C127" s="213"/>
      <c r="D127" s="213"/>
      <c r="E127" s="551"/>
      <c r="F127" s="552" t="s">
        <v>527</v>
      </c>
      <c r="G127" s="553" t="s">
        <v>528</v>
      </c>
      <c r="H127" s="552" t="s">
        <v>508</v>
      </c>
      <c r="I127" s="552" t="s">
        <v>508</v>
      </c>
      <c r="J127" s="556" t="s">
        <v>133</v>
      </c>
      <c r="K127" s="558" t="s">
        <v>525</v>
      </c>
      <c r="L127" s="560" t="s">
        <v>703</v>
      </c>
      <c r="M127" s="1028" t="s">
        <v>756</v>
      </c>
      <c r="N127" s="1159" t="s">
        <v>758</v>
      </c>
      <c r="O127" s="1151" t="s">
        <v>892</v>
      </c>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row>
    <row r="128" spans="1:86" ht="18" customHeight="1">
      <c r="A128" s="264"/>
      <c r="B128" s="213"/>
      <c r="C128" s="213"/>
      <c r="D128" s="213"/>
      <c r="E128" s="551"/>
      <c r="F128" s="552" t="s">
        <v>531</v>
      </c>
      <c r="G128" s="553"/>
      <c r="H128" s="552" t="s">
        <v>533</v>
      </c>
      <c r="I128" s="552" t="s">
        <v>532</v>
      </c>
      <c r="J128" s="556" t="s">
        <v>534</v>
      </c>
      <c r="K128" s="558" t="s">
        <v>537</v>
      </c>
      <c r="L128" s="561" t="s">
        <v>584</v>
      </c>
      <c r="M128" s="1029" t="s">
        <v>986</v>
      </c>
      <c r="N128" s="1159" t="s">
        <v>759</v>
      </c>
      <c r="O128" s="1152" t="s">
        <v>760</v>
      </c>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row>
    <row r="129" spans="1:86" ht="18" customHeight="1">
      <c r="A129" s="264"/>
      <c r="B129" s="213"/>
      <c r="C129" s="213"/>
      <c r="D129" s="213"/>
      <c r="E129" s="549" t="s">
        <v>513</v>
      </c>
      <c r="F129" s="535">
        <f>SUM(N15:N18,N21,N24,N25,N26,N28:N37,N40,N42:N51)</f>
        <v>0</v>
      </c>
      <c r="G129" s="535" t="e">
        <f>F124</f>
        <v>#DIV/0!</v>
      </c>
      <c r="H129" s="535">
        <f>SUM(Q15:Q18,Q21,Q24,Q25,Q26,Q28:Q37,Q40,Q42:Q51)</f>
        <v>0</v>
      </c>
      <c r="I129" s="535">
        <f>SUM(O15:O18,O21,O24,O25,O26,O28:O37,O40,O42:O51)</f>
        <v>0</v>
      </c>
      <c r="J129" s="535">
        <f>SUM(P15:P18,P21,P24,P25,P26,P28:P37,P40,P42:P51)</f>
        <v>0</v>
      </c>
      <c r="K129" s="535">
        <f>SUM(R15:R18,R21,R24,R25,R26,R28:R37,R40,R42:R51)</f>
        <v>0</v>
      </c>
      <c r="L129" s="535">
        <f>SUM(L15:L18,L21,L24,L25,L26,L28:L37,L40,L42:L51)</f>
        <v>0</v>
      </c>
      <c r="M129" s="535">
        <f>SUM(M15:M18,M21,M24,M25,M26,M28:M37,M40,M42:M51)</f>
        <v>0</v>
      </c>
      <c r="N129" s="1153" t="e">
        <f t="shared" ref="N129:N137" si="7">SUM(F129:I129)</f>
        <v>#DIV/0!</v>
      </c>
      <c r="O129" s="1156" t="e">
        <f t="shared" ref="O129:O137" si="8">SUM(F129:M129)</f>
        <v>#DIV/0!</v>
      </c>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row>
    <row r="130" spans="1:86" ht="18" customHeight="1">
      <c r="A130" s="264"/>
      <c r="B130" s="213"/>
      <c r="C130" s="213"/>
      <c r="D130" s="213"/>
      <c r="E130" s="549" t="s">
        <v>519</v>
      </c>
      <c r="F130" s="1372">
        <f>N19+N38+N39+N20</f>
        <v>0</v>
      </c>
      <c r="G130" s="535" t="e">
        <f>G124</f>
        <v>#DIV/0!</v>
      </c>
      <c r="H130" s="535">
        <f>Q19+Q38+Q39+Q20</f>
        <v>0</v>
      </c>
      <c r="I130" s="535">
        <f>O19+O38+O39+O20</f>
        <v>0</v>
      </c>
      <c r="J130" s="535">
        <f>P19+P38+P39+P20</f>
        <v>0</v>
      </c>
      <c r="K130" s="535">
        <f>R19+R38+R39+R20</f>
        <v>0</v>
      </c>
      <c r="L130" s="535">
        <f>L19+L38+L39+L20</f>
        <v>0</v>
      </c>
      <c r="M130" s="535">
        <f>M19+M38+M39+M20</f>
        <v>0</v>
      </c>
      <c r="N130" s="1153" t="e">
        <f t="shared" si="7"/>
        <v>#DIV/0!</v>
      </c>
      <c r="O130" s="1156" t="e">
        <f t="shared" si="8"/>
        <v>#DIV/0!</v>
      </c>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row>
    <row r="131" spans="1:86" ht="18" customHeight="1">
      <c r="A131" s="264"/>
      <c r="B131" s="213"/>
      <c r="C131" s="213"/>
      <c r="D131" s="213"/>
      <c r="E131" s="549" t="s">
        <v>520</v>
      </c>
      <c r="F131" s="535">
        <f>N27</f>
        <v>0</v>
      </c>
      <c r="G131" s="536" t="e">
        <f>H124</f>
        <v>#DIV/0!</v>
      </c>
      <c r="H131" s="535">
        <f>Q27</f>
        <v>0</v>
      </c>
      <c r="I131" s="535">
        <f>O27</f>
        <v>0</v>
      </c>
      <c r="J131" s="535">
        <f>P27</f>
        <v>0</v>
      </c>
      <c r="K131" s="535">
        <f>R27</f>
        <v>0</v>
      </c>
      <c r="L131" s="535">
        <f>L27</f>
        <v>0</v>
      </c>
      <c r="M131" s="535">
        <f>M27</f>
        <v>0</v>
      </c>
      <c r="N131" s="1154" t="e">
        <f t="shared" si="7"/>
        <v>#DIV/0!</v>
      </c>
      <c r="O131" s="1156" t="e">
        <f t="shared" si="8"/>
        <v>#DIV/0!</v>
      </c>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row>
    <row r="132" spans="1:86" ht="18" customHeight="1">
      <c r="A132" s="264"/>
      <c r="B132" s="213"/>
      <c r="C132" s="213"/>
      <c r="D132" s="213"/>
      <c r="E132" s="549" t="s">
        <v>521</v>
      </c>
      <c r="F132" s="536">
        <f>N23</f>
        <v>0</v>
      </c>
      <c r="G132" s="1156">
        <v>0</v>
      </c>
      <c r="H132" s="536">
        <f>Q23</f>
        <v>0</v>
      </c>
      <c r="I132" s="536">
        <f>O23</f>
        <v>0</v>
      </c>
      <c r="J132" s="536">
        <f>P23</f>
        <v>0</v>
      </c>
      <c r="K132" s="536">
        <f>R23</f>
        <v>0</v>
      </c>
      <c r="L132" s="536">
        <f>L23</f>
        <v>0</v>
      </c>
      <c r="M132" s="536">
        <f>M23</f>
        <v>0</v>
      </c>
      <c r="N132" s="1154">
        <f t="shared" si="7"/>
        <v>0</v>
      </c>
      <c r="O132" s="1156">
        <f t="shared" si="8"/>
        <v>0</v>
      </c>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row>
    <row r="133" spans="1:86" ht="18" customHeight="1">
      <c r="A133" s="264"/>
      <c r="B133" s="213"/>
      <c r="C133" s="213"/>
      <c r="D133" s="213"/>
      <c r="E133" s="550" t="s">
        <v>516</v>
      </c>
      <c r="F133" s="536">
        <f>SUM(N52:N75)</f>
        <v>0</v>
      </c>
      <c r="G133" s="536" t="e">
        <f>I124</f>
        <v>#DIV/0!</v>
      </c>
      <c r="H133" s="536">
        <f>SUM(Q52:Q75)</f>
        <v>0</v>
      </c>
      <c r="I133" s="536">
        <f>SUM(O52:O75)</f>
        <v>0</v>
      </c>
      <c r="J133" s="536">
        <f>SUM(P52:P75)</f>
        <v>0</v>
      </c>
      <c r="K133" s="536">
        <f>SUM(R52:R75)</f>
        <v>0</v>
      </c>
      <c r="L133" s="536">
        <f>SUM(L52:L75)</f>
        <v>0</v>
      </c>
      <c r="M133" s="536">
        <f>SUM(M52:M75)</f>
        <v>0</v>
      </c>
      <c r="N133" s="1154" t="e">
        <f t="shared" si="7"/>
        <v>#DIV/0!</v>
      </c>
      <c r="O133" s="1156" t="e">
        <f t="shared" si="8"/>
        <v>#DIV/0!</v>
      </c>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row>
    <row r="134" spans="1:86" ht="18" customHeight="1">
      <c r="A134" s="264"/>
      <c r="B134" s="213"/>
      <c r="C134" s="213"/>
      <c r="D134" s="213"/>
      <c r="E134" s="549" t="s">
        <v>522</v>
      </c>
      <c r="F134" s="536">
        <f>N22</f>
        <v>0</v>
      </c>
      <c r="G134" s="1156">
        <v>0</v>
      </c>
      <c r="H134" s="536">
        <f>Q22</f>
        <v>0</v>
      </c>
      <c r="I134" s="536">
        <f>O22</f>
        <v>0</v>
      </c>
      <c r="J134" s="536">
        <f>P22</f>
        <v>0</v>
      </c>
      <c r="K134" s="536">
        <f>R22</f>
        <v>0</v>
      </c>
      <c r="L134" s="536">
        <f>L22</f>
        <v>0</v>
      </c>
      <c r="M134" s="536">
        <f>M22</f>
        <v>0</v>
      </c>
      <c r="N134" s="1154">
        <f t="shared" si="7"/>
        <v>0</v>
      </c>
      <c r="O134" s="1156">
        <f t="shared" si="8"/>
        <v>0</v>
      </c>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row>
    <row r="135" spans="1:86" ht="18" customHeight="1" thickBot="1">
      <c r="A135" s="264"/>
      <c r="B135" s="213"/>
      <c r="C135" s="213"/>
      <c r="D135" s="213"/>
      <c r="E135" s="1177" t="s">
        <v>736</v>
      </c>
      <c r="F135" s="536"/>
      <c r="G135" s="536" t="e">
        <f>J124</f>
        <v>#DIV/0!</v>
      </c>
      <c r="H135" s="536"/>
      <c r="I135" s="536"/>
      <c r="J135" s="564"/>
      <c r="K135" s="564"/>
      <c r="L135" s="564"/>
      <c r="M135" s="1094"/>
      <c r="N135" s="1154" t="e">
        <f t="shared" si="7"/>
        <v>#DIV/0!</v>
      </c>
      <c r="O135" s="1156" t="e">
        <f t="shared" si="8"/>
        <v>#DIV/0!</v>
      </c>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row>
    <row r="136" spans="1:86" ht="18" customHeight="1">
      <c r="A136" s="264"/>
      <c r="B136" s="213"/>
      <c r="C136" s="213"/>
      <c r="D136" s="213"/>
      <c r="E136" s="562" t="s">
        <v>526</v>
      </c>
      <c r="F136" s="536">
        <f t="shared" ref="F136:M136" si="9">SUM(F129:F135)</f>
        <v>0</v>
      </c>
      <c r="G136" s="536" t="e">
        <f t="shared" si="9"/>
        <v>#DIV/0!</v>
      </c>
      <c r="H136" s="536">
        <f t="shared" si="9"/>
        <v>0</v>
      </c>
      <c r="I136" s="536">
        <f t="shared" si="9"/>
        <v>0</v>
      </c>
      <c r="J136" s="536">
        <f t="shared" si="9"/>
        <v>0</v>
      </c>
      <c r="K136" s="536">
        <f t="shared" si="9"/>
        <v>0</v>
      </c>
      <c r="L136" s="536">
        <f t="shared" si="9"/>
        <v>0</v>
      </c>
      <c r="M136" s="536">
        <f t="shared" si="9"/>
        <v>0</v>
      </c>
      <c r="N136" s="1154" t="e">
        <f t="shared" si="7"/>
        <v>#DIV/0!</v>
      </c>
      <c r="O136" s="1156" t="e">
        <f t="shared" si="8"/>
        <v>#DIV/0!</v>
      </c>
      <c r="P136" s="266"/>
      <c r="Q136" s="266"/>
      <c r="R136" s="266"/>
      <c r="S136" s="265"/>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row>
    <row r="137" spans="1:86" ht="18" customHeight="1">
      <c r="A137" s="267"/>
      <c r="B137" s="213"/>
      <c r="C137" s="213"/>
      <c r="D137" s="213"/>
      <c r="E137" s="562" t="s">
        <v>529</v>
      </c>
      <c r="F137" s="536">
        <f>N76-N41</f>
        <v>0</v>
      </c>
      <c r="G137" s="536">
        <f>E122</f>
        <v>0</v>
      </c>
      <c r="H137" s="536">
        <f>Q76-Q41</f>
        <v>0</v>
      </c>
      <c r="I137" s="536">
        <f>O76-O41</f>
        <v>0</v>
      </c>
      <c r="J137" s="564">
        <f>P76-P41</f>
        <v>0</v>
      </c>
      <c r="K137" s="564">
        <f>R76</f>
        <v>0</v>
      </c>
      <c r="L137" s="564">
        <f>L76</f>
        <v>0</v>
      </c>
      <c r="M137" s="564">
        <f>M76</f>
        <v>0</v>
      </c>
      <c r="N137" s="1154">
        <f t="shared" si="7"/>
        <v>0</v>
      </c>
      <c r="O137" s="1156">
        <f t="shared" si="8"/>
        <v>0</v>
      </c>
      <c r="P137" s="266"/>
      <c r="Q137" s="266"/>
      <c r="R137" s="266"/>
      <c r="S137" s="265"/>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row>
    <row r="138" spans="1:86" ht="18" customHeight="1" thickBot="1">
      <c r="A138" s="264"/>
      <c r="B138" s="213"/>
      <c r="C138" s="213"/>
      <c r="D138" s="213"/>
      <c r="E138" s="563" t="s">
        <v>530</v>
      </c>
      <c r="F138" s="555">
        <f t="shared" ref="F138:O138" si="10">F137-(SUM(F129:F135))</f>
        <v>0</v>
      </c>
      <c r="G138" s="555" t="e">
        <f t="shared" si="10"/>
        <v>#DIV/0!</v>
      </c>
      <c r="H138" s="555">
        <f t="shared" si="10"/>
        <v>0</v>
      </c>
      <c r="I138" s="555">
        <f t="shared" si="10"/>
        <v>0</v>
      </c>
      <c r="J138" s="555">
        <f t="shared" si="10"/>
        <v>0</v>
      </c>
      <c r="K138" s="555">
        <f t="shared" si="10"/>
        <v>0</v>
      </c>
      <c r="L138" s="555">
        <f t="shared" si="10"/>
        <v>0</v>
      </c>
      <c r="M138" s="555">
        <f t="shared" si="10"/>
        <v>0</v>
      </c>
      <c r="N138" s="1155" t="e">
        <f t="shared" si="10"/>
        <v>#DIV/0!</v>
      </c>
      <c r="O138" s="1157" t="e">
        <f t="shared" si="10"/>
        <v>#DIV/0!</v>
      </c>
      <c r="P138" s="266"/>
      <c r="Q138" s="266"/>
      <c r="R138" s="266"/>
      <c r="S138" s="265"/>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row>
    <row r="139" spans="1:86" ht="18" customHeight="1">
      <c r="A139" s="264"/>
      <c r="B139" s="213"/>
      <c r="C139" s="213"/>
      <c r="D139" s="213"/>
      <c r="E139" s="254"/>
      <c r="F139" s="528"/>
      <c r="G139" s="528"/>
      <c r="H139" s="528"/>
      <c r="I139" s="528"/>
      <c r="J139" s="528"/>
      <c r="K139" s="254"/>
      <c r="L139" s="254"/>
      <c r="M139" s="254"/>
      <c r="N139" s="268"/>
      <c r="O139" s="268"/>
      <c r="P139" s="266"/>
      <c r="Q139" s="266"/>
      <c r="R139" s="266"/>
      <c r="S139" s="265"/>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row>
    <row r="140" spans="1:86" ht="18" customHeight="1">
      <c r="A140" s="264"/>
      <c r="B140" s="213"/>
      <c r="C140" s="213"/>
      <c r="D140" s="213"/>
      <c r="E140" s="254"/>
      <c r="F140" s="528"/>
      <c r="G140" s="528"/>
      <c r="H140" s="528"/>
      <c r="I140" s="528"/>
      <c r="J140" s="528"/>
      <c r="K140" s="254"/>
      <c r="L140" s="254"/>
      <c r="M140" s="254"/>
      <c r="N140" s="268"/>
      <c r="O140" s="268"/>
      <c r="P140" s="266"/>
      <c r="Q140" s="266"/>
      <c r="R140" s="266"/>
      <c r="S140" s="265"/>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row>
    <row r="141" spans="1:86" ht="18" customHeight="1">
      <c r="A141" s="264"/>
      <c r="B141" s="213"/>
      <c r="C141" s="213"/>
      <c r="D141" s="213"/>
      <c r="E141" s="254"/>
      <c r="F141" s="528"/>
      <c r="G141" s="528"/>
      <c r="H141" s="528"/>
      <c r="I141" s="528"/>
      <c r="J141" s="528"/>
      <c r="K141" s="254"/>
      <c r="L141" s="254"/>
      <c r="M141" s="254"/>
      <c r="N141" s="268"/>
      <c r="O141" s="268"/>
      <c r="P141" s="266"/>
      <c r="Q141" s="266"/>
      <c r="R141" s="266"/>
      <c r="S141" s="265"/>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row>
    <row r="142" spans="1:86" ht="18" customHeight="1">
      <c r="A142" s="264"/>
      <c r="B142" s="213"/>
      <c r="C142" s="213"/>
      <c r="D142" s="213"/>
      <c r="E142" s="254"/>
      <c r="F142" s="528"/>
      <c r="G142" s="528"/>
      <c r="H142" s="528"/>
      <c r="I142" s="528"/>
      <c r="J142" s="528"/>
      <c r="K142" s="254"/>
      <c r="L142" s="254"/>
      <c r="M142" s="254"/>
      <c r="N142" s="268"/>
      <c r="O142" s="268"/>
      <c r="P142" s="266"/>
      <c r="Q142" s="266"/>
      <c r="R142" s="266"/>
      <c r="S142" s="265"/>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row>
    <row r="143" spans="1:86" ht="18" customHeight="1">
      <c r="A143" s="264"/>
      <c r="B143" s="213"/>
      <c r="C143" s="213"/>
      <c r="D143" s="213"/>
      <c r="E143" s="254"/>
      <c r="F143" s="528"/>
      <c r="G143" s="528"/>
      <c r="H143" s="528"/>
      <c r="I143" s="528"/>
      <c r="J143" s="528"/>
      <c r="K143" s="254"/>
      <c r="L143" s="254"/>
      <c r="M143" s="254"/>
      <c r="N143" s="268"/>
      <c r="O143" s="268"/>
      <c r="P143" s="266"/>
      <c r="Q143" s="266"/>
      <c r="R143" s="266"/>
      <c r="S143" s="265"/>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row>
    <row r="144" spans="1:86" ht="18" customHeight="1">
      <c r="A144" s="264"/>
      <c r="B144" s="213"/>
      <c r="C144" s="213"/>
      <c r="D144" s="213"/>
      <c r="E144" s="254"/>
      <c r="F144" s="528"/>
      <c r="G144" s="528"/>
      <c r="H144" s="528"/>
      <c r="I144" s="528"/>
      <c r="J144" s="528"/>
      <c r="K144" s="254"/>
      <c r="L144" s="254"/>
      <c r="M144" s="254"/>
      <c r="N144" s="268"/>
      <c r="O144" s="268"/>
      <c r="P144" s="266"/>
      <c r="Q144" s="266"/>
      <c r="R144" s="266"/>
      <c r="S144" s="265"/>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row>
    <row r="145" spans="1:86" ht="18" customHeight="1">
      <c r="A145" s="264"/>
      <c r="B145" s="213"/>
      <c r="C145" s="213"/>
      <c r="D145" s="213"/>
      <c r="E145" s="254"/>
      <c r="F145" s="528"/>
      <c r="G145" s="528"/>
      <c r="H145" s="528"/>
      <c r="I145" s="528"/>
      <c r="J145" s="528"/>
      <c r="K145" s="254"/>
      <c r="L145" s="254"/>
      <c r="M145" s="254"/>
      <c r="N145" s="268"/>
      <c r="O145" s="268"/>
      <c r="P145" s="266"/>
      <c r="Q145" s="266"/>
      <c r="R145" s="266"/>
      <c r="S145" s="265"/>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row>
    <row r="146" spans="1:86" ht="18" customHeight="1">
      <c r="A146" s="264"/>
      <c r="B146" s="213"/>
      <c r="C146" s="213"/>
      <c r="D146" s="213"/>
      <c r="E146" s="254"/>
      <c r="F146" s="254"/>
      <c r="G146" s="254"/>
      <c r="H146" s="254"/>
      <c r="I146" s="254"/>
      <c r="J146" s="254"/>
      <c r="K146" s="254"/>
      <c r="L146" s="254"/>
      <c r="M146" s="254"/>
      <c r="N146" s="268"/>
      <c r="O146" s="268"/>
      <c r="P146" s="266"/>
      <c r="Q146" s="266"/>
      <c r="R146" s="266"/>
      <c r="S146" s="265"/>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row>
    <row r="147" spans="1:86" ht="18" customHeight="1">
      <c r="A147" s="264"/>
      <c r="B147" s="213"/>
      <c r="C147" s="213"/>
      <c r="D147" s="213"/>
      <c r="E147" s="254"/>
      <c r="F147" s="254"/>
      <c r="G147" s="254"/>
      <c r="H147" s="254"/>
      <c r="I147" s="254"/>
      <c r="J147" s="254"/>
      <c r="K147" s="254"/>
      <c r="L147" s="254"/>
      <c r="M147" s="254"/>
      <c r="N147" s="268"/>
      <c r="O147" s="268"/>
      <c r="P147" s="266"/>
      <c r="Q147" s="266"/>
      <c r="R147" s="266"/>
      <c r="S147" s="265"/>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row>
    <row r="148" spans="1:86" ht="18" customHeight="1">
      <c r="A148" s="264"/>
      <c r="B148" s="213"/>
      <c r="C148" s="213"/>
      <c r="D148" s="213"/>
      <c r="E148" s="254"/>
      <c r="F148" s="254"/>
      <c r="G148" s="254"/>
      <c r="H148" s="254"/>
      <c r="I148" s="254"/>
      <c r="J148" s="254"/>
      <c r="K148" s="254"/>
      <c r="L148" s="254"/>
      <c r="M148" s="254"/>
      <c r="N148" s="268"/>
      <c r="O148" s="268"/>
      <c r="P148" s="266"/>
      <c r="Q148" s="266"/>
      <c r="R148" s="266"/>
      <c r="S148" s="265"/>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row>
    <row r="149" spans="1:86" ht="18" customHeight="1">
      <c r="A149" s="264"/>
      <c r="B149" s="213"/>
      <c r="C149" s="213"/>
      <c r="D149" s="213"/>
      <c r="E149" s="254"/>
      <c r="F149" s="254"/>
      <c r="G149" s="254"/>
      <c r="H149" s="254"/>
      <c r="I149" s="254"/>
      <c r="J149" s="254"/>
      <c r="K149" s="254"/>
      <c r="L149" s="254"/>
      <c r="M149" s="254"/>
      <c r="N149" s="268"/>
      <c r="O149" s="268"/>
      <c r="P149" s="266"/>
      <c r="Q149" s="266"/>
      <c r="R149" s="266"/>
      <c r="S149" s="265"/>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row>
    <row r="150" spans="1:86" ht="18" customHeight="1">
      <c r="A150" s="264"/>
      <c r="B150" s="213"/>
      <c r="C150" s="213"/>
      <c r="D150" s="213"/>
      <c r="E150" s="254"/>
      <c r="F150" s="254"/>
      <c r="G150" s="254"/>
      <c r="H150" s="254"/>
      <c r="I150" s="254"/>
      <c r="J150" s="254"/>
      <c r="K150" s="254"/>
      <c r="L150" s="254"/>
      <c r="M150" s="254"/>
      <c r="N150" s="268"/>
      <c r="O150" s="268"/>
      <c r="P150" s="266"/>
      <c r="Q150" s="266"/>
      <c r="R150" s="266"/>
      <c r="S150" s="265"/>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row>
    <row r="151" spans="1:86" ht="18" customHeight="1">
      <c r="A151" s="264"/>
      <c r="B151" s="213"/>
      <c r="C151" s="213"/>
      <c r="D151" s="213"/>
      <c r="E151" s="254"/>
      <c r="F151" s="254"/>
      <c r="G151" s="254"/>
      <c r="H151" s="254"/>
      <c r="I151" s="254"/>
      <c r="J151" s="254"/>
      <c r="K151" s="254"/>
      <c r="L151" s="254"/>
      <c r="M151" s="254"/>
      <c r="N151" s="268"/>
      <c r="O151" s="268"/>
      <c r="P151" s="266"/>
      <c r="Q151" s="266"/>
      <c r="R151" s="266"/>
      <c r="S151" s="265"/>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row>
    <row r="152" spans="1:86" ht="18" customHeight="1">
      <c r="A152" s="264"/>
      <c r="B152" s="213"/>
      <c r="C152" s="213"/>
      <c r="D152" s="213"/>
      <c r="E152" s="254"/>
      <c r="F152" s="254"/>
      <c r="G152" s="254"/>
      <c r="H152" s="254"/>
      <c r="I152" s="254"/>
      <c r="J152" s="254"/>
      <c r="K152" s="254"/>
      <c r="L152" s="254"/>
      <c r="M152" s="254"/>
      <c r="N152" s="268"/>
      <c r="O152" s="268"/>
      <c r="P152" s="266"/>
      <c r="Q152" s="266"/>
      <c r="R152" s="266"/>
      <c r="S152" s="265"/>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row>
    <row r="153" spans="1:86" ht="18" customHeight="1">
      <c r="A153" s="264"/>
      <c r="B153" s="213"/>
      <c r="C153" s="213"/>
      <c r="D153" s="213"/>
      <c r="E153" s="254"/>
      <c r="F153" s="254"/>
      <c r="G153" s="254"/>
      <c r="H153" s="254"/>
      <c r="I153" s="254"/>
      <c r="J153" s="254"/>
      <c r="K153" s="254"/>
      <c r="L153" s="254"/>
      <c r="M153" s="254"/>
      <c r="N153" s="268"/>
      <c r="O153" s="268"/>
      <c r="P153" s="266"/>
      <c r="Q153" s="266"/>
      <c r="R153" s="266"/>
      <c r="S153" s="265"/>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row>
    <row r="154" spans="1:86" ht="18" customHeight="1">
      <c r="A154" s="264"/>
      <c r="B154" s="213"/>
      <c r="C154" s="213"/>
      <c r="D154" s="213"/>
      <c r="E154" s="254"/>
      <c r="F154" s="254"/>
      <c r="G154" s="254"/>
      <c r="H154" s="254"/>
      <c r="I154" s="254"/>
      <c r="J154" s="254"/>
      <c r="K154" s="254"/>
      <c r="L154" s="254"/>
      <c r="M154" s="254"/>
      <c r="N154" s="268"/>
      <c r="O154" s="268"/>
      <c r="P154" s="266"/>
      <c r="Q154" s="266"/>
      <c r="R154" s="266"/>
      <c r="S154" s="265"/>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row>
    <row r="155" spans="1:86" ht="18" customHeight="1">
      <c r="A155" s="264"/>
      <c r="B155" s="213"/>
      <c r="C155" s="213"/>
      <c r="D155" s="213"/>
      <c r="E155" s="254"/>
      <c r="F155" s="254"/>
      <c r="G155" s="254"/>
      <c r="H155" s="254"/>
      <c r="I155" s="254"/>
      <c r="J155" s="254"/>
      <c r="K155" s="254"/>
      <c r="L155" s="254"/>
      <c r="M155" s="254"/>
      <c r="N155" s="268"/>
      <c r="O155" s="268"/>
      <c r="P155" s="266"/>
      <c r="Q155" s="266"/>
      <c r="R155" s="266"/>
      <c r="S155" s="265"/>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row>
    <row r="156" spans="1:86" ht="18" customHeight="1">
      <c r="A156" s="264"/>
      <c r="B156" s="213"/>
      <c r="C156" s="213"/>
      <c r="D156" s="213"/>
      <c r="E156" s="254"/>
      <c r="F156" s="254"/>
      <c r="G156" s="254"/>
      <c r="H156" s="254"/>
      <c r="I156" s="254"/>
      <c r="J156" s="254"/>
      <c r="K156" s="254"/>
      <c r="L156" s="254"/>
      <c r="M156" s="254"/>
      <c r="N156" s="268"/>
      <c r="O156" s="268"/>
      <c r="P156" s="266"/>
      <c r="Q156" s="266"/>
      <c r="R156" s="266"/>
      <c r="S156" s="265"/>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row>
    <row r="157" spans="1:86" ht="18" customHeight="1">
      <c r="A157" s="264"/>
      <c r="B157" s="213"/>
      <c r="C157" s="213"/>
      <c r="D157" s="213"/>
      <c r="E157" s="254"/>
      <c r="F157" s="254"/>
      <c r="G157" s="254"/>
      <c r="H157" s="254"/>
      <c r="I157" s="254"/>
      <c r="J157" s="254"/>
      <c r="K157" s="254"/>
      <c r="L157" s="254"/>
      <c r="M157" s="254"/>
      <c r="N157" s="268"/>
      <c r="O157" s="268"/>
      <c r="P157" s="266"/>
      <c r="Q157" s="266"/>
      <c r="R157" s="266"/>
      <c r="S157" s="265"/>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row>
    <row r="158" spans="1:86" ht="18" customHeight="1">
      <c r="A158" s="264"/>
      <c r="B158" s="213"/>
      <c r="C158" s="213"/>
      <c r="D158" s="213"/>
      <c r="E158" s="254"/>
      <c r="F158" s="254"/>
      <c r="G158" s="254"/>
      <c r="H158" s="254"/>
      <c r="I158" s="254"/>
      <c r="J158" s="254"/>
      <c r="K158" s="254"/>
      <c r="L158" s="254"/>
      <c r="M158" s="254"/>
      <c r="N158" s="268"/>
      <c r="O158" s="268"/>
      <c r="P158" s="266"/>
      <c r="Q158" s="266"/>
      <c r="R158" s="266"/>
      <c r="S158" s="265"/>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row>
    <row r="159" spans="1:86" ht="18" customHeight="1">
      <c r="A159" s="264"/>
      <c r="B159" s="213"/>
      <c r="C159" s="213"/>
      <c r="D159" s="213"/>
      <c r="E159" s="254"/>
      <c r="F159" s="254"/>
      <c r="G159" s="254"/>
      <c r="H159" s="254"/>
      <c r="I159" s="254"/>
      <c r="J159" s="254"/>
      <c r="K159" s="254"/>
      <c r="L159" s="254"/>
      <c r="M159" s="254"/>
      <c r="N159" s="268"/>
      <c r="O159" s="268"/>
      <c r="P159" s="266"/>
      <c r="Q159" s="266"/>
      <c r="R159" s="266"/>
      <c r="S159" s="265"/>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row>
    <row r="160" spans="1:86" ht="18" customHeight="1">
      <c r="A160" s="264"/>
      <c r="B160" s="213"/>
      <c r="C160" s="213"/>
      <c r="D160" s="213"/>
      <c r="E160" s="254"/>
      <c r="F160" s="254"/>
      <c r="G160" s="254"/>
      <c r="H160" s="254"/>
      <c r="I160" s="254"/>
      <c r="J160" s="254"/>
      <c r="K160" s="254"/>
      <c r="L160" s="254"/>
      <c r="M160" s="254"/>
      <c r="N160" s="268"/>
      <c r="O160" s="268"/>
      <c r="P160" s="266"/>
      <c r="Q160" s="266"/>
      <c r="R160" s="266"/>
      <c r="S160" s="265"/>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row>
    <row r="161" spans="1:86" ht="18" customHeight="1">
      <c r="A161" s="264"/>
      <c r="B161" s="213"/>
      <c r="C161" s="213"/>
      <c r="D161" s="213"/>
      <c r="E161" s="254"/>
      <c r="F161" s="254"/>
      <c r="G161" s="254"/>
      <c r="H161" s="254"/>
      <c r="I161" s="254"/>
      <c r="J161" s="254"/>
      <c r="K161" s="254"/>
      <c r="L161" s="254"/>
      <c r="M161" s="254"/>
      <c r="N161" s="268"/>
      <c r="O161" s="268"/>
      <c r="P161" s="266"/>
      <c r="Q161" s="266"/>
      <c r="R161" s="266"/>
      <c r="S161" s="265"/>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row>
    <row r="162" spans="1:86" ht="18" customHeight="1">
      <c r="A162" s="264"/>
      <c r="B162" s="213"/>
      <c r="C162" s="213"/>
      <c r="D162" s="213"/>
      <c r="E162" s="254"/>
      <c r="F162" s="254"/>
      <c r="G162" s="254"/>
      <c r="H162" s="254"/>
      <c r="I162" s="254"/>
      <c r="J162" s="254"/>
      <c r="K162" s="254"/>
      <c r="L162" s="254"/>
      <c r="M162" s="254"/>
      <c r="N162" s="268"/>
      <c r="O162" s="268"/>
      <c r="P162" s="266"/>
      <c r="Q162" s="266"/>
      <c r="R162" s="266"/>
      <c r="S162" s="265"/>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row>
    <row r="163" spans="1:86" ht="18" customHeight="1">
      <c r="A163" s="264"/>
      <c r="B163" s="213"/>
      <c r="C163" s="213"/>
      <c r="D163" s="213"/>
      <c r="E163" s="254"/>
      <c r="F163" s="254"/>
      <c r="G163" s="254"/>
      <c r="H163" s="254"/>
      <c r="I163" s="254"/>
      <c r="J163" s="254"/>
      <c r="K163" s="254"/>
      <c r="L163" s="254"/>
      <c r="M163" s="254"/>
      <c r="N163" s="268"/>
      <c r="O163" s="268"/>
      <c r="P163" s="266"/>
      <c r="Q163" s="266"/>
      <c r="R163" s="266"/>
      <c r="S163" s="265"/>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row>
    <row r="164" spans="1:86" ht="18" customHeight="1">
      <c r="A164" s="264"/>
      <c r="B164" s="213"/>
      <c r="C164" s="213"/>
      <c r="D164" s="213"/>
      <c r="E164" s="254"/>
      <c r="F164" s="254"/>
      <c r="G164" s="254"/>
      <c r="H164" s="254"/>
      <c r="I164" s="254"/>
      <c r="J164" s="254"/>
      <c r="K164" s="254"/>
      <c r="L164" s="254"/>
      <c r="M164" s="254"/>
      <c r="N164" s="268"/>
      <c r="O164" s="268"/>
      <c r="P164" s="266"/>
      <c r="Q164" s="266"/>
      <c r="R164" s="266"/>
      <c r="S164" s="265"/>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row>
    <row r="165" spans="1:86" ht="18" customHeight="1">
      <c r="A165" s="264"/>
      <c r="B165" s="213"/>
      <c r="C165" s="213"/>
      <c r="D165" s="213"/>
      <c r="E165" s="254"/>
      <c r="F165" s="254"/>
      <c r="G165" s="254"/>
      <c r="H165" s="254"/>
      <c r="I165" s="254"/>
      <c r="J165" s="254"/>
      <c r="K165" s="254"/>
      <c r="L165" s="254"/>
      <c r="M165" s="254"/>
      <c r="N165" s="268"/>
      <c r="O165" s="268"/>
      <c r="P165" s="266"/>
      <c r="Q165" s="266"/>
      <c r="R165" s="266"/>
      <c r="S165" s="265"/>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row>
    <row r="166" spans="1:86" ht="18" customHeight="1">
      <c r="A166" s="264"/>
      <c r="B166" s="213"/>
      <c r="C166" s="213"/>
      <c r="D166" s="213"/>
      <c r="E166" s="254"/>
      <c r="F166" s="254"/>
      <c r="G166" s="254"/>
      <c r="H166" s="254"/>
      <c r="I166" s="254"/>
      <c r="J166" s="254"/>
      <c r="K166" s="254"/>
      <c r="L166" s="254"/>
      <c r="M166" s="254"/>
      <c r="N166" s="268"/>
      <c r="O166" s="268"/>
      <c r="P166" s="266"/>
      <c r="Q166" s="266"/>
      <c r="R166" s="266"/>
      <c r="S166" s="265"/>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row>
    <row r="167" spans="1:86" ht="18" customHeight="1">
      <c r="A167" s="264"/>
      <c r="B167" s="213"/>
      <c r="C167" s="213"/>
      <c r="D167" s="213"/>
      <c r="E167" s="254"/>
      <c r="F167" s="254"/>
      <c r="G167" s="254"/>
      <c r="H167" s="254"/>
      <c r="I167" s="254"/>
      <c r="J167" s="254"/>
      <c r="K167" s="254"/>
      <c r="L167" s="254"/>
      <c r="M167" s="254"/>
      <c r="N167" s="268"/>
      <c r="O167" s="268"/>
      <c r="P167" s="266"/>
      <c r="Q167" s="266"/>
      <c r="R167" s="266"/>
      <c r="S167" s="265"/>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row>
    <row r="168" spans="1:86" ht="18" customHeight="1">
      <c r="A168" s="264"/>
      <c r="B168" s="213"/>
      <c r="C168" s="213"/>
      <c r="D168" s="213"/>
      <c r="E168" s="254"/>
      <c r="F168" s="254"/>
      <c r="G168" s="254"/>
      <c r="H168" s="254"/>
      <c r="I168" s="254"/>
      <c r="J168" s="254"/>
      <c r="K168" s="254"/>
      <c r="L168" s="254"/>
      <c r="M168" s="254"/>
      <c r="N168" s="268"/>
      <c r="O168" s="268"/>
      <c r="P168" s="266"/>
      <c r="Q168" s="266"/>
      <c r="R168" s="266"/>
      <c r="S168" s="265"/>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row>
    <row r="169" spans="1:86" ht="18" customHeight="1">
      <c r="A169" s="264"/>
      <c r="B169" s="213"/>
      <c r="C169" s="213"/>
      <c r="D169" s="213"/>
      <c r="E169" s="254"/>
      <c r="F169" s="254"/>
      <c r="G169" s="254"/>
      <c r="H169" s="254"/>
      <c r="I169" s="254"/>
      <c r="J169" s="254"/>
      <c r="K169" s="254"/>
      <c r="L169" s="254"/>
      <c r="M169" s="254"/>
      <c r="N169" s="268"/>
      <c r="O169" s="268"/>
      <c r="P169" s="266"/>
      <c r="Q169" s="266"/>
      <c r="R169" s="266"/>
      <c r="S169" s="265"/>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row>
    <row r="170" spans="1:86" ht="18" customHeight="1">
      <c r="A170" s="264"/>
      <c r="B170" s="213"/>
      <c r="C170" s="213"/>
      <c r="D170" s="213"/>
      <c r="E170" s="254"/>
      <c r="F170" s="254"/>
      <c r="G170" s="254"/>
      <c r="H170" s="254"/>
      <c r="I170" s="254"/>
      <c r="J170" s="254"/>
      <c r="K170" s="254"/>
      <c r="L170" s="254"/>
      <c r="M170" s="254"/>
      <c r="N170" s="268"/>
      <c r="O170" s="268"/>
      <c r="P170" s="266"/>
      <c r="Q170" s="266"/>
      <c r="R170" s="266"/>
      <c r="S170" s="265"/>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row>
    <row r="171" spans="1:86" ht="18" customHeight="1">
      <c r="A171" s="264"/>
      <c r="B171" s="213"/>
      <c r="C171" s="213"/>
      <c r="D171" s="213"/>
      <c r="E171" s="254"/>
      <c r="F171" s="254"/>
      <c r="G171" s="254"/>
      <c r="H171" s="254"/>
      <c r="I171" s="254"/>
      <c r="J171" s="254"/>
      <c r="K171" s="254"/>
      <c r="L171" s="254"/>
      <c r="M171" s="254"/>
      <c r="N171" s="268"/>
      <c r="O171" s="268"/>
      <c r="P171" s="266"/>
      <c r="Q171" s="266"/>
      <c r="R171" s="266"/>
      <c r="S171" s="265"/>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row>
    <row r="172" spans="1:86" ht="18" customHeight="1">
      <c r="A172" s="264"/>
      <c r="B172" s="213"/>
      <c r="C172" s="213"/>
      <c r="D172" s="213"/>
      <c r="E172" s="254"/>
      <c r="F172" s="254"/>
      <c r="G172" s="254"/>
      <c r="H172" s="254"/>
      <c r="I172" s="254"/>
      <c r="J172" s="254"/>
      <c r="K172" s="254"/>
      <c r="L172" s="254"/>
      <c r="M172" s="254"/>
      <c r="N172" s="268"/>
      <c r="O172" s="268"/>
      <c r="P172" s="266"/>
      <c r="Q172" s="266"/>
      <c r="R172" s="266"/>
      <c r="S172" s="265"/>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row>
    <row r="173" spans="1:86" ht="18" customHeight="1">
      <c r="A173" s="264"/>
      <c r="B173" s="213"/>
      <c r="C173" s="213"/>
      <c r="D173" s="213"/>
      <c r="E173" s="254"/>
      <c r="F173" s="254"/>
      <c r="G173" s="254"/>
      <c r="H173" s="254"/>
      <c r="I173" s="254"/>
      <c r="J173" s="254"/>
      <c r="K173" s="254"/>
      <c r="L173" s="254"/>
      <c r="M173" s="254"/>
      <c r="N173" s="268"/>
      <c r="O173" s="268"/>
      <c r="P173" s="266"/>
      <c r="Q173" s="266"/>
      <c r="R173" s="266"/>
      <c r="S173" s="265"/>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row>
    <row r="174" spans="1:86" ht="18" customHeight="1">
      <c r="A174" s="264"/>
      <c r="B174" s="213"/>
      <c r="C174" s="213"/>
      <c r="D174" s="213"/>
      <c r="E174" s="254"/>
      <c r="F174" s="254"/>
      <c r="G174" s="254"/>
      <c r="H174" s="254"/>
      <c r="I174" s="254"/>
      <c r="J174" s="254"/>
      <c r="K174" s="254"/>
      <c r="L174" s="254"/>
      <c r="M174" s="254"/>
      <c r="N174" s="268"/>
      <c r="O174" s="268"/>
      <c r="P174" s="266"/>
      <c r="Q174" s="266"/>
      <c r="R174" s="266"/>
      <c r="S174" s="265"/>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row>
    <row r="175" spans="1:86" ht="18" customHeight="1">
      <c r="A175" s="264"/>
      <c r="B175" s="213"/>
      <c r="C175" s="213"/>
      <c r="D175" s="213"/>
      <c r="E175" s="254"/>
      <c r="F175" s="254"/>
      <c r="G175" s="254"/>
      <c r="H175" s="254"/>
      <c r="I175" s="254"/>
      <c r="J175" s="254"/>
      <c r="K175" s="254"/>
      <c r="L175" s="254"/>
      <c r="M175" s="254"/>
      <c r="N175" s="268"/>
      <c r="O175" s="268"/>
      <c r="P175" s="266"/>
      <c r="Q175" s="266"/>
      <c r="R175" s="266"/>
      <c r="S175" s="265"/>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row>
    <row r="176" spans="1:86" ht="18" customHeight="1">
      <c r="A176" s="264"/>
      <c r="B176" s="213"/>
      <c r="C176" s="213"/>
      <c r="D176" s="213"/>
      <c r="E176" s="254"/>
      <c r="F176" s="254"/>
      <c r="G176" s="254"/>
      <c r="H176" s="254"/>
      <c r="I176" s="254"/>
      <c r="J176" s="254"/>
      <c r="K176" s="254"/>
      <c r="L176" s="254"/>
      <c r="M176" s="254"/>
      <c r="N176" s="268"/>
      <c r="O176" s="268"/>
      <c r="P176" s="266"/>
      <c r="Q176" s="266"/>
      <c r="R176" s="266"/>
      <c r="S176" s="265"/>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row>
    <row r="177" spans="1:86" ht="18" customHeight="1">
      <c r="A177" s="264"/>
      <c r="B177" s="213"/>
      <c r="C177" s="213"/>
      <c r="D177" s="213"/>
      <c r="E177" s="254"/>
      <c r="F177" s="254"/>
      <c r="G177" s="254"/>
      <c r="H177" s="254"/>
      <c r="I177" s="254"/>
      <c r="J177" s="254"/>
      <c r="K177" s="254"/>
      <c r="L177" s="254"/>
      <c r="M177" s="254"/>
      <c r="N177" s="268"/>
      <c r="O177" s="268"/>
      <c r="P177" s="266"/>
      <c r="Q177" s="266"/>
      <c r="R177" s="266"/>
      <c r="S177" s="265"/>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row>
    <row r="178" spans="1:86" ht="18" customHeight="1">
      <c r="A178" s="264"/>
      <c r="B178" s="213"/>
      <c r="C178" s="213"/>
      <c r="D178" s="213"/>
      <c r="E178" s="254"/>
      <c r="F178" s="254"/>
      <c r="G178" s="254"/>
      <c r="H178" s="254"/>
      <c r="I178" s="254"/>
      <c r="J178" s="254"/>
      <c r="K178" s="254"/>
      <c r="L178" s="254"/>
      <c r="M178" s="254"/>
      <c r="N178" s="268"/>
      <c r="O178" s="268"/>
      <c r="P178" s="266"/>
      <c r="Q178" s="266"/>
      <c r="R178" s="266"/>
      <c r="S178" s="265"/>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row>
    <row r="179" spans="1:86" ht="18" customHeight="1">
      <c r="A179" s="264"/>
      <c r="B179" s="213"/>
      <c r="C179" s="213"/>
      <c r="D179" s="213"/>
      <c r="E179" s="254"/>
      <c r="F179" s="254"/>
      <c r="G179" s="254"/>
      <c r="H179" s="254"/>
      <c r="I179" s="254"/>
      <c r="J179" s="254"/>
      <c r="K179" s="254"/>
      <c r="L179" s="254"/>
      <c r="M179" s="254"/>
      <c r="N179" s="268"/>
      <c r="O179" s="268"/>
      <c r="P179" s="266"/>
      <c r="Q179" s="266"/>
      <c r="R179" s="266"/>
      <c r="S179" s="265"/>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row>
    <row r="180" spans="1:86" ht="18" customHeight="1">
      <c r="A180" s="264"/>
      <c r="B180" s="213"/>
      <c r="C180" s="213"/>
      <c r="D180" s="213"/>
      <c r="E180" s="254"/>
      <c r="F180" s="254"/>
      <c r="G180" s="254"/>
      <c r="H180" s="254"/>
      <c r="I180" s="254"/>
      <c r="J180" s="254"/>
      <c r="K180" s="254"/>
      <c r="L180" s="254"/>
      <c r="M180" s="254"/>
      <c r="N180" s="268"/>
      <c r="O180" s="268"/>
      <c r="P180" s="266"/>
      <c r="Q180" s="266"/>
      <c r="R180" s="266"/>
      <c r="S180" s="265"/>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row>
    <row r="181" spans="1:86" ht="18" customHeight="1">
      <c r="A181" s="264"/>
      <c r="B181" s="213"/>
      <c r="C181" s="213"/>
      <c r="D181" s="213"/>
      <c r="E181" s="254"/>
      <c r="F181" s="254"/>
      <c r="G181" s="254"/>
      <c r="H181" s="254"/>
      <c r="I181" s="254"/>
      <c r="J181" s="254"/>
      <c r="K181" s="254"/>
      <c r="L181" s="254"/>
      <c r="M181" s="254"/>
      <c r="N181" s="268"/>
      <c r="O181" s="268"/>
      <c r="P181" s="266"/>
      <c r="Q181" s="266"/>
      <c r="R181" s="266"/>
      <c r="S181" s="265"/>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row>
    <row r="182" spans="1:86" ht="18" customHeight="1">
      <c r="A182" s="264"/>
      <c r="B182" s="213"/>
      <c r="C182" s="213"/>
      <c r="D182" s="213"/>
      <c r="E182" s="254"/>
      <c r="F182" s="254"/>
      <c r="G182" s="254"/>
      <c r="H182" s="254"/>
      <c r="I182" s="254"/>
      <c r="J182" s="254"/>
      <c r="K182" s="254"/>
      <c r="L182" s="254"/>
      <c r="M182" s="254"/>
      <c r="N182" s="268"/>
      <c r="O182" s="268"/>
      <c r="P182" s="266"/>
      <c r="Q182" s="266"/>
      <c r="R182" s="266"/>
      <c r="S182" s="265"/>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row>
    <row r="183" spans="1:86" ht="18" customHeight="1">
      <c r="A183" s="264"/>
      <c r="B183" s="213"/>
      <c r="C183" s="213"/>
      <c r="D183" s="213"/>
      <c r="E183" s="254"/>
      <c r="F183" s="254"/>
      <c r="G183" s="254"/>
      <c r="H183" s="254"/>
      <c r="I183" s="254"/>
      <c r="J183" s="254"/>
      <c r="K183" s="254"/>
      <c r="L183" s="254"/>
      <c r="M183" s="254"/>
      <c r="N183" s="268"/>
      <c r="O183" s="268"/>
      <c r="P183" s="266"/>
      <c r="Q183" s="266"/>
      <c r="R183" s="266"/>
      <c r="S183" s="265"/>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row>
    <row r="184" spans="1:86" ht="18" customHeight="1">
      <c r="A184" s="264"/>
      <c r="B184" s="213"/>
      <c r="C184" s="213"/>
      <c r="D184" s="213"/>
      <c r="E184" s="254"/>
      <c r="F184" s="254"/>
      <c r="G184" s="254"/>
      <c r="H184" s="254"/>
      <c r="I184" s="254"/>
      <c r="J184" s="254"/>
      <c r="K184" s="254"/>
      <c r="L184" s="254"/>
      <c r="M184" s="254"/>
      <c r="N184" s="268"/>
      <c r="O184" s="268"/>
      <c r="P184" s="266"/>
      <c r="Q184" s="266"/>
      <c r="R184" s="266"/>
      <c r="S184" s="265"/>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row>
    <row r="185" spans="1:86" ht="18" customHeight="1">
      <c r="A185" s="264"/>
      <c r="B185" s="213"/>
      <c r="C185" s="213"/>
      <c r="D185" s="213"/>
      <c r="E185" s="254"/>
      <c r="F185" s="254"/>
      <c r="G185" s="254"/>
      <c r="H185" s="254"/>
      <c r="I185" s="254"/>
      <c r="J185" s="254"/>
      <c r="K185" s="254"/>
      <c r="L185" s="254"/>
      <c r="M185" s="254"/>
      <c r="N185" s="268"/>
      <c r="O185" s="268"/>
      <c r="P185" s="266"/>
      <c r="Q185" s="266"/>
      <c r="R185" s="266"/>
      <c r="S185" s="265"/>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row>
    <row r="186" spans="1:86" ht="18" customHeight="1">
      <c r="A186" s="264"/>
      <c r="B186" s="213"/>
      <c r="C186" s="213"/>
      <c r="D186" s="213"/>
      <c r="E186" s="254"/>
      <c r="F186" s="254"/>
      <c r="G186" s="254"/>
      <c r="H186" s="254"/>
      <c r="I186" s="254"/>
      <c r="J186" s="254"/>
      <c r="K186" s="254"/>
      <c r="L186" s="254"/>
      <c r="M186" s="254"/>
      <c r="N186" s="268"/>
      <c r="O186" s="268"/>
      <c r="P186" s="266"/>
      <c r="Q186" s="266"/>
      <c r="R186" s="266"/>
      <c r="S186" s="265"/>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row>
    <row r="187" spans="1:86" ht="18" customHeight="1">
      <c r="A187" s="264"/>
      <c r="B187" s="213"/>
      <c r="C187" s="213"/>
      <c r="D187" s="213"/>
      <c r="E187" s="254"/>
      <c r="F187" s="254"/>
      <c r="G187" s="254"/>
      <c r="H187" s="254"/>
      <c r="I187" s="254"/>
      <c r="J187" s="254"/>
      <c r="K187" s="254"/>
      <c r="L187" s="254"/>
      <c r="M187" s="254"/>
      <c r="N187" s="268"/>
      <c r="O187" s="268"/>
      <c r="P187" s="266"/>
      <c r="Q187" s="266"/>
      <c r="R187" s="266"/>
      <c r="S187" s="265"/>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row>
    <row r="188" spans="1:86" ht="18" customHeight="1">
      <c r="A188" s="264"/>
      <c r="B188" s="213"/>
      <c r="C188" s="213"/>
      <c r="D188" s="213"/>
      <c r="E188" s="254"/>
      <c r="F188" s="254"/>
      <c r="G188" s="254"/>
      <c r="H188" s="254"/>
      <c r="I188" s="254"/>
      <c r="J188" s="254"/>
      <c r="K188" s="254"/>
      <c r="L188" s="254"/>
      <c r="M188" s="254"/>
      <c r="N188" s="268"/>
      <c r="O188" s="268"/>
      <c r="P188" s="266"/>
      <c r="Q188" s="266"/>
      <c r="R188" s="266"/>
      <c r="S188" s="265"/>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row>
    <row r="189" spans="1:86" ht="18" customHeight="1">
      <c r="A189" s="264"/>
      <c r="B189" s="213"/>
      <c r="C189" s="213"/>
      <c r="D189" s="213"/>
      <c r="E189" s="254"/>
      <c r="F189" s="254"/>
      <c r="G189" s="254"/>
      <c r="H189" s="254"/>
      <c r="I189" s="254"/>
      <c r="J189" s="254"/>
      <c r="K189" s="254"/>
      <c r="L189" s="254"/>
      <c r="M189" s="254"/>
      <c r="N189" s="268"/>
      <c r="O189" s="268"/>
      <c r="P189" s="266"/>
      <c r="Q189" s="266"/>
      <c r="R189" s="266"/>
      <c r="S189" s="265"/>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row>
    <row r="190" spans="1:86" ht="18" customHeight="1">
      <c r="A190" s="264"/>
      <c r="B190" s="213"/>
      <c r="C190" s="213"/>
      <c r="D190" s="213"/>
      <c r="E190" s="254"/>
      <c r="F190" s="254"/>
      <c r="G190" s="254"/>
      <c r="H190" s="254"/>
      <c r="I190" s="254"/>
      <c r="J190" s="254"/>
      <c r="K190" s="254"/>
      <c r="L190" s="254"/>
      <c r="M190" s="254"/>
      <c r="N190" s="268"/>
      <c r="O190" s="268"/>
      <c r="P190" s="266"/>
      <c r="Q190" s="266"/>
      <c r="R190" s="266"/>
      <c r="S190" s="265"/>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row>
    <row r="191" spans="1:86" ht="18" customHeight="1">
      <c r="A191" s="264"/>
      <c r="B191" s="213"/>
      <c r="C191" s="213"/>
      <c r="D191" s="213"/>
      <c r="E191" s="254"/>
      <c r="F191" s="254"/>
      <c r="G191" s="254"/>
      <c r="H191" s="254"/>
      <c r="I191" s="254"/>
      <c r="J191" s="254"/>
      <c r="K191" s="254"/>
      <c r="L191" s="254"/>
      <c r="M191" s="254"/>
      <c r="N191" s="268"/>
      <c r="O191" s="268"/>
      <c r="P191" s="266"/>
      <c r="Q191" s="266"/>
      <c r="R191" s="266"/>
      <c r="S191" s="265"/>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row>
    <row r="192" spans="1:86" ht="18" customHeight="1">
      <c r="A192" s="264"/>
      <c r="B192" s="213"/>
      <c r="C192" s="213"/>
      <c r="D192" s="213"/>
      <c r="E192" s="254"/>
      <c r="F192" s="254"/>
      <c r="G192" s="254"/>
      <c r="H192" s="254"/>
      <c r="I192" s="254"/>
      <c r="J192" s="254"/>
      <c r="K192" s="254"/>
      <c r="L192" s="254"/>
      <c r="M192" s="254"/>
      <c r="N192" s="268"/>
      <c r="O192" s="268"/>
      <c r="P192" s="266"/>
      <c r="Q192" s="266"/>
      <c r="R192" s="266"/>
      <c r="S192" s="265"/>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row>
    <row r="193" spans="1:86" ht="18" customHeight="1">
      <c r="A193" s="264"/>
      <c r="B193" s="213"/>
      <c r="C193" s="213"/>
      <c r="D193" s="213"/>
      <c r="E193" s="254"/>
      <c r="F193" s="254"/>
      <c r="G193" s="254"/>
      <c r="H193" s="254"/>
      <c r="I193" s="254"/>
      <c r="J193" s="254"/>
      <c r="K193" s="254"/>
      <c r="L193" s="254"/>
      <c r="M193" s="254"/>
      <c r="N193" s="268"/>
      <c r="O193" s="268"/>
      <c r="P193" s="266"/>
      <c r="Q193" s="266"/>
      <c r="R193" s="266"/>
      <c r="S193" s="265"/>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row>
    <row r="194" spans="1:86" ht="18" customHeight="1">
      <c r="A194" s="264"/>
      <c r="B194" s="213"/>
      <c r="C194" s="213"/>
      <c r="D194" s="213"/>
      <c r="E194" s="230"/>
      <c r="F194" s="230"/>
      <c r="G194" s="230"/>
      <c r="H194" s="230"/>
      <c r="I194" s="269"/>
      <c r="J194" s="230"/>
      <c r="K194" s="230"/>
      <c r="L194" s="230"/>
      <c r="M194" s="230"/>
      <c r="N194" s="268"/>
      <c r="O194" s="268"/>
      <c r="P194" s="266"/>
      <c r="Q194" s="266"/>
      <c r="R194" s="266"/>
      <c r="S194" s="265"/>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row>
    <row r="195" spans="1:86" ht="18" customHeight="1">
      <c r="A195" s="264"/>
      <c r="B195" s="213"/>
      <c r="C195" s="213"/>
      <c r="D195" s="213"/>
      <c r="E195" s="230"/>
      <c r="F195" s="230"/>
      <c r="G195" s="230"/>
      <c r="H195" s="230"/>
      <c r="I195" s="269"/>
      <c r="J195" s="230"/>
      <c r="K195" s="230"/>
      <c r="L195" s="230"/>
      <c r="M195" s="230"/>
      <c r="N195" s="268"/>
      <c r="O195" s="268"/>
      <c r="P195" s="266"/>
      <c r="Q195" s="266"/>
      <c r="R195" s="266"/>
      <c r="S195" s="265"/>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row>
    <row r="196" spans="1:86" ht="18" customHeight="1">
      <c r="A196" s="264"/>
      <c r="B196" s="213"/>
      <c r="C196" s="213"/>
      <c r="D196" s="213"/>
      <c r="E196" s="230"/>
      <c r="F196" s="230"/>
      <c r="G196" s="230"/>
      <c r="H196" s="230"/>
      <c r="I196" s="269"/>
      <c r="J196" s="230"/>
      <c r="K196" s="230"/>
      <c r="L196" s="230"/>
      <c r="M196" s="230"/>
      <c r="N196" s="268"/>
      <c r="O196" s="268"/>
      <c r="P196" s="266"/>
      <c r="Q196" s="266"/>
      <c r="R196" s="266"/>
      <c r="S196" s="265"/>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row>
    <row r="197" spans="1:86" ht="18" customHeight="1">
      <c r="A197" s="264"/>
      <c r="B197" s="213"/>
      <c r="C197" s="213"/>
      <c r="D197" s="213"/>
      <c r="E197" s="230"/>
      <c r="F197" s="230"/>
      <c r="G197" s="230"/>
      <c r="H197" s="230"/>
      <c r="I197" s="269"/>
      <c r="J197" s="230"/>
      <c r="K197" s="230"/>
      <c r="L197" s="230"/>
      <c r="M197" s="230"/>
      <c r="N197" s="268"/>
      <c r="O197" s="268"/>
      <c r="P197" s="266"/>
      <c r="Q197" s="266"/>
      <c r="R197" s="266"/>
      <c r="S197" s="265"/>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row>
    <row r="198" spans="1:86" ht="18" customHeight="1">
      <c r="A198" s="270"/>
      <c r="B198" s="6"/>
      <c r="C198" s="6"/>
      <c r="D198" s="6"/>
      <c r="E198" s="265"/>
      <c r="F198" s="265"/>
      <c r="G198" s="265"/>
      <c r="H198" s="265"/>
      <c r="I198" s="265"/>
      <c r="J198" s="265"/>
      <c r="K198" s="265"/>
      <c r="L198" s="265"/>
      <c r="M198" s="265"/>
      <c r="N198" s="265"/>
      <c r="O198" s="265"/>
      <c r="P198" s="265"/>
      <c r="Q198" s="265"/>
      <c r="R198" s="265"/>
      <c r="S198" s="265"/>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row>
    <row r="199" spans="1:86" ht="18" customHeight="1">
      <c r="A199" s="6"/>
      <c r="B199" s="6"/>
      <c r="C199" s="6"/>
      <c r="D199" s="213"/>
      <c r="E199" s="6"/>
      <c r="F199" s="257"/>
      <c r="G199" s="257"/>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row>
    <row r="200" spans="1:86" ht="18" customHeight="1">
      <c r="A200" s="6"/>
      <c r="B200" s="6"/>
      <c r="C200" s="6"/>
      <c r="D200" s="6"/>
      <c r="E200" s="258"/>
      <c r="F200" s="271"/>
      <c r="G200" s="271"/>
      <c r="H200" s="6"/>
      <c r="I200" s="6"/>
      <c r="J200" s="6"/>
      <c r="K200" s="6"/>
      <c r="L200" s="256"/>
      <c r="M200" s="25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row>
    <row r="201" spans="1:86" ht="18" customHeight="1">
      <c r="A201" s="6"/>
      <c r="B201" s="6"/>
      <c r="C201" s="6"/>
      <c r="D201" s="6"/>
      <c r="E201" s="258"/>
      <c r="F201" s="271"/>
      <c r="G201" s="271"/>
      <c r="H201" s="6"/>
      <c r="I201" s="6"/>
      <c r="J201" s="6"/>
      <c r="K201" s="6"/>
      <c r="L201" s="256"/>
      <c r="M201" s="25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row>
    <row r="202" spans="1:86" ht="18" customHeight="1">
      <c r="A202" s="6"/>
      <c r="B202" s="270"/>
      <c r="C202" s="272"/>
      <c r="D202" s="6"/>
      <c r="E202" s="231"/>
      <c r="F202" s="231"/>
      <c r="G202" s="231"/>
      <c r="H202" s="270"/>
      <c r="I202" s="270"/>
      <c r="J202" s="6"/>
      <c r="K202" s="231"/>
      <c r="L202" s="257"/>
      <c r="M202" s="257"/>
      <c r="N202" s="257"/>
      <c r="O202" s="257"/>
      <c r="P202" s="257"/>
      <c r="Q202" s="257"/>
      <c r="R202" s="257"/>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row>
    <row r="203" spans="1:86" ht="18" customHeight="1">
      <c r="A203" s="6"/>
      <c r="B203" s="270"/>
      <c r="C203" s="265"/>
      <c r="D203" s="6"/>
      <c r="E203" s="273"/>
      <c r="F203" s="265"/>
      <c r="G203" s="265"/>
      <c r="H203" s="265"/>
      <c r="I203" s="241"/>
      <c r="J203" s="6"/>
      <c r="K203" s="6"/>
      <c r="L203" s="257"/>
      <c r="M203" s="257"/>
      <c r="N203" s="274"/>
      <c r="O203" s="275"/>
      <c r="P203" s="265"/>
      <c r="Q203" s="239"/>
      <c r="R203" s="239"/>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row>
    <row r="204" spans="1:86" ht="18" customHeight="1">
      <c r="A204" s="6"/>
      <c r="B204" s="270"/>
      <c r="C204" s="265"/>
      <c r="D204" s="6"/>
      <c r="E204" s="270"/>
      <c r="F204" s="265"/>
      <c r="G204" s="265"/>
      <c r="H204" s="265"/>
      <c r="I204" s="241"/>
      <c r="J204" s="6"/>
      <c r="K204" s="6"/>
      <c r="L204" s="257"/>
      <c r="M204" s="257"/>
      <c r="N204" s="257"/>
      <c r="O204" s="275"/>
      <c r="P204" s="265"/>
      <c r="Q204" s="257"/>
      <c r="R204" s="257"/>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row>
    <row r="205" spans="1:86" ht="18" customHeight="1">
      <c r="A205" s="6"/>
      <c r="B205" s="241"/>
      <c r="C205" s="6"/>
      <c r="D205" s="6"/>
      <c r="E205" s="270"/>
      <c r="F205" s="265"/>
      <c r="G205" s="265"/>
      <c r="H205" s="265"/>
      <c r="I205" s="241"/>
      <c r="J205" s="6"/>
      <c r="K205" s="6"/>
      <c r="L205" s="257"/>
      <c r="M205" s="257"/>
      <c r="N205" s="257"/>
      <c r="O205" s="275"/>
      <c r="P205" s="265"/>
      <c r="Q205" s="239"/>
      <c r="R205" s="239"/>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row>
    <row r="206" spans="1:86" ht="18"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row>
    <row r="207" spans="1:86" ht="18"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row>
    <row r="208" spans="1:86" ht="18"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row>
    <row r="209" spans="1:86" ht="18"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row>
    <row r="210" spans="1:86" ht="18"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row>
    <row r="211" spans="1:86" ht="18" customHeight="1">
      <c r="A211" s="6"/>
      <c r="B211" s="6"/>
      <c r="C211" s="6"/>
      <c r="D211" s="6"/>
      <c r="E211" s="6"/>
      <c r="F211" s="6"/>
      <c r="G211" s="6"/>
      <c r="H211" s="6"/>
      <c r="I211" s="6" t="s">
        <v>356</v>
      </c>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row>
    <row r="212" spans="1:86" ht="18"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row>
    <row r="213" spans="1:86" ht="18"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row>
    <row r="214" spans="1:86" ht="18"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row>
    <row r="215" spans="1:86" ht="18"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row>
    <row r="216" spans="1:86" ht="18"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row>
    <row r="217" spans="1:86" ht="18"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row>
    <row r="218" spans="1:86" ht="18"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row>
    <row r="219" spans="1:86" ht="18"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row>
    <row r="220" spans="1:86" ht="18"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row>
    <row r="221" spans="1:86" ht="18"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row>
    <row r="222" spans="1:86" ht="18"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row>
    <row r="223" spans="1:86" ht="18"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row>
    <row r="224" spans="1:86" ht="18"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row>
    <row r="225" spans="1:86" ht="18"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row>
    <row r="226" spans="1:86" ht="18"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row>
    <row r="227" spans="1:86" ht="18"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row>
    <row r="228" spans="1:86" ht="18"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row>
    <row r="229" spans="1:86" ht="18"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row>
    <row r="230" spans="1:86" ht="18"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row>
    <row r="231" spans="1:86" ht="18"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row>
    <row r="232" spans="1:86" ht="18"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row>
    <row r="233" spans="1:86" ht="18"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row>
    <row r="234" spans="1:86" ht="18"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row>
    <row r="235" spans="1:86" ht="18"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row>
    <row r="236" spans="1:86" ht="18"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row>
    <row r="237" spans="1:86" ht="18"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row>
    <row r="238" spans="1:86" ht="18"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row>
    <row r="239" spans="1:86" ht="18"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row>
    <row r="240" spans="1:86" ht="18"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row>
    <row r="241" spans="1:86" ht="18"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row>
    <row r="242" spans="1:86" ht="18"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row>
    <row r="243" spans="1:86" ht="18"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row>
    <row r="244" spans="1:86" ht="18"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row>
    <row r="245" spans="1:86" ht="18"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row>
    <row r="246" spans="1:86" ht="18"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row>
    <row r="247" spans="1:86" ht="18"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row>
    <row r="248" spans="1:86" ht="18"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row>
    <row r="249" spans="1:86" ht="18"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row>
    <row r="250" spans="1:86" ht="18"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row>
    <row r="251" spans="1:86" ht="18"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row>
    <row r="252" spans="1:86" ht="18"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row>
    <row r="253" spans="1:86" ht="18"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row>
    <row r="254" spans="1:86" ht="18"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row>
    <row r="255" spans="1:86" ht="18"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row>
    <row r="256" spans="1:86" ht="18"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row>
    <row r="257" spans="1:86" ht="18"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row>
    <row r="258" spans="1:86" ht="18"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row>
    <row r="259" spans="1:86" ht="18"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row>
    <row r="260" spans="1:86" ht="18"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row>
    <row r="261" spans="1:86" ht="18"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row>
    <row r="262" spans="1:86" ht="18"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row>
    <row r="263" spans="1:86" ht="18"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row>
    <row r="264" spans="1:86" ht="18"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row>
    <row r="265" spans="1:86" ht="18"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row>
    <row r="266" spans="1:86" ht="18"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row>
    <row r="267" spans="1:86" ht="18"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row>
    <row r="268" spans="1:86" ht="18"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row>
    <row r="269" spans="1:86" ht="18"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row>
    <row r="270" spans="1:86" ht="18"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row>
    <row r="271" spans="1:86" ht="18"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row>
    <row r="272" spans="1:86" ht="18"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row>
    <row r="273" spans="1:86" ht="18"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row>
    <row r="274" spans="1:86" ht="18"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row>
    <row r="275" spans="1:86" ht="18"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row>
    <row r="276" spans="1:86" ht="18"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row>
    <row r="277" spans="1:86" ht="18"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row>
    <row r="278" spans="1:86" ht="18"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row>
    <row r="279" spans="1:86" ht="18"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row>
    <row r="280" spans="1:86" ht="18"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row>
    <row r="281" spans="1:86" ht="18"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row>
    <row r="282" spans="1:86" ht="18"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row>
    <row r="283" spans="1:86" ht="18"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row>
    <row r="284" spans="1:86" ht="18"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row>
    <row r="285" spans="1:86" ht="18"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row>
    <row r="286" spans="1:86" ht="18"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row>
    <row r="287" spans="1:86" ht="18"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row>
    <row r="288" spans="1:86" ht="18"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row>
    <row r="289" spans="1:86" ht="18"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row>
    <row r="290" spans="1:86" ht="18"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row>
    <row r="291" spans="1:86" ht="18"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row>
    <row r="292" spans="1:86" ht="18"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row>
    <row r="293" spans="1:86" ht="18"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row>
    <row r="294" spans="1:86" ht="18"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row>
    <row r="295" spans="1:86" ht="18"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row>
    <row r="296" spans="1:86" ht="18"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row>
    <row r="297" spans="1:86" ht="18"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row>
    <row r="298" spans="1:86" ht="18"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row>
    <row r="299" spans="1:86" ht="18"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row>
    <row r="300" spans="1:86" ht="18"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row>
    <row r="301" spans="1:86" ht="18"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row>
    <row r="302" spans="1:86" ht="18"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row>
    <row r="303" spans="1:86" ht="18"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row>
    <row r="304" spans="1:86" ht="18"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row>
    <row r="305" spans="1:86" ht="18"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row>
    <row r="306" spans="1:86" ht="18"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row>
    <row r="307" spans="1:86" ht="18"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row>
    <row r="308" spans="1:86" ht="18"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row>
    <row r="309" spans="1:86" ht="18"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row>
    <row r="310" spans="1:86" ht="18"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row>
    <row r="311" spans="1:86" ht="18"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row>
    <row r="312" spans="1:86" ht="18"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row>
    <row r="313" spans="1:86" ht="18"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row>
    <row r="314" spans="1:86" ht="18"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row>
    <row r="315" spans="1:86" ht="18"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row>
    <row r="316" spans="1:86" ht="18"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row>
    <row r="317" spans="1:86" ht="18"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row>
    <row r="318" spans="1:86" ht="18"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row>
    <row r="319" spans="1:86" ht="18"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row>
    <row r="320" spans="1:86" ht="18"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row>
    <row r="321" spans="1:86" ht="18"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row>
    <row r="322" spans="1:86" ht="18"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row>
    <row r="323" spans="1:86" ht="18"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row>
    <row r="324" spans="1:86" ht="18"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row>
    <row r="325" spans="1:86" ht="18"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row>
    <row r="326" spans="1:86" ht="18"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row>
    <row r="327" spans="1:86" ht="18"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row>
    <row r="328" spans="1:86" ht="18"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row>
    <row r="329" spans="1:86" ht="18"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row>
    <row r="330" spans="1:86" ht="18"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row>
    <row r="331" spans="1:86" ht="18"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row>
    <row r="332" spans="1:86" ht="18"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row>
    <row r="333" spans="1:86" ht="18"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row>
    <row r="334" spans="1:86" ht="18"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row>
    <row r="335" spans="1:86" ht="18"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row>
    <row r="336" spans="1:86" ht="18"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row>
    <row r="337" spans="1:86" ht="18"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row>
    <row r="338" spans="1:86" ht="18"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row>
    <row r="339" spans="1:86" ht="18"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row>
    <row r="340" spans="1:86" ht="18"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row>
    <row r="341" spans="1:86" ht="18"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row>
    <row r="342" spans="1:86" ht="18"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6"/>
    </row>
    <row r="343" spans="1:86" ht="18"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row>
    <row r="344" spans="1:86" ht="18"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6"/>
    </row>
    <row r="345" spans="1:86" ht="18"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6"/>
    </row>
    <row r="346" spans="1:86" ht="18"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row>
    <row r="347" spans="1:86" ht="18"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row>
    <row r="348" spans="1:86" ht="18"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6"/>
    </row>
    <row r="349" spans="1:86" ht="18"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row>
    <row r="350" spans="1:86" ht="18"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c r="BT350" s="6"/>
      <c r="BU350" s="6"/>
      <c r="BV350" s="6"/>
      <c r="BW350" s="6"/>
      <c r="BX350" s="6"/>
      <c r="BY350" s="6"/>
      <c r="BZ350" s="6"/>
      <c r="CA350" s="6"/>
      <c r="CB350" s="6"/>
      <c r="CC350" s="6"/>
      <c r="CD350" s="6"/>
      <c r="CE350" s="6"/>
      <c r="CF350" s="6"/>
      <c r="CG350" s="6"/>
      <c r="CH350" s="6"/>
    </row>
    <row r="351" spans="1:86" ht="18"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6"/>
    </row>
    <row r="352" spans="1:86" ht="18"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6"/>
    </row>
    <row r="353" spans="1:86" ht="18"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row>
    <row r="354" spans="1:86" ht="18"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6"/>
      <c r="BW354" s="6"/>
      <c r="BX354" s="6"/>
      <c r="BY354" s="6"/>
      <c r="BZ354" s="6"/>
      <c r="CA354" s="6"/>
      <c r="CB354" s="6"/>
      <c r="CC354" s="6"/>
      <c r="CD354" s="6"/>
      <c r="CE354" s="6"/>
      <c r="CF354" s="6"/>
      <c r="CG354" s="6"/>
      <c r="CH354" s="6"/>
    </row>
    <row r="355" spans="1:86" ht="18"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row>
    <row r="356" spans="1:86" ht="18"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row>
    <row r="357" spans="1:86" ht="18"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row>
    <row r="358" spans="1:86" ht="18"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6"/>
    </row>
    <row r="359" spans="1:86" ht="18"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row>
    <row r="360" spans="1:86" ht="18"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row>
    <row r="361" spans="1:86" ht="18"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row>
    <row r="362" spans="1:86" ht="18"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row>
    <row r="363" spans="1:86" ht="18"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row>
    <row r="364" spans="1:86" ht="18"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row>
    <row r="365" spans="1:86" ht="18"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row>
    <row r="366" spans="1:86" ht="18"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row>
    <row r="367" spans="1:86" ht="18"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row>
    <row r="368" spans="1:86" ht="18"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row>
    <row r="369" spans="1:86" ht="18"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row>
    <row r="370" spans="1:86" ht="18"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row>
    <row r="371" spans="1:86" ht="18"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row>
    <row r="372" spans="1:86" ht="18"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row>
    <row r="373" spans="1:86" ht="18"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row>
    <row r="374" spans="1:86" ht="18"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row>
    <row r="375" spans="1:86" ht="18"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row>
    <row r="376" spans="1:86" ht="18"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row>
  </sheetData>
  <mergeCells count="77">
    <mergeCell ref="Q12:R12"/>
    <mergeCell ref="B13:D13"/>
    <mergeCell ref="G1:L1"/>
    <mergeCell ref="H2:L2"/>
    <mergeCell ref="A5:B5"/>
    <mergeCell ref="Q5:R5"/>
    <mergeCell ref="J7:K7"/>
    <mergeCell ref="J8:K8"/>
    <mergeCell ref="L8:N8"/>
    <mergeCell ref="B19:D19"/>
    <mergeCell ref="F9:G11"/>
    <mergeCell ref="D10:E10"/>
    <mergeCell ref="E12:K12"/>
    <mergeCell ref="O12:P12"/>
    <mergeCell ref="B14:D14"/>
    <mergeCell ref="B15:D15"/>
    <mergeCell ref="B16:D16"/>
    <mergeCell ref="B17:D17"/>
    <mergeCell ref="B18:D18"/>
    <mergeCell ref="B44:D44"/>
    <mergeCell ref="B32:D32"/>
    <mergeCell ref="B21:D21"/>
    <mergeCell ref="B22:D22"/>
    <mergeCell ref="B23:D23"/>
    <mergeCell ref="B24:D24"/>
    <mergeCell ref="B25:D25"/>
    <mergeCell ref="B26:D26"/>
    <mergeCell ref="B27:D27"/>
    <mergeCell ref="B28:D28"/>
    <mergeCell ref="B29:D29"/>
    <mergeCell ref="B30:D30"/>
    <mergeCell ref="B31:D31"/>
    <mergeCell ref="B39:D39"/>
    <mergeCell ref="B40:D40"/>
    <mergeCell ref="B41:D41"/>
    <mergeCell ref="B33:D33"/>
    <mergeCell ref="B34:D34"/>
    <mergeCell ref="B35:D35"/>
    <mergeCell ref="B36:D36"/>
    <mergeCell ref="B38:D38"/>
    <mergeCell ref="B69:D69"/>
    <mergeCell ref="B58:D58"/>
    <mergeCell ref="B59:D59"/>
    <mergeCell ref="B60:D60"/>
    <mergeCell ref="B68:D68"/>
    <mergeCell ref="B61:D61"/>
    <mergeCell ref="B62:D62"/>
    <mergeCell ref="B66:D66"/>
    <mergeCell ref="B67:D67"/>
    <mergeCell ref="B63:D63"/>
    <mergeCell ref="B64:D64"/>
    <mergeCell ref="B65:D65"/>
    <mergeCell ref="L102:L112"/>
    <mergeCell ref="E114:H114"/>
    <mergeCell ref="B72:D72"/>
    <mergeCell ref="B73:D73"/>
    <mergeCell ref="B74:D74"/>
    <mergeCell ref="A76:D76"/>
    <mergeCell ref="E77:L77"/>
    <mergeCell ref="E87:E89"/>
    <mergeCell ref="F87:I87"/>
    <mergeCell ref="B20:D20"/>
    <mergeCell ref="B57:D57"/>
    <mergeCell ref="B46:D46"/>
    <mergeCell ref="B47:D47"/>
    <mergeCell ref="B48:D48"/>
    <mergeCell ref="B49:D49"/>
    <mergeCell ref="B50:D50"/>
    <mergeCell ref="B51:D51"/>
    <mergeCell ref="B52:D52"/>
    <mergeCell ref="B53:D53"/>
    <mergeCell ref="B54:D54"/>
    <mergeCell ref="B55:D55"/>
    <mergeCell ref="B56:D56"/>
    <mergeCell ref="B45:D45"/>
    <mergeCell ref="B42:D42"/>
    <mergeCell ref="B43:D43"/>
  </mergeCells>
  <dataValidations count="4">
    <dataValidation type="list" allowBlank="1" showInputMessage="1" showErrorMessage="1" sqref="S10" xr:uid="{538BBFFA-D268-490B-9E1E-BB272F62A27C}">
      <formula1>Phone</formula1>
    </dataValidation>
    <dataValidation type="list" allowBlank="1" showInputMessage="1" showErrorMessage="1" sqref="S8" xr:uid="{66A7B52C-B0C7-496B-A78F-BE3ABA0F42C7}">
      <formula1>Prepared_By</formula1>
    </dataValidation>
    <dataValidation type="list" allowBlank="1" showInputMessage="1" showErrorMessage="1" sqref="S2" xr:uid="{1906C9D2-7860-4BCA-9FBE-2409A979ABC9}">
      <formula1>Approved_By</formula1>
    </dataValidation>
    <dataValidation type="list" allowBlank="1" showInputMessage="1" showErrorMessage="1" sqref="E4" xr:uid="{B52E7F28-233B-4D6B-8656-A53441F99C24}">
      <formula1>District_No</formula1>
    </dataValidation>
  </dataValidations>
  <printOptions horizontalCentered="1"/>
  <pageMargins left="0.24" right="0.23" top="0.171875" bottom="0.43" header="0.19" footer="0.24"/>
  <pageSetup scale="28" orientation="landscape" r:id="rId1"/>
  <headerFooter alignWithMargins="0">
    <oddFooter>&amp;L&amp;Z&amp;F&amp;C                                                      Printed &amp;D&amp;T&amp;R&amp;A
Last updated: (7/31/26
)</oddFooter>
  </headerFooter>
  <rowBreaks count="1" manualBreakCount="1">
    <brk id="84"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BA85"/>
  <sheetViews>
    <sheetView zoomScale="75" zoomScaleNormal="75" zoomScalePageLayoutView="75" workbookViewId="0">
      <selection activeCell="G39" sqref="G39:I39"/>
    </sheetView>
  </sheetViews>
  <sheetFormatPr defaultColWidth="9" defaultRowHeight="12"/>
  <cols>
    <col min="1" max="1" width="20.5703125" style="685" customWidth="1"/>
    <col min="2" max="2" width="13.5703125" style="216" customWidth="1"/>
    <col min="3" max="3" width="7.42578125" style="216" customWidth="1"/>
    <col min="4" max="4" width="22.28515625" style="216" customWidth="1"/>
    <col min="5" max="6" width="16.5703125" style="216" customWidth="1"/>
    <col min="7" max="7" width="25.42578125" style="216" customWidth="1"/>
    <col min="8" max="8" width="22.28515625" style="216" customWidth="1"/>
    <col min="9" max="11" width="16.5703125" style="216" customWidth="1"/>
    <col min="12" max="12" width="20" style="216" customWidth="1"/>
    <col min="13" max="13" width="16.5703125" style="216" customWidth="1"/>
    <col min="14" max="14" width="8" style="216" customWidth="1"/>
    <col min="15" max="15" width="20.7109375" style="216" customWidth="1"/>
    <col min="16" max="16" width="16.85546875" style="216" customWidth="1"/>
    <col min="17" max="17" width="16" style="216" customWidth="1"/>
    <col min="18" max="16384" width="9" style="216"/>
  </cols>
  <sheetData>
    <row r="1" spans="1:53" s="155" customFormat="1" ht="18">
      <c r="A1" s="1609" t="str">
        <f>'APD 150 Pg1'!A1</f>
        <v>Department of Human Services</v>
      </c>
      <c r="B1" s="1450"/>
      <c r="C1" s="1610"/>
      <c r="D1" s="1611" t="s">
        <v>1014</v>
      </c>
      <c r="E1" s="1518"/>
      <c r="F1" s="1518"/>
      <c r="G1" s="1518"/>
      <c r="H1" s="1518"/>
      <c r="I1" s="1518"/>
      <c r="J1" s="1518"/>
      <c r="K1" s="1518"/>
      <c r="M1" s="214"/>
      <c r="N1" s="297"/>
      <c r="O1" s="297"/>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row>
    <row r="2" spans="1:53" s="155" customFormat="1" ht="18" customHeight="1">
      <c r="A2" s="1450" t="str">
        <f>'APD 150 Pg1'!A2</f>
        <v>Aging and People with Disabilities</v>
      </c>
      <c r="B2" s="1450"/>
      <c r="C2" s="1610"/>
      <c r="D2" s="295"/>
      <c r="E2" s="1611" t="s">
        <v>492</v>
      </c>
      <c r="F2" s="1632"/>
      <c r="G2" s="1632"/>
      <c r="H2" s="1632"/>
      <c r="I2" s="1632"/>
      <c r="J2" s="1632"/>
      <c r="K2"/>
      <c r="L2" s="1450"/>
      <c r="M2" s="1450"/>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row>
    <row r="3" spans="1:53" s="227" customFormat="1" ht="19.5" customHeight="1">
      <c r="A3" s="228"/>
      <c r="B3" s="228"/>
      <c r="C3" s="228"/>
      <c r="D3" s="6"/>
      <c r="E3" s="6"/>
      <c r="F3" s="6"/>
      <c r="G3" s="1633"/>
      <c r="H3" s="1587"/>
      <c r="I3" s="44"/>
      <c r="J3" s="44"/>
      <c r="K3" s="298"/>
      <c r="L3" s="229"/>
      <c r="M3" s="6"/>
      <c r="N3" s="6"/>
      <c r="O3" s="6"/>
      <c r="P3" s="228"/>
      <c r="Q3" s="6"/>
    </row>
    <row r="4" spans="1:53" s="227" customFormat="1" ht="18">
      <c r="A4" s="228" t="str">
        <f>'APD 150 Pg1'!A4:C4</f>
        <v>AAA District Number:</v>
      </c>
      <c r="B4" s="613" t="str">
        <f>'APD 150 Pg1'!C4</f>
        <v>Select</v>
      </c>
      <c r="C4" s="613"/>
      <c r="E4" s="52"/>
      <c r="F4" s="52"/>
      <c r="G4" s="1634" t="s">
        <v>769</v>
      </c>
      <c r="H4" s="1521"/>
      <c r="I4" s="631"/>
      <c r="J4" s="282"/>
      <c r="K4" s="283" t="str">
        <f>'APD 150 Pg1'!O4</f>
        <v>Approved By:</v>
      </c>
      <c r="L4" s="810" t="str">
        <f>'APD 150 Pg1'!P4</f>
        <v>Select</v>
      </c>
      <c r="M4" s="276"/>
      <c r="P4" s="293"/>
      <c r="Q4" s="293"/>
    </row>
    <row r="5" spans="1:53" s="227" customFormat="1" ht="18" customHeight="1">
      <c r="A5" s="228"/>
      <c r="B5" s="228"/>
      <c r="C5" s="6"/>
      <c r="D5" s="6"/>
      <c r="E5" s="6"/>
      <c r="F5" s="6"/>
      <c r="G5" s="1613" t="s">
        <v>569</v>
      </c>
      <c r="H5" s="1518"/>
      <c r="P5" s="6"/>
      <c r="Q5" s="6"/>
    </row>
    <row r="6" spans="1:53" s="227" customFormat="1" ht="18">
      <c r="A6" s="213" t="str">
        <f>'APD 150 Pg1'!A6:B6</f>
        <v xml:space="preserve">AAA Name:  </v>
      </c>
      <c r="B6" s="1626" t="str">
        <f>'APD 150 Pg1'!C6</f>
        <v>Select</v>
      </c>
      <c r="C6" s="1627"/>
      <c r="D6" s="1627"/>
      <c r="E6" s="1627"/>
      <c r="F6" s="1627"/>
      <c r="G6" s="155"/>
      <c r="H6" s="155"/>
      <c r="I6" s="282"/>
      <c r="J6" s="282"/>
      <c r="K6" s="283" t="str">
        <f>'APD 150 Pg1'!O6</f>
        <v>Date:</v>
      </c>
      <c r="L6" s="1628">
        <f>'APD 150 Pg1'!P6</f>
        <v>46234</v>
      </c>
      <c r="M6" s="1629"/>
      <c r="Q6" s="6"/>
    </row>
    <row r="7" spans="1:53" s="227" customFormat="1" ht="18.75" customHeight="1">
      <c r="A7" s="213"/>
      <c r="B7" s="6"/>
      <c r="C7" s="6"/>
      <c r="D7" s="6"/>
      <c r="E7" s="6"/>
      <c r="F7" s="6"/>
      <c r="I7" s="370"/>
      <c r="J7" s="1458" t="s">
        <v>590</v>
      </c>
      <c r="K7" s="1459"/>
      <c r="L7" s="1014"/>
      <c r="M7" s="700"/>
      <c r="P7" s="228"/>
      <c r="Q7" s="6"/>
    </row>
    <row r="8" spans="1:53" s="227" customFormat="1" ht="18">
      <c r="A8" s="293"/>
      <c r="B8" s="6"/>
      <c r="C8" s="6"/>
      <c r="D8" s="367"/>
      <c r="E8" s="367"/>
      <c r="F8" s="367"/>
      <c r="G8" s="283"/>
      <c r="H8" s="419"/>
      <c r="I8" s="481"/>
      <c r="J8" s="282"/>
      <c r="K8" s="298" t="str">
        <f>'APD 150 Pg1'!O9</f>
        <v>Prepared By:</v>
      </c>
      <c r="L8" s="1641" t="str">
        <f>'APD 150 Pg1'!P9</f>
        <v>Select</v>
      </c>
      <c r="M8" s="1642"/>
      <c r="P8" s="6"/>
      <c r="Q8" s="6"/>
    </row>
    <row r="9" spans="1:53" s="227" customFormat="1" ht="20.100000000000001" customHeight="1">
      <c r="A9" s="293" t="str">
        <f>'APD 150 Pg1'!A9</f>
        <v xml:space="preserve">Final Report?  </v>
      </c>
      <c r="B9" s="276" t="str">
        <f>'APD 150 Pg1'!C9</f>
        <v>Select</v>
      </c>
      <c r="C9" s="6"/>
      <c r="D9" s="261"/>
      <c r="E9" s="261"/>
      <c r="F9" s="1612" t="str">
        <f>'APD 150 Pg1'!H7</f>
        <v>Month Ending:</v>
      </c>
      <c r="G9" s="1589"/>
      <c r="H9" s="709">
        <f>'APD 150 Pg1'!J7</f>
        <v>46234</v>
      </c>
      <c r="I9" s="708"/>
      <c r="J9" s="155"/>
      <c r="K9" s="298"/>
      <c r="L9" s="309"/>
      <c r="M9" s="282"/>
      <c r="P9" s="294"/>
      <c r="Q9" s="294"/>
    </row>
    <row r="10" spans="1:53" s="227" customFormat="1" ht="20.100000000000001" customHeight="1">
      <c r="A10" s="293" t="str">
        <f>'APD 150 Pg1'!A10</f>
        <v>Audited?</v>
      </c>
      <c r="B10" s="369" t="str">
        <f>'APD 150 Pg1'!C10</f>
        <v>Select</v>
      </c>
      <c r="C10" s="6"/>
      <c r="D10" s="261"/>
      <c r="E10" s="261"/>
      <c r="F10" s="306"/>
      <c r="G10" s="155"/>
      <c r="H10" s="155"/>
      <c r="I10" s="155"/>
      <c r="J10" s="155"/>
      <c r="K10" s="283" t="str">
        <f>'APD 150 Pg1'!O10</f>
        <v>Phone:</v>
      </c>
      <c r="L10" s="1641" t="str">
        <f>'APD 150 Pg1'!P10</f>
        <v>Select</v>
      </c>
      <c r="M10" s="1642"/>
      <c r="P10" s="6"/>
      <c r="Q10" s="6"/>
    </row>
    <row r="11" spans="1:53" s="227" customFormat="1" ht="20.100000000000001" customHeight="1">
      <c r="A11" s="293" t="str">
        <f>'APD 150 Pg1'!A11</f>
        <v>A-133 Submitted?</v>
      </c>
      <c r="B11" s="368" t="str">
        <f>'APD 150 Pg1'!C11</f>
        <v>Select</v>
      </c>
      <c r="D11" s="261"/>
      <c r="F11" s="1426" t="str">
        <f>'APD 150 Pg1'!H10</f>
        <v xml:space="preserve">   Fiscal Year:      </v>
      </c>
      <c r="G11" s="1640" t="str">
        <f>'APD 150 Pg1'!I10</f>
        <v xml:space="preserve">  July 1, 2026 thru June 30, 2027</v>
      </c>
      <c r="H11" s="1640"/>
      <c r="I11" s="894"/>
      <c r="J11" s="282"/>
      <c r="K11" s="6"/>
      <c r="L11" s="6"/>
      <c r="M11" s="6"/>
      <c r="P11" s="6"/>
      <c r="Q11" s="6"/>
    </row>
    <row r="12" spans="1:53" s="227" customFormat="1" ht="20.100000000000001" customHeight="1">
      <c r="A12" s="293" t="str">
        <f>'APD 150 Pg1'!A12</f>
        <v>Cash or Accrual?</v>
      </c>
      <c r="B12" s="276" t="str">
        <f>'APD 150 Pg1'!C12</f>
        <v>Select</v>
      </c>
      <c r="C12" s="6"/>
      <c r="D12" s="261"/>
      <c r="E12" s="261"/>
      <c r="F12" s="1426" t="str">
        <f>'APD 150 Pg1'!H11</f>
        <v>Biennial Year:</v>
      </c>
      <c r="G12" s="1640" t="str">
        <f>'APD 150 Pg1'!I11</f>
        <v xml:space="preserve">  July 1, 2025 thru June 30, 2027</v>
      </c>
      <c r="H12" s="1640"/>
      <c r="K12" s="6"/>
      <c r="L12" s="6"/>
      <c r="M12" s="6"/>
      <c r="P12" s="6"/>
      <c r="Q12" s="6"/>
    </row>
    <row r="13" spans="1:53" s="227" customFormat="1" ht="20.25">
      <c r="A13" s="228"/>
      <c r="B13" s="6"/>
      <c r="C13" s="6"/>
      <c r="D13" s="257"/>
      <c r="E13" s="257"/>
      <c r="F13" s="475" t="str">
        <f>'APD 150 Pg1'!H13</f>
        <v xml:space="preserve">Contract:   </v>
      </c>
      <c r="G13" s="333" t="str">
        <f>'APD 150 Pg1'!I13</f>
        <v>Select</v>
      </c>
      <c r="I13" s="614"/>
      <c r="J13" s="6"/>
      <c r="K13" s="6"/>
      <c r="M13" s="705"/>
      <c r="N13" s="6"/>
      <c r="O13" s="6"/>
      <c r="P13" s="257"/>
      <c r="Q13" s="6"/>
    </row>
    <row r="14" spans="1:53" s="155" customFormat="1" ht="21" thickBot="1">
      <c r="A14" s="685"/>
      <c r="B14" s="282"/>
      <c r="C14" s="282"/>
      <c r="D14" s="299"/>
      <c r="E14" s="299"/>
      <c r="F14" s="299"/>
      <c r="G14" s="282"/>
      <c r="H14" s="282"/>
      <c r="I14" s="282"/>
      <c r="J14" s="282"/>
      <c r="K14" s="298"/>
      <c r="L14" s="1630" t="s">
        <v>592</v>
      </c>
      <c r="M14" s="1631"/>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row>
    <row r="15" spans="1:53" s="627" customFormat="1" ht="84" customHeight="1" thickTop="1" thickBot="1">
      <c r="A15" s="681" t="s">
        <v>371</v>
      </c>
      <c r="B15" s="1621" t="s">
        <v>372</v>
      </c>
      <c r="C15" s="1622"/>
      <c r="D15" s="1623"/>
      <c r="E15" s="621" t="s">
        <v>565</v>
      </c>
      <c r="F15" s="621" t="s">
        <v>566</v>
      </c>
      <c r="G15" s="424" t="s">
        <v>567</v>
      </c>
      <c r="H15" s="424" t="s">
        <v>546</v>
      </c>
      <c r="I15" s="73" t="s">
        <v>51</v>
      </c>
      <c r="J15" s="597" t="s">
        <v>52</v>
      </c>
      <c r="K15" s="398" t="s">
        <v>53</v>
      </c>
      <c r="L15" s="470" t="s">
        <v>605</v>
      </c>
      <c r="M15" s="469" t="s">
        <v>596</v>
      </c>
      <c r="N15" s="218"/>
      <c r="O15" s="218"/>
      <c r="P15" s="218"/>
      <c r="Q15" s="219"/>
      <c r="R15" s="619"/>
      <c r="S15" s="619"/>
      <c r="T15" s="619"/>
      <c r="U15" s="619"/>
      <c r="V15" s="619"/>
      <c r="W15" s="619"/>
      <c r="X15" s="619"/>
      <c r="Y15" s="619"/>
      <c r="Z15" s="619"/>
      <c r="AA15" s="619"/>
      <c r="AB15" s="619"/>
      <c r="AC15" s="619"/>
      <c r="AD15" s="619"/>
      <c r="AE15" s="619"/>
      <c r="AF15" s="619"/>
      <c r="AG15" s="619"/>
      <c r="AH15" s="619"/>
      <c r="AI15" s="619"/>
      <c r="AJ15" s="619"/>
      <c r="AK15" s="619"/>
      <c r="AL15" s="619"/>
      <c r="AM15" s="619"/>
      <c r="AN15" s="619"/>
      <c r="AO15" s="619"/>
      <c r="AP15" s="619"/>
      <c r="AQ15" s="619"/>
      <c r="AR15" s="619"/>
      <c r="AS15" s="619"/>
      <c r="AT15" s="619"/>
      <c r="AU15" s="619"/>
      <c r="AV15" s="619"/>
      <c r="AW15" s="619"/>
      <c r="AX15" s="619"/>
      <c r="AY15" s="619"/>
      <c r="AZ15" s="619"/>
      <c r="BA15" s="619"/>
    </row>
    <row r="16" spans="1:53" s="220" customFormat="1" ht="19.899999999999999" customHeight="1" thickTop="1" thickBot="1">
      <c r="A16" s="682" t="s">
        <v>383</v>
      </c>
      <c r="B16" s="1635" t="s">
        <v>384</v>
      </c>
      <c r="C16" s="1636"/>
      <c r="D16" s="1637"/>
      <c r="E16" s="212" t="s">
        <v>385</v>
      </c>
      <c r="F16" s="212" t="s">
        <v>386</v>
      </c>
      <c r="G16" s="882" t="s">
        <v>387</v>
      </c>
      <c r="H16" s="883" t="s">
        <v>388</v>
      </c>
      <c r="I16" s="701" t="s">
        <v>389</v>
      </c>
      <c r="J16" s="883" t="s">
        <v>390</v>
      </c>
      <c r="K16" s="878" t="s">
        <v>391</v>
      </c>
      <c r="L16" s="701" t="s">
        <v>392</v>
      </c>
      <c r="M16" s="702" t="s">
        <v>393</v>
      </c>
    </row>
    <row r="17" spans="1:53" ht="16.899999999999999" customHeight="1" thickTop="1">
      <c r="A17" s="683" t="str">
        <f>'Service Category Lookup Val '!A4</f>
        <v>01</v>
      </c>
      <c r="B17" s="1638" t="str">
        <f>'Service Category Lookup Val '!C4</f>
        <v>Personal Care</v>
      </c>
      <c r="C17" s="1639"/>
      <c r="D17" s="1639"/>
      <c r="E17" s="716"/>
      <c r="F17" s="887"/>
      <c r="G17" s="888"/>
      <c r="H17" s="717"/>
      <c r="I17" s="717"/>
      <c r="J17" s="718"/>
      <c r="K17" s="719">
        <f>+E17+F17+I17+J17</f>
        <v>0</v>
      </c>
      <c r="L17" s="677"/>
      <c r="M17" s="678"/>
      <c r="N17" s="222"/>
      <c r="O17" s="222"/>
      <c r="P17" s="222"/>
      <c r="Q17" s="221"/>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row>
    <row r="18" spans="1:53" ht="15" customHeight="1">
      <c r="A18" s="683" t="str">
        <f>'Service Category Lookup Val '!A5</f>
        <v>01a</v>
      </c>
      <c r="B18" s="1598" t="str">
        <f>'Service Category Lookup Val '!C5</f>
        <v>Personal Care - HCW</v>
      </c>
      <c r="C18" s="1599"/>
      <c r="D18" s="1599"/>
      <c r="E18" s="716"/>
      <c r="F18" s="889"/>
      <c r="G18" s="890"/>
      <c r="H18" s="720"/>
      <c r="I18" s="720"/>
      <c r="J18" s="718"/>
      <c r="K18" s="719">
        <f t="shared" ref="K18:K36" si="0">+E18+F18+I18+J18</f>
        <v>0</v>
      </c>
      <c r="L18" s="679"/>
      <c r="M18" s="680"/>
      <c r="N18" s="599"/>
      <c r="O18" s="222"/>
      <c r="P18" s="222"/>
      <c r="Q18" s="221"/>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row>
    <row r="19" spans="1:53" ht="18">
      <c r="A19" s="683" t="str">
        <f>'Service Category Lookup Val '!A6</f>
        <v>02</v>
      </c>
      <c r="B19" s="1598" t="str">
        <f>'Service Category Lookup Val '!C6</f>
        <v>Homemaker/Home Care</v>
      </c>
      <c r="C19" s="1599"/>
      <c r="D19" s="1599"/>
      <c r="E19" s="716"/>
      <c r="F19" s="889"/>
      <c r="G19" s="890"/>
      <c r="H19" s="720"/>
      <c r="I19" s="720"/>
      <c r="J19" s="718"/>
      <c r="K19" s="719">
        <f t="shared" si="0"/>
        <v>0</v>
      </c>
      <c r="L19" s="679"/>
      <c r="M19" s="680"/>
      <c r="N19" s="222"/>
      <c r="O19" s="222"/>
      <c r="P19" s="222"/>
      <c r="Q19" s="221"/>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P19" s="215"/>
      <c r="AQ19" s="215"/>
      <c r="AR19" s="215"/>
      <c r="AS19" s="215"/>
      <c r="AT19" s="215"/>
      <c r="AU19" s="215"/>
      <c r="AV19" s="215"/>
      <c r="AW19" s="215"/>
      <c r="AX19" s="215"/>
      <c r="AY19" s="215"/>
      <c r="AZ19" s="215"/>
      <c r="BA19" s="215"/>
    </row>
    <row r="20" spans="1:53" ht="18">
      <c r="A20" s="683" t="str">
        <f>'Service Category Lookup Val '!A7</f>
        <v>02a</v>
      </c>
      <c r="B20" s="1598" t="str">
        <f>'Service Category Lookup Val '!C7</f>
        <v>Homemaker/Home Care - HCW</v>
      </c>
      <c r="C20" s="1599"/>
      <c r="D20" s="1599"/>
      <c r="E20" s="716"/>
      <c r="F20" s="889"/>
      <c r="G20" s="890"/>
      <c r="H20" s="720"/>
      <c r="I20" s="720"/>
      <c r="J20" s="718"/>
      <c r="K20" s="719">
        <f t="shared" si="0"/>
        <v>0</v>
      </c>
      <c r="L20" s="679"/>
      <c r="M20" s="680"/>
      <c r="N20" s="222"/>
      <c r="O20" s="222"/>
      <c r="P20" s="222"/>
      <c r="Q20" s="221"/>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5"/>
      <c r="AY20" s="215"/>
      <c r="AZ20" s="215"/>
      <c r="BA20" s="215"/>
    </row>
    <row r="21" spans="1:53" ht="18">
      <c r="A21" s="683" t="str">
        <f>'Service Category Lookup Val '!A8</f>
        <v>03</v>
      </c>
      <c r="B21" s="1598" t="str">
        <f>'Service Category Lookup Val '!C8</f>
        <v>Chore</v>
      </c>
      <c r="C21" s="1599"/>
      <c r="D21" s="1599"/>
      <c r="E21" s="716"/>
      <c r="F21" s="889"/>
      <c r="G21" s="890"/>
      <c r="H21" s="720"/>
      <c r="I21" s="720"/>
      <c r="J21" s="718"/>
      <c r="K21" s="719">
        <f t="shared" si="0"/>
        <v>0</v>
      </c>
      <c r="L21" s="679"/>
      <c r="M21" s="680"/>
      <c r="N21" s="222"/>
      <c r="O21" s="222"/>
      <c r="P21" s="222"/>
      <c r="Q21" s="221"/>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row>
    <row r="22" spans="1:53" ht="18">
      <c r="A22" s="683" t="str">
        <f>'Service Category Lookup Val '!A9</f>
        <v>03a</v>
      </c>
      <c r="B22" s="1598" t="str">
        <f>'Service Category Lookup Val '!C9</f>
        <v>Chore - HCW</v>
      </c>
      <c r="C22" s="1599"/>
      <c r="D22" s="1599"/>
      <c r="E22" s="716"/>
      <c r="F22" s="889"/>
      <c r="G22" s="890"/>
      <c r="H22" s="720"/>
      <c r="I22" s="720"/>
      <c r="J22" s="718"/>
      <c r="K22" s="719">
        <f t="shared" si="0"/>
        <v>0</v>
      </c>
      <c r="L22" s="679"/>
      <c r="M22" s="680"/>
      <c r="N22" s="222"/>
      <c r="O22" s="222"/>
      <c r="P22" s="222"/>
      <c r="Q22" s="221"/>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row>
    <row r="23" spans="1:53" ht="18">
      <c r="A23" s="683" t="str">
        <f>'Service Category Lookup Val '!A10</f>
        <v>04</v>
      </c>
      <c r="B23" s="1598" t="str">
        <f>'Service Category Lookup Val '!C10</f>
        <v>Home Del. Meals</v>
      </c>
      <c r="C23" s="1599"/>
      <c r="D23" s="1599"/>
      <c r="E23" s="716"/>
      <c r="F23" s="889"/>
      <c r="G23" s="890"/>
      <c r="H23" s="720"/>
      <c r="I23" s="720"/>
      <c r="J23" s="718"/>
      <c r="K23" s="719">
        <f t="shared" si="0"/>
        <v>0</v>
      </c>
      <c r="L23" s="679"/>
      <c r="M23" s="680"/>
      <c r="N23" s="222"/>
      <c r="O23" s="222"/>
      <c r="P23" s="222"/>
      <c r="Q23" s="221"/>
      <c r="R23" s="215"/>
      <c r="S23" s="215"/>
      <c r="T23" s="215"/>
      <c r="U23" s="215"/>
      <c r="V23" s="215"/>
      <c r="W23" s="215"/>
      <c r="X23" s="215"/>
      <c r="Y23" s="215"/>
      <c r="Z23" s="215"/>
      <c r="AA23" s="215"/>
      <c r="AB23" s="215"/>
      <c r="AC23" s="215"/>
      <c r="AD23" s="215"/>
      <c r="AE23" s="215"/>
      <c r="AF23" s="215"/>
      <c r="AG23" s="215"/>
      <c r="AH23" s="215"/>
      <c r="AI23" s="215"/>
      <c r="AJ23" s="215"/>
      <c r="AK23" s="215"/>
      <c r="AL23" s="215"/>
      <c r="AM23" s="215"/>
      <c r="AN23" s="215"/>
      <c r="AO23" s="215"/>
      <c r="AP23" s="215"/>
      <c r="AQ23" s="215"/>
      <c r="AR23" s="215"/>
      <c r="AS23" s="215"/>
      <c r="AT23" s="215"/>
      <c r="AU23" s="215"/>
      <c r="AV23" s="215"/>
      <c r="AW23" s="215"/>
      <c r="AX23" s="215"/>
      <c r="AY23" s="215"/>
      <c r="AZ23" s="215"/>
      <c r="BA23" s="215"/>
    </row>
    <row r="24" spans="1:53" ht="18">
      <c r="A24" s="688" t="str">
        <f>'Service Category Lookup Val '!A11</f>
        <v>05</v>
      </c>
      <c r="B24" s="1598" t="str">
        <f>'Service Category Lookup Val '!C11</f>
        <v>Adult Day Care/Adult Day Health</v>
      </c>
      <c r="C24" s="1599"/>
      <c r="D24" s="1599"/>
      <c r="E24" s="716"/>
      <c r="F24" s="889"/>
      <c r="G24" s="890"/>
      <c r="H24" s="720"/>
      <c r="I24" s="720"/>
      <c r="J24" s="718"/>
      <c r="K24" s="719">
        <f t="shared" si="0"/>
        <v>0</v>
      </c>
      <c r="L24" s="679"/>
      <c r="M24" s="680"/>
      <c r="N24" s="222"/>
      <c r="O24" s="222"/>
      <c r="P24" s="222"/>
      <c r="Q24" s="221"/>
      <c r="R24" s="215"/>
      <c r="S24" s="215"/>
      <c r="T24" s="215"/>
      <c r="U24" s="215"/>
      <c r="V24" s="215"/>
      <c r="W24" s="215"/>
      <c r="X24" s="215"/>
      <c r="Y24" s="215"/>
      <c r="Z24" s="215"/>
      <c r="AA24" s="215"/>
      <c r="AB24" s="215"/>
      <c r="AC24" s="215"/>
      <c r="AD24" s="215"/>
      <c r="AE24" s="215"/>
      <c r="AF24" s="215"/>
      <c r="AG24" s="215"/>
      <c r="AH24" s="215"/>
      <c r="AI24" s="215"/>
      <c r="AJ24" s="215"/>
      <c r="AK24" s="215"/>
      <c r="AL24" s="215"/>
      <c r="AM24" s="215"/>
      <c r="AN24" s="215"/>
      <c r="AO24" s="215"/>
      <c r="AP24" s="215"/>
      <c r="AQ24" s="215"/>
      <c r="AR24" s="215"/>
      <c r="AS24" s="215"/>
      <c r="AT24" s="215"/>
      <c r="AU24" s="215"/>
      <c r="AV24" s="215"/>
      <c r="AW24" s="215"/>
      <c r="AX24" s="215"/>
      <c r="AY24" s="215"/>
      <c r="AZ24" s="215"/>
      <c r="BA24" s="215"/>
    </row>
    <row r="25" spans="1:53" ht="18">
      <c r="A25" s="688" t="str">
        <f>'Service Category Lookup Val '!A12</f>
        <v>06</v>
      </c>
      <c r="B25" s="1598" t="str">
        <f>'Service Category Lookup Val '!C12</f>
        <v>Case Management</v>
      </c>
      <c r="C25" s="1599"/>
      <c r="D25" s="1599"/>
      <c r="E25" s="716">
        <v>0</v>
      </c>
      <c r="F25" s="889"/>
      <c r="G25" s="890"/>
      <c r="H25" s="720"/>
      <c r="I25" s="720"/>
      <c r="J25" s="718"/>
      <c r="K25" s="719">
        <f t="shared" si="0"/>
        <v>0</v>
      </c>
      <c r="L25" s="679"/>
      <c r="M25" s="680"/>
      <c r="N25" s="222"/>
      <c r="O25" s="222"/>
      <c r="P25" s="222"/>
      <c r="Q25" s="221"/>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P25" s="215"/>
      <c r="AQ25" s="215"/>
      <c r="AR25" s="215"/>
      <c r="AS25" s="215"/>
      <c r="AT25" s="215"/>
      <c r="AU25" s="215"/>
      <c r="AV25" s="215"/>
      <c r="AW25" s="215"/>
      <c r="AX25" s="215"/>
      <c r="AY25" s="215"/>
      <c r="AZ25" s="215"/>
      <c r="BA25" s="215"/>
    </row>
    <row r="26" spans="1:53" ht="18">
      <c r="A26" s="689" t="str">
        <f>'Service Category Lookup Val '!A32</f>
        <v>20-1</v>
      </c>
      <c r="B26" s="1618" t="str">
        <f>'Service Category Lookup Val '!C32</f>
        <v>Administration</v>
      </c>
      <c r="C26" s="1624"/>
      <c r="D26" s="1625"/>
      <c r="E26" s="716">
        <v>0</v>
      </c>
      <c r="F26" s="889"/>
      <c r="G26" s="890"/>
      <c r="H26" s="720"/>
      <c r="I26" s="720"/>
      <c r="J26" s="718"/>
      <c r="K26" s="719">
        <f t="shared" si="0"/>
        <v>0</v>
      </c>
      <c r="L26" s="679"/>
      <c r="M26" s="680"/>
      <c r="N26" s="222"/>
      <c r="O26" s="222"/>
      <c r="P26" s="222"/>
      <c r="Q26" s="221"/>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c r="AR26" s="215"/>
      <c r="AS26" s="215"/>
      <c r="AT26" s="215"/>
      <c r="AU26" s="215"/>
      <c r="AV26" s="215"/>
      <c r="AW26" s="215"/>
      <c r="AX26" s="215"/>
      <c r="AY26" s="215"/>
      <c r="AZ26" s="215"/>
      <c r="BA26" s="215"/>
    </row>
    <row r="27" spans="1:53" ht="18">
      <c r="A27" s="690" t="str">
        <f>'Service Category Lookup Val '!A54</f>
        <v>40-5</v>
      </c>
      <c r="B27" s="1617" t="str">
        <f>'Service Category Lookup Val '!C54</f>
        <v xml:space="preserve">Health/Medical/Assist Tech Equip. </v>
      </c>
      <c r="C27" s="1615"/>
      <c r="D27" s="1616"/>
      <c r="E27" s="716"/>
      <c r="F27" s="889"/>
      <c r="G27" s="890"/>
      <c r="H27" s="720"/>
      <c r="I27" s="720"/>
      <c r="J27" s="718"/>
      <c r="K27" s="719">
        <f t="shared" si="0"/>
        <v>0</v>
      </c>
      <c r="L27" s="679"/>
      <c r="M27" s="680"/>
      <c r="N27" s="222"/>
      <c r="O27" s="222"/>
      <c r="P27" s="222"/>
      <c r="Q27" s="221"/>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5"/>
      <c r="AO27" s="215"/>
      <c r="AP27" s="215"/>
      <c r="AQ27" s="215"/>
      <c r="AR27" s="215"/>
      <c r="AS27" s="215"/>
      <c r="AT27" s="215"/>
      <c r="AU27" s="215"/>
      <c r="AV27" s="215"/>
      <c r="AW27" s="215"/>
      <c r="AX27" s="215"/>
      <c r="AY27" s="215"/>
      <c r="AZ27" s="215"/>
      <c r="BA27" s="215"/>
    </row>
    <row r="28" spans="1:53" ht="18">
      <c r="A28" s="691" t="str">
        <f>'Service Category Lookup Val '!A55</f>
        <v>40-8</v>
      </c>
      <c r="B28" s="1618" t="str">
        <f>'Service Category Lookup Val '!C55</f>
        <v>Registered Nurse Services</v>
      </c>
      <c r="C28" s="1619"/>
      <c r="D28" s="1620"/>
      <c r="E28" s="716"/>
      <c r="F28" s="889"/>
      <c r="G28" s="890"/>
      <c r="H28" s="720"/>
      <c r="I28" s="720"/>
      <c r="J28" s="718"/>
      <c r="K28" s="719">
        <f t="shared" si="0"/>
        <v>0</v>
      </c>
      <c r="L28" s="679"/>
      <c r="M28" s="680"/>
      <c r="N28" s="222"/>
      <c r="O28" s="222"/>
      <c r="P28" s="222"/>
      <c r="Q28" s="221"/>
      <c r="R28" s="215"/>
      <c r="S28" s="215"/>
      <c r="T28" s="215"/>
      <c r="U28" s="215"/>
      <c r="V28" s="215"/>
      <c r="W28" s="215"/>
      <c r="X28" s="215"/>
      <c r="Y28" s="215"/>
      <c r="Z28" s="215"/>
      <c r="AA28" s="215"/>
      <c r="AB28" s="215"/>
      <c r="AC28" s="215"/>
      <c r="AD28" s="215"/>
      <c r="AE28" s="215"/>
      <c r="AF28" s="215"/>
      <c r="AG28" s="215"/>
      <c r="AH28" s="215"/>
      <c r="AI28" s="215"/>
      <c r="AJ28" s="215"/>
      <c r="AK28" s="215"/>
      <c r="AL28" s="215"/>
      <c r="AM28" s="215"/>
      <c r="AN28" s="215"/>
      <c r="AO28" s="215"/>
      <c r="AP28" s="215"/>
      <c r="AQ28" s="215"/>
      <c r="AR28" s="215"/>
      <c r="AS28" s="215"/>
      <c r="AT28" s="215"/>
      <c r="AU28" s="215"/>
      <c r="AV28" s="215"/>
      <c r="AW28" s="215"/>
      <c r="AX28" s="215"/>
      <c r="AY28" s="215"/>
      <c r="AZ28" s="215"/>
      <c r="BA28" s="215"/>
    </row>
    <row r="29" spans="1:53" ht="18">
      <c r="A29" s="692"/>
      <c r="B29" s="1598"/>
      <c r="C29" s="1599"/>
      <c r="D29" s="1599"/>
      <c r="E29" s="716"/>
      <c r="F29" s="889"/>
      <c r="G29" s="890"/>
      <c r="H29" s="720"/>
      <c r="I29" s="720"/>
      <c r="J29" s="718"/>
      <c r="K29" s="719">
        <f t="shared" si="0"/>
        <v>0</v>
      </c>
      <c r="L29" s="679"/>
      <c r="M29" s="680"/>
      <c r="N29" s="222"/>
      <c r="O29" s="222"/>
      <c r="P29" s="222"/>
      <c r="Q29" s="221"/>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row>
    <row r="30" spans="1:53" ht="18">
      <c r="A30" s="693"/>
      <c r="B30" s="1598"/>
      <c r="C30" s="1599"/>
      <c r="D30" s="1599"/>
      <c r="E30" s="716"/>
      <c r="F30" s="889"/>
      <c r="G30" s="890" t="s">
        <v>1007</v>
      </c>
      <c r="H30" s="720"/>
      <c r="I30" s="720"/>
      <c r="J30" s="718"/>
      <c r="K30" s="719">
        <f t="shared" si="0"/>
        <v>0</v>
      </c>
      <c r="L30" s="679"/>
      <c r="M30" s="680"/>
      <c r="N30" s="222"/>
      <c r="O30" s="222"/>
      <c r="P30" s="222"/>
      <c r="Q30" s="221"/>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row>
    <row r="31" spans="1:53" ht="18">
      <c r="A31" s="694"/>
      <c r="B31" s="1614"/>
      <c r="C31" s="1615"/>
      <c r="D31" s="1616"/>
      <c r="E31" s="716"/>
      <c r="F31" s="889"/>
      <c r="G31" s="890"/>
      <c r="H31" s="720"/>
      <c r="I31" s="720"/>
      <c r="J31" s="718"/>
      <c r="K31" s="719">
        <f t="shared" si="0"/>
        <v>0</v>
      </c>
      <c r="L31" s="679"/>
      <c r="M31" s="680"/>
      <c r="N31" s="222"/>
      <c r="O31" s="222"/>
      <c r="P31" s="222"/>
      <c r="Q31" s="221"/>
      <c r="R31" s="215"/>
      <c r="S31" s="215"/>
      <c r="T31" s="215"/>
      <c r="U31" s="215"/>
      <c r="V31" s="215"/>
      <c r="W31" s="215"/>
      <c r="X31" s="215"/>
      <c r="Y31" s="215"/>
      <c r="Z31" s="215"/>
      <c r="AA31" s="215"/>
      <c r="AB31" s="215"/>
      <c r="AC31" s="215"/>
      <c r="AD31" s="215"/>
      <c r="AE31" s="215"/>
      <c r="AF31" s="215"/>
      <c r="AG31" s="215"/>
      <c r="AH31" s="215"/>
      <c r="AI31" s="215"/>
      <c r="AJ31" s="215"/>
      <c r="AK31" s="215"/>
      <c r="AL31" s="215"/>
      <c r="AM31" s="215"/>
      <c r="AN31" s="215"/>
      <c r="AO31" s="215"/>
      <c r="AP31" s="215"/>
      <c r="AQ31" s="215"/>
      <c r="AR31" s="215"/>
      <c r="AS31" s="215"/>
      <c r="AT31" s="215"/>
      <c r="AU31" s="215"/>
      <c r="AV31" s="215"/>
      <c r="AW31" s="215"/>
      <c r="AX31" s="215"/>
      <c r="AY31" s="215"/>
      <c r="AZ31" s="215"/>
      <c r="BA31" s="215"/>
    </row>
    <row r="32" spans="1:53" ht="18">
      <c r="A32" s="694"/>
      <c r="B32" s="1614"/>
      <c r="C32" s="1615"/>
      <c r="D32" s="1616"/>
      <c r="E32" s="716"/>
      <c r="F32" s="889"/>
      <c r="G32" s="890"/>
      <c r="H32" s="720"/>
      <c r="I32" s="720"/>
      <c r="J32" s="718"/>
      <c r="K32" s="719">
        <f>+E32+F32+I32+J32</f>
        <v>0</v>
      </c>
      <c r="L32" s="679"/>
      <c r="M32" s="680"/>
      <c r="N32" s="222"/>
      <c r="O32" s="222"/>
      <c r="P32" s="222"/>
      <c r="Q32" s="221"/>
      <c r="R32" s="215"/>
      <c r="S32" s="215"/>
      <c r="T32" s="215"/>
      <c r="U32" s="215"/>
      <c r="V32" s="215"/>
      <c r="W32" s="215"/>
      <c r="X32" s="215"/>
      <c r="Y32" s="215"/>
      <c r="Z32" s="215"/>
      <c r="AA32" s="215"/>
      <c r="AB32" s="215"/>
      <c r="AC32" s="215"/>
      <c r="AD32" s="215"/>
      <c r="AE32" s="215"/>
      <c r="AF32" s="215"/>
      <c r="AG32" s="215"/>
      <c r="AH32" s="215"/>
      <c r="AI32" s="215"/>
      <c r="AJ32" s="215"/>
      <c r="AK32" s="215"/>
      <c r="AL32" s="215"/>
      <c r="AM32" s="215"/>
      <c r="AN32" s="215"/>
      <c r="AO32" s="215"/>
      <c r="AP32" s="215"/>
      <c r="AQ32" s="215"/>
      <c r="AR32" s="215"/>
      <c r="AS32" s="215"/>
      <c r="AT32" s="215"/>
      <c r="AU32" s="215"/>
      <c r="AV32" s="215"/>
      <c r="AW32" s="215"/>
      <c r="AX32" s="215"/>
      <c r="AY32" s="215"/>
      <c r="AZ32" s="215"/>
      <c r="BA32" s="215"/>
    </row>
    <row r="33" spans="1:53" ht="18">
      <c r="A33" s="694"/>
      <c r="B33" s="1614"/>
      <c r="C33" s="1615"/>
      <c r="D33" s="1616"/>
      <c r="E33" s="716"/>
      <c r="F33" s="889"/>
      <c r="G33" s="890"/>
      <c r="H33" s="720"/>
      <c r="I33" s="720"/>
      <c r="J33" s="718"/>
      <c r="K33" s="719">
        <f t="shared" si="0"/>
        <v>0</v>
      </c>
      <c r="L33" s="679"/>
      <c r="M33" s="680"/>
      <c r="N33" s="222"/>
      <c r="O33" s="222"/>
      <c r="P33" s="222"/>
      <c r="Q33" s="221"/>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row>
    <row r="34" spans="1:53" ht="18">
      <c r="A34" s="694"/>
      <c r="B34" s="1598"/>
      <c r="C34" s="1599"/>
      <c r="D34" s="1599"/>
      <c r="E34" s="716"/>
      <c r="F34" s="889"/>
      <c r="G34" s="890"/>
      <c r="H34" s="720"/>
      <c r="I34" s="720"/>
      <c r="J34" s="718"/>
      <c r="K34" s="719">
        <f t="shared" si="0"/>
        <v>0</v>
      </c>
      <c r="L34" s="679"/>
      <c r="M34" s="680"/>
      <c r="N34" s="222"/>
      <c r="O34" s="222"/>
      <c r="P34" s="222"/>
      <c r="Q34" s="221"/>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row>
    <row r="35" spans="1:53" ht="18">
      <c r="A35" s="694" t="s">
        <v>56</v>
      </c>
      <c r="B35" s="1600" t="s">
        <v>499</v>
      </c>
      <c r="C35" s="1601"/>
      <c r="D35" s="1602"/>
      <c r="E35" s="716"/>
      <c r="F35" s="889"/>
      <c r="G35" s="890"/>
      <c r="H35" s="720"/>
      <c r="I35" s="720"/>
      <c r="J35" s="718"/>
      <c r="K35" s="719">
        <f t="shared" si="0"/>
        <v>0</v>
      </c>
      <c r="L35" s="679"/>
      <c r="M35" s="680"/>
      <c r="N35" s="222"/>
      <c r="O35" s="222"/>
      <c r="P35" s="222"/>
      <c r="Q35" s="221"/>
      <c r="R35" s="215"/>
      <c r="S35" s="215"/>
      <c r="T35" s="215"/>
      <c r="U35" s="215"/>
      <c r="V35" s="215"/>
      <c r="W35" s="215"/>
      <c r="X35" s="215"/>
      <c r="Y35" s="215"/>
      <c r="Z35" s="215"/>
      <c r="AA35" s="215"/>
      <c r="AB35" s="215"/>
      <c r="AC35" s="215"/>
      <c r="AD35" s="215"/>
      <c r="AE35" s="215"/>
      <c r="AF35" s="215"/>
      <c r="AG35" s="215"/>
      <c r="AH35" s="215"/>
      <c r="AI35" s="215"/>
      <c r="AJ35" s="215"/>
      <c r="AK35" s="215"/>
      <c r="AL35" s="215"/>
      <c r="AM35" s="215"/>
      <c r="AN35" s="215"/>
      <c r="AO35" s="215"/>
      <c r="AP35" s="215"/>
      <c r="AQ35" s="215"/>
      <c r="AR35" s="215"/>
      <c r="AS35" s="215"/>
      <c r="AT35" s="215"/>
      <c r="AU35" s="215"/>
      <c r="AV35" s="215"/>
      <c r="AW35" s="215"/>
      <c r="AX35" s="215"/>
      <c r="AY35" s="215"/>
      <c r="AZ35" s="215"/>
      <c r="BA35" s="215"/>
    </row>
    <row r="36" spans="1:53" ht="19.149999999999999" customHeight="1" thickBot="1">
      <c r="A36" s="1603" t="s">
        <v>396</v>
      </c>
      <c r="B36" s="1604"/>
      <c r="C36" s="1604"/>
      <c r="D36" s="1605"/>
      <c r="E36" s="721">
        <f t="shared" ref="E36:J36" si="1">ROUND(SUM(E17:E35),0)</f>
        <v>0</v>
      </c>
      <c r="F36" s="721">
        <f t="shared" si="1"/>
        <v>0</v>
      </c>
      <c r="G36" s="721">
        <f t="shared" si="1"/>
        <v>0</v>
      </c>
      <c r="H36" s="721">
        <f t="shared" si="1"/>
        <v>0</v>
      </c>
      <c r="I36" s="721">
        <f t="shared" si="1"/>
        <v>0</v>
      </c>
      <c r="J36" s="722">
        <f t="shared" si="1"/>
        <v>0</v>
      </c>
      <c r="K36" s="723">
        <f t="shared" si="0"/>
        <v>0</v>
      </c>
      <c r="L36" s="606">
        <f>SUM(L17:L35)</f>
        <v>0</v>
      </c>
      <c r="M36" s="607">
        <f>SUM(M17:M35)</f>
        <v>0</v>
      </c>
      <c r="N36" s="221"/>
      <c r="O36" s="221"/>
      <c r="P36" s="221"/>
      <c r="Q36" s="221"/>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215"/>
      <c r="AY36" s="215"/>
      <c r="AZ36" s="215"/>
      <c r="BA36" s="215"/>
    </row>
    <row r="37" spans="1:53" ht="19.149999999999999" customHeight="1" thickTop="1">
      <c r="B37" s="223"/>
      <c r="C37" s="215"/>
      <c r="D37" s="215"/>
      <c r="E37" s="215"/>
      <c r="F37" s="215"/>
      <c r="G37" s="223"/>
      <c r="H37" s="223"/>
      <c r="I37" s="223"/>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row>
    <row r="38" spans="1:53" ht="15.75" customHeight="1">
      <c r="A38" s="1606" t="s">
        <v>653</v>
      </c>
      <c r="B38" s="1607"/>
      <c r="C38" s="1607"/>
      <c r="D38" s="1607"/>
      <c r="E38" s="1375">
        <v>0</v>
      </c>
      <c r="F38" s="618"/>
      <c r="G38" s="1643" t="s">
        <v>654</v>
      </c>
      <c r="H38" s="1643"/>
      <c r="I38" s="1589"/>
      <c r="J38" s="1375">
        <v>0</v>
      </c>
      <c r="L38" s="377" t="s">
        <v>60</v>
      </c>
      <c r="M38" s="378" t="s">
        <v>400</v>
      </c>
      <c r="N38" s="215"/>
      <c r="O38" s="215"/>
      <c r="P38" s="223"/>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215"/>
      <c r="AZ38" s="215"/>
      <c r="BA38" s="215"/>
    </row>
    <row r="39" spans="1:53" ht="15.75" customHeight="1">
      <c r="A39" s="223"/>
      <c r="B39" s="1608" t="s">
        <v>941</v>
      </c>
      <c r="C39" s="1608"/>
      <c r="D39" s="1608"/>
      <c r="E39" s="1375"/>
      <c r="F39" s="616"/>
      <c r="G39" s="1643" t="s">
        <v>665</v>
      </c>
      <c r="H39" s="1643"/>
      <c r="I39" s="1589"/>
      <c r="J39" s="1376"/>
      <c r="L39" s="379" t="s">
        <v>410</v>
      </c>
      <c r="M39" s="380">
        <f>ROUND(E40*10%,0)</f>
        <v>0</v>
      </c>
      <c r="N39" s="215"/>
      <c r="O39" s="215"/>
      <c r="P39" s="223"/>
      <c r="Q39" s="215"/>
      <c r="R39" s="215"/>
      <c r="S39" s="215"/>
      <c r="T39" s="215"/>
      <c r="U39" s="215"/>
      <c r="V39" s="215"/>
      <c r="W39" s="215"/>
      <c r="X39" s="215"/>
      <c r="Y39" s="215"/>
      <c r="Z39" s="215"/>
      <c r="AA39" s="215"/>
      <c r="AB39" s="215"/>
      <c r="AC39" s="215"/>
      <c r="AD39" s="215"/>
      <c r="AE39" s="215"/>
      <c r="AF39" s="215"/>
      <c r="AG39" s="215"/>
      <c r="AH39" s="215"/>
      <c r="AI39" s="215"/>
      <c r="AJ39" s="215"/>
      <c r="AK39" s="215"/>
      <c r="AL39" s="215"/>
      <c r="AM39" s="215"/>
      <c r="AN39" s="215"/>
      <c r="AO39" s="215"/>
      <c r="AP39" s="215"/>
      <c r="AQ39" s="215"/>
      <c r="AR39" s="215"/>
      <c r="AS39" s="215"/>
      <c r="AT39" s="215"/>
      <c r="AU39" s="215"/>
      <c r="AV39" s="215"/>
      <c r="AW39" s="215"/>
      <c r="AX39" s="215"/>
      <c r="AY39" s="215"/>
      <c r="AZ39" s="215"/>
      <c r="BA39" s="215"/>
    </row>
    <row r="40" spans="1:53" ht="15.75" customHeight="1">
      <c r="A40" s="223"/>
      <c r="B40" s="226"/>
      <c r="C40" s="1398"/>
      <c r="D40" s="1399" t="s">
        <v>657</v>
      </c>
      <c r="E40" s="1375">
        <f>ROUND(+E36+E38+E39+F36,0)</f>
        <v>0</v>
      </c>
      <c r="F40" s="617"/>
      <c r="G40" s="1643" t="s">
        <v>666</v>
      </c>
      <c r="H40" s="1643"/>
      <c r="I40" s="1643"/>
      <c r="J40" s="1377">
        <f>M36</f>
        <v>0</v>
      </c>
      <c r="L40" s="379" t="s">
        <v>413</v>
      </c>
      <c r="M40" s="380">
        <f>E26</f>
        <v>0</v>
      </c>
      <c r="N40" s="215"/>
      <c r="O40" s="215"/>
      <c r="P40" s="223"/>
      <c r="Q40" s="215"/>
      <c r="R40" s="215"/>
      <c r="S40" s="215"/>
      <c r="T40" s="215"/>
      <c r="U40" s="215"/>
      <c r="V40" s="215"/>
      <c r="W40" s="215"/>
      <c r="X40" s="215"/>
      <c r="Y40" s="215"/>
      <c r="Z40" s="215"/>
      <c r="AA40" s="215"/>
      <c r="AB40" s="215"/>
      <c r="AC40" s="215"/>
      <c r="AD40" s="215"/>
      <c r="AE40" s="215"/>
      <c r="AF40" s="215"/>
      <c r="AG40" s="215"/>
      <c r="AH40" s="215"/>
      <c r="AI40" s="215"/>
      <c r="AJ40" s="215"/>
      <c r="AK40" s="215"/>
      <c r="AL40" s="215"/>
      <c r="AM40" s="215"/>
      <c r="AN40" s="215"/>
      <c r="AO40" s="215"/>
      <c r="AP40" s="215"/>
      <c r="AQ40" s="215"/>
      <c r="AR40" s="215"/>
      <c r="AS40" s="215"/>
      <c r="AT40" s="215"/>
      <c r="AU40" s="215"/>
      <c r="AV40" s="215"/>
      <c r="AW40" s="215"/>
      <c r="AX40" s="215"/>
      <c r="AY40" s="215"/>
      <c r="AZ40" s="215"/>
      <c r="BA40" s="215"/>
    </row>
    <row r="41" spans="1:53" ht="15.75" customHeight="1">
      <c r="A41" s="1593"/>
      <c r="B41" s="1594"/>
      <c r="C41" s="1594"/>
      <c r="D41" s="1594"/>
      <c r="E41" s="1433"/>
      <c r="L41" s="384" t="str">
        <f>IF(M40&lt;=M39,"within compliance","out of compliance")</f>
        <v>within compliance</v>
      </c>
      <c r="M41" s="381"/>
      <c r="N41" s="215"/>
      <c r="O41" s="215"/>
      <c r="P41" s="223"/>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row>
    <row r="42" spans="1:53" ht="26.25" customHeight="1">
      <c r="A42" s="223"/>
      <c r="B42" s="1597" t="s">
        <v>553</v>
      </c>
      <c r="C42" s="1597"/>
      <c r="D42" s="1597"/>
      <c r="E42" s="1597"/>
      <c r="F42" s="1597"/>
      <c r="L42" s="377" t="s">
        <v>176</v>
      </c>
      <c r="M42" s="380">
        <f>+M39-M40</f>
        <v>0</v>
      </c>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row>
    <row r="43" spans="1:53" ht="8.25" customHeight="1">
      <c r="A43" s="223"/>
      <c r="B43" s="1597"/>
      <c r="C43" s="1597"/>
      <c r="D43" s="1597"/>
      <c r="E43" s="1597"/>
      <c r="F43" s="1597"/>
      <c r="G43" s="215"/>
      <c r="H43" s="215"/>
      <c r="I43" s="215"/>
      <c r="J43" s="215"/>
      <c r="K43" s="215"/>
      <c r="L43" s="217"/>
      <c r="M43" s="215"/>
      <c r="N43" s="217"/>
      <c r="O43" s="215"/>
      <c r="P43" s="215"/>
      <c r="Q43" s="215"/>
      <c r="R43" s="215"/>
      <c r="S43" s="215"/>
      <c r="T43" s="215"/>
      <c r="U43" s="215"/>
      <c r="V43" s="215"/>
      <c r="W43" s="215"/>
      <c r="X43" s="215"/>
      <c r="Y43" s="215"/>
      <c r="Z43" s="215"/>
      <c r="AA43" s="215"/>
      <c r="AB43" s="215"/>
      <c r="AC43" s="215"/>
      <c r="AD43" s="215"/>
      <c r="AE43" s="215"/>
      <c r="AF43" s="215"/>
      <c r="AG43" s="215"/>
      <c r="AH43" s="215"/>
      <c r="AI43" s="215"/>
      <c r="AJ43" s="215"/>
      <c r="AK43" s="215"/>
      <c r="AL43" s="215"/>
      <c r="AM43" s="215"/>
      <c r="AN43" s="215"/>
      <c r="AO43" s="215"/>
      <c r="AP43" s="215"/>
      <c r="AQ43" s="215"/>
      <c r="AR43" s="215"/>
      <c r="AS43" s="215"/>
      <c r="AT43" s="215"/>
      <c r="AU43" s="215"/>
      <c r="AV43" s="215"/>
      <c r="AW43" s="215"/>
      <c r="AX43" s="215"/>
      <c r="AY43" s="215"/>
      <c r="AZ43" s="215"/>
      <c r="BA43" s="215"/>
    </row>
    <row r="44" spans="1:53" ht="23.25" customHeight="1">
      <c r="A44" s="223"/>
      <c r="B44" s="1385"/>
      <c r="C44" s="1385" t="s">
        <v>961</v>
      </c>
      <c r="D44" s="1385"/>
      <c r="E44" s="1385"/>
      <c r="F44" s="1385"/>
      <c r="G44" s="215"/>
      <c r="H44" s="215"/>
      <c r="I44" s="215"/>
      <c r="J44" s="215"/>
      <c r="K44" s="215"/>
      <c r="L44" s="217"/>
      <c r="M44" s="215"/>
      <c r="N44" s="217"/>
      <c r="O44" s="215"/>
      <c r="P44" s="215"/>
      <c r="Q44" s="215"/>
      <c r="R44" s="215"/>
      <c r="S44" s="215"/>
      <c r="T44" s="215"/>
      <c r="U44" s="215"/>
      <c r="V44" s="215"/>
      <c r="W44" s="215"/>
      <c r="X44" s="215"/>
      <c r="Y44" s="215"/>
      <c r="Z44" s="215"/>
      <c r="AA44" s="215"/>
      <c r="AB44" s="215"/>
      <c r="AC44" s="215"/>
      <c r="AD44" s="215"/>
      <c r="AE44" s="215"/>
      <c r="AF44" s="215"/>
      <c r="AG44" s="215"/>
      <c r="AH44" s="215"/>
      <c r="AI44" s="215"/>
      <c r="AJ44" s="215"/>
      <c r="AK44" s="215"/>
      <c r="AL44" s="215"/>
      <c r="AM44" s="215"/>
      <c r="AN44" s="215"/>
      <c r="AO44" s="215"/>
      <c r="AP44" s="215"/>
      <c r="AQ44" s="215"/>
      <c r="AR44" s="215"/>
      <c r="AS44" s="215"/>
      <c r="AT44" s="215"/>
      <c r="AU44" s="215"/>
      <c r="AV44" s="215"/>
      <c r="AW44" s="215"/>
      <c r="AX44" s="215"/>
      <c r="AY44" s="215"/>
      <c r="AZ44" s="215"/>
      <c r="BA44" s="215"/>
    </row>
    <row r="45" spans="1:53" ht="22.5" customHeight="1">
      <c r="A45" s="223"/>
      <c r="B45" s="1385"/>
      <c r="C45" s="1385" t="s">
        <v>961</v>
      </c>
      <c r="D45" s="1385"/>
      <c r="E45" s="1385"/>
      <c r="F45" s="1385"/>
      <c r="G45" s="1596"/>
      <c r="H45" s="1596"/>
      <c r="I45" s="1596"/>
      <c r="J45" s="43"/>
      <c r="K45" s="215"/>
      <c r="L45" s="217"/>
      <c r="M45" s="215"/>
      <c r="N45" s="217"/>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row>
    <row r="46" spans="1:53" ht="18.75" customHeight="1">
      <c r="A46" s="223"/>
      <c r="B46" s="215"/>
      <c r="F46" s="1394"/>
      <c r="G46" s="1595"/>
      <c r="H46" s="1595"/>
      <c r="I46" s="1595"/>
      <c r="J46" s="1414"/>
      <c r="K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row>
    <row r="47" spans="1:53" ht="21" customHeight="1">
      <c r="A47" s="223"/>
      <c r="B47" s="215"/>
      <c r="F47" s="1595"/>
      <c r="G47" s="1595"/>
      <c r="H47" s="1595"/>
      <c r="I47" s="1595"/>
      <c r="J47" s="1414"/>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215"/>
      <c r="AN47" s="215"/>
      <c r="AO47" s="215"/>
      <c r="AP47" s="215"/>
      <c r="AQ47" s="215"/>
      <c r="AR47" s="215"/>
      <c r="AS47" s="215"/>
      <c r="AT47" s="215"/>
      <c r="AU47" s="215"/>
      <c r="AV47" s="215"/>
      <c r="AW47" s="215"/>
      <c r="AX47" s="215"/>
      <c r="AY47" s="215"/>
      <c r="AZ47" s="215"/>
      <c r="BA47" s="215"/>
    </row>
    <row r="48" spans="1:53" ht="17.25" customHeight="1">
      <c r="A48" s="223"/>
      <c r="B48" s="69"/>
      <c r="C48" s="215"/>
      <c r="D48" s="71"/>
      <c r="E48" s="71"/>
      <c r="F48" s="1394"/>
      <c r="G48" s="1394"/>
      <c r="H48" s="1595"/>
      <c r="I48" s="1595"/>
      <c r="J48" s="1414"/>
      <c r="N48" s="215"/>
      <c r="O48" s="215"/>
      <c r="P48" s="215"/>
      <c r="Q48" s="215"/>
      <c r="R48" s="215"/>
      <c r="S48" s="215"/>
      <c r="T48" s="215"/>
      <c r="U48" s="215"/>
      <c r="V48" s="215"/>
      <c r="W48" s="215"/>
      <c r="X48" s="215"/>
      <c r="Y48" s="215"/>
      <c r="Z48" s="215"/>
      <c r="AA48" s="215"/>
      <c r="AB48" s="215"/>
      <c r="AC48" s="215"/>
      <c r="AD48" s="215"/>
      <c r="AE48" s="215"/>
      <c r="AF48" s="215"/>
      <c r="AG48" s="215"/>
      <c r="AH48" s="215"/>
      <c r="AI48" s="215"/>
      <c r="AJ48" s="215"/>
      <c r="AK48" s="215"/>
      <c r="AL48" s="215"/>
      <c r="AM48" s="215"/>
      <c r="AN48" s="215"/>
      <c r="AO48" s="215"/>
      <c r="AP48" s="215"/>
      <c r="AQ48" s="215"/>
      <c r="AR48" s="215"/>
      <c r="AS48" s="215"/>
      <c r="AT48" s="215"/>
      <c r="AU48" s="215"/>
      <c r="AV48" s="215"/>
      <c r="AW48" s="215"/>
      <c r="AX48" s="215"/>
      <c r="AY48" s="215"/>
      <c r="AZ48" s="215"/>
      <c r="BA48" s="215"/>
    </row>
    <row r="49" spans="1:53" ht="20.25" customHeight="1">
      <c r="A49" s="223"/>
      <c r="B49" s="215"/>
      <c r="C49" s="223"/>
      <c r="D49" s="223"/>
      <c r="E49" s="223"/>
      <c r="F49" s="223"/>
      <c r="K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row>
    <row r="50" spans="1:53" ht="15" customHeight="1">
      <c r="A50" s="223"/>
      <c r="B50" s="215"/>
      <c r="C50" s="215"/>
      <c r="D50" s="215"/>
      <c r="E50" s="215"/>
      <c r="F50" s="1385"/>
      <c r="G50" s="1596"/>
      <c r="H50" s="1596"/>
      <c r="I50" s="1596"/>
      <c r="J50" s="43"/>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row>
    <row r="51" spans="1:53" ht="15">
      <c r="A51" s="223"/>
      <c r="B51" s="215"/>
      <c r="C51" s="215"/>
      <c r="D51" s="215"/>
      <c r="E51" s="215"/>
      <c r="F51" s="1394"/>
      <c r="G51" s="1595"/>
      <c r="H51" s="1595"/>
      <c r="I51" s="1595"/>
      <c r="J51" s="1414"/>
      <c r="K51" s="215"/>
      <c r="N51" s="215"/>
      <c r="O51" s="215"/>
      <c r="P51" s="215"/>
      <c r="Q51" s="215"/>
      <c r="R51" s="215"/>
      <c r="S51" s="215"/>
      <c r="T51" s="215"/>
      <c r="U51" s="215"/>
      <c r="V51" s="215"/>
      <c r="W51" s="215"/>
      <c r="X51" s="215"/>
      <c r="Y51" s="215"/>
      <c r="Z51" s="215"/>
      <c r="AA51" s="215"/>
      <c r="AB51" s="215"/>
      <c r="AC51" s="215"/>
      <c r="AD51" s="215"/>
      <c r="AE51" s="215"/>
      <c r="AF51" s="215"/>
      <c r="AG51" s="215"/>
      <c r="AH51" s="215"/>
      <c r="AI51" s="215"/>
      <c r="AJ51" s="215"/>
      <c r="AK51" s="215"/>
      <c r="AL51" s="215"/>
      <c r="AM51" s="215"/>
      <c r="AN51" s="215"/>
      <c r="AO51" s="215"/>
      <c r="AP51" s="215"/>
      <c r="AQ51" s="215"/>
      <c r="AR51" s="215"/>
      <c r="AS51" s="215"/>
      <c r="AT51" s="215"/>
      <c r="AU51" s="215"/>
      <c r="AV51" s="215"/>
      <c r="AW51" s="215"/>
      <c r="AX51" s="215"/>
      <c r="AY51" s="215"/>
      <c r="AZ51" s="215"/>
      <c r="BA51" s="215"/>
    </row>
    <row r="52" spans="1:53" ht="15">
      <c r="A52" s="223"/>
      <c r="B52" s="215"/>
      <c r="C52" s="215"/>
      <c r="D52" s="215"/>
      <c r="E52" s="215"/>
      <c r="F52" s="1595"/>
      <c r="G52" s="1595"/>
      <c r="H52" s="1595"/>
      <c r="I52" s="1595"/>
      <c r="J52" s="1414"/>
      <c r="K52" s="215"/>
      <c r="N52" s="215"/>
      <c r="O52" s="215"/>
      <c r="P52" s="215"/>
      <c r="Q52" s="215"/>
      <c r="R52" s="215"/>
      <c r="S52" s="215"/>
      <c r="T52" s="215"/>
      <c r="U52" s="215"/>
      <c r="V52" s="215"/>
      <c r="W52" s="215"/>
      <c r="X52" s="215"/>
      <c r="Y52" s="215"/>
      <c r="Z52" s="215"/>
      <c r="AA52" s="215"/>
      <c r="AB52" s="215"/>
      <c r="AC52" s="215"/>
      <c r="AD52" s="215"/>
      <c r="AE52" s="215"/>
      <c r="AF52" s="215"/>
      <c r="AG52" s="215"/>
      <c r="AH52" s="215"/>
      <c r="AI52" s="215"/>
      <c r="AJ52" s="215"/>
      <c r="AK52" s="215"/>
      <c r="AL52" s="215"/>
      <c r="AM52" s="215"/>
      <c r="AN52" s="215"/>
      <c r="AO52" s="215"/>
      <c r="AP52" s="215"/>
      <c r="AQ52" s="215"/>
      <c r="AR52" s="215"/>
      <c r="AS52" s="215"/>
      <c r="AT52" s="215"/>
      <c r="AU52" s="215"/>
      <c r="AV52" s="215"/>
      <c r="AW52" s="215"/>
      <c r="AX52" s="215"/>
      <c r="AY52" s="215"/>
      <c r="AZ52" s="215"/>
      <c r="BA52" s="215"/>
    </row>
    <row r="53" spans="1:53" ht="15">
      <c r="A53" s="223"/>
      <c r="B53" s="215"/>
      <c r="C53" s="215"/>
      <c r="D53" s="215"/>
      <c r="E53" s="215"/>
      <c r="F53" s="1394"/>
      <c r="G53" s="1394"/>
      <c r="H53" s="1595"/>
      <c r="I53" s="1595"/>
      <c r="J53" s="1415"/>
      <c r="K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row>
    <row r="54" spans="1:53">
      <c r="A54" s="223"/>
      <c r="B54" s="215"/>
      <c r="C54" s="224"/>
      <c r="D54" s="224"/>
      <c r="E54" s="224"/>
      <c r="F54" s="224"/>
      <c r="G54" s="215"/>
      <c r="H54" s="215"/>
      <c r="I54" s="215"/>
      <c r="J54" s="215"/>
      <c r="K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row>
    <row r="55" spans="1:53" ht="18">
      <c r="A55" s="223"/>
      <c r="B55" s="215"/>
      <c r="C55" s="215"/>
      <c r="D55" s="215"/>
      <c r="E55" s="215"/>
      <c r="F55" s="215"/>
      <c r="G55" s="1596"/>
      <c r="H55" s="1596"/>
      <c r="I55" s="1596"/>
      <c r="J55" s="1395"/>
      <c r="K55" s="215"/>
      <c r="L55" s="215"/>
      <c r="M55" s="215"/>
      <c r="N55" s="215"/>
      <c r="O55" s="215"/>
      <c r="P55" s="215"/>
      <c r="Q55" s="215"/>
      <c r="R55" s="215"/>
      <c r="S55" s="215"/>
      <c r="T55" s="215"/>
      <c r="U55" s="215"/>
      <c r="V55" s="215"/>
      <c r="W55" s="215"/>
      <c r="X55" s="215"/>
      <c r="Y55" s="215"/>
      <c r="Z55" s="215"/>
      <c r="AA55" s="215"/>
      <c r="AB55" s="215"/>
      <c r="AC55" s="215"/>
      <c r="AD55" s="215"/>
      <c r="AE55" s="215"/>
      <c r="AF55" s="215"/>
      <c r="AG55" s="215"/>
      <c r="AH55" s="215"/>
      <c r="AI55" s="215"/>
      <c r="AJ55" s="215"/>
      <c r="AK55" s="215"/>
      <c r="AL55" s="215"/>
      <c r="AM55" s="215"/>
      <c r="AN55" s="215"/>
      <c r="AO55" s="215"/>
      <c r="AP55" s="215"/>
      <c r="AQ55" s="215"/>
      <c r="AR55" s="215"/>
      <c r="AS55" s="215"/>
      <c r="AT55" s="215"/>
      <c r="AU55" s="215"/>
      <c r="AV55" s="215"/>
      <c r="AW55" s="215"/>
      <c r="AX55" s="215"/>
      <c r="AY55" s="215"/>
      <c r="AZ55" s="215"/>
      <c r="BA55" s="215"/>
    </row>
    <row r="56" spans="1:53" ht="18">
      <c r="A56" s="223"/>
      <c r="B56" s="215"/>
      <c r="C56" s="224"/>
      <c r="D56" s="224"/>
      <c r="E56" s="224"/>
      <c r="F56" s="224"/>
      <c r="G56" s="215"/>
      <c r="H56" s="1595"/>
      <c r="I56" s="1595"/>
      <c r="J56" s="1395"/>
      <c r="K56" s="215"/>
      <c r="L56" s="215"/>
      <c r="M56" s="215"/>
      <c r="N56" s="215"/>
      <c r="O56" s="215"/>
      <c r="P56" s="215"/>
      <c r="Q56" s="215"/>
      <c r="R56" s="215"/>
      <c r="S56" s="215"/>
      <c r="T56" s="215"/>
      <c r="U56" s="215"/>
      <c r="V56" s="215"/>
      <c r="W56" s="215"/>
      <c r="X56" s="215"/>
      <c r="Y56" s="215"/>
      <c r="Z56" s="215"/>
      <c r="AA56" s="215"/>
      <c r="AB56" s="215"/>
      <c r="AC56" s="215"/>
      <c r="AD56" s="215"/>
      <c r="AE56" s="215"/>
      <c r="AF56" s="215"/>
      <c r="AG56" s="215"/>
      <c r="AH56" s="215"/>
      <c r="AI56" s="215"/>
      <c r="AJ56" s="215"/>
      <c r="AK56" s="215"/>
      <c r="AL56" s="215"/>
      <c r="AM56" s="215"/>
      <c r="AN56" s="215"/>
      <c r="AO56" s="215"/>
      <c r="AP56" s="215"/>
      <c r="AQ56" s="215"/>
      <c r="AR56" s="215"/>
      <c r="AS56" s="215"/>
      <c r="AT56" s="215"/>
      <c r="AU56" s="215"/>
      <c r="AV56" s="215"/>
      <c r="AW56" s="215"/>
      <c r="AX56" s="215"/>
      <c r="AY56" s="215"/>
      <c r="AZ56" s="215"/>
      <c r="BA56" s="215"/>
    </row>
    <row r="57" spans="1:53" ht="18">
      <c r="A57" s="223"/>
      <c r="B57" s="215"/>
      <c r="C57" s="215"/>
      <c r="D57" s="215"/>
      <c r="E57" s="215"/>
      <c r="F57" s="215"/>
      <c r="G57" s="215"/>
      <c r="H57" s="1595"/>
      <c r="I57" s="1595"/>
      <c r="J57" s="139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row>
    <row r="58" spans="1:53">
      <c r="A58" s="223"/>
      <c r="B58" s="215"/>
      <c r="C58" s="215"/>
      <c r="D58" s="224"/>
      <c r="E58" s="224"/>
      <c r="F58" s="224"/>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row>
    <row r="59" spans="1:53">
      <c r="A59" s="223"/>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215"/>
      <c r="AL59" s="215"/>
      <c r="AM59" s="215"/>
      <c r="AN59" s="215"/>
      <c r="AO59" s="215"/>
      <c r="AP59" s="215"/>
      <c r="AQ59" s="215"/>
      <c r="AR59" s="215"/>
      <c r="AS59" s="215"/>
      <c r="AT59" s="215"/>
      <c r="AU59" s="215"/>
      <c r="AV59" s="215"/>
      <c r="AW59" s="215"/>
      <c r="AX59" s="215"/>
      <c r="AY59" s="215"/>
      <c r="AZ59" s="215"/>
      <c r="BA59" s="215"/>
    </row>
    <row r="60" spans="1:53">
      <c r="A60" s="223"/>
      <c r="B60" s="215"/>
      <c r="C60" s="224"/>
      <c r="D60" s="224"/>
      <c r="E60" s="224"/>
      <c r="F60" s="224"/>
      <c r="G60" s="215"/>
      <c r="H60" s="215"/>
      <c r="I60" s="215"/>
      <c r="J60" s="215"/>
      <c r="K60" s="215"/>
      <c r="L60" s="215"/>
      <c r="M60" s="215"/>
      <c r="N60" s="215"/>
      <c r="O60" s="215"/>
      <c r="P60" s="215"/>
      <c r="Q60" s="215"/>
      <c r="R60" s="215"/>
      <c r="S60" s="215"/>
      <c r="T60" s="215"/>
      <c r="U60" s="215"/>
      <c r="V60" s="215"/>
      <c r="W60" s="215"/>
      <c r="X60" s="215"/>
      <c r="Y60" s="215"/>
      <c r="Z60" s="215"/>
      <c r="AA60" s="215"/>
      <c r="AB60" s="215"/>
      <c r="AC60" s="215"/>
      <c r="AD60" s="215"/>
      <c r="AE60" s="215"/>
      <c r="AF60" s="215"/>
      <c r="AG60" s="215"/>
      <c r="AH60" s="215"/>
      <c r="AI60" s="215"/>
      <c r="AJ60" s="215"/>
      <c r="AK60" s="215"/>
      <c r="AL60" s="215"/>
      <c r="AM60" s="215"/>
      <c r="AN60" s="215"/>
      <c r="AO60" s="215"/>
      <c r="AP60" s="215"/>
      <c r="AQ60" s="215"/>
      <c r="AR60" s="215"/>
      <c r="AS60" s="215"/>
      <c r="AT60" s="215"/>
      <c r="AU60" s="215"/>
      <c r="AV60" s="215"/>
      <c r="AW60" s="215"/>
      <c r="AX60" s="215"/>
      <c r="AY60" s="215"/>
      <c r="AZ60" s="215"/>
      <c r="BA60" s="215"/>
    </row>
    <row r="61" spans="1:53">
      <c r="A61" s="223"/>
      <c r="B61" s="215"/>
      <c r="C61" s="215"/>
      <c r="D61" s="215"/>
      <c r="E61" s="215"/>
      <c r="F61" s="215"/>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c r="AH61" s="215"/>
      <c r="AI61" s="215"/>
      <c r="AJ61" s="215"/>
      <c r="AK61" s="215"/>
      <c r="AL61" s="215"/>
      <c r="AM61" s="215"/>
      <c r="AN61" s="215"/>
      <c r="AO61" s="215"/>
      <c r="AP61" s="215"/>
      <c r="AQ61" s="215"/>
      <c r="AR61" s="215"/>
      <c r="AS61" s="215"/>
      <c r="AT61" s="215"/>
      <c r="AU61" s="215"/>
      <c r="AV61" s="215"/>
      <c r="AW61" s="215"/>
      <c r="AX61" s="215"/>
      <c r="AY61" s="215"/>
      <c r="AZ61" s="215"/>
      <c r="BA61" s="215"/>
    </row>
    <row r="62" spans="1:53">
      <c r="A62" s="223"/>
      <c r="B62" s="215"/>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row>
    <row r="63" spans="1:53">
      <c r="A63" s="223"/>
      <c r="B63" s="215"/>
      <c r="C63" s="215"/>
      <c r="D63" s="215"/>
      <c r="E63" s="215"/>
      <c r="F63" s="215"/>
      <c r="G63" s="215"/>
      <c r="H63" s="215"/>
      <c r="I63" s="215"/>
      <c r="J63" s="215"/>
      <c r="K63" s="215"/>
      <c r="L63" s="215"/>
      <c r="M63" s="215"/>
      <c r="N63" s="215"/>
      <c r="O63" s="215"/>
      <c r="P63" s="215"/>
      <c r="Q63" s="215"/>
      <c r="R63" s="215"/>
      <c r="S63" s="215"/>
      <c r="T63" s="215"/>
      <c r="U63" s="215"/>
      <c r="V63" s="215"/>
      <c r="W63" s="215"/>
      <c r="X63" s="215"/>
      <c r="Y63" s="215"/>
      <c r="Z63" s="215"/>
      <c r="AA63" s="215"/>
      <c r="AB63" s="215"/>
      <c r="AC63" s="215"/>
      <c r="AD63" s="215"/>
      <c r="AE63" s="215"/>
      <c r="AF63" s="215"/>
      <c r="AG63" s="215"/>
      <c r="AH63" s="215"/>
      <c r="AI63" s="215"/>
      <c r="AJ63" s="215"/>
      <c r="AK63" s="215"/>
      <c r="AL63" s="215"/>
      <c r="AM63" s="215"/>
      <c r="AN63" s="215"/>
      <c r="AO63" s="215"/>
      <c r="AP63" s="215"/>
      <c r="AQ63" s="215"/>
      <c r="AR63" s="215"/>
      <c r="AS63" s="215"/>
      <c r="AT63" s="215"/>
      <c r="AU63" s="215"/>
      <c r="AV63" s="215"/>
      <c r="AW63" s="215"/>
      <c r="AX63" s="215"/>
      <c r="AY63" s="215"/>
      <c r="AZ63" s="215"/>
      <c r="BA63" s="215"/>
    </row>
    <row r="64" spans="1:53">
      <c r="A64" s="223"/>
      <c r="B64" s="215"/>
      <c r="C64" s="215"/>
      <c r="D64" s="215"/>
      <c r="E64" s="215"/>
      <c r="F64" s="215"/>
      <c r="G64" s="215"/>
      <c r="H64" s="215"/>
      <c r="I64" s="215"/>
      <c r="J64" s="215"/>
      <c r="K64" s="215"/>
      <c r="L64" s="215"/>
      <c r="M64" s="215"/>
      <c r="N64" s="215"/>
      <c r="O64" s="215"/>
      <c r="P64" s="215"/>
      <c r="Q64" s="215"/>
      <c r="R64" s="215"/>
      <c r="S64" s="215"/>
      <c r="T64" s="215"/>
      <c r="U64" s="215"/>
      <c r="V64" s="215"/>
      <c r="W64" s="215"/>
      <c r="X64" s="215"/>
      <c r="Y64" s="215"/>
      <c r="Z64" s="215"/>
      <c r="AA64" s="215"/>
      <c r="AB64" s="215"/>
      <c r="AC64" s="215"/>
      <c r="AD64" s="215"/>
      <c r="AE64" s="215"/>
      <c r="AF64" s="215"/>
      <c r="AG64" s="215"/>
      <c r="AH64" s="215"/>
      <c r="AI64" s="215"/>
      <c r="AJ64" s="215"/>
      <c r="AK64" s="215"/>
      <c r="AL64" s="215"/>
      <c r="AM64" s="215"/>
      <c r="AN64" s="215"/>
      <c r="AO64" s="215"/>
      <c r="AP64" s="215"/>
      <c r="AQ64" s="215"/>
      <c r="AR64" s="215"/>
      <c r="AS64" s="215"/>
      <c r="AT64" s="215"/>
      <c r="AU64" s="215"/>
      <c r="AV64" s="215"/>
      <c r="AW64" s="215"/>
      <c r="AX64" s="215"/>
      <c r="AY64" s="215"/>
      <c r="AZ64" s="215"/>
      <c r="BA64" s="215"/>
    </row>
    <row r="65" spans="1:53">
      <c r="A65" s="223"/>
      <c r="B65" s="215"/>
      <c r="C65" s="215"/>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215"/>
      <c r="AQ65" s="215"/>
      <c r="AR65" s="215"/>
      <c r="AS65" s="215"/>
      <c r="AT65" s="215"/>
      <c r="AU65" s="215"/>
      <c r="AV65" s="215"/>
      <c r="AW65" s="215"/>
      <c r="AX65" s="215"/>
      <c r="AY65" s="215"/>
      <c r="AZ65" s="215"/>
      <c r="BA65" s="215"/>
    </row>
    <row r="66" spans="1:53">
      <c r="A66" s="223"/>
      <c r="B66" s="215"/>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215"/>
      <c r="AQ66" s="215"/>
      <c r="AR66" s="215"/>
      <c r="AS66" s="215"/>
      <c r="AT66" s="215"/>
      <c r="AU66" s="215"/>
      <c r="AV66" s="215"/>
      <c r="AW66" s="215"/>
      <c r="AX66" s="215"/>
      <c r="AY66" s="215"/>
      <c r="AZ66" s="215"/>
      <c r="BA66" s="215"/>
    </row>
    <row r="67" spans="1:53">
      <c r="A67" s="223"/>
      <c r="B67" s="215"/>
      <c r="C67" s="215"/>
      <c r="D67" s="215"/>
      <c r="E67" s="215"/>
      <c r="F67" s="215"/>
      <c r="G67" s="215"/>
      <c r="H67" s="215"/>
      <c r="I67" s="215"/>
      <c r="J67" s="215"/>
      <c r="K67" s="215"/>
      <c r="L67" s="215"/>
      <c r="M67" s="215"/>
      <c r="N67" s="215"/>
      <c r="O67" s="215"/>
      <c r="P67" s="215"/>
      <c r="Q67" s="215"/>
      <c r="R67" s="215"/>
      <c r="S67" s="215"/>
      <c r="T67" s="215"/>
      <c r="U67" s="215"/>
      <c r="V67" s="215"/>
      <c r="W67" s="215"/>
      <c r="X67" s="215"/>
      <c r="Y67" s="215"/>
      <c r="Z67" s="215"/>
      <c r="AA67" s="215"/>
      <c r="AB67" s="215"/>
      <c r="AC67" s="215"/>
      <c r="AD67" s="215"/>
      <c r="AE67" s="215"/>
      <c r="AF67" s="215"/>
      <c r="AG67" s="215"/>
      <c r="AH67" s="215"/>
      <c r="AI67" s="215"/>
      <c r="AJ67" s="215"/>
      <c r="AK67" s="215"/>
      <c r="AL67" s="215"/>
      <c r="AM67" s="215"/>
      <c r="AN67" s="215"/>
      <c r="AO67" s="215"/>
      <c r="AP67" s="215"/>
      <c r="AQ67" s="215"/>
      <c r="AR67" s="215"/>
      <c r="AS67" s="215"/>
      <c r="AT67" s="215"/>
      <c r="AU67" s="215"/>
      <c r="AV67" s="215"/>
      <c r="AW67" s="215"/>
      <c r="AX67" s="215"/>
      <c r="AY67" s="215"/>
      <c r="AZ67" s="215"/>
      <c r="BA67" s="215"/>
    </row>
    <row r="68" spans="1:53">
      <c r="A68" s="223"/>
      <c r="B68" s="215"/>
      <c r="C68" s="215"/>
      <c r="D68" s="215"/>
      <c r="E68" s="215"/>
      <c r="F68" s="215"/>
      <c r="G68" s="215"/>
      <c r="H68" s="215"/>
      <c r="I68" s="215"/>
      <c r="J68" s="215"/>
      <c r="K68" s="215"/>
      <c r="L68" s="215"/>
      <c r="M68" s="215"/>
      <c r="N68" s="215"/>
      <c r="O68" s="215"/>
      <c r="P68" s="215"/>
      <c r="Q68" s="215"/>
      <c r="R68" s="215"/>
      <c r="S68" s="215"/>
      <c r="T68" s="215"/>
      <c r="U68" s="215"/>
      <c r="V68" s="215"/>
      <c r="W68" s="215"/>
      <c r="X68" s="215"/>
      <c r="Y68" s="215"/>
      <c r="Z68" s="215"/>
      <c r="AA68" s="215"/>
      <c r="AB68" s="215"/>
      <c r="AC68" s="215"/>
      <c r="AD68" s="215"/>
      <c r="AE68" s="215"/>
      <c r="AF68" s="215"/>
      <c r="AG68" s="215"/>
      <c r="AH68" s="215"/>
      <c r="AI68" s="215"/>
      <c r="AJ68" s="215"/>
      <c r="AK68" s="215"/>
      <c r="AL68" s="215"/>
      <c r="AM68" s="215"/>
      <c r="AN68" s="215"/>
      <c r="AO68" s="215"/>
      <c r="AP68" s="215"/>
      <c r="AQ68" s="215"/>
      <c r="AR68" s="215"/>
      <c r="AS68" s="215"/>
      <c r="AT68" s="215"/>
      <c r="AU68" s="215"/>
      <c r="AV68" s="215"/>
      <c r="AW68" s="215"/>
      <c r="AX68" s="215"/>
      <c r="AY68" s="215"/>
      <c r="AZ68" s="215"/>
      <c r="BA68" s="215"/>
    </row>
    <row r="69" spans="1:53">
      <c r="A69" s="223"/>
      <c r="B69" s="215"/>
      <c r="C69" s="215"/>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row>
    <row r="83" spans="8:18">
      <c r="R83" s="216" t="e">
        <f>SUM(J33+J35+J43+#REF!+#REF!+J60+J64+J69)/J76</f>
        <v>#REF!</v>
      </c>
    </row>
    <row r="85" spans="8:18">
      <c r="H85" s="225">
        <f>SUM(O27:O35,O42:O48,O59:O60,O63:O64,O68:O69,Q27:Q35,Q42:Q48,Q59:Q60,Q63:Q64,Q68:Q69)</f>
        <v>0</v>
      </c>
      <c r="R85" s="216" t="e">
        <f>SUM(J33+J35+J43+#REF!+#REF!+J64+J69)/J76</f>
        <v>#REF!</v>
      </c>
    </row>
  </sheetData>
  <mergeCells count="57">
    <mergeCell ref="L8:M8"/>
    <mergeCell ref="L10:M10"/>
    <mergeCell ref="G38:I38"/>
    <mergeCell ref="G39:I39"/>
    <mergeCell ref="H48:I48"/>
    <mergeCell ref="G40:I40"/>
    <mergeCell ref="B15:D15"/>
    <mergeCell ref="B26:D26"/>
    <mergeCell ref="L2:M2"/>
    <mergeCell ref="B6:F6"/>
    <mergeCell ref="L6:M6"/>
    <mergeCell ref="J7:K7"/>
    <mergeCell ref="L14:M14"/>
    <mergeCell ref="E2:J2"/>
    <mergeCell ref="G3:H3"/>
    <mergeCell ref="G4:H4"/>
    <mergeCell ref="B16:D16"/>
    <mergeCell ref="B17:D17"/>
    <mergeCell ref="B18:D18"/>
    <mergeCell ref="B19:D19"/>
    <mergeCell ref="G11:H11"/>
    <mergeCell ref="G12:H12"/>
    <mergeCell ref="B33:D33"/>
    <mergeCell ref="B20:D20"/>
    <mergeCell ref="B21:D21"/>
    <mergeCell ref="B22:D22"/>
    <mergeCell ref="B23:D23"/>
    <mergeCell ref="B24:D24"/>
    <mergeCell ref="B25:D25"/>
    <mergeCell ref="B32:D32"/>
    <mergeCell ref="B27:D27"/>
    <mergeCell ref="B28:D28"/>
    <mergeCell ref="B29:D29"/>
    <mergeCell ref="B30:D30"/>
    <mergeCell ref="B31:D31"/>
    <mergeCell ref="A1:C1"/>
    <mergeCell ref="A2:C2"/>
    <mergeCell ref="D1:K1"/>
    <mergeCell ref="F9:G9"/>
    <mergeCell ref="G5:H5"/>
    <mergeCell ref="B34:D34"/>
    <mergeCell ref="B35:D35"/>
    <mergeCell ref="A36:D36"/>
    <mergeCell ref="A38:D38"/>
    <mergeCell ref="B39:D39"/>
    <mergeCell ref="A41:D41"/>
    <mergeCell ref="H56:I56"/>
    <mergeCell ref="H57:I57"/>
    <mergeCell ref="G55:I55"/>
    <mergeCell ref="G45:I45"/>
    <mergeCell ref="B42:F43"/>
    <mergeCell ref="G46:I46"/>
    <mergeCell ref="F47:I47"/>
    <mergeCell ref="G50:I50"/>
    <mergeCell ref="G51:I51"/>
    <mergeCell ref="F52:I52"/>
    <mergeCell ref="H53:I53"/>
  </mergeCells>
  <dataValidations count="3">
    <dataValidation type="list" allowBlank="1" showInputMessage="1" showErrorMessage="1" sqref="P4 L4" xr:uid="{00000000-0002-0000-0200-000000000000}">
      <formula1>Approved_By</formula1>
    </dataValidation>
    <dataValidation type="list" allowBlank="1" showInputMessage="1" showErrorMessage="1" sqref="P9:Q9 L8" xr:uid="{00000000-0002-0000-0200-000001000000}">
      <formula1>Prepared_By</formula1>
    </dataValidation>
    <dataValidation type="list" allowBlank="1" showInputMessage="1" showErrorMessage="1" sqref="L10" xr:uid="{49865D45-B017-4D2E-8DAC-007DA46D5BEA}">
      <formula1>Phone</formula1>
    </dataValidation>
  </dataValidations>
  <printOptions horizontalCentered="1"/>
  <pageMargins left="0.24" right="0.23" top="0.171875" bottom="0.43" header="0.19" footer="0.24"/>
  <pageSetup scale="56" orientation="landscape" r:id="rId1"/>
  <headerFooter alignWithMargins="0">
    <oddFooter>&amp;L&amp;Z&amp;F&amp;C                                                      Printed &amp;D&amp;T&amp;R&amp;A
Last updated: (7/30/26)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I131"/>
  <sheetViews>
    <sheetView zoomScale="95" zoomScaleNormal="95" zoomScaleSheetLayoutView="100" workbookViewId="0">
      <pane xSplit="2" ySplit="12" topLeftCell="C30" activePane="bottomRight" state="frozen"/>
      <selection activeCell="I83" sqref="A16:Q92"/>
      <selection pane="topRight" activeCell="I83" sqref="A16:Q92"/>
      <selection pane="bottomLeft" activeCell="I83" sqref="A16:Q92"/>
      <selection pane="bottomRight" activeCell="C1" sqref="C1"/>
    </sheetView>
  </sheetViews>
  <sheetFormatPr defaultColWidth="8.85546875" defaultRowHeight="15"/>
  <cols>
    <col min="1" max="1" width="15.140625" style="814" customWidth="1"/>
    <col min="2" max="2" width="60.28515625" style="814" customWidth="1"/>
    <col min="3" max="3" width="21.28515625" style="942" customWidth="1"/>
    <col min="4" max="4" width="20.140625" style="942" customWidth="1"/>
    <col min="5" max="5" width="19.85546875" style="942" customWidth="1"/>
    <col min="6" max="6" width="18.140625" style="942" customWidth="1"/>
    <col min="7" max="7" width="15.85546875" style="942" customWidth="1"/>
    <col min="8" max="8" width="16.85546875" style="942" customWidth="1"/>
    <col min="9" max="9" width="16.42578125" style="814" customWidth="1"/>
    <col min="10" max="10" width="2" style="814" customWidth="1"/>
    <col min="11" max="254" width="8.85546875" style="814"/>
    <col min="255" max="255" width="13.140625" style="814" customWidth="1"/>
    <col min="256" max="256" width="43.42578125" style="814" customWidth="1"/>
    <col min="257" max="257" width="17.5703125" style="814" customWidth="1"/>
    <col min="258" max="258" width="12.42578125" style="814" customWidth="1"/>
    <col min="259" max="259" width="13.7109375" style="814" customWidth="1"/>
    <col min="260" max="260" width="14.140625" style="814" customWidth="1"/>
    <col min="261" max="261" width="11.5703125" style="814" customWidth="1"/>
    <col min="262" max="262" width="12.28515625" style="814" customWidth="1"/>
    <col min="263" max="263" width="14.42578125" style="814" customWidth="1"/>
    <col min="264" max="264" width="17.5703125" style="814" customWidth="1"/>
    <col min="265" max="265" width="13.42578125" style="814" customWidth="1"/>
    <col min="266" max="510" width="8.85546875" style="814"/>
    <col min="511" max="511" width="13.140625" style="814" customWidth="1"/>
    <col min="512" max="512" width="43.42578125" style="814" customWidth="1"/>
    <col min="513" max="513" width="17.5703125" style="814" customWidth="1"/>
    <col min="514" max="514" width="12.42578125" style="814" customWidth="1"/>
    <col min="515" max="515" width="13.7109375" style="814" customWidth="1"/>
    <col min="516" max="516" width="14.140625" style="814" customWidth="1"/>
    <col min="517" max="517" width="11.5703125" style="814" customWidth="1"/>
    <col min="518" max="518" width="12.28515625" style="814" customWidth="1"/>
    <col min="519" max="519" width="14.42578125" style="814" customWidth="1"/>
    <col min="520" max="520" width="17.5703125" style="814" customWidth="1"/>
    <col min="521" max="521" width="13.42578125" style="814" customWidth="1"/>
    <col min="522" max="766" width="8.85546875" style="814"/>
    <col min="767" max="767" width="13.140625" style="814" customWidth="1"/>
    <col min="768" max="768" width="43.42578125" style="814" customWidth="1"/>
    <col min="769" max="769" width="17.5703125" style="814" customWidth="1"/>
    <col min="770" max="770" width="12.42578125" style="814" customWidth="1"/>
    <col min="771" max="771" width="13.7109375" style="814" customWidth="1"/>
    <col min="772" max="772" width="14.140625" style="814" customWidth="1"/>
    <col min="773" max="773" width="11.5703125" style="814" customWidth="1"/>
    <col min="774" max="774" width="12.28515625" style="814" customWidth="1"/>
    <col min="775" max="775" width="14.42578125" style="814" customWidth="1"/>
    <col min="776" max="776" width="17.5703125" style="814" customWidth="1"/>
    <col min="777" max="777" width="13.42578125" style="814" customWidth="1"/>
    <col min="778" max="1022" width="8.85546875" style="814"/>
    <col min="1023" max="1023" width="13.140625" style="814" customWidth="1"/>
    <col min="1024" max="1024" width="43.42578125" style="814" customWidth="1"/>
    <col min="1025" max="1025" width="17.5703125" style="814" customWidth="1"/>
    <col min="1026" max="1026" width="12.42578125" style="814" customWidth="1"/>
    <col min="1027" max="1027" width="13.7109375" style="814" customWidth="1"/>
    <col min="1028" max="1028" width="14.140625" style="814" customWidth="1"/>
    <col min="1029" max="1029" width="11.5703125" style="814" customWidth="1"/>
    <col min="1030" max="1030" width="12.28515625" style="814" customWidth="1"/>
    <col min="1031" max="1031" width="14.42578125" style="814" customWidth="1"/>
    <col min="1032" max="1032" width="17.5703125" style="814" customWidth="1"/>
    <col min="1033" max="1033" width="13.42578125" style="814" customWidth="1"/>
    <col min="1034" max="1278" width="8.85546875" style="814"/>
    <col min="1279" max="1279" width="13.140625" style="814" customWidth="1"/>
    <col min="1280" max="1280" width="43.42578125" style="814" customWidth="1"/>
    <col min="1281" max="1281" width="17.5703125" style="814" customWidth="1"/>
    <col min="1282" max="1282" width="12.42578125" style="814" customWidth="1"/>
    <col min="1283" max="1283" width="13.7109375" style="814" customWidth="1"/>
    <col min="1284" max="1284" width="14.140625" style="814" customWidth="1"/>
    <col min="1285" max="1285" width="11.5703125" style="814" customWidth="1"/>
    <col min="1286" max="1286" width="12.28515625" style="814" customWidth="1"/>
    <col min="1287" max="1287" width="14.42578125" style="814" customWidth="1"/>
    <col min="1288" max="1288" width="17.5703125" style="814" customWidth="1"/>
    <col min="1289" max="1289" width="13.42578125" style="814" customWidth="1"/>
    <col min="1290" max="1534" width="8.85546875" style="814"/>
    <col min="1535" max="1535" width="13.140625" style="814" customWidth="1"/>
    <col min="1536" max="1536" width="43.42578125" style="814" customWidth="1"/>
    <col min="1537" max="1537" width="17.5703125" style="814" customWidth="1"/>
    <col min="1538" max="1538" width="12.42578125" style="814" customWidth="1"/>
    <col min="1539" max="1539" width="13.7109375" style="814" customWidth="1"/>
    <col min="1540" max="1540" width="14.140625" style="814" customWidth="1"/>
    <col min="1541" max="1541" width="11.5703125" style="814" customWidth="1"/>
    <col min="1542" max="1542" width="12.28515625" style="814" customWidth="1"/>
    <col min="1543" max="1543" width="14.42578125" style="814" customWidth="1"/>
    <col min="1544" max="1544" width="17.5703125" style="814" customWidth="1"/>
    <col min="1545" max="1545" width="13.42578125" style="814" customWidth="1"/>
    <col min="1546" max="1790" width="8.85546875" style="814"/>
    <col min="1791" max="1791" width="13.140625" style="814" customWidth="1"/>
    <col min="1792" max="1792" width="43.42578125" style="814" customWidth="1"/>
    <col min="1793" max="1793" width="17.5703125" style="814" customWidth="1"/>
    <col min="1794" max="1794" width="12.42578125" style="814" customWidth="1"/>
    <col min="1795" max="1795" width="13.7109375" style="814" customWidth="1"/>
    <col min="1796" max="1796" width="14.140625" style="814" customWidth="1"/>
    <col min="1797" max="1797" width="11.5703125" style="814" customWidth="1"/>
    <col min="1798" max="1798" width="12.28515625" style="814" customWidth="1"/>
    <col min="1799" max="1799" width="14.42578125" style="814" customWidth="1"/>
    <col min="1800" max="1800" width="17.5703125" style="814" customWidth="1"/>
    <col min="1801" max="1801" width="13.42578125" style="814" customWidth="1"/>
    <col min="1802" max="2046" width="8.85546875" style="814"/>
    <col min="2047" max="2047" width="13.140625" style="814" customWidth="1"/>
    <col min="2048" max="2048" width="43.42578125" style="814" customWidth="1"/>
    <col min="2049" max="2049" width="17.5703125" style="814" customWidth="1"/>
    <col min="2050" max="2050" width="12.42578125" style="814" customWidth="1"/>
    <col min="2051" max="2051" width="13.7109375" style="814" customWidth="1"/>
    <col min="2052" max="2052" width="14.140625" style="814" customWidth="1"/>
    <col min="2053" max="2053" width="11.5703125" style="814" customWidth="1"/>
    <col min="2054" max="2054" width="12.28515625" style="814" customWidth="1"/>
    <col min="2055" max="2055" width="14.42578125" style="814" customWidth="1"/>
    <col min="2056" max="2056" width="17.5703125" style="814" customWidth="1"/>
    <col min="2057" max="2057" width="13.42578125" style="814" customWidth="1"/>
    <col min="2058" max="2302" width="8.85546875" style="814"/>
    <col min="2303" max="2303" width="13.140625" style="814" customWidth="1"/>
    <col min="2304" max="2304" width="43.42578125" style="814" customWidth="1"/>
    <col min="2305" max="2305" width="17.5703125" style="814" customWidth="1"/>
    <col min="2306" max="2306" width="12.42578125" style="814" customWidth="1"/>
    <col min="2307" max="2307" width="13.7109375" style="814" customWidth="1"/>
    <col min="2308" max="2308" width="14.140625" style="814" customWidth="1"/>
    <col min="2309" max="2309" width="11.5703125" style="814" customWidth="1"/>
    <col min="2310" max="2310" width="12.28515625" style="814" customWidth="1"/>
    <col min="2311" max="2311" width="14.42578125" style="814" customWidth="1"/>
    <col min="2312" max="2312" width="17.5703125" style="814" customWidth="1"/>
    <col min="2313" max="2313" width="13.42578125" style="814" customWidth="1"/>
    <col min="2314" max="2558" width="8.85546875" style="814"/>
    <col min="2559" max="2559" width="13.140625" style="814" customWidth="1"/>
    <col min="2560" max="2560" width="43.42578125" style="814" customWidth="1"/>
    <col min="2561" max="2561" width="17.5703125" style="814" customWidth="1"/>
    <col min="2562" max="2562" width="12.42578125" style="814" customWidth="1"/>
    <col min="2563" max="2563" width="13.7109375" style="814" customWidth="1"/>
    <col min="2564" max="2564" width="14.140625" style="814" customWidth="1"/>
    <col min="2565" max="2565" width="11.5703125" style="814" customWidth="1"/>
    <col min="2566" max="2566" width="12.28515625" style="814" customWidth="1"/>
    <col min="2567" max="2567" width="14.42578125" style="814" customWidth="1"/>
    <col min="2568" max="2568" width="17.5703125" style="814" customWidth="1"/>
    <col min="2569" max="2569" width="13.42578125" style="814" customWidth="1"/>
    <col min="2570" max="2814" width="8.85546875" style="814"/>
    <col min="2815" max="2815" width="13.140625" style="814" customWidth="1"/>
    <col min="2816" max="2816" width="43.42578125" style="814" customWidth="1"/>
    <col min="2817" max="2817" width="17.5703125" style="814" customWidth="1"/>
    <col min="2818" max="2818" width="12.42578125" style="814" customWidth="1"/>
    <col min="2819" max="2819" width="13.7109375" style="814" customWidth="1"/>
    <col min="2820" max="2820" width="14.140625" style="814" customWidth="1"/>
    <col min="2821" max="2821" width="11.5703125" style="814" customWidth="1"/>
    <col min="2822" max="2822" width="12.28515625" style="814" customWidth="1"/>
    <col min="2823" max="2823" width="14.42578125" style="814" customWidth="1"/>
    <col min="2824" max="2824" width="17.5703125" style="814" customWidth="1"/>
    <col min="2825" max="2825" width="13.42578125" style="814" customWidth="1"/>
    <col min="2826" max="3070" width="8.85546875" style="814"/>
    <col min="3071" max="3071" width="13.140625" style="814" customWidth="1"/>
    <col min="3072" max="3072" width="43.42578125" style="814" customWidth="1"/>
    <col min="3073" max="3073" width="17.5703125" style="814" customWidth="1"/>
    <col min="3074" max="3074" width="12.42578125" style="814" customWidth="1"/>
    <col min="3075" max="3075" width="13.7109375" style="814" customWidth="1"/>
    <col min="3076" max="3076" width="14.140625" style="814" customWidth="1"/>
    <col min="3077" max="3077" width="11.5703125" style="814" customWidth="1"/>
    <col min="3078" max="3078" width="12.28515625" style="814" customWidth="1"/>
    <col min="3079" max="3079" width="14.42578125" style="814" customWidth="1"/>
    <col min="3080" max="3080" width="17.5703125" style="814" customWidth="1"/>
    <col min="3081" max="3081" width="13.42578125" style="814" customWidth="1"/>
    <col min="3082" max="3326" width="8.85546875" style="814"/>
    <col min="3327" max="3327" width="13.140625" style="814" customWidth="1"/>
    <col min="3328" max="3328" width="43.42578125" style="814" customWidth="1"/>
    <col min="3329" max="3329" width="17.5703125" style="814" customWidth="1"/>
    <col min="3330" max="3330" width="12.42578125" style="814" customWidth="1"/>
    <col min="3331" max="3331" width="13.7109375" style="814" customWidth="1"/>
    <col min="3332" max="3332" width="14.140625" style="814" customWidth="1"/>
    <col min="3333" max="3333" width="11.5703125" style="814" customWidth="1"/>
    <col min="3334" max="3334" width="12.28515625" style="814" customWidth="1"/>
    <col min="3335" max="3335" width="14.42578125" style="814" customWidth="1"/>
    <col min="3336" max="3336" width="17.5703125" style="814" customWidth="1"/>
    <col min="3337" max="3337" width="13.42578125" style="814" customWidth="1"/>
    <col min="3338" max="3582" width="8.85546875" style="814"/>
    <col min="3583" max="3583" width="13.140625" style="814" customWidth="1"/>
    <col min="3584" max="3584" width="43.42578125" style="814" customWidth="1"/>
    <col min="3585" max="3585" width="17.5703125" style="814" customWidth="1"/>
    <col min="3586" max="3586" width="12.42578125" style="814" customWidth="1"/>
    <col min="3587" max="3587" width="13.7109375" style="814" customWidth="1"/>
    <col min="3588" max="3588" width="14.140625" style="814" customWidth="1"/>
    <col min="3589" max="3589" width="11.5703125" style="814" customWidth="1"/>
    <col min="3590" max="3590" width="12.28515625" style="814" customWidth="1"/>
    <col min="3591" max="3591" width="14.42578125" style="814" customWidth="1"/>
    <col min="3592" max="3592" width="17.5703125" style="814" customWidth="1"/>
    <col min="3593" max="3593" width="13.42578125" style="814" customWidth="1"/>
    <col min="3594" max="3838" width="8.85546875" style="814"/>
    <col min="3839" max="3839" width="13.140625" style="814" customWidth="1"/>
    <col min="3840" max="3840" width="43.42578125" style="814" customWidth="1"/>
    <col min="3841" max="3841" width="17.5703125" style="814" customWidth="1"/>
    <col min="3842" max="3842" width="12.42578125" style="814" customWidth="1"/>
    <col min="3843" max="3843" width="13.7109375" style="814" customWidth="1"/>
    <col min="3844" max="3844" width="14.140625" style="814" customWidth="1"/>
    <col min="3845" max="3845" width="11.5703125" style="814" customWidth="1"/>
    <col min="3846" max="3846" width="12.28515625" style="814" customWidth="1"/>
    <col min="3847" max="3847" width="14.42578125" style="814" customWidth="1"/>
    <col min="3848" max="3848" width="17.5703125" style="814" customWidth="1"/>
    <col min="3849" max="3849" width="13.42578125" style="814" customWidth="1"/>
    <col min="3850" max="4094" width="8.85546875" style="814"/>
    <col min="4095" max="4095" width="13.140625" style="814" customWidth="1"/>
    <col min="4096" max="4096" width="43.42578125" style="814" customWidth="1"/>
    <col min="4097" max="4097" width="17.5703125" style="814" customWidth="1"/>
    <col min="4098" max="4098" width="12.42578125" style="814" customWidth="1"/>
    <col min="4099" max="4099" width="13.7109375" style="814" customWidth="1"/>
    <col min="4100" max="4100" width="14.140625" style="814" customWidth="1"/>
    <col min="4101" max="4101" width="11.5703125" style="814" customWidth="1"/>
    <col min="4102" max="4102" width="12.28515625" style="814" customWidth="1"/>
    <col min="4103" max="4103" width="14.42578125" style="814" customWidth="1"/>
    <col min="4104" max="4104" width="17.5703125" style="814" customWidth="1"/>
    <col min="4105" max="4105" width="13.42578125" style="814" customWidth="1"/>
    <col min="4106" max="4350" width="8.85546875" style="814"/>
    <col min="4351" max="4351" width="13.140625" style="814" customWidth="1"/>
    <col min="4352" max="4352" width="43.42578125" style="814" customWidth="1"/>
    <col min="4353" max="4353" width="17.5703125" style="814" customWidth="1"/>
    <col min="4354" max="4354" width="12.42578125" style="814" customWidth="1"/>
    <col min="4355" max="4355" width="13.7109375" style="814" customWidth="1"/>
    <col min="4356" max="4356" width="14.140625" style="814" customWidth="1"/>
    <col min="4357" max="4357" width="11.5703125" style="814" customWidth="1"/>
    <col min="4358" max="4358" width="12.28515625" style="814" customWidth="1"/>
    <col min="4359" max="4359" width="14.42578125" style="814" customWidth="1"/>
    <col min="4360" max="4360" width="17.5703125" style="814" customWidth="1"/>
    <col min="4361" max="4361" width="13.42578125" style="814" customWidth="1"/>
    <col min="4362" max="4606" width="8.85546875" style="814"/>
    <col min="4607" max="4607" width="13.140625" style="814" customWidth="1"/>
    <col min="4608" max="4608" width="43.42578125" style="814" customWidth="1"/>
    <col min="4609" max="4609" width="17.5703125" style="814" customWidth="1"/>
    <col min="4610" max="4610" width="12.42578125" style="814" customWidth="1"/>
    <col min="4611" max="4611" width="13.7109375" style="814" customWidth="1"/>
    <col min="4612" max="4612" width="14.140625" style="814" customWidth="1"/>
    <col min="4613" max="4613" width="11.5703125" style="814" customWidth="1"/>
    <col min="4614" max="4614" width="12.28515625" style="814" customWidth="1"/>
    <col min="4615" max="4615" width="14.42578125" style="814" customWidth="1"/>
    <col min="4616" max="4616" width="17.5703125" style="814" customWidth="1"/>
    <col min="4617" max="4617" width="13.42578125" style="814" customWidth="1"/>
    <col min="4618" max="4862" width="8.85546875" style="814"/>
    <col min="4863" max="4863" width="13.140625" style="814" customWidth="1"/>
    <col min="4864" max="4864" width="43.42578125" style="814" customWidth="1"/>
    <col min="4865" max="4865" width="17.5703125" style="814" customWidth="1"/>
    <col min="4866" max="4866" width="12.42578125" style="814" customWidth="1"/>
    <col min="4867" max="4867" width="13.7109375" style="814" customWidth="1"/>
    <col min="4868" max="4868" width="14.140625" style="814" customWidth="1"/>
    <col min="4869" max="4869" width="11.5703125" style="814" customWidth="1"/>
    <col min="4870" max="4870" width="12.28515625" style="814" customWidth="1"/>
    <col min="4871" max="4871" width="14.42578125" style="814" customWidth="1"/>
    <col min="4872" max="4872" width="17.5703125" style="814" customWidth="1"/>
    <col min="4873" max="4873" width="13.42578125" style="814" customWidth="1"/>
    <col min="4874" max="5118" width="8.85546875" style="814"/>
    <col min="5119" max="5119" width="13.140625" style="814" customWidth="1"/>
    <col min="5120" max="5120" width="43.42578125" style="814" customWidth="1"/>
    <col min="5121" max="5121" width="17.5703125" style="814" customWidth="1"/>
    <col min="5122" max="5122" width="12.42578125" style="814" customWidth="1"/>
    <col min="5123" max="5123" width="13.7109375" style="814" customWidth="1"/>
    <col min="5124" max="5124" width="14.140625" style="814" customWidth="1"/>
    <col min="5125" max="5125" width="11.5703125" style="814" customWidth="1"/>
    <col min="5126" max="5126" width="12.28515625" style="814" customWidth="1"/>
    <col min="5127" max="5127" width="14.42578125" style="814" customWidth="1"/>
    <col min="5128" max="5128" width="17.5703125" style="814" customWidth="1"/>
    <col min="5129" max="5129" width="13.42578125" style="814" customWidth="1"/>
    <col min="5130" max="5374" width="8.85546875" style="814"/>
    <col min="5375" max="5375" width="13.140625" style="814" customWidth="1"/>
    <col min="5376" max="5376" width="43.42578125" style="814" customWidth="1"/>
    <col min="5377" max="5377" width="17.5703125" style="814" customWidth="1"/>
    <col min="5378" max="5378" width="12.42578125" style="814" customWidth="1"/>
    <col min="5379" max="5379" width="13.7109375" style="814" customWidth="1"/>
    <col min="5380" max="5380" width="14.140625" style="814" customWidth="1"/>
    <col min="5381" max="5381" width="11.5703125" style="814" customWidth="1"/>
    <col min="5382" max="5382" width="12.28515625" style="814" customWidth="1"/>
    <col min="5383" max="5383" width="14.42578125" style="814" customWidth="1"/>
    <col min="5384" max="5384" width="17.5703125" style="814" customWidth="1"/>
    <col min="5385" max="5385" width="13.42578125" style="814" customWidth="1"/>
    <col min="5386" max="5630" width="8.85546875" style="814"/>
    <col min="5631" max="5631" width="13.140625" style="814" customWidth="1"/>
    <col min="5632" max="5632" width="43.42578125" style="814" customWidth="1"/>
    <col min="5633" max="5633" width="17.5703125" style="814" customWidth="1"/>
    <col min="5634" max="5634" width="12.42578125" style="814" customWidth="1"/>
    <col min="5635" max="5635" width="13.7109375" style="814" customWidth="1"/>
    <col min="5636" max="5636" width="14.140625" style="814" customWidth="1"/>
    <col min="5637" max="5637" width="11.5703125" style="814" customWidth="1"/>
    <col min="5638" max="5638" width="12.28515625" style="814" customWidth="1"/>
    <col min="5639" max="5639" width="14.42578125" style="814" customWidth="1"/>
    <col min="5640" max="5640" width="17.5703125" style="814" customWidth="1"/>
    <col min="5641" max="5641" width="13.42578125" style="814" customWidth="1"/>
    <col min="5642" max="5886" width="8.85546875" style="814"/>
    <col min="5887" max="5887" width="13.140625" style="814" customWidth="1"/>
    <col min="5888" max="5888" width="43.42578125" style="814" customWidth="1"/>
    <col min="5889" max="5889" width="17.5703125" style="814" customWidth="1"/>
    <col min="5890" max="5890" width="12.42578125" style="814" customWidth="1"/>
    <col min="5891" max="5891" width="13.7109375" style="814" customWidth="1"/>
    <col min="5892" max="5892" width="14.140625" style="814" customWidth="1"/>
    <col min="5893" max="5893" width="11.5703125" style="814" customWidth="1"/>
    <col min="5894" max="5894" width="12.28515625" style="814" customWidth="1"/>
    <col min="5895" max="5895" width="14.42578125" style="814" customWidth="1"/>
    <col min="5896" max="5896" width="17.5703125" style="814" customWidth="1"/>
    <col min="5897" max="5897" width="13.42578125" style="814" customWidth="1"/>
    <col min="5898" max="6142" width="8.85546875" style="814"/>
    <col min="6143" max="6143" width="13.140625" style="814" customWidth="1"/>
    <col min="6144" max="6144" width="43.42578125" style="814" customWidth="1"/>
    <col min="6145" max="6145" width="17.5703125" style="814" customWidth="1"/>
    <col min="6146" max="6146" width="12.42578125" style="814" customWidth="1"/>
    <col min="6147" max="6147" width="13.7109375" style="814" customWidth="1"/>
    <col min="6148" max="6148" width="14.140625" style="814" customWidth="1"/>
    <col min="6149" max="6149" width="11.5703125" style="814" customWidth="1"/>
    <col min="6150" max="6150" width="12.28515625" style="814" customWidth="1"/>
    <col min="6151" max="6151" width="14.42578125" style="814" customWidth="1"/>
    <col min="6152" max="6152" width="17.5703125" style="814" customWidth="1"/>
    <col min="6153" max="6153" width="13.42578125" style="814" customWidth="1"/>
    <col min="6154" max="6398" width="8.85546875" style="814"/>
    <col min="6399" max="6399" width="13.140625" style="814" customWidth="1"/>
    <col min="6400" max="6400" width="43.42578125" style="814" customWidth="1"/>
    <col min="6401" max="6401" width="17.5703125" style="814" customWidth="1"/>
    <col min="6402" max="6402" width="12.42578125" style="814" customWidth="1"/>
    <col min="6403" max="6403" width="13.7109375" style="814" customWidth="1"/>
    <col min="6404" max="6404" width="14.140625" style="814" customWidth="1"/>
    <col min="6405" max="6405" width="11.5703125" style="814" customWidth="1"/>
    <col min="6406" max="6406" width="12.28515625" style="814" customWidth="1"/>
    <col min="6407" max="6407" width="14.42578125" style="814" customWidth="1"/>
    <col min="6408" max="6408" width="17.5703125" style="814" customWidth="1"/>
    <col min="6409" max="6409" width="13.42578125" style="814" customWidth="1"/>
    <col min="6410" max="6654" width="8.85546875" style="814"/>
    <col min="6655" max="6655" width="13.140625" style="814" customWidth="1"/>
    <col min="6656" max="6656" width="43.42578125" style="814" customWidth="1"/>
    <col min="6657" max="6657" width="17.5703125" style="814" customWidth="1"/>
    <col min="6658" max="6658" width="12.42578125" style="814" customWidth="1"/>
    <col min="6659" max="6659" width="13.7109375" style="814" customWidth="1"/>
    <col min="6660" max="6660" width="14.140625" style="814" customWidth="1"/>
    <col min="6661" max="6661" width="11.5703125" style="814" customWidth="1"/>
    <col min="6662" max="6662" width="12.28515625" style="814" customWidth="1"/>
    <col min="6663" max="6663" width="14.42578125" style="814" customWidth="1"/>
    <col min="6664" max="6664" width="17.5703125" style="814" customWidth="1"/>
    <col min="6665" max="6665" width="13.42578125" style="814" customWidth="1"/>
    <col min="6666" max="6910" width="8.85546875" style="814"/>
    <col min="6911" max="6911" width="13.140625" style="814" customWidth="1"/>
    <col min="6912" max="6912" width="43.42578125" style="814" customWidth="1"/>
    <col min="6913" max="6913" width="17.5703125" style="814" customWidth="1"/>
    <col min="6914" max="6914" width="12.42578125" style="814" customWidth="1"/>
    <col min="6915" max="6915" width="13.7109375" style="814" customWidth="1"/>
    <col min="6916" max="6916" width="14.140625" style="814" customWidth="1"/>
    <col min="6917" max="6917" width="11.5703125" style="814" customWidth="1"/>
    <col min="6918" max="6918" width="12.28515625" style="814" customWidth="1"/>
    <col min="6919" max="6919" width="14.42578125" style="814" customWidth="1"/>
    <col min="6920" max="6920" width="17.5703125" style="814" customWidth="1"/>
    <col min="6921" max="6921" width="13.42578125" style="814" customWidth="1"/>
    <col min="6922" max="7166" width="8.85546875" style="814"/>
    <col min="7167" max="7167" width="13.140625" style="814" customWidth="1"/>
    <col min="7168" max="7168" width="43.42578125" style="814" customWidth="1"/>
    <col min="7169" max="7169" width="17.5703125" style="814" customWidth="1"/>
    <col min="7170" max="7170" width="12.42578125" style="814" customWidth="1"/>
    <col min="7171" max="7171" width="13.7109375" style="814" customWidth="1"/>
    <col min="7172" max="7172" width="14.140625" style="814" customWidth="1"/>
    <col min="7173" max="7173" width="11.5703125" style="814" customWidth="1"/>
    <col min="7174" max="7174" width="12.28515625" style="814" customWidth="1"/>
    <col min="7175" max="7175" width="14.42578125" style="814" customWidth="1"/>
    <col min="7176" max="7176" width="17.5703125" style="814" customWidth="1"/>
    <col min="7177" max="7177" width="13.42578125" style="814" customWidth="1"/>
    <col min="7178" max="7422" width="8.85546875" style="814"/>
    <col min="7423" max="7423" width="13.140625" style="814" customWidth="1"/>
    <col min="7424" max="7424" width="43.42578125" style="814" customWidth="1"/>
    <col min="7425" max="7425" width="17.5703125" style="814" customWidth="1"/>
    <col min="7426" max="7426" width="12.42578125" style="814" customWidth="1"/>
    <col min="7427" max="7427" width="13.7109375" style="814" customWidth="1"/>
    <col min="7428" max="7428" width="14.140625" style="814" customWidth="1"/>
    <col min="7429" max="7429" width="11.5703125" style="814" customWidth="1"/>
    <col min="7430" max="7430" width="12.28515625" style="814" customWidth="1"/>
    <col min="7431" max="7431" width="14.42578125" style="814" customWidth="1"/>
    <col min="7432" max="7432" width="17.5703125" style="814" customWidth="1"/>
    <col min="7433" max="7433" width="13.42578125" style="814" customWidth="1"/>
    <col min="7434" max="7678" width="8.85546875" style="814"/>
    <col min="7679" max="7679" width="13.140625" style="814" customWidth="1"/>
    <col min="7680" max="7680" width="43.42578125" style="814" customWidth="1"/>
    <col min="7681" max="7681" width="17.5703125" style="814" customWidth="1"/>
    <col min="7682" max="7682" width="12.42578125" style="814" customWidth="1"/>
    <col min="7683" max="7683" width="13.7109375" style="814" customWidth="1"/>
    <col min="7684" max="7684" width="14.140625" style="814" customWidth="1"/>
    <col min="7685" max="7685" width="11.5703125" style="814" customWidth="1"/>
    <col min="7686" max="7686" width="12.28515625" style="814" customWidth="1"/>
    <col min="7687" max="7687" width="14.42578125" style="814" customWidth="1"/>
    <col min="7688" max="7688" width="17.5703125" style="814" customWidth="1"/>
    <col min="7689" max="7689" width="13.42578125" style="814" customWidth="1"/>
    <col min="7690" max="7934" width="8.85546875" style="814"/>
    <col min="7935" max="7935" width="13.140625" style="814" customWidth="1"/>
    <col min="7936" max="7936" width="43.42578125" style="814" customWidth="1"/>
    <col min="7937" max="7937" width="17.5703125" style="814" customWidth="1"/>
    <col min="7938" max="7938" width="12.42578125" style="814" customWidth="1"/>
    <col min="7939" max="7939" width="13.7109375" style="814" customWidth="1"/>
    <col min="7940" max="7940" width="14.140625" style="814" customWidth="1"/>
    <col min="7941" max="7941" width="11.5703125" style="814" customWidth="1"/>
    <col min="7942" max="7942" width="12.28515625" style="814" customWidth="1"/>
    <col min="7943" max="7943" width="14.42578125" style="814" customWidth="1"/>
    <col min="7944" max="7944" width="17.5703125" style="814" customWidth="1"/>
    <col min="7945" max="7945" width="13.42578125" style="814" customWidth="1"/>
    <col min="7946" max="8190" width="8.85546875" style="814"/>
    <col min="8191" max="8191" width="13.140625" style="814" customWidth="1"/>
    <col min="8192" max="8192" width="43.42578125" style="814" customWidth="1"/>
    <col min="8193" max="8193" width="17.5703125" style="814" customWidth="1"/>
    <col min="8194" max="8194" width="12.42578125" style="814" customWidth="1"/>
    <col min="8195" max="8195" width="13.7109375" style="814" customWidth="1"/>
    <col min="8196" max="8196" width="14.140625" style="814" customWidth="1"/>
    <col min="8197" max="8197" width="11.5703125" style="814" customWidth="1"/>
    <col min="8198" max="8198" width="12.28515625" style="814" customWidth="1"/>
    <col min="8199" max="8199" width="14.42578125" style="814" customWidth="1"/>
    <col min="8200" max="8200" width="17.5703125" style="814" customWidth="1"/>
    <col min="8201" max="8201" width="13.42578125" style="814" customWidth="1"/>
    <col min="8202" max="8446" width="8.85546875" style="814"/>
    <col min="8447" max="8447" width="13.140625" style="814" customWidth="1"/>
    <col min="8448" max="8448" width="43.42578125" style="814" customWidth="1"/>
    <col min="8449" max="8449" width="17.5703125" style="814" customWidth="1"/>
    <col min="8450" max="8450" width="12.42578125" style="814" customWidth="1"/>
    <col min="8451" max="8451" width="13.7109375" style="814" customWidth="1"/>
    <col min="8452" max="8452" width="14.140625" style="814" customWidth="1"/>
    <col min="8453" max="8453" width="11.5703125" style="814" customWidth="1"/>
    <col min="8454" max="8454" width="12.28515625" style="814" customWidth="1"/>
    <col min="8455" max="8455" width="14.42578125" style="814" customWidth="1"/>
    <col min="8456" max="8456" width="17.5703125" style="814" customWidth="1"/>
    <col min="8457" max="8457" width="13.42578125" style="814" customWidth="1"/>
    <col min="8458" max="8702" width="8.85546875" style="814"/>
    <col min="8703" max="8703" width="13.140625" style="814" customWidth="1"/>
    <col min="8704" max="8704" width="43.42578125" style="814" customWidth="1"/>
    <col min="8705" max="8705" width="17.5703125" style="814" customWidth="1"/>
    <col min="8706" max="8706" width="12.42578125" style="814" customWidth="1"/>
    <col min="8707" max="8707" width="13.7109375" style="814" customWidth="1"/>
    <col min="8708" max="8708" width="14.140625" style="814" customWidth="1"/>
    <col min="8709" max="8709" width="11.5703125" style="814" customWidth="1"/>
    <col min="8710" max="8710" width="12.28515625" style="814" customWidth="1"/>
    <col min="8711" max="8711" width="14.42578125" style="814" customWidth="1"/>
    <col min="8712" max="8712" width="17.5703125" style="814" customWidth="1"/>
    <col min="8713" max="8713" width="13.42578125" style="814" customWidth="1"/>
    <col min="8714" max="8958" width="8.85546875" style="814"/>
    <col min="8959" max="8959" width="13.140625" style="814" customWidth="1"/>
    <col min="8960" max="8960" width="43.42578125" style="814" customWidth="1"/>
    <col min="8961" max="8961" width="17.5703125" style="814" customWidth="1"/>
    <col min="8962" max="8962" width="12.42578125" style="814" customWidth="1"/>
    <col min="8963" max="8963" width="13.7109375" style="814" customWidth="1"/>
    <col min="8964" max="8964" width="14.140625" style="814" customWidth="1"/>
    <col min="8965" max="8965" width="11.5703125" style="814" customWidth="1"/>
    <col min="8966" max="8966" width="12.28515625" style="814" customWidth="1"/>
    <col min="8967" max="8967" width="14.42578125" style="814" customWidth="1"/>
    <col min="8968" max="8968" width="17.5703125" style="814" customWidth="1"/>
    <col min="8969" max="8969" width="13.42578125" style="814" customWidth="1"/>
    <col min="8970" max="9214" width="8.85546875" style="814"/>
    <col min="9215" max="9215" width="13.140625" style="814" customWidth="1"/>
    <col min="9216" max="9216" width="43.42578125" style="814" customWidth="1"/>
    <col min="9217" max="9217" width="17.5703125" style="814" customWidth="1"/>
    <col min="9218" max="9218" width="12.42578125" style="814" customWidth="1"/>
    <col min="9219" max="9219" width="13.7109375" style="814" customWidth="1"/>
    <col min="9220" max="9220" width="14.140625" style="814" customWidth="1"/>
    <col min="9221" max="9221" width="11.5703125" style="814" customWidth="1"/>
    <col min="9222" max="9222" width="12.28515625" style="814" customWidth="1"/>
    <col min="9223" max="9223" width="14.42578125" style="814" customWidth="1"/>
    <col min="9224" max="9224" width="17.5703125" style="814" customWidth="1"/>
    <col min="9225" max="9225" width="13.42578125" style="814" customWidth="1"/>
    <col min="9226" max="9470" width="8.85546875" style="814"/>
    <col min="9471" max="9471" width="13.140625" style="814" customWidth="1"/>
    <col min="9472" max="9472" width="43.42578125" style="814" customWidth="1"/>
    <col min="9473" max="9473" width="17.5703125" style="814" customWidth="1"/>
    <col min="9474" max="9474" width="12.42578125" style="814" customWidth="1"/>
    <col min="9475" max="9475" width="13.7109375" style="814" customWidth="1"/>
    <col min="9476" max="9476" width="14.140625" style="814" customWidth="1"/>
    <col min="9477" max="9477" width="11.5703125" style="814" customWidth="1"/>
    <col min="9478" max="9478" width="12.28515625" style="814" customWidth="1"/>
    <col min="9479" max="9479" width="14.42578125" style="814" customWidth="1"/>
    <col min="9480" max="9480" width="17.5703125" style="814" customWidth="1"/>
    <col min="9481" max="9481" width="13.42578125" style="814" customWidth="1"/>
    <col min="9482" max="9726" width="8.85546875" style="814"/>
    <col min="9727" max="9727" width="13.140625" style="814" customWidth="1"/>
    <col min="9728" max="9728" width="43.42578125" style="814" customWidth="1"/>
    <col min="9729" max="9729" width="17.5703125" style="814" customWidth="1"/>
    <col min="9730" max="9730" width="12.42578125" style="814" customWidth="1"/>
    <col min="9731" max="9731" width="13.7109375" style="814" customWidth="1"/>
    <col min="9732" max="9732" width="14.140625" style="814" customWidth="1"/>
    <col min="9733" max="9733" width="11.5703125" style="814" customWidth="1"/>
    <col min="9734" max="9734" width="12.28515625" style="814" customWidth="1"/>
    <col min="9735" max="9735" width="14.42578125" style="814" customWidth="1"/>
    <col min="9736" max="9736" width="17.5703125" style="814" customWidth="1"/>
    <col min="9737" max="9737" width="13.42578125" style="814" customWidth="1"/>
    <col min="9738" max="9982" width="8.85546875" style="814"/>
    <col min="9983" max="9983" width="13.140625" style="814" customWidth="1"/>
    <col min="9984" max="9984" width="43.42578125" style="814" customWidth="1"/>
    <col min="9985" max="9985" width="17.5703125" style="814" customWidth="1"/>
    <col min="9986" max="9986" width="12.42578125" style="814" customWidth="1"/>
    <col min="9987" max="9987" width="13.7109375" style="814" customWidth="1"/>
    <col min="9988" max="9988" width="14.140625" style="814" customWidth="1"/>
    <col min="9989" max="9989" width="11.5703125" style="814" customWidth="1"/>
    <col min="9990" max="9990" width="12.28515625" style="814" customWidth="1"/>
    <col min="9991" max="9991" width="14.42578125" style="814" customWidth="1"/>
    <col min="9992" max="9992" width="17.5703125" style="814" customWidth="1"/>
    <col min="9993" max="9993" width="13.42578125" style="814" customWidth="1"/>
    <col min="9994" max="10238" width="8.85546875" style="814"/>
    <col min="10239" max="10239" width="13.140625" style="814" customWidth="1"/>
    <col min="10240" max="10240" width="43.42578125" style="814" customWidth="1"/>
    <col min="10241" max="10241" width="17.5703125" style="814" customWidth="1"/>
    <col min="10242" max="10242" width="12.42578125" style="814" customWidth="1"/>
    <col min="10243" max="10243" width="13.7109375" style="814" customWidth="1"/>
    <col min="10244" max="10244" width="14.140625" style="814" customWidth="1"/>
    <col min="10245" max="10245" width="11.5703125" style="814" customWidth="1"/>
    <col min="10246" max="10246" width="12.28515625" style="814" customWidth="1"/>
    <col min="10247" max="10247" width="14.42578125" style="814" customWidth="1"/>
    <col min="10248" max="10248" width="17.5703125" style="814" customWidth="1"/>
    <col min="10249" max="10249" width="13.42578125" style="814" customWidth="1"/>
    <col min="10250" max="10494" width="8.85546875" style="814"/>
    <col min="10495" max="10495" width="13.140625" style="814" customWidth="1"/>
    <col min="10496" max="10496" width="43.42578125" style="814" customWidth="1"/>
    <col min="10497" max="10497" width="17.5703125" style="814" customWidth="1"/>
    <col min="10498" max="10498" width="12.42578125" style="814" customWidth="1"/>
    <col min="10499" max="10499" width="13.7109375" style="814" customWidth="1"/>
    <col min="10500" max="10500" width="14.140625" style="814" customWidth="1"/>
    <col min="10501" max="10501" width="11.5703125" style="814" customWidth="1"/>
    <col min="10502" max="10502" width="12.28515625" style="814" customWidth="1"/>
    <col min="10503" max="10503" width="14.42578125" style="814" customWidth="1"/>
    <col min="10504" max="10504" width="17.5703125" style="814" customWidth="1"/>
    <col min="10505" max="10505" width="13.42578125" style="814" customWidth="1"/>
    <col min="10506" max="10750" width="8.85546875" style="814"/>
    <col min="10751" max="10751" width="13.140625" style="814" customWidth="1"/>
    <col min="10752" max="10752" width="43.42578125" style="814" customWidth="1"/>
    <col min="10753" max="10753" width="17.5703125" style="814" customWidth="1"/>
    <col min="10754" max="10754" width="12.42578125" style="814" customWidth="1"/>
    <col min="10755" max="10755" width="13.7109375" style="814" customWidth="1"/>
    <col min="10756" max="10756" width="14.140625" style="814" customWidth="1"/>
    <col min="10757" max="10757" width="11.5703125" style="814" customWidth="1"/>
    <col min="10758" max="10758" width="12.28515625" style="814" customWidth="1"/>
    <col min="10759" max="10759" width="14.42578125" style="814" customWidth="1"/>
    <col min="10760" max="10760" width="17.5703125" style="814" customWidth="1"/>
    <col min="10761" max="10761" width="13.42578125" style="814" customWidth="1"/>
    <col min="10762" max="11006" width="8.85546875" style="814"/>
    <col min="11007" max="11007" width="13.140625" style="814" customWidth="1"/>
    <col min="11008" max="11008" width="43.42578125" style="814" customWidth="1"/>
    <col min="11009" max="11009" width="17.5703125" style="814" customWidth="1"/>
    <col min="11010" max="11010" width="12.42578125" style="814" customWidth="1"/>
    <col min="11011" max="11011" width="13.7109375" style="814" customWidth="1"/>
    <col min="11012" max="11012" width="14.140625" style="814" customWidth="1"/>
    <col min="11013" max="11013" width="11.5703125" style="814" customWidth="1"/>
    <col min="11014" max="11014" width="12.28515625" style="814" customWidth="1"/>
    <col min="11015" max="11015" width="14.42578125" style="814" customWidth="1"/>
    <col min="11016" max="11016" width="17.5703125" style="814" customWidth="1"/>
    <col min="11017" max="11017" width="13.42578125" style="814" customWidth="1"/>
    <col min="11018" max="11262" width="8.85546875" style="814"/>
    <col min="11263" max="11263" width="13.140625" style="814" customWidth="1"/>
    <col min="11264" max="11264" width="43.42578125" style="814" customWidth="1"/>
    <col min="11265" max="11265" width="17.5703125" style="814" customWidth="1"/>
    <col min="11266" max="11266" width="12.42578125" style="814" customWidth="1"/>
    <col min="11267" max="11267" width="13.7109375" style="814" customWidth="1"/>
    <col min="11268" max="11268" width="14.140625" style="814" customWidth="1"/>
    <col min="11269" max="11269" width="11.5703125" style="814" customWidth="1"/>
    <col min="11270" max="11270" width="12.28515625" style="814" customWidth="1"/>
    <col min="11271" max="11271" width="14.42578125" style="814" customWidth="1"/>
    <col min="11272" max="11272" width="17.5703125" style="814" customWidth="1"/>
    <col min="11273" max="11273" width="13.42578125" style="814" customWidth="1"/>
    <col min="11274" max="11518" width="8.85546875" style="814"/>
    <col min="11519" max="11519" width="13.140625" style="814" customWidth="1"/>
    <col min="11520" max="11520" width="43.42578125" style="814" customWidth="1"/>
    <col min="11521" max="11521" width="17.5703125" style="814" customWidth="1"/>
    <col min="11522" max="11522" width="12.42578125" style="814" customWidth="1"/>
    <col min="11523" max="11523" width="13.7109375" style="814" customWidth="1"/>
    <col min="11524" max="11524" width="14.140625" style="814" customWidth="1"/>
    <col min="11525" max="11525" width="11.5703125" style="814" customWidth="1"/>
    <col min="11526" max="11526" width="12.28515625" style="814" customWidth="1"/>
    <col min="11527" max="11527" width="14.42578125" style="814" customWidth="1"/>
    <col min="11528" max="11528" width="17.5703125" style="814" customWidth="1"/>
    <col min="11529" max="11529" width="13.42578125" style="814" customWidth="1"/>
    <col min="11530" max="11774" width="8.85546875" style="814"/>
    <col min="11775" max="11775" width="13.140625" style="814" customWidth="1"/>
    <col min="11776" max="11776" width="43.42578125" style="814" customWidth="1"/>
    <col min="11777" max="11777" width="17.5703125" style="814" customWidth="1"/>
    <col min="11778" max="11778" width="12.42578125" style="814" customWidth="1"/>
    <col min="11779" max="11779" width="13.7109375" style="814" customWidth="1"/>
    <col min="11780" max="11780" width="14.140625" style="814" customWidth="1"/>
    <col min="11781" max="11781" width="11.5703125" style="814" customWidth="1"/>
    <col min="11782" max="11782" width="12.28515625" style="814" customWidth="1"/>
    <col min="11783" max="11783" width="14.42578125" style="814" customWidth="1"/>
    <col min="11784" max="11784" width="17.5703125" style="814" customWidth="1"/>
    <col min="11785" max="11785" width="13.42578125" style="814" customWidth="1"/>
    <col min="11786" max="12030" width="8.85546875" style="814"/>
    <col min="12031" max="12031" width="13.140625" style="814" customWidth="1"/>
    <col min="12032" max="12032" width="43.42578125" style="814" customWidth="1"/>
    <col min="12033" max="12033" width="17.5703125" style="814" customWidth="1"/>
    <col min="12034" max="12034" width="12.42578125" style="814" customWidth="1"/>
    <col min="12035" max="12035" width="13.7109375" style="814" customWidth="1"/>
    <col min="12036" max="12036" width="14.140625" style="814" customWidth="1"/>
    <col min="12037" max="12037" width="11.5703125" style="814" customWidth="1"/>
    <col min="12038" max="12038" width="12.28515625" style="814" customWidth="1"/>
    <col min="12039" max="12039" width="14.42578125" style="814" customWidth="1"/>
    <col min="12040" max="12040" width="17.5703125" style="814" customWidth="1"/>
    <col min="12041" max="12041" width="13.42578125" style="814" customWidth="1"/>
    <col min="12042" max="12286" width="8.85546875" style="814"/>
    <col min="12287" max="12287" width="13.140625" style="814" customWidth="1"/>
    <col min="12288" max="12288" width="43.42578125" style="814" customWidth="1"/>
    <col min="12289" max="12289" width="17.5703125" style="814" customWidth="1"/>
    <col min="12290" max="12290" width="12.42578125" style="814" customWidth="1"/>
    <col min="12291" max="12291" width="13.7109375" style="814" customWidth="1"/>
    <col min="12292" max="12292" width="14.140625" style="814" customWidth="1"/>
    <col min="12293" max="12293" width="11.5703125" style="814" customWidth="1"/>
    <col min="12294" max="12294" width="12.28515625" style="814" customWidth="1"/>
    <col min="12295" max="12295" width="14.42578125" style="814" customWidth="1"/>
    <col min="12296" max="12296" width="17.5703125" style="814" customWidth="1"/>
    <col min="12297" max="12297" width="13.42578125" style="814" customWidth="1"/>
    <col min="12298" max="12542" width="8.85546875" style="814"/>
    <col min="12543" max="12543" width="13.140625" style="814" customWidth="1"/>
    <col min="12544" max="12544" width="43.42578125" style="814" customWidth="1"/>
    <col min="12545" max="12545" width="17.5703125" style="814" customWidth="1"/>
    <col min="12546" max="12546" width="12.42578125" style="814" customWidth="1"/>
    <col min="12547" max="12547" width="13.7109375" style="814" customWidth="1"/>
    <col min="12548" max="12548" width="14.140625" style="814" customWidth="1"/>
    <col min="12549" max="12549" width="11.5703125" style="814" customWidth="1"/>
    <col min="12550" max="12550" width="12.28515625" style="814" customWidth="1"/>
    <col min="12551" max="12551" width="14.42578125" style="814" customWidth="1"/>
    <col min="12552" max="12552" width="17.5703125" style="814" customWidth="1"/>
    <col min="12553" max="12553" width="13.42578125" style="814" customWidth="1"/>
    <col min="12554" max="12798" width="8.85546875" style="814"/>
    <col min="12799" max="12799" width="13.140625" style="814" customWidth="1"/>
    <col min="12800" max="12800" width="43.42578125" style="814" customWidth="1"/>
    <col min="12801" max="12801" width="17.5703125" style="814" customWidth="1"/>
    <col min="12802" max="12802" width="12.42578125" style="814" customWidth="1"/>
    <col min="12803" max="12803" width="13.7109375" style="814" customWidth="1"/>
    <col min="12804" max="12804" width="14.140625" style="814" customWidth="1"/>
    <col min="12805" max="12805" width="11.5703125" style="814" customWidth="1"/>
    <col min="12806" max="12806" width="12.28515625" style="814" customWidth="1"/>
    <col min="12807" max="12807" width="14.42578125" style="814" customWidth="1"/>
    <col min="12808" max="12808" width="17.5703125" style="814" customWidth="1"/>
    <col min="12809" max="12809" width="13.42578125" style="814" customWidth="1"/>
    <col min="12810" max="13054" width="8.85546875" style="814"/>
    <col min="13055" max="13055" width="13.140625" style="814" customWidth="1"/>
    <col min="13056" max="13056" width="43.42578125" style="814" customWidth="1"/>
    <col min="13057" max="13057" width="17.5703125" style="814" customWidth="1"/>
    <col min="13058" max="13058" width="12.42578125" style="814" customWidth="1"/>
    <col min="13059" max="13059" width="13.7109375" style="814" customWidth="1"/>
    <col min="13060" max="13060" width="14.140625" style="814" customWidth="1"/>
    <col min="13061" max="13061" width="11.5703125" style="814" customWidth="1"/>
    <col min="13062" max="13062" width="12.28515625" style="814" customWidth="1"/>
    <col min="13063" max="13063" width="14.42578125" style="814" customWidth="1"/>
    <col min="13064" max="13064" width="17.5703125" style="814" customWidth="1"/>
    <col min="13065" max="13065" width="13.42578125" style="814" customWidth="1"/>
    <col min="13066" max="13310" width="8.85546875" style="814"/>
    <col min="13311" max="13311" width="13.140625" style="814" customWidth="1"/>
    <col min="13312" max="13312" width="43.42578125" style="814" customWidth="1"/>
    <col min="13313" max="13313" width="17.5703125" style="814" customWidth="1"/>
    <col min="13314" max="13314" width="12.42578125" style="814" customWidth="1"/>
    <col min="13315" max="13315" width="13.7109375" style="814" customWidth="1"/>
    <col min="13316" max="13316" width="14.140625" style="814" customWidth="1"/>
    <col min="13317" max="13317" width="11.5703125" style="814" customWidth="1"/>
    <col min="13318" max="13318" width="12.28515625" style="814" customWidth="1"/>
    <col min="13319" max="13319" width="14.42578125" style="814" customWidth="1"/>
    <col min="13320" max="13320" width="17.5703125" style="814" customWidth="1"/>
    <col min="13321" max="13321" width="13.42578125" style="814" customWidth="1"/>
    <col min="13322" max="13566" width="8.85546875" style="814"/>
    <col min="13567" max="13567" width="13.140625" style="814" customWidth="1"/>
    <col min="13568" max="13568" width="43.42578125" style="814" customWidth="1"/>
    <col min="13569" max="13569" width="17.5703125" style="814" customWidth="1"/>
    <col min="13570" max="13570" width="12.42578125" style="814" customWidth="1"/>
    <col min="13571" max="13571" width="13.7109375" style="814" customWidth="1"/>
    <col min="13572" max="13572" width="14.140625" style="814" customWidth="1"/>
    <col min="13573" max="13573" width="11.5703125" style="814" customWidth="1"/>
    <col min="13574" max="13574" width="12.28515625" style="814" customWidth="1"/>
    <col min="13575" max="13575" width="14.42578125" style="814" customWidth="1"/>
    <col min="13576" max="13576" width="17.5703125" style="814" customWidth="1"/>
    <col min="13577" max="13577" width="13.42578125" style="814" customWidth="1"/>
    <col min="13578" max="13822" width="8.85546875" style="814"/>
    <col min="13823" max="13823" width="13.140625" style="814" customWidth="1"/>
    <col min="13824" max="13824" width="43.42578125" style="814" customWidth="1"/>
    <col min="13825" max="13825" width="17.5703125" style="814" customWidth="1"/>
    <col min="13826" max="13826" width="12.42578125" style="814" customWidth="1"/>
    <col min="13827" max="13827" width="13.7109375" style="814" customWidth="1"/>
    <col min="13828" max="13828" width="14.140625" style="814" customWidth="1"/>
    <col min="13829" max="13829" width="11.5703125" style="814" customWidth="1"/>
    <col min="13830" max="13830" width="12.28515625" style="814" customWidth="1"/>
    <col min="13831" max="13831" width="14.42578125" style="814" customWidth="1"/>
    <col min="13832" max="13832" width="17.5703125" style="814" customWidth="1"/>
    <col min="13833" max="13833" width="13.42578125" style="814" customWidth="1"/>
    <col min="13834" max="14078" width="8.85546875" style="814"/>
    <col min="14079" max="14079" width="13.140625" style="814" customWidth="1"/>
    <col min="14080" max="14080" width="43.42578125" style="814" customWidth="1"/>
    <col min="14081" max="14081" width="17.5703125" style="814" customWidth="1"/>
    <col min="14082" max="14082" width="12.42578125" style="814" customWidth="1"/>
    <col min="14083" max="14083" width="13.7109375" style="814" customWidth="1"/>
    <col min="14084" max="14084" width="14.140625" style="814" customWidth="1"/>
    <col min="14085" max="14085" width="11.5703125" style="814" customWidth="1"/>
    <col min="14086" max="14086" width="12.28515625" style="814" customWidth="1"/>
    <col min="14087" max="14087" width="14.42578125" style="814" customWidth="1"/>
    <col min="14088" max="14088" width="17.5703125" style="814" customWidth="1"/>
    <col min="14089" max="14089" width="13.42578125" style="814" customWidth="1"/>
    <col min="14090" max="14334" width="8.85546875" style="814"/>
    <col min="14335" max="14335" width="13.140625" style="814" customWidth="1"/>
    <col min="14336" max="14336" width="43.42578125" style="814" customWidth="1"/>
    <col min="14337" max="14337" width="17.5703125" style="814" customWidth="1"/>
    <col min="14338" max="14338" width="12.42578125" style="814" customWidth="1"/>
    <col min="14339" max="14339" width="13.7109375" style="814" customWidth="1"/>
    <col min="14340" max="14340" width="14.140625" style="814" customWidth="1"/>
    <col min="14341" max="14341" width="11.5703125" style="814" customWidth="1"/>
    <col min="14342" max="14342" width="12.28515625" style="814" customWidth="1"/>
    <col min="14343" max="14343" width="14.42578125" style="814" customWidth="1"/>
    <col min="14344" max="14344" width="17.5703125" style="814" customWidth="1"/>
    <col min="14345" max="14345" width="13.42578125" style="814" customWidth="1"/>
    <col min="14346" max="14590" width="8.85546875" style="814"/>
    <col min="14591" max="14591" width="13.140625" style="814" customWidth="1"/>
    <col min="14592" max="14592" width="43.42578125" style="814" customWidth="1"/>
    <col min="14593" max="14593" width="17.5703125" style="814" customWidth="1"/>
    <col min="14594" max="14594" width="12.42578125" style="814" customWidth="1"/>
    <col min="14595" max="14595" width="13.7109375" style="814" customWidth="1"/>
    <col min="14596" max="14596" width="14.140625" style="814" customWidth="1"/>
    <col min="14597" max="14597" width="11.5703125" style="814" customWidth="1"/>
    <col min="14598" max="14598" width="12.28515625" style="814" customWidth="1"/>
    <col min="14599" max="14599" width="14.42578125" style="814" customWidth="1"/>
    <col min="14600" max="14600" width="17.5703125" style="814" customWidth="1"/>
    <col min="14601" max="14601" width="13.42578125" style="814" customWidth="1"/>
    <col min="14602" max="14846" width="8.85546875" style="814"/>
    <col min="14847" max="14847" width="13.140625" style="814" customWidth="1"/>
    <col min="14848" max="14848" width="43.42578125" style="814" customWidth="1"/>
    <col min="14849" max="14849" width="17.5703125" style="814" customWidth="1"/>
    <col min="14850" max="14850" width="12.42578125" style="814" customWidth="1"/>
    <col min="14851" max="14851" width="13.7109375" style="814" customWidth="1"/>
    <col min="14852" max="14852" width="14.140625" style="814" customWidth="1"/>
    <col min="14853" max="14853" width="11.5703125" style="814" customWidth="1"/>
    <col min="14854" max="14854" width="12.28515625" style="814" customWidth="1"/>
    <col min="14855" max="14855" width="14.42578125" style="814" customWidth="1"/>
    <col min="14856" max="14856" width="17.5703125" style="814" customWidth="1"/>
    <col min="14857" max="14857" width="13.42578125" style="814" customWidth="1"/>
    <col min="14858" max="15102" width="8.85546875" style="814"/>
    <col min="15103" max="15103" width="13.140625" style="814" customWidth="1"/>
    <col min="15104" max="15104" width="43.42578125" style="814" customWidth="1"/>
    <col min="15105" max="15105" width="17.5703125" style="814" customWidth="1"/>
    <col min="15106" max="15106" width="12.42578125" style="814" customWidth="1"/>
    <col min="15107" max="15107" width="13.7109375" style="814" customWidth="1"/>
    <col min="15108" max="15108" width="14.140625" style="814" customWidth="1"/>
    <col min="15109" max="15109" width="11.5703125" style="814" customWidth="1"/>
    <col min="15110" max="15110" width="12.28515625" style="814" customWidth="1"/>
    <col min="15111" max="15111" width="14.42578125" style="814" customWidth="1"/>
    <col min="15112" max="15112" width="17.5703125" style="814" customWidth="1"/>
    <col min="15113" max="15113" width="13.42578125" style="814" customWidth="1"/>
    <col min="15114" max="15358" width="8.85546875" style="814"/>
    <col min="15359" max="15359" width="13.140625" style="814" customWidth="1"/>
    <col min="15360" max="15360" width="43.42578125" style="814" customWidth="1"/>
    <col min="15361" max="15361" width="17.5703125" style="814" customWidth="1"/>
    <col min="15362" max="15362" width="12.42578125" style="814" customWidth="1"/>
    <col min="15363" max="15363" width="13.7109375" style="814" customWidth="1"/>
    <col min="15364" max="15364" width="14.140625" style="814" customWidth="1"/>
    <col min="15365" max="15365" width="11.5703125" style="814" customWidth="1"/>
    <col min="15366" max="15366" width="12.28515625" style="814" customWidth="1"/>
    <col min="15367" max="15367" width="14.42578125" style="814" customWidth="1"/>
    <col min="15368" max="15368" width="17.5703125" style="814" customWidth="1"/>
    <col min="15369" max="15369" width="13.42578125" style="814" customWidth="1"/>
    <col min="15370" max="15614" width="8.85546875" style="814"/>
    <col min="15615" max="15615" width="13.140625" style="814" customWidth="1"/>
    <col min="15616" max="15616" width="43.42578125" style="814" customWidth="1"/>
    <col min="15617" max="15617" width="17.5703125" style="814" customWidth="1"/>
    <col min="15618" max="15618" width="12.42578125" style="814" customWidth="1"/>
    <col min="15619" max="15619" width="13.7109375" style="814" customWidth="1"/>
    <col min="15620" max="15620" width="14.140625" style="814" customWidth="1"/>
    <col min="15621" max="15621" width="11.5703125" style="814" customWidth="1"/>
    <col min="15622" max="15622" width="12.28515625" style="814" customWidth="1"/>
    <col min="15623" max="15623" width="14.42578125" style="814" customWidth="1"/>
    <col min="15624" max="15624" width="17.5703125" style="814" customWidth="1"/>
    <col min="15625" max="15625" width="13.42578125" style="814" customWidth="1"/>
    <col min="15626" max="15870" width="8.85546875" style="814"/>
    <col min="15871" max="15871" width="13.140625" style="814" customWidth="1"/>
    <col min="15872" max="15872" width="43.42578125" style="814" customWidth="1"/>
    <col min="15873" max="15873" width="17.5703125" style="814" customWidth="1"/>
    <col min="15874" max="15874" width="12.42578125" style="814" customWidth="1"/>
    <col min="15875" max="15875" width="13.7109375" style="814" customWidth="1"/>
    <col min="15876" max="15876" width="14.140625" style="814" customWidth="1"/>
    <col min="15877" max="15877" width="11.5703125" style="814" customWidth="1"/>
    <col min="15878" max="15878" width="12.28515625" style="814" customWidth="1"/>
    <col min="15879" max="15879" width="14.42578125" style="814" customWidth="1"/>
    <col min="15880" max="15880" width="17.5703125" style="814" customWidth="1"/>
    <col min="15881" max="15881" width="13.42578125" style="814" customWidth="1"/>
    <col min="15882" max="16126" width="8.85546875" style="814"/>
    <col min="16127" max="16127" width="13.140625" style="814" customWidth="1"/>
    <col min="16128" max="16128" width="43.42578125" style="814" customWidth="1"/>
    <col min="16129" max="16129" width="17.5703125" style="814" customWidth="1"/>
    <col min="16130" max="16130" width="12.42578125" style="814" customWidth="1"/>
    <col min="16131" max="16131" width="13.7109375" style="814" customWidth="1"/>
    <col min="16132" max="16132" width="14.140625" style="814" customWidth="1"/>
    <col min="16133" max="16133" width="11.5703125" style="814" customWidth="1"/>
    <col min="16134" max="16134" width="12.28515625" style="814" customWidth="1"/>
    <col min="16135" max="16135" width="14.42578125" style="814" customWidth="1"/>
    <col min="16136" max="16136" width="17.5703125" style="814" customWidth="1"/>
    <col min="16137" max="16137" width="13.42578125" style="814" customWidth="1"/>
    <col min="16138" max="16384" width="8.85546875" style="814"/>
  </cols>
  <sheetData>
    <row r="1" spans="1:9" ht="21">
      <c r="A1" s="936" t="str">
        <f>'APD 150 Pg1'!A1</f>
        <v>Department of Human Services</v>
      </c>
      <c r="C1" s="1174" t="s">
        <v>985</v>
      </c>
      <c r="D1" s="1169"/>
      <c r="E1" s="44"/>
      <c r="F1" s="990"/>
      <c r="G1" s="990" t="str">
        <f>'APD 150 Pg1'!O4</f>
        <v>Approved By:</v>
      </c>
      <c r="H1" s="1145" t="str">
        <f>'APD 150 Pg1'!P4</f>
        <v>Select</v>
      </c>
    </row>
    <row r="2" spans="1:9" ht="21">
      <c r="A2" s="937" t="str">
        <f>'APD 150 Pg1'!A2</f>
        <v>Aging and People with Disabilities</v>
      </c>
      <c r="B2" s="937"/>
      <c r="C2" s="1644" t="s">
        <v>770</v>
      </c>
      <c r="D2" s="1645"/>
      <c r="E2" s="1645"/>
      <c r="G2" s="942" t="s">
        <v>350</v>
      </c>
      <c r="H2" s="1015">
        <f>'APD 150 Pg1'!P6</f>
        <v>46234</v>
      </c>
    </row>
    <row r="3" spans="1:9" ht="18">
      <c r="A3" s="1302" t="str">
        <f>'APD 150 Pg1'!A4</f>
        <v>AAA District Number:</v>
      </c>
      <c r="B3" s="965" t="str">
        <f>'APD 150 Pg1'!C4</f>
        <v>Select</v>
      </c>
      <c r="C3" s="1646" t="s">
        <v>984</v>
      </c>
      <c r="D3" s="1587"/>
      <c r="E3" s="916"/>
      <c r="G3" s="942" t="s">
        <v>723</v>
      </c>
      <c r="H3" s="1051">
        <f>'APD 150 Pg1'!J7</f>
        <v>46234</v>
      </c>
    </row>
    <row r="4" spans="1:9" ht="15.75">
      <c r="A4" s="1303" t="str">
        <f>'APD 150 Pg1'!A6:B6</f>
        <v xml:space="preserve">AAA Name:  </v>
      </c>
      <c r="B4" s="966" t="str">
        <f>'APD 150 Pg1'!C6</f>
        <v>Select</v>
      </c>
      <c r="C4" s="1649" t="s">
        <v>981</v>
      </c>
      <c r="D4" s="1650"/>
      <c r="E4" s="939"/>
      <c r="F4" s="991"/>
      <c r="G4" s="991" t="str">
        <f>'APD 150 Pg1'!O9</f>
        <v>Prepared By:</v>
      </c>
      <c r="H4" s="814" t="str">
        <f>'APD 150 Pg1'!P9</f>
        <v>Select</v>
      </c>
    </row>
    <row r="5" spans="1:9" ht="18">
      <c r="A5" s="968" t="s">
        <v>739</v>
      </c>
      <c r="B5" s="1092" t="s">
        <v>740</v>
      </c>
      <c r="C5" s="1176" t="str">
        <f>'APD 150 Pg1'!H10</f>
        <v xml:space="preserve">   Fiscal Year:      </v>
      </c>
      <c r="D5" s="1175" t="str">
        <f>'APD 150 Pg1'!I10</f>
        <v xml:space="preserve">  July 1, 2026 thru June 30, 2027</v>
      </c>
      <c r="E5" s="916"/>
      <c r="F5" s="991"/>
      <c r="G5" s="991" t="str">
        <f>'APD 150 Pg1'!O10</f>
        <v>Phone:</v>
      </c>
      <c r="H5" s="814" t="str">
        <f>'APD 150 Pg1'!P10</f>
        <v>Select</v>
      </c>
    </row>
    <row r="6" spans="1:9" ht="18">
      <c r="A6" s="1057" t="s">
        <v>734</v>
      </c>
      <c r="B6" s="1092"/>
      <c r="C6" s="1176" t="str">
        <f>'APD 150 Pg1'!H11</f>
        <v>Biennial Year:</v>
      </c>
      <c r="D6" s="1175" t="str">
        <f>'APD 150 Pg1'!I11</f>
        <v xml:space="preserve">  July 1, 2025 thru June 30, 2027</v>
      </c>
      <c r="E6" s="916"/>
      <c r="G6" s="942" t="s">
        <v>478</v>
      </c>
      <c r="H6" s="814" t="str">
        <f>'APD 150 Pg1'!I13</f>
        <v>Select</v>
      </c>
    </row>
    <row r="7" spans="1:9">
      <c r="A7" s="968"/>
      <c r="B7" s="1141"/>
      <c r="G7" s="942" t="s">
        <v>726</v>
      </c>
      <c r="H7" s="1112" t="s">
        <v>744</v>
      </c>
      <c r="I7" s="942"/>
    </row>
    <row r="8" spans="1:9" ht="15.75" thickBot="1">
      <c r="I8" s="942"/>
    </row>
    <row r="9" spans="1:9" ht="15.75" thickTop="1">
      <c r="A9" s="897"/>
      <c r="B9" s="1016" t="s">
        <v>724</v>
      </c>
      <c r="C9" s="979">
        <v>93.043999999999997</v>
      </c>
      <c r="D9" s="979">
        <v>93.045000000000002</v>
      </c>
      <c r="E9" s="979">
        <v>93.045000000000002</v>
      </c>
      <c r="F9" s="979">
        <v>93.043000000000006</v>
      </c>
      <c r="G9" s="979">
        <v>93.052000000000007</v>
      </c>
      <c r="H9" s="1430" t="s">
        <v>701</v>
      </c>
      <c r="I9" s="1019"/>
    </row>
    <row r="10" spans="1:9" ht="26.25">
      <c r="A10" s="897"/>
      <c r="B10" s="1301" t="s">
        <v>983</v>
      </c>
      <c r="C10" s="1073" t="s">
        <v>735</v>
      </c>
      <c r="D10" s="1020" t="s">
        <v>735</v>
      </c>
      <c r="E10" s="1020" t="s">
        <v>735</v>
      </c>
      <c r="F10" s="1020" t="s">
        <v>735</v>
      </c>
      <c r="G10" s="1020" t="s">
        <v>735</v>
      </c>
      <c r="H10" s="1431" t="s">
        <v>735</v>
      </c>
      <c r="I10" s="1647" t="s">
        <v>982</v>
      </c>
    </row>
    <row r="11" spans="1:9" ht="13.5" customHeight="1">
      <c r="A11" s="897"/>
      <c r="B11" s="1301" t="s">
        <v>705</v>
      </c>
      <c r="C11" s="1064" t="s">
        <v>691</v>
      </c>
      <c r="D11" s="1064" t="s">
        <v>691</v>
      </c>
      <c r="E11" s="1064" t="s">
        <v>691</v>
      </c>
      <c r="F11" s="1064" t="s">
        <v>691</v>
      </c>
      <c r="G11" s="1064" t="s">
        <v>691</v>
      </c>
      <c r="H11" s="1432" t="s">
        <v>707</v>
      </c>
      <c r="I11" s="1648"/>
    </row>
    <row r="12" spans="1:9" ht="45.75" thickBot="1">
      <c r="A12" s="898"/>
      <c r="B12" s="1343" t="s">
        <v>704</v>
      </c>
      <c r="C12" s="1065" t="s">
        <v>731</v>
      </c>
      <c r="D12" s="1013" t="s">
        <v>720</v>
      </c>
      <c r="E12" s="1013" t="s">
        <v>730</v>
      </c>
      <c r="F12" s="1013" t="s">
        <v>733</v>
      </c>
      <c r="G12" s="1013" t="s">
        <v>732</v>
      </c>
      <c r="H12" s="974" t="s">
        <v>968</v>
      </c>
      <c r="I12" s="1086" t="s">
        <v>706</v>
      </c>
    </row>
    <row r="13" spans="1:9" ht="15.75" thickTop="1">
      <c r="A13" s="976" t="s">
        <v>713</v>
      </c>
      <c r="B13" s="977"/>
      <c r="C13" s="1074"/>
      <c r="D13" s="1052"/>
      <c r="E13" s="1052"/>
      <c r="F13" s="1052"/>
      <c r="G13" s="1052"/>
      <c r="H13" s="1072"/>
      <c r="I13" s="1087"/>
    </row>
    <row r="14" spans="1:9">
      <c r="A14" s="975" t="s">
        <v>294</v>
      </c>
      <c r="B14" s="1370" t="s">
        <v>932</v>
      </c>
      <c r="C14" s="1075"/>
      <c r="D14" s="1002"/>
      <c r="E14" s="1002"/>
      <c r="F14" s="1002"/>
      <c r="G14" s="1002"/>
      <c r="H14" s="961">
        <f>SUM(C14:G14)</f>
        <v>0</v>
      </c>
      <c r="I14" s="1088">
        <f>+H14</f>
        <v>0</v>
      </c>
    </row>
    <row r="15" spans="1:9">
      <c r="A15" s="907" t="s">
        <v>67</v>
      </c>
      <c r="B15" s="1295" t="s">
        <v>839</v>
      </c>
      <c r="C15" s="1080"/>
      <c r="D15" s="1021"/>
      <c r="E15" s="1021"/>
      <c r="F15" s="1308"/>
      <c r="G15" s="1308"/>
      <c r="H15" s="961">
        <f>SUM(C15:G15)</f>
        <v>0</v>
      </c>
      <c r="I15" s="1088">
        <f t="shared" ref="I15:I16" si="0">+H15</f>
        <v>0</v>
      </c>
    </row>
    <row r="16" spans="1:9">
      <c r="A16" s="1017" t="s">
        <v>725</v>
      </c>
      <c r="B16" s="1295" t="s">
        <v>766</v>
      </c>
      <c r="C16" s="1080"/>
      <c r="D16" s="1021"/>
      <c r="E16" s="1021"/>
      <c r="F16" s="1021"/>
      <c r="G16" s="1021"/>
      <c r="H16" s="1161"/>
      <c r="I16" s="1088">
        <f t="shared" si="0"/>
        <v>0</v>
      </c>
    </row>
    <row r="17" spans="1:9">
      <c r="A17" s="907" t="s">
        <v>465</v>
      </c>
      <c r="B17" s="1295" t="s">
        <v>684</v>
      </c>
      <c r="C17" s="1066">
        <f t="shared" ref="C17:H17" si="1">SUM(C14:C15)-C16</f>
        <v>0</v>
      </c>
      <c r="D17" s="910">
        <f t="shared" si="1"/>
        <v>0</v>
      </c>
      <c r="E17" s="910">
        <f t="shared" si="1"/>
        <v>0</v>
      </c>
      <c r="F17" s="910">
        <f t="shared" si="1"/>
        <v>0</v>
      </c>
      <c r="G17" s="910">
        <f t="shared" si="1"/>
        <v>0</v>
      </c>
      <c r="H17" s="958">
        <f t="shared" si="1"/>
        <v>0</v>
      </c>
      <c r="I17" s="1089">
        <f>SUM(I14:I15)-I16</f>
        <v>0</v>
      </c>
    </row>
    <row r="18" spans="1:9" ht="2.25" customHeight="1">
      <c r="A18" s="907" t="s">
        <v>466</v>
      </c>
      <c r="B18" s="1295"/>
      <c r="C18" s="1076"/>
      <c r="D18" s="1018"/>
      <c r="E18" s="1018"/>
      <c r="F18" s="1018"/>
      <c r="G18" s="1018"/>
      <c r="H18" s="1018"/>
      <c r="I18" s="1090"/>
    </row>
    <row r="19" spans="1:9">
      <c r="A19" s="938" t="s">
        <v>466</v>
      </c>
      <c r="B19" s="1296" t="s">
        <v>685</v>
      </c>
      <c r="C19" s="1067">
        <f t="shared" ref="C19:G19" si="2">C54</f>
        <v>0</v>
      </c>
      <c r="D19" s="911">
        <f t="shared" si="2"/>
        <v>0</v>
      </c>
      <c r="E19" s="911">
        <f t="shared" si="2"/>
        <v>0</v>
      </c>
      <c r="F19" s="911">
        <f t="shared" si="2"/>
        <v>0</v>
      </c>
      <c r="G19" s="911">
        <f t="shared" si="2"/>
        <v>0</v>
      </c>
      <c r="H19" s="1081">
        <f>SUM(C19:G19)</f>
        <v>0</v>
      </c>
      <c r="I19" s="1091">
        <f>+H19</f>
        <v>0</v>
      </c>
    </row>
    <row r="20" spans="1:9" ht="18" customHeight="1">
      <c r="A20" s="938" t="s">
        <v>630</v>
      </c>
      <c r="B20" s="1297" t="s">
        <v>686</v>
      </c>
      <c r="C20" s="1068">
        <f>C90-C19</f>
        <v>0</v>
      </c>
      <c r="D20" s="912">
        <f>D90-D19</f>
        <v>0</v>
      </c>
      <c r="E20" s="912">
        <f>E90-E19</f>
        <v>0</v>
      </c>
      <c r="F20" s="912">
        <f>F90-F19</f>
        <v>0</v>
      </c>
      <c r="G20" s="912">
        <f>G90-G19</f>
        <v>0</v>
      </c>
      <c r="H20" s="1082">
        <f>SUM(C20:G20)</f>
        <v>0</v>
      </c>
      <c r="I20" s="1091">
        <f>+H20</f>
        <v>0</v>
      </c>
    </row>
    <row r="21" spans="1:9" ht="1.5" customHeight="1">
      <c r="A21" s="900"/>
      <c r="B21" s="1297"/>
      <c r="C21" s="1077"/>
      <c r="D21" s="1003"/>
      <c r="E21" s="1003"/>
      <c r="F21" s="1003"/>
      <c r="G21" s="1003"/>
      <c r="H21" s="949"/>
      <c r="I21" s="1091"/>
    </row>
    <row r="22" spans="1:9">
      <c r="A22" s="938" t="s">
        <v>692</v>
      </c>
      <c r="B22" s="1298" t="s">
        <v>687</v>
      </c>
      <c r="C22" s="1078"/>
      <c r="D22" s="1022"/>
      <c r="E22" s="1022"/>
      <c r="F22" s="1022"/>
      <c r="G22" s="1022"/>
      <c r="H22" s="963">
        <f>SUM(C22:G22)</f>
        <v>0</v>
      </c>
      <c r="I22" s="1091">
        <f t="shared" ref="I22:I23" si="3">+H22</f>
        <v>0</v>
      </c>
    </row>
    <row r="23" spans="1:9">
      <c r="A23" s="938" t="s">
        <v>693</v>
      </c>
      <c r="B23" s="1298" t="s">
        <v>688</v>
      </c>
      <c r="C23" s="1078"/>
      <c r="D23" s="1022"/>
      <c r="E23" s="1022"/>
      <c r="F23" s="1022"/>
      <c r="G23" s="1022"/>
      <c r="H23" s="963">
        <f>SUM(C23:G23)</f>
        <v>0</v>
      </c>
      <c r="I23" s="1091">
        <f t="shared" si="3"/>
        <v>0</v>
      </c>
    </row>
    <row r="24" spans="1:9" ht="1.5" customHeight="1">
      <c r="A24" s="900"/>
      <c r="B24" s="1298"/>
      <c r="C24" s="1079"/>
      <c r="D24" s="1004"/>
      <c r="E24" s="1004"/>
      <c r="F24" s="1004"/>
      <c r="G24" s="1004"/>
      <c r="H24" s="950"/>
      <c r="I24" s="1091"/>
    </row>
    <row r="25" spans="1:9">
      <c r="A25" s="938" t="s">
        <v>694</v>
      </c>
      <c r="B25" s="1299" t="s">
        <v>689</v>
      </c>
      <c r="C25" s="1069">
        <f t="shared" ref="C25:G26" si="4">C19-C22</f>
        <v>0</v>
      </c>
      <c r="D25" s="913">
        <f t="shared" si="4"/>
        <v>0</v>
      </c>
      <c r="E25" s="913">
        <f t="shared" si="4"/>
        <v>0</v>
      </c>
      <c r="F25" s="913">
        <f t="shared" si="4"/>
        <v>0</v>
      </c>
      <c r="G25" s="913">
        <f t="shared" si="4"/>
        <v>0</v>
      </c>
      <c r="H25" s="1063">
        <f>SUM(C25:G25)</f>
        <v>0</v>
      </c>
      <c r="I25" s="1091">
        <f t="shared" ref="I25:I26" si="5">+H25</f>
        <v>0</v>
      </c>
    </row>
    <row r="26" spans="1:9">
      <c r="A26" s="938" t="s">
        <v>695</v>
      </c>
      <c r="B26" s="1299" t="s">
        <v>690</v>
      </c>
      <c r="C26" s="1069">
        <f t="shared" si="4"/>
        <v>0</v>
      </c>
      <c r="D26" s="913">
        <f t="shared" si="4"/>
        <v>0</v>
      </c>
      <c r="E26" s="913">
        <f t="shared" si="4"/>
        <v>0</v>
      </c>
      <c r="F26" s="913">
        <f t="shared" si="4"/>
        <v>0</v>
      </c>
      <c r="G26" s="913">
        <f t="shared" si="4"/>
        <v>0</v>
      </c>
      <c r="H26" s="1063">
        <f>SUM(C26:G26)</f>
        <v>0</v>
      </c>
      <c r="I26" s="1091">
        <f t="shared" si="5"/>
        <v>0</v>
      </c>
    </row>
    <row r="27" spans="1:9" ht="15.75" thickBot="1">
      <c r="A27" s="938" t="s">
        <v>696</v>
      </c>
      <c r="B27" s="1300" t="s">
        <v>682</v>
      </c>
      <c r="C27" s="1070">
        <f t="shared" ref="C27:G27" si="6">SUM(C25:C26)</f>
        <v>0</v>
      </c>
      <c r="D27" s="914">
        <f t="shared" si="6"/>
        <v>0</v>
      </c>
      <c r="E27" s="914">
        <f t="shared" si="6"/>
        <v>0</v>
      </c>
      <c r="F27" s="914">
        <f t="shared" si="6"/>
        <v>0</v>
      </c>
      <c r="G27" s="914">
        <f t="shared" si="6"/>
        <v>0</v>
      </c>
      <c r="H27" s="1083">
        <f>SUM(C27:G27)</f>
        <v>0</v>
      </c>
      <c r="I27" s="1091">
        <f>+H27</f>
        <v>0</v>
      </c>
    </row>
    <row r="28" spans="1:9" ht="15.75" thickTop="1">
      <c r="A28" s="899"/>
      <c r="B28" s="905" t="s">
        <v>681</v>
      </c>
      <c r="C28" s="1071">
        <f t="shared" ref="C28:G28" si="7">C17-C19-C20</f>
        <v>0</v>
      </c>
      <c r="D28" s="915">
        <f t="shared" si="7"/>
        <v>0</v>
      </c>
      <c r="E28" s="915">
        <f t="shared" si="7"/>
        <v>0</v>
      </c>
      <c r="F28" s="915">
        <f t="shared" si="7"/>
        <v>0</v>
      </c>
      <c r="G28" s="915">
        <f t="shared" si="7"/>
        <v>0</v>
      </c>
      <c r="H28" s="1084">
        <f>SUM(C28:G28)</f>
        <v>0</v>
      </c>
      <c r="I28" s="1091">
        <f>+H28</f>
        <v>0</v>
      </c>
    </row>
    <row r="29" spans="1:9">
      <c r="A29" s="929" t="s">
        <v>36</v>
      </c>
      <c r="B29" s="1287"/>
      <c r="C29" s="1289" t="s">
        <v>736</v>
      </c>
      <c r="D29" s="954" t="s">
        <v>736</v>
      </c>
      <c r="E29" s="954" t="s">
        <v>736</v>
      </c>
      <c r="F29" s="954" t="s">
        <v>736</v>
      </c>
      <c r="G29" s="954" t="s">
        <v>736</v>
      </c>
      <c r="H29" s="951" t="s">
        <v>736</v>
      </c>
      <c r="I29" s="1053" t="s">
        <v>982</v>
      </c>
    </row>
    <row r="30" spans="1:9">
      <c r="A30" s="930" t="s">
        <v>37</v>
      </c>
      <c r="B30" s="1288" t="s">
        <v>372</v>
      </c>
      <c r="C30" s="1290" t="s">
        <v>677</v>
      </c>
      <c r="D30" s="953" t="s">
        <v>678</v>
      </c>
      <c r="E30" s="953" t="s">
        <v>679</v>
      </c>
      <c r="F30" s="1023" t="s">
        <v>729</v>
      </c>
      <c r="G30" s="953" t="s">
        <v>416</v>
      </c>
      <c r="H30" s="952" t="s">
        <v>968</v>
      </c>
      <c r="I30" s="1085" t="s">
        <v>607</v>
      </c>
    </row>
    <row r="31" spans="1:9" ht="15" customHeight="1">
      <c r="A31" s="1292" t="str">
        <f>'Service Category Lookup Val '!A11</f>
        <v>05</v>
      </c>
      <c r="B31" s="1293" t="str">
        <f>'Service Category Lookup Val '!D11</f>
        <v>Adult Day Care</v>
      </c>
      <c r="C31" s="1306"/>
      <c r="D31" s="1246"/>
      <c r="E31" s="1246"/>
      <c r="F31" s="1246"/>
      <c r="G31" s="1246"/>
      <c r="H31" s="962">
        <f>SUM(C31:G31)</f>
        <v>0</v>
      </c>
      <c r="I31" s="1054">
        <f>+H31</f>
        <v>0</v>
      </c>
    </row>
    <row r="32" spans="1:9" ht="18">
      <c r="A32" s="1292" t="str">
        <f>'Service Category Lookup Val '!A17</f>
        <v>09</v>
      </c>
      <c r="B32" s="1293" t="str">
        <f>'Service Category Lookup Val '!D17</f>
        <v>Assisted Transportation</v>
      </c>
      <c r="C32" s="1307"/>
      <c r="D32" s="1246"/>
      <c r="E32" s="1246"/>
      <c r="F32" s="1246"/>
      <c r="G32" s="1246"/>
      <c r="H32" s="962">
        <f t="shared" ref="H32:H89" si="8">SUM(C32:G32)</f>
        <v>0</v>
      </c>
      <c r="I32" s="1054">
        <f t="shared" ref="I32:I89" si="9">+H32</f>
        <v>0</v>
      </c>
    </row>
    <row r="33" spans="1:9" ht="18">
      <c r="A33" s="1292" t="str">
        <f>'APD 150 Pg2 '!A17</f>
        <v>06</v>
      </c>
      <c r="B33" s="1293" t="str">
        <f>'Service Category Lookup Val '!D12</f>
        <v>Case Management</v>
      </c>
      <c r="C33" s="1307"/>
      <c r="D33" s="1246"/>
      <c r="E33" s="1246"/>
      <c r="F33" s="1246"/>
      <c r="G33" s="1246"/>
      <c r="H33" s="962">
        <f t="shared" si="8"/>
        <v>0</v>
      </c>
      <c r="I33" s="1054">
        <f t="shared" si="9"/>
        <v>0</v>
      </c>
    </row>
    <row r="34" spans="1:9" ht="18">
      <c r="A34" s="1292" t="str">
        <f>'APD 150 Pg2 '!A18</f>
        <v>03</v>
      </c>
      <c r="B34" s="1293" t="str">
        <f>'Service Category Lookup Val '!D8</f>
        <v>Chore</v>
      </c>
      <c r="C34" s="1307"/>
      <c r="D34" s="1246"/>
      <c r="E34" s="1246"/>
      <c r="F34" s="1246"/>
      <c r="G34" s="1246"/>
      <c r="H34" s="962">
        <f t="shared" si="8"/>
        <v>0</v>
      </c>
      <c r="I34" s="1054">
        <f t="shared" si="9"/>
        <v>0</v>
      </c>
    </row>
    <row r="35" spans="1:9" ht="18" customHeight="1">
      <c r="A35" s="1292" t="str">
        <f>'APD 150 Pg2 '!A19</f>
        <v>07</v>
      </c>
      <c r="B35" s="1293" t="str">
        <f>'Service Category Lookup Val '!D14</f>
        <v>Congregate Meals</v>
      </c>
      <c r="C35" s="1307"/>
      <c r="D35" s="1002"/>
      <c r="E35" s="1246"/>
      <c r="F35" s="1246"/>
      <c r="G35" s="1246"/>
      <c r="H35" s="962">
        <f t="shared" si="8"/>
        <v>0</v>
      </c>
      <c r="I35" s="1054">
        <f t="shared" si="9"/>
        <v>0</v>
      </c>
    </row>
    <row r="36" spans="1:9" ht="18">
      <c r="A36" s="1292" t="str">
        <f>'APD 150 Pg2 '!A21</f>
        <v>80-4</v>
      </c>
      <c r="B36" s="1293" t="str">
        <f>'Service Category Lookup Val '!D84</f>
        <v>Consumable Services</v>
      </c>
      <c r="C36" s="1307"/>
      <c r="D36" s="1246"/>
      <c r="E36" s="1246"/>
      <c r="F36" s="1246"/>
      <c r="G36" s="1246"/>
      <c r="H36" s="962">
        <f t="shared" si="8"/>
        <v>0</v>
      </c>
      <c r="I36" s="1054">
        <f t="shared" si="9"/>
        <v>0</v>
      </c>
    </row>
    <row r="37" spans="1:9" ht="29.25" customHeight="1">
      <c r="A37" s="1292" t="str">
        <f>'APD 150 Pg2 '!A22</f>
        <v>50-1</v>
      </c>
      <c r="B37" s="1359" t="str">
        <f>'Service Category Lookup Val '!D58</f>
        <v>Elderly Abuse Prevention{50-1 Guardianship/Conservatorship, 50-3 Elder Abuse Awareness &amp; Prevention, 50-4 Crime Prevention/Home Safety, 50-5 LTCO</v>
      </c>
      <c r="C37" s="1307"/>
      <c r="D37" s="1246"/>
      <c r="E37" s="1246"/>
      <c r="F37" s="1246"/>
      <c r="G37" s="1246"/>
      <c r="H37" s="962">
        <f t="shared" si="8"/>
        <v>0</v>
      </c>
      <c r="I37" s="1054">
        <f t="shared" si="9"/>
        <v>0</v>
      </c>
    </row>
    <row r="38" spans="1:9" ht="18">
      <c r="A38" s="1292" t="str">
        <f>'APD 150 Pg2 '!A23</f>
        <v>40-2</v>
      </c>
      <c r="B38" s="1293" t="str">
        <f>'Service Category Lookup Val '!D52</f>
        <v>Health Promotion: Evidence Based</v>
      </c>
      <c r="C38" s="1307"/>
      <c r="D38" s="1246"/>
      <c r="E38" s="1246"/>
      <c r="F38" s="1002"/>
      <c r="G38" s="1246"/>
      <c r="H38" s="962">
        <f t="shared" si="8"/>
        <v>0</v>
      </c>
      <c r="I38" s="1054">
        <f t="shared" si="9"/>
        <v>0</v>
      </c>
    </row>
    <row r="39" spans="1:9" ht="18">
      <c r="A39" s="1292" t="str">
        <f>'APD 150 Pg2 '!A24</f>
        <v>40-4</v>
      </c>
      <c r="B39" s="1293" t="str">
        <f>'Service Category Lookup Val '!D53</f>
        <v>Health Promotion: Evidence Based - {Access}</v>
      </c>
      <c r="C39" s="1307"/>
      <c r="D39" s="1246"/>
      <c r="E39" s="1246"/>
      <c r="F39" s="1341"/>
      <c r="G39" s="1246"/>
      <c r="H39" s="962">
        <f t="shared" si="8"/>
        <v>0</v>
      </c>
      <c r="I39" s="1054">
        <f t="shared" si="9"/>
        <v>0</v>
      </c>
    </row>
    <row r="40" spans="1:9" ht="18">
      <c r="A40" s="1292" t="str">
        <f>'APD 150 Pg2 '!A25</f>
        <v>40-3</v>
      </c>
      <c r="B40" s="1371" t="str">
        <f>'Service Category Lookup Val '!D50</f>
        <v>Health Promotion: Non Evidence Based - {Access} {40-3 &amp; 40-4}</v>
      </c>
      <c r="C40" s="1307"/>
      <c r="D40" s="1246"/>
      <c r="E40" s="1246"/>
      <c r="F40" s="1246"/>
      <c r="G40" s="1246"/>
      <c r="H40" s="962">
        <f t="shared" si="8"/>
        <v>0</v>
      </c>
      <c r="I40" s="1054">
        <f t="shared" si="9"/>
        <v>0</v>
      </c>
    </row>
    <row r="41" spans="1:9" ht="18">
      <c r="A41" s="1292" t="str">
        <f>'APD 150 Pg2 '!A26</f>
        <v>40-5</v>
      </c>
      <c r="B41" s="1371" t="str">
        <f>'Service Category Lookup Val '!D54</f>
        <v>Health Promotion: Non Evidence Based - {In-Home} {40-5 &amp; 40-8}</v>
      </c>
      <c r="C41" s="1307"/>
      <c r="D41" s="1246"/>
      <c r="E41" s="1246"/>
      <c r="F41" s="1246"/>
      <c r="G41" s="1246"/>
      <c r="H41" s="962">
        <f t="shared" si="8"/>
        <v>0</v>
      </c>
      <c r="I41" s="1054">
        <f t="shared" si="9"/>
        <v>0</v>
      </c>
    </row>
    <row r="42" spans="1:9" ht="18">
      <c r="A42" s="1292" t="str">
        <f>'APD 150 Pg2 '!A27</f>
        <v>04</v>
      </c>
      <c r="B42" s="1293" t="str">
        <f>'Service Category Lookup Val '!D10</f>
        <v>Home Delivered Meals</v>
      </c>
      <c r="C42" s="1307"/>
      <c r="D42" s="1246"/>
      <c r="E42" s="1002"/>
      <c r="F42" s="1246"/>
      <c r="G42" s="1002"/>
      <c r="H42" s="962">
        <f t="shared" si="8"/>
        <v>0</v>
      </c>
      <c r="I42" s="1054">
        <f t="shared" si="9"/>
        <v>0</v>
      </c>
    </row>
    <row r="43" spans="1:9" ht="18">
      <c r="A43" s="1292" t="str">
        <f>'APD 150 Pg2 '!A28</f>
        <v>30-1</v>
      </c>
      <c r="B43" s="1293" t="str">
        <f>'Service Category Lookup Val '!D35</f>
        <v>Home Repair/Modification</v>
      </c>
      <c r="C43" s="1307"/>
      <c r="D43" s="1246"/>
      <c r="E43" s="1246"/>
      <c r="F43" s="1246"/>
      <c r="G43" s="1246"/>
      <c r="H43" s="962">
        <f t="shared" si="8"/>
        <v>0</v>
      </c>
      <c r="I43" s="1054">
        <f t="shared" si="9"/>
        <v>0</v>
      </c>
    </row>
    <row r="44" spans="1:9" ht="18">
      <c r="A44" s="1292" t="str">
        <f>'APD 150 Pg2 '!A29</f>
        <v>02</v>
      </c>
      <c r="B44" s="1293" t="str">
        <f>'Service Category Lookup Val '!D6</f>
        <v>Homemaker</v>
      </c>
      <c r="C44" s="1307"/>
      <c r="D44" s="1246"/>
      <c r="E44" s="1246"/>
      <c r="F44" s="1246"/>
      <c r="G44" s="1246"/>
      <c r="H44" s="962">
        <f t="shared" si="8"/>
        <v>0</v>
      </c>
      <c r="I44" s="1054">
        <f t="shared" si="9"/>
        <v>0</v>
      </c>
    </row>
    <row r="45" spans="1:9" ht="18">
      <c r="A45" s="1292" t="str">
        <f>'APD 150 Pg2 '!A30</f>
        <v>13</v>
      </c>
      <c r="B45" s="1293" t="str">
        <f>'Service Category Lookup Val '!D21</f>
        <v>Information and Assistance</v>
      </c>
      <c r="C45" s="1307"/>
      <c r="D45" s="1246"/>
      <c r="E45" s="1246"/>
      <c r="F45" s="1246"/>
      <c r="G45" s="1246"/>
      <c r="H45" s="962">
        <f t="shared" si="8"/>
        <v>0</v>
      </c>
      <c r="I45" s="1054">
        <f t="shared" si="9"/>
        <v>0</v>
      </c>
    </row>
    <row r="46" spans="1:9" ht="18">
      <c r="A46" s="1292" t="str">
        <f>'APD 150 Pg2 '!A31</f>
        <v>60-5</v>
      </c>
      <c r="B46" s="1293" t="str">
        <f>'Service Category Lookup Val '!D68</f>
        <v>Interpreting/Translation</v>
      </c>
      <c r="C46" s="1307"/>
      <c r="D46" s="1246"/>
      <c r="E46" s="1246"/>
      <c r="F46" s="1246"/>
      <c r="G46" s="1246"/>
      <c r="H46" s="962">
        <f t="shared" si="8"/>
        <v>0</v>
      </c>
      <c r="I46" s="1054">
        <f t="shared" si="9"/>
        <v>0</v>
      </c>
    </row>
    <row r="47" spans="1:9" ht="26.25" customHeight="1">
      <c r="A47" s="1292" t="str">
        <f>'APD 150 Pg2 '!A32</f>
        <v>11</v>
      </c>
      <c r="B47" s="1360" t="str">
        <f>'Service Category Lookup Val '!D19</f>
        <v>Legal Assistance {50-1 Guardianship/Conservatorship, 50-3 Elder Abuse Awareness/Prevention, 50-4 Crime Prevention/Home Safety, 50-5 LTCO}</v>
      </c>
      <c r="C47" s="1307"/>
      <c r="D47" s="1246"/>
      <c r="E47" s="1246"/>
      <c r="F47" s="1246"/>
      <c r="G47" s="1246"/>
      <c r="H47" s="962">
        <f t="shared" si="8"/>
        <v>0</v>
      </c>
      <c r="I47" s="1054">
        <f t="shared" si="9"/>
        <v>0</v>
      </c>
    </row>
    <row r="48" spans="1:9" ht="18">
      <c r="A48" s="1294" t="str">
        <f>'APD 150 Pg2 '!A33</f>
        <v>08</v>
      </c>
      <c r="B48" s="1361" t="str">
        <f>'Service Category Lookup Val '!D16</f>
        <v>Nutrition Counseling</v>
      </c>
      <c r="C48" s="1307"/>
      <c r="D48" s="1304"/>
      <c r="E48" s="1304"/>
      <c r="F48" s="1246"/>
      <c r="G48" s="1246"/>
      <c r="H48" s="962">
        <f t="shared" si="8"/>
        <v>0</v>
      </c>
      <c r="I48" s="1054">
        <f t="shared" si="9"/>
        <v>0</v>
      </c>
    </row>
    <row r="49" spans="1:9" ht="18">
      <c r="A49" s="1294" t="str">
        <f>'APD 150 Pg2 '!A34</f>
        <v>12</v>
      </c>
      <c r="B49" s="1293" t="str">
        <f>'Service Category Lookup Val '!D20</f>
        <v>Nutrition Education</v>
      </c>
      <c r="C49" s="1307"/>
      <c r="D49" s="1304"/>
      <c r="E49" s="1246"/>
      <c r="F49" s="1246"/>
      <c r="G49" s="1246"/>
      <c r="H49" s="962">
        <f t="shared" si="8"/>
        <v>0</v>
      </c>
      <c r="I49" s="1054">
        <f t="shared" si="9"/>
        <v>0</v>
      </c>
    </row>
    <row r="50" spans="1:9" ht="18">
      <c r="A50" s="1294" t="str">
        <f>'APD 150 Pg2 '!A35</f>
        <v>70-2</v>
      </c>
      <c r="B50" s="1293" t="str">
        <f>'Service Category Lookup Val '!D69</f>
        <v>Options Counseling</v>
      </c>
      <c r="C50" s="1307"/>
      <c r="D50" s="1246"/>
      <c r="E50" s="1246"/>
      <c r="F50" s="1246"/>
      <c r="G50" s="1246"/>
      <c r="H50" s="962">
        <f t="shared" si="8"/>
        <v>0</v>
      </c>
      <c r="I50" s="1054">
        <f t="shared" si="9"/>
        <v>0</v>
      </c>
    </row>
    <row r="51" spans="1:9" ht="26.25" customHeight="1">
      <c r="A51" s="1294" t="str">
        <f>'APD 150 Pg2 '!A36</f>
        <v>60-1</v>
      </c>
      <c r="B51" s="1362" t="str">
        <f>'Service Category Lookup Val '!D65</f>
        <v>Other Services {60-1 Recreation;70-8 Fee Based CM ;80-5 Money Mgmt; 80-6 Center Renovation/Acquisition}</v>
      </c>
      <c r="C51" s="1307"/>
      <c r="D51" s="1246"/>
      <c r="E51" s="1246"/>
      <c r="F51" s="1246"/>
      <c r="G51" s="1246"/>
      <c r="H51" s="962">
        <f t="shared" si="8"/>
        <v>0</v>
      </c>
      <c r="I51" s="1054">
        <f t="shared" si="9"/>
        <v>0</v>
      </c>
    </row>
    <row r="52" spans="1:9" ht="18">
      <c r="A52" s="1294" t="str">
        <f>'APD 150 Pg2 '!A37</f>
        <v>70-8</v>
      </c>
      <c r="B52" s="1293" t="str">
        <f>'Service Category Lookup Val '!D74</f>
        <v>Other Services-Fee Based CM-Access</v>
      </c>
      <c r="C52" s="1307"/>
      <c r="D52" s="1246"/>
      <c r="E52" s="1246"/>
      <c r="F52" s="1246"/>
      <c r="G52" s="1246"/>
      <c r="H52" s="962">
        <f t="shared" si="8"/>
        <v>0</v>
      </c>
      <c r="I52" s="1054">
        <f t="shared" si="9"/>
        <v>0</v>
      </c>
    </row>
    <row r="53" spans="1:9" ht="18">
      <c r="A53" s="1294" t="str">
        <f>'APD 150 Pg2 '!A39</f>
        <v>901</v>
      </c>
      <c r="B53" s="1293" t="str">
        <f>'Service Category Lookup Val '!C89</f>
        <v>Other  (specify)</v>
      </c>
      <c r="C53" s="1307"/>
      <c r="D53" s="1246"/>
      <c r="E53" s="1246"/>
      <c r="F53" s="1246"/>
      <c r="G53" s="1246"/>
      <c r="H53" s="962">
        <f t="shared" si="8"/>
        <v>0</v>
      </c>
      <c r="I53" s="1054">
        <f t="shared" si="9"/>
        <v>0</v>
      </c>
    </row>
    <row r="54" spans="1:9" ht="18">
      <c r="A54" s="1294" t="str">
        <f>'APD 150 Pg2 '!A41</f>
        <v>20-1</v>
      </c>
      <c r="B54" s="1293" t="str">
        <f>'Service Category Lookup Val '!C32</f>
        <v>Administration</v>
      </c>
      <c r="C54" s="1307"/>
      <c r="D54" s="1002"/>
      <c r="E54" s="1002"/>
      <c r="F54" s="1246"/>
      <c r="G54" s="1002"/>
      <c r="H54" s="962">
        <f t="shared" si="8"/>
        <v>0</v>
      </c>
      <c r="I54" s="1054">
        <f t="shared" si="9"/>
        <v>0</v>
      </c>
    </row>
    <row r="55" spans="1:9" ht="18">
      <c r="A55" s="1294" t="str">
        <f>'APD 150 Pg2 '!A42</f>
        <v>20-2</v>
      </c>
      <c r="B55" s="1361" t="str">
        <f>'Service Category Lookup Val '!C33</f>
        <v>AAA Advocacy</v>
      </c>
      <c r="C55" s="1307"/>
      <c r="D55" s="1246"/>
      <c r="E55" s="1246"/>
      <c r="F55" s="1246"/>
      <c r="G55" s="1246"/>
      <c r="H55" s="962">
        <f t="shared" si="8"/>
        <v>0</v>
      </c>
      <c r="I55" s="1054">
        <f t="shared" si="9"/>
        <v>0</v>
      </c>
    </row>
    <row r="56" spans="1:9" ht="18">
      <c r="A56" s="1294" t="str">
        <f>'APD 150 Pg2 '!A43</f>
        <v>20-3</v>
      </c>
      <c r="B56" s="1293" t="str">
        <f>'Service Category Lookup Val '!C34</f>
        <v>Program Coord/Dev. (Requires SUA approval)</v>
      </c>
      <c r="C56" s="1307"/>
      <c r="D56" s="1246"/>
      <c r="E56" s="1246"/>
      <c r="F56" s="1246"/>
      <c r="G56" s="1246"/>
      <c r="H56" s="962">
        <f t="shared" si="8"/>
        <v>0</v>
      </c>
      <c r="I56" s="1054">
        <f t="shared" si="9"/>
        <v>0</v>
      </c>
    </row>
    <row r="57" spans="1:9" ht="18">
      <c r="A57" s="1294" t="str">
        <f>'Service Category Lookup Val '!A22</f>
        <v>14</v>
      </c>
      <c r="B57" s="1009" t="str">
        <f>'Service Category Lookup Val '!D22</f>
        <v>Outreach {14 Outreach,70-5 Newsletter, 70-10 Public Outreach/Education}</v>
      </c>
      <c r="C57" s="1307"/>
      <c r="D57" s="1246"/>
      <c r="E57" s="1246"/>
      <c r="F57" s="1246"/>
      <c r="G57" s="1246"/>
      <c r="H57" s="962">
        <f t="shared" si="8"/>
        <v>0</v>
      </c>
      <c r="I57" s="1054">
        <f t="shared" si="9"/>
        <v>0</v>
      </c>
    </row>
    <row r="58" spans="1:9" ht="18">
      <c r="A58" s="1294" t="str">
        <f>'APD 150 Pg2 '!A44</f>
        <v>01</v>
      </c>
      <c r="B58" s="1293" t="str">
        <f>'Service Category Lookup Val '!D4</f>
        <v>Personal Care</v>
      </c>
      <c r="C58" s="1307"/>
      <c r="D58" s="1246"/>
      <c r="E58" s="1246"/>
      <c r="F58" s="1246"/>
      <c r="G58" s="1246"/>
      <c r="H58" s="962">
        <f t="shared" si="8"/>
        <v>0</v>
      </c>
      <c r="I58" s="1054">
        <f t="shared" si="9"/>
        <v>0</v>
      </c>
    </row>
    <row r="59" spans="1:9" ht="18">
      <c r="A59" s="1294" t="str">
        <f>'APD 150 Pg2 '!A45</f>
        <v>60-3</v>
      </c>
      <c r="B59" s="1293" t="str">
        <f>'Service Category Lookup Val '!D66</f>
        <v>Reassurance</v>
      </c>
      <c r="C59" s="1307"/>
      <c r="D59" s="1246"/>
      <c r="E59" s="1246"/>
      <c r="F59" s="1246"/>
      <c r="G59" s="1246"/>
      <c r="H59" s="962">
        <f t="shared" si="8"/>
        <v>0</v>
      </c>
      <c r="I59" s="1054">
        <f t="shared" si="9"/>
        <v>0</v>
      </c>
    </row>
    <row r="60" spans="1:9" ht="18">
      <c r="A60" s="1294" t="str">
        <f>'APD 150 Pg2 '!A46</f>
        <v>30-4</v>
      </c>
      <c r="B60" s="1293" t="str">
        <f>'Service Category Lookup Val '!D36</f>
        <v>Respite Care - Other</v>
      </c>
      <c r="C60" s="1307"/>
      <c r="D60" s="1246"/>
      <c r="E60" s="1246"/>
      <c r="F60" s="1246"/>
      <c r="G60" s="1246"/>
      <c r="H60" s="962">
        <f t="shared" si="8"/>
        <v>0</v>
      </c>
      <c r="I60" s="1054">
        <f t="shared" si="9"/>
        <v>0</v>
      </c>
    </row>
    <row r="61" spans="1:9" ht="18">
      <c r="A61" s="1294">
        <f>'APD 150 Pg2 '!A47</f>
        <v>72</v>
      </c>
      <c r="B61" s="1293" t="str">
        <f>'Service Category Lookup Val '!C80</f>
        <v>Self-Directed Care</v>
      </c>
      <c r="C61" s="1307"/>
      <c r="D61" s="1246"/>
      <c r="E61" s="1246"/>
      <c r="F61" s="1246"/>
      <c r="G61" s="1246"/>
      <c r="H61" s="962">
        <f t="shared" si="8"/>
        <v>0</v>
      </c>
      <c r="I61" s="1054">
        <f t="shared" si="9"/>
        <v>0</v>
      </c>
    </row>
    <row r="62" spans="1:9" ht="18">
      <c r="A62" s="1294" t="str">
        <f>'APD 150 Pg2 '!A48</f>
        <v>80-1</v>
      </c>
      <c r="B62" s="1293" t="str">
        <f>'Service Category Lookup Val '!D83</f>
        <v>Senior Center Assistance</v>
      </c>
      <c r="C62" s="1307"/>
      <c r="D62" s="1246"/>
      <c r="E62" s="1246"/>
      <c r="F62" s="1246"/>
      <c r="G62" s="1246"/>
      <c r="H62" s="962">
        <f t="shared" si="8"/>
        <v>0</v>
      </c>
      <c r="I62" s="1054">
        <f t="shared" si="9"/>
        <v>0</v>
      </c>
    </row>
    <row r="63" spans="1:9" ht="18">
      <c r="A63" s="1294" t="str">
        <f>'APD 150 Pg2 '!A49</f>
        <v>10</v>
      </c>
      <c r="B63" s="1293" t="str">
        <f>'Service Category Lookup Val '!D18</f>
        <v>Transportation</v>
      </c>
      <c r="C63" s="1307"/>
      <c r="D63" s="1246"/>
      <c r="E63" s="1246"/>
      <c r="F63" s="1246"/>
      <c r="G63" s="1246"/>
      <c r="H63" s="962">
        <f t="shared" si="8"/>
        <v>0</v>
      </c>
      <c r="I63" s="1054">
        <f t="shared" si="9"/>
        <v>0</v>
      </c>
    </row>
    <row r="64" spans="1:9" ht="18">
      <c r="A64" s="1294" t="str">
        <f>'APD 150 Pg2 '!A50</f>
        <v>60-4</v>
      </c>
      <c r="B64" s="1293" t="str">
        <f>'Service Category Lookup Val '!D67</f>
        <v>Volunteer Services</v>
      </c>
      <c r="C64" s="1307"/>
      <c r="D64" s="1246"/>
      <c r="E64" s="1246"/>
      <c r="F64" s="1246"/>
      <c r="G64" s="1246"/>
      <c r="H64" s="962">
        <f t="shared" si="8"/>
        <v>0</v>
      </c>
      <c r="I64" s="1054">
        <f t="shared" si="9"/>
        <v>0</v>
      </c>
    </row>
    <row r="65" spans="1:9" ht="18">
      <c r="A65" s="1294" t="str">
        <f>'APD 150 Pg2 '!A51</f>
        <v>90-1</v>
      </c>
      <c r="B65" s="1293" t="str">
        <f>'Service Category Lookup Val '!D87</f>
        <v>Volunteer Services-In Home</v>
      </c>
      <c r="C65" s="1307"/>
      <c r="D65" s="1246"/>
      <c r="E65" s="1246"/>
      <c r="F65" s="1246"/>
      <c r="G65" s="1246"/>
      <c r="H65" s="962">
        <f t="shared" si="8"/>
        <v>0</v>
      </c>
      <c r="I65" s="1054">
        <f t="shared" si="9"/>
        <v>0</v>
      </c>
    </row>
    <row r="66" spans="1:9" ht="18">
      <c r="A66" s="1294" t="str">
        <f>'APD 150 Pg2 '!A52</f>
        <v>16</v>
      </c>
      <c r="B66" s="1293" t="str">
        <f>'Service Category Lookup Val '!D27</f>
        <v>Caregiver Case Management</v>
      </c>
      <c r="C66" s="1307"/>
      <c r="D66" s="1246"/>
      <c r="E66" s="1246"/>
      <c r="F66" s="1246"/>
      <c r="G66" s="1002"/>
      <c r="H66" s="962">
        <f t="shared" si="8"/>
        <v>0</v>
      </c>
      <c r="I66" s="1054">
        <f t="shared" si="9"/>
        <v>0</v>
      </c>
    </row>
    <row r="67" spans="1:9" ht="18">
      <c r="A67" s="1294" t="str">
        <f>'APD 150 Pg2 '!A53</f>
        <v>70-2a</v>
      </c>
      <c r="B67" s="1293" t="str">
        <f>'Service Category Lookup Val '!D70</f>
        <v>Caregiver Counseling</v>
      </c>
      <c r="C67" s="1307"/>
      <c r="D67" s="1246"/>
      <c r="E67" s="1246"/>
      <c r="F67" s="1246"/>
      <c r="G67" s="1002"/>
      <c r="H67" s="962">
        <f t="shared" si="8"/>
        <v>0</v>
      </c>
      <c r="I67" s="1054">
        <f t="shared" si="9"/>
        <v>0</v>
      </c>
    </row>
    <row r="68" spans="1:9" ht="18">
      <c r="A68" s="1294" t="str">
        <f>'APD 150 Pg2 '!A54</f>
        <v>15</v>
      </c>
      <c r="B68" s="1293" t="str">
        <f>'Service Category Lookup Val '!D23</f>
        <v>Caregiver Information Services</v>
      </c>
      <c r="C68" s="1307"/>
      <c r="D68" s="1246"/>
      <c r="E68" s="1246"/>
      <c r="F68" s="1246"/>
      <c r="G68" s="1002"/>
      <c r="H68" s="962">
        <f t="shared" si="8"/>
        <v>0</v>
      </c>
      <c r="I68" s="1054">
        <f t="shared" si="9"/>
        <v>0</v>
      </c>
    </row>
    <row r="69" spans="1:9" ht="18">
      <c r="A69" s="1294" t="str">
        <f>'APD 150 Pg2 '!A55</f>
        <v>15</v>
      </c>
      <c r="B69" s="1293" t="str">
        <f>'Service Category Lookup Val '!D24</f>
        <v>Caregiver Information and Referral</v>
      </c>
      <c r="C69" s="1307"/>
      <c r="D69" s="1246"/>
      <c r="E69" s="1246"/>
      <c r="F69" s="1246"/>
      <c r="G69" s="1002"/>
      <c r="H69" s="962">
        <f t="shared" si="8"/>
        <v>0</v>
      </c>
      <c r="I69" s="1054">
        <f t="shared" si="9"/>
        <v>0</v>
      </c>
    </row>
    <row r="70" spans="1:9" ht="18">
      <c r="A70" s="1294" t="str">
        <f>'APD 150 Pg2 '!A56</f>
        <v>30-5</v>
      </c>
      <c r="B70" s="1293" t="str">
        <f>'Service Category Lookup Val '!D37</f>
        <v>Caregiver In-Home Respite</v>
      </c>
      <c r="C70" s="1307"/>
      <c r="D70" s="1246"/>
      <c r="E70" s="1246"/>
      <c r="F70" s="1246"/>
      <c r="G70" s="1002"/>
      <c r="H70" s="962">
        <f t="shared" si="8"/>
        <v>0</v>
      </c>
      <c r="I70" s="1054">
        <f t="shared" si="9"/>
        <v>0</v>
      </c>
    </row>
    <row r="71" spans="1:9" ht="18">
      <c r="A71" s="1294" t="str">
        <f>'APD 150 Pg2 '!A57</f>
        <v>30-5</v>
      </c>
      <c r="B71" s="1293" t="str">
        <f>'Service Category Lookup Val '!D38</f>
        <v>Caregiver Out-of-Home Respite (Day)</v>
      </c>
      <c r="C71" s="1307"/>
      <c r="D71" s="1246"/>
      <c r="E71" s="1246"/>
      <c r="F71" s="1246"/>
      <c r="G71" s="1002"/>
      <c r="H71" s="962">
        <f t="shared" si="8"/>
        <v>0</v>
      </c>
      <c r="I71" s="1054">
        <f t="shared" si="9"/>
        <v>0</v>
      </c>
    </row>
    <row r="72" spans="1:9" ht="18">
      <c r="A72" s="1294" t="str">
        <f>'APD 150 Pg2 '!A58</f>
        <v>30-5</v>
      </c>
      <c r="B72" s="1293" t="str">
        <f>'Service Category Lookup Val '!D39</f>
        <v>Caregiver Out-of-Home Respite (Overnight)</v>
      </c>
      <c r="C72" s="1307"/>
      <c r="D72" s="1246"/>
      <c r="E72" s="1246"/>
      <c r="F72" s="1246"/>
      <c r="G72" s="1002"/>
      <c r="H72" s="962">
        <f t="shared" si="8"/>
        <v>0</v>
      </c>
      <c r="I72" s="1054">
        <f t="shared" si="9"/>
        <v>0</v>
      </c>
    </row>
    <row r="73" spans="1:9" ht="18">
      <c r="A73" s="1294" t="str">
        <f>'APD 150 Pg2 '!A59</f>
        <v>30-5</v>
      </c>
      <c r="B73" s="1293" t="str">
        <f>'Service Category Lookup Val '!D40</f>
        <v>Caregiver Respite Care</v>
      </c>
      <c r="C73" s="1307"/>
      <c r="D73" s="1246"/>
      <c r="E73" s="1246"/>
      <c r="F73" s="1246"/>
      <c r="G73" s="1002"/>
      <c r="H73" s="962">
        <f t="shared" si="8"/>
        <v>0</v>
      </c>
      <c r="I73" s="1054">
        <f t="shared" si="9"/>
        <v>0</v>
      </c>
    </row>
    <row r="74" spans="1:9" ht="18">
      <c r="A74" s="1294">
        <f>'APD 150 Pg2 '!A60</f>
        <v>73</v>
      </c>
      <c r="B74" s="1293" t="str">
        <f>'Service Category Lookup Val '!D81</f>
        <v>Caregiver Self-Directed Care</v>
      </c>
      <c r="C74" s="1307"/>
      <c r="D74" s="1246"/>
      <c r="E74" s="1246"/>
      <c r="F74" s="1246"/>
      <c r="G74" s="1002"/>
      <c r="H74" s="962">
        <f t="shared" si="8"/>
        <v>0</v>
      </c>
      <c r="I74" s="1054">
        <f t="shared" si="9"/>
        <v>0</v>
      </c>
    </row>
    <row r="75" spans="1:9" ht="18">
      <c r="A75" s="1294" t="str">
        <f>'APD 150 Pg2 '!A61</f>
        <v>30-7</v>
      </c>
      <c r="B75" s="1293" t="str">
        <f>'Service Category Lookup Val '!D47</f>
        <v xml:space="preserve">Caregiver Supplemental Services </v>
      </c>
      <c r="C75" s="1307"/>
      <c r="D75" s="1246"/>
      <c r="E75" s="1246"/>
      <c r="F75" s="1246"/>
      <c r="G75" s="1002"/>
      <c r="H75" s="962">
        <f t="shared" si="8"/>
        <v>0</v>
      </c>
      <c r="I75" s="1054">
        <f t="shared" si="9"/>
        <v>0</v>
      </c>
    </row>
    <row r="76" spans="1:9" ht="18">
      <c r="A76" s="1294" t="str">
        <f>'APD 150 Pg2 '!A62</f>
        <v>30-6</v>
      </c>
      <c r="B76" s="1293" t="str">
        <f>'Service Category Lookup Val '!D45</f>
        <v>Caregiver Support Groups</v>
      </c>
      <c r="C76" s="1307"/>
      <c r="D76" s="1246"/>
      <c r="E76" s="1246"/>
      <c r="F76" s="1246"/>
      <c r="G76" s="1002"/>
      <c r="H76" s="962">
        <f t="shared" si="8"/>
        <v>0</v>
      </c>
      <c r="I76" s="1054">
        <f t="shared" si="9"/>
        <v>0</v>
      </c>
    </row>
    <row r="77" spans="1:9" ht="18">
      <c r="A77" s="1294" t="str">
        <f>'APD 150 Pg2 '!A63</f>
        <v>70-9</v>
      </c>
      <c r="B77" s="1293" t="str">
        <f>'Service Category Lookup Val '!D75</f>
        <v>Caregiver Training</v>
      </c>
      <c r="C77" s="1307"/>
      <c r="D77" s="1246"/>
      <c r="E77" s="1246"/>
      <c r="F77" s="1246"/>
      <c r="G77" s="1002"/>
      <c r="H77" s="962">
        <f t="shared" si="8"/>
        <v>0</v>
      </c>
      <c r="I77" s="1054">
        <f t="shared" si="9"/>
        <v>0</v>
      </c>
    </row>
    <row r="78" spans="1:9" ht="18">
      <c r="A78" s="1294" t="str">
        <f>'APD 150 Pg2 '!A64</f>
        <v>16-a</v>
      </c>
      <c r="B78" s="1293" t="str">
        <f>'Service Category Lookup Val '!D30</f>
        <v>Caregiver {Older Relative} Case Management</v>
      </c>
      <c r="C78" s="1307"/>
      <c r="D78" s="1246"/>
      <c r="E78" s="1246"/>
      <c r="F78" s="1246"/>
      <c r="G78" s="1002"/>
      <c r="H78" s="962">
        <f t="shared" si="8"/>
        <v>0</v>
      </c>
      <c r="I78" s="1054">
        <f t="shared" si="9"/>
        <v>0</v>
      </c>
    </row>
    <row r="79" spans="1:9" ht="18">
      <c r="A79" s="1294" t="str">
        <f>'APD 150 Pg2 '!A65</f>
        <v>70-2b</v>
      </c>
      <c r="B79" s="1293" t="str">
        <f>'Service Category Lookup Val '!D71</f>
        <v>Caregiver {Older Relative} Counseling</v>
      </c>
      <c r="C79" s="1307"/>
      <c r="D79" s="1246"/>
      <c r="E79" s="1246"/>
      <c r="F79" s="1246"/>
      <c r="G79" s="1002"/>
      <c r="H79" s="962">
        <f t="shared" si="8"/>
        <v>0</v>
      </c>
      <c r="I79" s="1054">
        <f t="shared" si="9"/>
        <v>0</v>
      </c>
    </row>
    <row r="80" spans="1:9" ht="18">
      <c r="A80" s="1294" t="str">
        <f>'APD 150 Pg2 '!A66</f>
        <v>15a</v>
      </c>
      <c r="B80" s="1293" t="str">
        <f>'Service Category Lookup Val '!D25</f>
        <v xml:space="preserve">Caregiver {Older Relative} Information Services </v>
      </c>
      <c r="C80" s="1307"/>
      <c r="D80" s="1246"/>
      <c r="E80" s="1246"/>
      <c r="F80" s="1246"/>
      <c r="G80" s="1002"/>
      <c r="H80" s="962">
        <f t="shared" si="8"/>
        <v>0</v>
      </c>
      <c r="I80" s="1054">
        <f t="shared" si="9"/>
        <v>0</v>
      </c>
    </row>
    <row r="81" spans="1:9" ht="18">
      <c r="A81" s="1294" t="str">
        <f>'APD 150 Pg2 '!A67</f>
        <v>15a</v>
      </c>
      <c r="B81" s="1293" t="str">
        <f>'Service Category Lookup Val '!D26</f>
        <v xml:space="preserve">Caregiver {Older Relative} Information and Referral </v>
      </c>
      <c r="C81" s="1307"/>
      <c r="D81" s="1246"/>
      <c r="E81" s="1246"/>
      <c r="F81" s="1246"/>
      <c r="G81" s="1002"/>
      <c r="H81" s="962">
        <f t="shared" si="8"/>
        <v>0</v>
      </c>
      <c r="I81" s="1054">
        <f t="shared" si="9"/>
        <v>0</v>
      </c>
    </row>
    <row r="82" spans="1:9" ht="18">
      <c r="A82" s="1294" t="str">
        <f>'APD 150 Pg2 '!A68</f>
        <v>30-5a</v>
      </c>
      <c r="B82" s="1293" t="str">
        <f>'Service Category Lookup Val '!D41</f>
        <v>Caregiver {Older Relative} In-Home Respite</v>
      </c>
      <c r="C82" s="1307"/>
      <c r="D82" s="1246"/>
      <c r="E82" s="1246"/>
      <c r="F82" s="1246"/>
      <c r="G82" s="1002"/>
      <c r="H82" s="962">
        <f t="shared" si="8"/>
        <v>0</v>
      </c>
      <c r="I82" s="1054">
        <f t="shared" si="9"/>
        <v>0</v>
      </c>
    </row>
    <row r="83" spans="1:9" ht="18">
      <c r="A83" s="1294" t="str">
        <f>'APD 150 Pg2 '!A69</f>
        <v>30-5a</v>
      </c>
      <c r="B83" s="1293" t="str">
        <f>'Service Category Lookup Val '!D42</f>
        <v>Caregiver {Older Relative} Out-of-Home Respite {Day}</v>
      </c>
      <c r="C83" s="1307"/>
      <c r="D83" s="1246"/>
      <c r="E83" s="1246"/>
      <c r="F83" s="1246"/>
      <c r="G83" s="1002"/>
      <c r="H83" s="962">
        <f t="shared" si="8"/>
        <v>0</v>
      </c>
      <c r="I83" s="1054">
        <f t="shared" si="9"/>
        <v>0</v>
      </c>
    </row>
    <row r="84" spans="1:9" ht="18">
      <c r="A84" s="1294" t="str">
        <f>'APD 150 Pg2 '!A70</f>
        <v>30-5a</v>
      </c>
      <c r="B84" s="1293" t="str">
        <f>'Service Category Lookup Val '!D43</f>
        <v>Caregiver {Older Relative} Out-of-Home Respite {Overnight}</v>
      </c>
      <c r="C84" s="1307"/>
      <c r="D84" s="1246"/>
      <c r="E84" s="1246"/>
      <c r="F84" s="1246"/>
      <c r="G84" s="1002"/>
      <c r="H84" s="962">
        <f t="shared" si="8"/>
        <v>0</v>
      </c>
      <c r="I84" s="1054">
        <f t="shared" si="9"/>
        <v>0</v>
      </c>
    </row>
    <row r="85" spans="1:9" ht="18">
      <c r="A85" s="1294" t="str">
        <f>'APD 150 Pg2 '!A71</f>
        <v>30-5a</v>
      </c>
      <c r="B85" s="1293" t="str">
        <f>'Service Category Lookup Val '!D44</f>
        <v xml:space="preserve">Caregiver {Older Relative} Respite Care </v>
      </c>
      <c r="C85" s="1307"/>
      <c r="D85" s="1246"/>
      <c r="E85" s="1246"/>
      <c r="F85" s="1246"/>
      <c r="G85" s="1002"/>
      <c r="H85" s="962">
        <f t="shared" si="8"/>
        <v>0</v>
      </c>
      <c r="I85" s="1054">
        <f t="shared" si="9"/>
        <v>0</v>
      </c>
    </row>
    <row r="86" spans="1:9" ht="18">
      <c r="A86" s="1294" t="str">
        <f>'APD 150 Pg2 '!A72</f>
        <v>73a</v>
      </c>
      <c r="B86" s="1293" t="str">
        <f>'Service Category Lookup Val '!D82</f>
        <v xml:space="preserve">Caregiver {Older Relative} Self-Directed Care </v>
      </c>
      <c r="C86" s="1307"/>
      <c r="D86" s="1246"/>
      <c r="E86" s="1246"/>
      <c r="F86" s="1246"/>
      <c r="G86" s="1002"/>
      <c r="H86" s="962">
        <f t="shared" si="8"/>
        <v>0</v>
      </c>
      <c r="I86" s="1054">
        <f t="shared" si="9"/>
        <v>0</v>
      </c>
    </row>
    <row r="87" spans="1:9" ht="18">
      <c r="A87" s="1294" t="str">
        <f>'APD 150 Pg2 '!A73</f>
        <v>30-7a</v>
      </c>
      <c r="B87" s="1293" t="str">
        <f>'Service Category Lookup Val '!D48</f>
        <v xml:space="preserve">Caregiver {Older Relative} Supplemental Services  </v>
      </c>
      <c r="C87" s="1307"/>
      <c r="D87" s="1246"/>
      <c r="E87" s="1246"/>
      <c r="F87" s="1246"/>
      <c r="G87" s="1002"/>
      <c r="H87" s="962">
        <f t="shared" si="8"/>
        <v>0</v>
      </c>
      <c r="I87" s="1054">
        <f t="shared" si="9"/>
        <v>0</v>
      </c>
    </row>
    <row r="88" spans="1:9" ht="18">
      <c r="A88" s="1294" t="str">
        <f>'APD 150 Pg2 '!A74</f>
        <v>30-6a</v>
      </c>
      <c r="B88" s="1293" t="str">
        <f>'Service Category Lookup Val '!D46</f>
        <v>Caregiver {Older Relative } Support Groups</v>
      </c>
      <c r="C88" s="1307"/>
      <c r="D88" s="1246"/>
      <c r="E88" s="1246"/>
      <c r="F88" s="1246"/>
      <c r="G88" s="1002"/>
      <c r="H88" s="962">
        <f t="shared" si="8"/>
        <v>0</v>
      </c>
      <c r="I88" s="1054">
        <f t="shared" si="9"/>
        <v>0</v>
      </c>
    </row>
    <row r="89" spans="1:9" ht="18.75" thickBot="1">
      <c r="A89" s="1294" t="str">
        <f>'APD 150 Pg2 '!A75</f>
        <v>70-9a</v>
      </c>
      <c r="B89" s="1293" t="str">
        <f>'Service Category Lookup Val '!D76</f>
        <v>Caregiver {Older Relative} Training</v>
      </c>
      <c r="C89" s="1307"/>
      <c r="D89" s="1246"/>
      <c r="E89" s="1246"/>
      <c r="F89" s="1246"/>
      <c r="G89" s="1002"/>
      <c r="H89" s="962">
        <f t="shared" si="8"/>
        <v>0</v>
      </c>
      <c r="I89" s="1054">
        <f t="shared" si="9"/>
        <v>0</v>
      </c>
    </row>
    <row r="90" spans="1:9" ht="15.75" thickBot="1">
      <c r="A90" s="904" t="s">
        <v>39</v>
      </c>
      <c r="B90" s="1010"/>
      <c r="C90" s="1291">
        <f t="shared" ref="C90:I90" si="10">SUM(C31:C89)</f>
        <v>0</v>
      </c>
      <c r="D90" s="1055">
        <f t="shared" si="10"/>
        <v>0</v>
      </c>
      <c r="E90" s="1055">
        <f t="shared" si="10"/>
        <v>0</v>
      </c>
      <c r="F90" s="1055">
        <f t="shared" si="10"/>
        <v>0</v>
      </c>
      <c r="G90" s="1055">
        <f t="shared" si="10"/>
        <v>0</v>
      </c>
      <c r="H90" s="1055">
        <f t="shared" si="10"/>
        <v>0</v>
      </c>
      <c r="I90" s="1056">
        <f t="shared" si="10"/>
        <v>0</v>
      </c>
    </row>
    <row r="91" spans="1:9" customFormat="1" ht="15.75" thickTop="1">
      <c r="C91" s="631"/>
      <c r="D91" s="631"/>
      <c r="E91" s="631"/>
      <c r="F91" s="631"/>
      <c r="G91" s="631"/>
      <c r="H91" s="631"/>
      <c r="I91" s="928">
        <f>+H90</f>
        <v>0</v>
      </c>
    </row>
    <row r="92" spans="1:9" ht="30">
      <c r="C92" s="1170"/>
      <c r="D92" s="814"/>
      <c r="E92" s="1049" t="s">
        <v>406</v>
      </c>
      <c r="F92" s="1050" t="s">
        <v>407</v>
      </c>
      <c r="G92" s="1058" t="s">
        <v>737</v>
      </c>
      <c r="H92" s="814"/>
      <c r="I92" s="942"/>
    </row>
    <row r="93" spans="1:9">
      <c r="C93" s="1171"/>
      <c r="D93" s="814"/>
      <c r="E93" s="1037" t="s">
        <v>412</v>
      </c>
      <c r="F93" s="1042">
        <v>0.18</v>
      </c>
      <c r="G93" s="1379" t="e">
        <f>SUM(C32,C33,C39,C40,C45,C46,C50,C52,C57,C63)/C90</f>
        <v>#DIV/0!</v>
      </c>
      <c r="H93" s="814"/>
      <c r="I93" s="942"/>
    </row>
    <row r="94" spans="1:9">
      <c r="C94" s="1171"/>
      <c r="D94" s="814"/>
      <c r="E94" s="1038" t="s">
        <v>415</v>
      </c>
      <c r="F94" s="1043">
        <v>0.03</v>
      </c>
      <c r="G94" s="1380" t="e">
        <f>SUM(C31,C34,C41,C42,C43,C44,C48,C49,C58,C59,C60,C65)/C90</f>
        <v>#DIV/0!</v>
      </c>
      <c r="H94" s="814"/>
      <c r="I94" s="942"/>
    </row>
    <row r="95" spans="1:9">
      <c r="C95" s="1171"/>
      <c r="D95" s="814"/>
      <c r="E95" s="1039" t="s">
        <v>418</v>
      </c>
      <c r="F95" s="1044">
        <v>0.03</v>
      </c>
      <c r="G95" s="1040" t="e">
        <f>C47/C90</f>
        <v>#DIV/0!</v>
      </c>
      <c r="H95" s="814"/>
      <c r="I95" s="942"/>
    </row>
    <row r="96" spans="1:9">
      <c r="C96" s="916"/>
      <c r="D96" s="916"/>
      <c r="E96" s="1172"/>
      <c r="F96" s="1173"/>
      <c r="I96" s="942"/>
    </row>
    <row r="97" spans="3:9">
      <c r="D97" s="1041" t="s">
        <v>173</v>
      </c>
      <c r="E97" s="1045">
        <v>0.1</v>
      </c>
      <c r="F97" s="1060" t="s">
        <v>736</v>
      </c>
      <c r="G97" s="1416" t="s">
        <v>709</v>
      </c>
    </row>
    <row r="98" spans="3:9">
      <c r="D98" s="924" t="s">
        <v>399</v>
      </c>
      <c r="E98" s="1036"/>
      <c r="F98" s="956" t="s">
        <v>680</v>
      </c>
      <c r="G98" s="956" t="s">
        <v>680</v>
      </c>
    </row>
    <row r="99" spans="3:9">
      <c r="D99" s="902" t="s">
        <v>410</v>
      </c>
      <c r="E99" s="925">
        <f>ROUND(SUM(+H90)*10%,0)</f>
        <v>0</v>
      </c>
      <c r="F99" s="1059">
        <f>C54</f>
        <v>0</v>
      </c>
      <c r="G99" s="957" t="s">
        <v>708</v>
      </c>
    </row>
    <row r="100" spans="3:9">
      <c r="D100" s="926" t="s">
        <v>413</v>
      </c>
      <c r="E100" s="925">
        <f>ROUND(SUM(+H54),0)</f>
        <v>0</v>
      </c>
      <c r="F100" s="1059">
        <f>D54</f>
        <v>0</v>
      </c>
      <c r="G100" s="957" t="s">
        <v>678</v>
      </c>
    </row>
    <row r="101" spans="3:9" ht="18.75" thickBot="1">
      <c r="D101" s="1046" t="str">
        <f>IF(E100&lt;=E99,"within compliance","out of compliance")</f>
        <v>within compliance</v>
      </c>
      <c r="E101" s="955"/>
      <c r="F101" s="1059">
        <f>E54</f>
        <v>0</v>
      </c>
      <c r="G101" s="1417" t="s">
        <v>679</v>
      </c>
    </row>
    <row r="102" spans="3:9">
      <c r="D102" s="1047" t="s">
        <v>223</v>
      </c>
      <c r="E102" s="1048">
        <f>+E99-E100</f>
        <v>0</v>
      </c>
      <c r="F102" s="1059">
        <f>G54</f>
        <v>0</v>
      </c>
      <c r="G102" s="1417" t="s">
        <v>416</v>
      </c>
    </row>
    <row r="103" spans="3:9">
      <c r="D103" s="916"/>
      <c r="E103" s="916"/>
      <c r="F103" s="1062">
        <f>SUM(F99:F102)</f>
        <v>0</v>
      </c>
      <c r="G103" s="1062"/>
      <c r="H103" s="948"/>
    </row>
    <row r="104" spans="3:9">
      <c r="D104" s="916"/>
      <c r="E104" s="1024" t="s">
        <v>727</v>
      </c>
      <c r="F104" s="1061">
        <f>+F103</f>
        <v>0</v>
      </c>
      <c r="H104" s="947"/>
    </row>
    <row r="105" spans="3:9">
      <c r="C105" s="916"/>
      <c r="D105" s="916"/>
      <c r="E105" s="916"/>
      <c r="F105" s="916"/>
      <c r="I105" s="942"/>
    </row>
    <row r="108" spans="3:9" ht="18">
      <c r="C108" s="1309" t="s">
        <v>814</v>
      </c>
      <c r="D108" s="1128"/>
      <c r="E108" s="1128"/>
      <c r="F108" s="1128"/>
      <c r="G108" s="1128"/>
      <c r="H108" s="1128"/>
    </row>
    <row r="109" spans="3:9" ht="16.5">
      <c r="C109" s="1310" t="s">
        <v>372</v>
      </c>
      <c r="D109" s="1310" t="s">
        <v>818</v>
      </c>
      <c r="E109" s="1310" t="s">
        <v>819</v>
      </c>
      <c r="F109" s="1310" t="s">
        <v>822</v>
      </c>
      <c r="G109" s="1310" t="s">
        <v>823</v>
      </c>
      <c r="H109" s="1310" t="s">
        <v>824</v>
      </c>
    </row>
    <row r="110" spans="3:9" ht="16.5">
      <c r="C110" s="1311" t="s">
        <v>815</v>
      </c>
      <c r="D110" s="1314">
        <f>C31</f>
        <v>0</v>
      </c>
      <c r="E110" s="1315"/>
      <c r="F110" s="1259"/>
      <c r="G110" s="1314"/>
      <c r="H110" s="1315"/>
    </row>
    <row r="111" spans="3:9" ht="16.5">
      <c r="C111" s="1311" t="s">
        <v>816</v>
      </c>
      <c r="D111" s="1314">
        <f>C32</f>
        <v>0</v>
      </c>
      <c r="E111" s="1315"/>
      <c r="F111" s="1259"/>
      <c r="G111" s="1314"/>
      <c r="H111" s="1315"/>
    </row>
    <row r="112" spans="3:9" ht="16.5">
      <c r="C112" s="1311" t="s">
        <v>78</v>
      </c>
      <c r="D112" s="1314">
        <f>C33</f>
        <v>0</v>
      </c>
      <c r="E112" s="1315"/>
      <c r="F112" s="1259"/>
      <c r="G112" s="1314">
        <f>G66</f>
        <v>0</v>
      </c>
      <c r="H112" s="1314">
        <f>G78</f>
        <v>0</v>
      </c>
    </row>
    <row r="113" spans="3:8" ht="16.5">
      <c r="C113" s="1311" t="s">
        <v>59</v>
      </c>
      <c r="D113" s="1314">
        <f>C34</f>
        <v>0</v>
      </c>
      <c r="E113" s="1315"/>
      <c r="F113" s="1316"/>
      <c r="G113" s="1317"/>
      <c r="H113" s="1318"/>
    </row>
    <row r="114" spans="3:8" ht="16.5">
      <c r="C114" s="1311" t="s">
        <v>821</v>
      </c>
      <c r="D114" s="1319">
        <v>0</v>
      </c>
      <c r="E114" s="1314">
        <f>D35</f>
        <v>0</v>
      </c>
      <c r="F114" s="1316"/>
      <c r="G114" s="1317"/>
      <c r="H114" s="1318"/>
    </row>
    <row r="115" spans="3:8" ht="16.5">
      <c r="C115" s="1311" t="s">
        <v>833</v>
      </c>
      <c r="D115" s="1259"/>
      <c r="E115" s="1259"/>
      <c r="F115" s="1259"/>
      <c r="G115" s="1314">
        <f>G67</f>
        <v>0</v>
      </c>
      <c r="H115" s="1314">
        <f>G79</f>
        <v>0</v>
      </c>
    </row>
    <row r="116" spans="3:8" ht="16.5">
      <c r="C116" s="1311" t="s">
        <v>944</v>
      </c>
      <c r="D116" s="1314">
        <f>C40+C41</f>
        <v>0</v>
      </c>
      <c r="E116" s="1315"/>
      <c r="F116" s="1320">
        <f>F38</f>
        <v>0</v>
      </c>
      <c r="G116" s="1317"/>
      <c r="H116" s="1318"/>
    </row>
    <row r="117" spans="3:8" ht="16.5">
      <c r="C117" s="1311" t="s">
        <v>820</v>
      </c>
      <c r="D117" s="1259"/>
      <c r="E117" s="1314">
        <f>E42</f>
        <v>0</v>
      </c>
      <c r="F117" s="1316"/>
      <c r="G117" s="1317"/>
      <c r="H117" s="1318"/>
    </row>
    <row r="118" spans="3:8" ht="16.5">
      <c r="C118" s="1311" t="s">
        <v>788</v>
      </c>
      <c r="D118" s="1314">
        <f>C44</f>
        <v>0</v>
      </c>
      <c r="E118" s="1315"/>
      <c r="F118" s="1316"/>
      <c r="G118" s="1317"/>
      <c r="H118" s="1318"/>
    </row>
    <row r="119" spans="3:8" ht="16.5">
      <c r="C119" s="1311" t="s">
        <v>817</v>
      </c>
      <c r="D119" s="1314">
        <f>C45</f>
        <v>0</v>
      </c>
      <c r="E119" s="1315"/>
      <c r="F119" s="1316"/>
      <c r="G119" s="1317"/>
      <c r="H119" s="1318"/>
    </row>
    <row r="120" spans="3:8" ht="16.5">
      <c r="C120" s="1311" t="s">
        <v>834</v>
      </c>
      <c r="D120" s="1259"/>
      <c r="E120" s="1259"/>
      <c r="F120" s="1259"/>
      <c r="G120" s="1314">
        <f>G68+G69</f>
        <v>0</v>
      </c>
      <c r="H120" s="1314">
        <f>G80+G81</f>
        <v>0</v>
      </c>
    </row>
    <row r="121" spans="3:8" ht="16.5">
      <c r="C121" s="1312" t="s">
        <v>83</v>
      </c>
      <c r="D121" s="1322">
        <f>C47</f>
        <v>0</v>
      </c>
      <c r="E121" s="1323"/>
      <c r="F121" s="1324"/>
      <c r="G121" s="1325"/>
      <c r="H121" s="1326"/>
    </row>
    <row r="122" spans="3:8" ht="16.5">
      <c r="C122" s="1311" t="s">
        <v>80</v>
      </c>
      <c r="D122" s="1259"/>
      <c r="E122" s="1314">
        <f>D48+E48</f>
        <v>0</v>
      </c>
      <c r="F122" s="1316"/>
      <c r="G122" s="1317"/>
      <c r="H122" s="1318"/>
    </row>
    <row r="123" spans="3:8" ht="16.5">
      <c r="C123" s="1311" t="s">
        <v>84</v>
      </c>
      <c r="D123" s="1314">
        <f>C49</f>
        <v>0</v>
      </c>
      <c r="E123" s="1314">
        <f>D49</f>
        <v>0</v>
      </c>
      <c r="F123" s="1316"/>
      <c r="G123" s="1317"/>
      <c r="H123" s="1318"/>
    </row>
    <row r="124" spans="3:8" ht="16.5">
      <c r="C124" s="1311" t="s">
        <v>61</v>
      </c>
      <c r="D124" s="1314">
        <f>C58</f>
        <v>0</v>
      </c>
      <c r="E124" s="1315"/>
      <c r="F124" s="1316"/>
      <c r="G124" s="1317"/>
      <c r="H124" s="1318"/>
    </row>
    <row r="125" spans="3:8" ht="16.5">
      <c r="C125" s="1311" t="s">
        <v>790</v>
      </c>
      <c r="D125" s="1314">
        <f>C36+C43+C46+C50+C51+C52+C60+C61+C62+C64+C65</f>
        <v>0</v>
      </c>
      <c r="E125" s="1327"/>
      <c r="F125" s="1328"/>
      <c r="G125" s="1321"/>
      <c r="H125" s="1329"/>
    </row>
    <row r="126" spans="3:8" ht="16.5">
      <c r="C126" s="1311" t="s">
        <v>835</v>
      </c>
      <c r="D126" s="1314"/>
      <c r="E126" s="1327"/>
      <c r="F126" s="1328"/>
      <c r="G126" s="1330">
        <f>G70+G71+G72+G73</f>
        <v>0</v>
      </c>
      <c r="H126" s="1321">
        <f>G82+G83+G84+G85</f>
        <v>0</v>
      </c>
    </row>
    <row r="127" spans="3:8" ht="16.5">
      <c r="C127" s="1311" t="s">
        <v>838</v>
      </c>
      <c r="D127" s="1314"/>
      <c r="E127" s="1327"/>
      <c r="F127" s="1328"/>
      <c r="G127" s="1321">
        <f>G75</f>
        <v>0</v>
      </c>
      <c r="H127" s="1321">
        <f>G87</f>
        <v>0</v>
      </c>
    </row>
    <row r="128" spans="3:8" ht="16.5">
      <c r="C128" s="1311" t="s">
        <v>836</v>
      </c>
      <c r="D128" s="1314"/>
      <c r="E128" s="1327"/>
      <c r="F128" s="1328"/>
      <c r="G128" s="1321">
        <f>-G74+G76</f>
        <v>0</v>
      </c>
      <c r="H128" s="1321">
        <f>G86+G88</f>
        <v>0</v>
      </c>
    </row>
    <row r="129" spans="3:8" ht="16.5">
      <c r="C129" s="1311" t="s">
        <v>837</v>
      </c>
      <c r="D129" s="1314"/>
      <c r="E129" s="1327"/>
      <c r="F129" s="1328"/>
      <c r="G129" s="1321">
        <f>G77</f>
        <v>0</v>
      </c>
      <c r="H129" s="1321">
        <f>G89</f>
        <v>0</v>
      </c>
    </row>
    <row r="130" spans="3:8" ht="16.5">
      <c r="C130" s="1311" t="s">
        <v>82</v>
      </c>
      <c r="D130" s="1314">
        <f>C63</f>
        <v>0</v>
      </c>
      <c r="E130" s="1327"/>
      <c r="F130" s="1328"/>
      <c r="G130" s="1321"/>
      <c r="H130" s="1329"/>
    </row>
    <row r="131" spans="3:8" ht="16.5">
      <c r="C131" s="1313" t="s">
        <v>39</v>
      </c>
      <c r="D131" s="1314">
        <f t="shared" ref="D131:H131" si="11">SUM(D110:D130)</f>
        <v>0</v>
      </c>
      <c r="E131" s="1314">
        <f t="shared" si="11"/>
        <v>0</v>
      </c>
      <c r="F131" s="1314">
        <f t="shared" si="11"/>
        <v>0</v>
      </c>
      <c r="G131" s="1314">
        <f t="shared" si="11"/>
        <v>0</v>
      </c>
      <c r="H131" s="1314">
        <f t="shared" si="11"/>
        <v>0</v>
      </c>
    </row>
  </sheetData>
  <mergeCells count="4">
    <mergeCell ref="C2:E2"/>
    <mergeCell ref="C3:D3"/>
    <mergeCell ref="I10:I11"/>
    <mergeCell ref="C4:D4"/>
  </mergeCells>
  <dataValidations count="1">
    <dataValidation type="list" allowBlank="1" showInputMessage="1" showErrorMessage="1" sqref="H1" xr:uid="{1D50C3F8-4621-42CE-99E0-136A056BACFF}">
      <formula1>Approved_By</formula1>
    </dataValidation>
  </dataValidations>
  <printOptions horizontalCentered="1" verticalCentered="1"/>
  <pageMargins left="0" right="0" top="0" bottom="0" header="0.05" footer="0.3"/>
  <pageSetup scale="39" orientation="landscape" r:id="rId1"/>
  <headerFooter>
    <oddFooter>&amp;L
&amp;D&amp;T&amp;R
Last updated: 7/30/26)</oddFooter>
  </headerFooter>
  <rowBreaks count="1" manualBreakCount="1">
    <brk id="51"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31">
    <tabColor theme="9" tint="0.39997558519241921"/>
  </sheetPr>
  <dimension ref="A1:S76"/>
  <sheetViews>
    <sheetView topLeftCell="B10" zoomScale="75" zoomScaleNormal="75" zoomScaleSheetLayoutView="50" workbookViewId="0">
      <selection activeCell="H21" sqref="H21"/>
    </sheetView>
  </sheetViews>
  <sheetFormatPr defaultColWidth="9" defaultRowHeight="26.25"/>
  <cols>
    <col min="1" max="1" width="5.140625" style="731" customWidth="1"/>
    <col min="2" max="2" width="13.7109375" style="731" customWidth="1"/>
    <col min="3" max="3" width="14" style="731" customWidth="1"/>
    <col min="4" max="4" width="12" style="731" customWidth="1"/>
    <col min="5" max="5" width="53.28515625" style="731" customWidth="1"/>
    <col min="6" max="6" width="19.7109375" style="731" customWidth="1"/>
    <col min="7" max="7" width="17.42578125" style="731" customWidth="1"/>
    <col min="8" max="8" width="17.85546875" style="731" customWidth="1"/>
    <col min="9" max="9" width="16.7109375" style="731" customWidth="1"/>
    <col min="10" max="10" width="16.140625" style="731" customWidth="1"/>
    <col min="11" max="11" width="17.28515625" style="731" customWidth="1"/>
    <col min="12" max="12" width="16" style="731" customWidth="1"/>
    <col min="13" max="13" width="21.85546875" style="731" customWidth="1"/>
    <col min="14" max="14" width="35.42578125" style="731" customWidth="1"/>
    <col min="15" max="15" width="28.140625" style="731" customWidth="1"/>
    <col min="16" max="16" width="30.42578125" style="731" customWidth="1"/>
    <col min="17" max="17" width="16.28515625" style="731" customWidth="1"/>
    <col min="18" max="18" width="2.42578125" style="731" customWidth="1"/>
    <col min="19" max="19" width="8.7109375" style="731" customWidth="1"/>
    <col min="20" max="16384" width="9" style="731"/>
  </cols>
  <sheetData>
    <row r="1" spans="1:19">
      <c r="A1" s="726" t="s">
        <v>295</v>
      </c>
      <c r="B1" s="726"/>
      <c r="C1" s="726"/>
      <c r="D1" s="726"/>
      <c r="E1" s="727"/>
      <c r="F1" s="728" t="s">
        <v>296</v>
      </c>
      <c r="G1" s="729"/>
      <c r="H1" s="729"/>
      <c r="I1" s="729"/>
      <c r="J1" s="729"/>
      <c r="K1" s="729"/>
      <c r="L1" s="729"/>
      <c r="M1" s="729"/>
      <c r="N1" s="729"/>
      <c r="O1" s="729"/>
      <c r="P1" s="730"/>
      <c r="Q1" s="727"/>
      <c r="R1" s="727"/>
      <c r="S1" s="727"/>
    </row>
    <row r="2" spans="1:19" ht="52.5">
      <c r="A2" s="732" t="s">
        <v>211</v>
      </c>
      <c r="B2" s="727"/>
      <c r="C2" s="727"/>
      <c r="D2" s="727"/>
      <c r="E2" s="727"/>
      <c r="F2" s="733" t="s">
        <v>640</v>
      </c>
      <c r="G2" s="733"/>
      <c r="H2" s="733"/>
      <c r="I2" s="733"/>
      <c r="J2" s="733"/>
      <c r="K2" s="733"/>
      <c r="L2" s="733"/>
      <c r="M2" s="733"/>
      <c r="N2" s="733"/>
      <c r="O2" s="733"/>
      <c r="P2" s="727"/>
      <c r="Q2" s="727"/>
      <c r="R2" s="727"/>
      <c r="S2" s="727"/>
    </row>
    <row r="3" spans="1:19" ht="6" customHeight="1">
      <c r="A3" s="727"/>
      <c r="B3" s="727"/>
      <c r="C3" s="727"/>
      <c r="D3" s="727"/>
      <c r="E3" s="727"/>
      <c r="F3" s="727"/>
      <c r="G3" s="727"/>
      <c r="H3" s="727"/>
      <c r="I3" s="727"/>
      <c r="J3" s="727"/>
      <c r="K3" s="727"/>
      <c r="L3" s="727"/>
      <c r="M3" s="727"/>
      <c r="N3" s="727"/>
      <c r="O3" s="727"/>
      <c r="P3" s="727"/>
      <c r="Q3" s="734"/>
      <c r="R3" s="727"/>
      <c r="S3" s="727"/>
    </row>
    <row r="4" spans="1:19">
      <c r="A4" s="869" t="s">
        <v>297</v>
      </c>
      <c r="B4" s="869"/>
      <c r="C4" s="727"/>
      <c r="D4" s="1654" t="s">
        <v>476</v>
      </c>
      <c r="E4" s="1654"/>
      <c r="F4" s="1654"/>
      <c r="G4" s="1654"/>
      <c r="H4" s="734"/>
      <c r="M4" s="727"/>
      <c r="O4" s="727"/>
      <c r="P4" s="1655" t="s">
        <v>302</v>
      </c>
      <c r="Q4" s="1655"/>
      <c r="R4" s="727"/>
      <c r="S4" s="727"/>
    </row>
    <row r="5" spans="1:19" ht="18" customHeight="1">
      <c r="A5" s="727"/>
      <c r="B5" s="727"/>
      <c r="C5" s="727"/>
      <c r="D5" s="727"/>
      <c r="E5" s="727"/>
      <c r="F5" s="727"/>
      <c r="G5" s="727"/>
      <c r="M5" s="732"/>
      <c r="O5" s="1651" t="s">
        <v>479</v>
      </c>
      <c r="P5" s="1652"/>
      <c r="Q5" s="1652"/>
      <c r="R5" s="727"/>
      <c r="S5" s="727"/>
    </row>
    <row r="6" spans="1:19">
      <c r="A6" s="727" t="s">
        <v>304</v>
      </c>
      <c r="B6" s="727"/>
      <c r="C6" s="727"/>
      <c r="D6" s="1656" t="s">
        <v>476</v>
      </c>
      <c r="E6" s="1656"/>
      <c r="F6" s="1656"/>
      <c r="G6" s="1656"/>
      <c r="H6" s="1656"/>
      <c r="I6" s="1656"/>
      <c r="J6" s="1656"/>
      <c r="K6" s="1656"/>
      <c r="L6" s="727"/>
      <c r="M6" s="727"/>
      <c r="N6" s="727"/>
      <c r="O6" s="727"/>
      <c r="P6" s="1655" t="s">
        <v>350</v>
      </c>
      <c r="Q6" s="1655"/>
      <c r="R6" s="727"/>
      <c r="S6" s="727"/>
    </row>
    <row r="7" spans="1:19" ht="18.75" customHeight="1">
      <c r="A7" s="727"/>
      <c r="B7" s="727"/>
      <c r="C7" s="727"/>
      <c r="D7" s="727"/>
      <c r="E7" s="727"/>
      <c r="F7" s="727"/>
      <c r="G7" s="727"/>
      <c r="H7" s="727"/>
      <c r="I7" s="734"/>
      <c r="J7" s="735" t="s">
        <v>477</v>
      </c>
      <c r="K7" s="870" t="s">
        <v>298</v>
      </c>
      <c r="L7" s="736"/>
      <c r="O7" s="727"/>
      <c r="P7" s="1653" t="s">
        <v>298</v>
      </c>
      <c r="Q7" s="1653"/>
      <c r="R7" s="727"/>
      <c r="S7" s="727"/>
    </row>
    <row r="8" spans="1:19">
      <c r="A8" s="727"/>
      <c r="B8" s="727"/>
      <c r="C8" s="727"/>
      <c r="D8" s="737" t="s">
        <v>305</v>
      </c>
      <c r="E8" s="737" t="s">
        <v>306</v>
      </c>
      <c r="F8" s="727"/>
      <c r="G8" s="727"/>
      <c r="H8" s="727"/>
      <c r="I8" s="727"/>
      <c r="J8" s="727"/>
      <c r="K8" s="727"/>
      <c r="L8" s="727"/>
      <c r="M8" s="727"/>
      <c r="N8" s="727"/>
      <c r="O8" s="727"/>
      <c r="P8" s="727"/>
      <c r="Q8" s="727"/>
      <c r="R8" s="727"/>
      <c r="S8" s="727"/>
    </row>
    <row r="9" spans="1:19" ht="18.95" customHeight="1">
      <c r="A9" s="727" t="s">
        <v>307</v>
      </c>
      <c r="B9" s="727"/>
      <c r="C9" s="727"/>
      <c r="D9" s="1659" t="s">
        <v>476</v>
      </c>
      <c r="E9" s="1659"/>
      <c r="F9" s="727"/>
      <c r="G9" s="727"/>
      <c r="H9" s="727"/>
      <c r="I9" s="727"/>
      <c r="J9" s="727"/>
      <c r="K9" s="727"/>
      <c r="L9" s="727"/>
      <c r="M9" s="727"/>
      <c r="N9" s="727"/>
      <c r="O9" s="727"/>
      <c r="P9" s="1655" t="s">
        <v>308</v>
      </c>
      <c r="Q9" s="1660"/>
      <c r="R9" s="738"/>
      <c r="S9" s="727"/>
    </row>
    <row r="10" spans="1:19" ht="18.95" customHeight="1">
      <c r="A10" s="727" t="s">
        <v>309</v>
      </c>
      <c r="B10" s="727"/>
      <c r="C10" s="727"/>
      <c r="D10" s="1659" t="s">
        <v>476</v>
      </c>
      <c r="E10" s="1659"/>
      <c r="F10" s="727"/>
      <c r="G10" s="727"/>
      <c r="H10" s="729"/>
      <c r="I10" s="739" t="s">
        <v>303</v>
      </c>
      <c r="J10" s="1657" t="s">
        <v>293</v>
      </c>
      <c r="K10" s="1658"/>
      <c r="L10" s="1658"/>
      <c r="M10" s="740"/>
      <c r="N10" s="727"/>
      <c r="O10" s="1651" t="s">
        <v>479</v>
      </c>
      <c r="P10" s="1661"/>
      <c r="Q10" s="1661"/>
      <c r="R10" s="1661"/>
      <c r="S10" s="727"/>
    </row>
    <row r="11" spans="1:19" ht="18.95" customHeight="1">
      <c r="A11" s="727" t="s">
        <v>192</v>
      </c>
      <c r="B11" s="727"/>
      <c r="C11" s="727"/>
      <c r="D11" s="1659" t="s">
        <v>476</v>
      </c>
      <c r="E11" s="1659"/>
      <c r="F11" s="727"/>
      <c r="G11" s="727"/>
      <c r="H11" s="727"/>
      <c r="I11" s="727"/>
      <c r="J11" s="727"/>
      <c r="K11" s="727"/>
      <c r="L11" s="727"/>
      <c r="M11" s="727"/>
      <c r="N11" s="727"/>
      <c r="R11" s="727"/>
      <c r="S11" s="727"/>
    </row>
    <row r="12" spans="1:19" ht="18.95" customHeight="1">
      <c r="A12" s="727" t="s">
        <v>310</v>
      </c>
      <c r="B12" s="727"/>
      <c r="C12" s="727"/>
      <c r="D12" s="1659" t="s">
        <v>476</v>
      </c>
      <c r="E12" s="1659"/>
      <c r="F12" s="727"/>
      <c r="G12" s="727"/>
      <c r="H12" s="727"/>
      <c r="I12" s="727"/>
      <c r="J12" s="727"/>
      <c r="K12" s="727"/>
      <c r="L12" s="727"/>
      <c r="M12" s="727"/>
      <c r="N12" s="727"/>
      <c r="O12" s="1655" t="s">
        <v>311</v>
      </c>
      <c r="P12" s="1655"/>
      <c r="Q12" s="1662"/>
      <c r="R12" s="727"/>
      <c r="S12" s="727"/>
    </row>
    <row r="13" spans="1:19" ht="18.95" customHeight="1">
      <c r="A13" s="727"/>
      <c r="B13" s="727"/>
      <c r="C13" s="727"/>
      <c r="D13" s="741"/>
      <c r="E13" s="741"/>
      <c r="F13" s="727"/>
      <c r="G13" s="727"/>
      <c r="H13" s="727"/>
      <c r="I13" s="742" t="s">
        <v>478</v>
      </c>
      <c r="J13" s="1663" t="s">
        <v>476</v>
      </c>
      <c r="K13" s="1663"/>
      <c r="L13" s="1664"/>
      <c r="M13" s="1665"/>
      <c r="N13" s="1665"/>
      <c r="O13" s="1651" t="s">
        <v>479</v>
      </c>
      <c r="P13" s="1652"/>
      <c r="Q13" s="1652"/>
      <c r="R13" s="727"/>
      <c r="S13" s="727"/>
    </row>
    <row r="14" spans="1:19">
      <c r="F14" s="727"/>
      <c r="G14" s="727"/>
      <c r="H14" s="727"/>
      <c r="I14" s="727"/>
      <c r="J14" s="727"/>
      <c r="K14" s="727"/>
      <c r="L14" s="727"/>
      <c r="M14" s="727"/>
      <c r="N14" s="727"/>
      <c r="O14" s="727"/>
      <c r="R14" s="727"/>
      <c r="S14" s="727"/>
    </row>
    <row r="15" spans="1:19">
      <c r="A15" s="727"/>
      <c r="B15" s="727"/>
      <c r="C15" s="727"/>
      <c r="D15" s="730"/>
      <c r="E15" s="730"/>
      <c r="F15" s="727"/>
      <c r="G15" s="727"/>
      <c r="H15" s="727"/>
      <c r="I15" s="727"/>
      <c r="J15" s="727"/>
      <c r="K15" s="727"/>
      <c r="L15" s="727"/>
      <c r="M15" s="727"/>
      <c r="N15" s="727"/>
      <c r="R15" s="727"/>
      <c r="S15" s="727"/>
    </row>
    <row r="16" spans="1:19">
      <c r="A16" s="727"/>
      <c r="B16" s="727"/>
      <c r="C16" s="727"/>
      <c r="D16" s="730"/>
      <c r="E16" s="730"/>
      <c r="F16" s="727"/>
      <c r="G16" s="727"/>
      <c r="H16" s="727"/>
      <c r="I16" s="727"/>
      <c r="J16" s="727"/>
      <c r="K16" s="727"/>
      <c r="L16" s="727"/>
      <c r="M16" s="727"/>
      <c r="N16" s="727"/>
      <c r="O16" s="727"/>
      <c r="P16" s="730"/>
      <c r="Q16" s="730"/>
      <c r="R16" s="727"/>
      <c r="S16" s="727"/>
    </row>
    <row r="17" spans="1:19" ht="27" thickBot="1">
      <c r="A17" s="727"/>
      <c r="B17" s="727"/>
      <c r="C17" s="727"/>
      <c r="D17" s="727"/>
      <c r="E17" s="727"/>
      <c r="F17" s="727"/>
      <c r="G17" s="727"/>
      <c r="H17" s="727"/>
      <c r="I17" s="727"/>
      <c r="J17" s="727"/>
      <c r="K17" s="727"/>
      <c r="L17" s="727"/>
      <c r="M17" s="727"/>
      <c r="N17" s="727"/>
      <c r="O17" s="727"/>
      <c r="P17" s="727"/>
      <c r="Q17" s="727"/>
      <c r="R17" s="727"/>
      <c r="S17" s="727"/>
    </row>
    <row r="18" spans="1:19" ht="9" customHeight="1" thickTop="1" thickBot="1">
      <c r="A18" s="743"/>
      <c r="B18" s="744"/>
      <c r="C18" s="744"/>
      <c r="D18" s="744"/>
      <c r="E18" s="744"/>
      <c r="F18" s="744"/>
      <c r="G18" s="744"/>
      <c r="H18" s="744"/>
      <c r="I18" s="744"/>
      <c r="J18" s="744"/>
      <c r="K18" s="744"/>
      <c r="L18" s="744"/>
      <c r="M18" s="744"/>
      <c r="N18" s="744"/>
      <c r="O18" s="744"/>
      <c r="P18" s="744"/>
      <c r="Q18" s="745"/>
      <c r="R18" s="727"/>
      <c r="S18" s="727"/>
    </row>
    <row r="19" spans="1:19" ht="18" customHeight="1" thickTop="1">
      <c r="A19" s="746"/>
      <c r="B19" s="727"/>
      <c r="C19" s="727"/>
      <c r="D19" s="727"/>
      <c r="E19" s="727"/>
      <c r="F19" s="848" t="s">
        <v>312</v>
      </c>
      <c r="G19" s="849" t="s">
        <v>313</v>
      </c>
      <c r="H19" s="849" t="s">
        <v>314</v>
      </c>
      <c r="I19" s="849" t="s">
        <v>315</v>
      </c>
      <c r="J19" s="849" t="s">
        <v>316</v>
      </c>
      <c r="K19" s="849" t="s">
        <v>317</v>
      </c>
      <c r="L19" s="847"/>
      <c r="M19" s="847"/>
      <c r="O19" s="847"/>
      <c r="P19" s="747"/>
      <c r="Q19" s="1387"/>
      <c r="R19" s="727"/>
      <c r="S19" s="727"/>
    </row>
    <row r="20" spans="1:19" ht="88.5" customHeight="1" thickBot="1">
      <c r="A20" s="746"/>
      <c r="B20" s="727"/>
      <c r="C20" s="727"/>
      <c r="D20" s="727"/>
      <c r="E20" s="727"/>
      <c r="F20" s="850" t="s">
        <v>318</v>
      </c>
      <c r="G20" s="851" t="s">
        <v>319</v>
      </c>
      <c r="H20" s="851" t="s">
        <v>320</v>
      </c>
      <c r="I20" s="851" t="s">
        <v>321</v>
      </c>
      <c r="J20" s="851" t="s">
        <v>322</v>
      </c>
      <c r="K20" s="851" t="s">
        <v>323</v>
      </c>
      <c r="L20" s="851" t="s">
        <v>550</v>
      </c>
      <c r="M20" s="861" t="s">
        <v>647</v>
      </c>
      <c r="N20" s="1025" t="s">
        <v>988</v>
      </c>
      <c r="O20" s="851" t="s">
        <v>549</v>
      </c>
      <c r="P20" s="852" t="s">
        <v>324</v>
      </c>
      <c r="Q20" s="1391"/>
      <c r="R20" s="727"/>
      <c r="S20" s="727"/>
    </row>
    <row r="21" spans="1:19" ht="27.75" thickTop="1" thickBot="1">
      <c r="A21" s="746"/>
      <c r="B21" s="1688" t="s">
        <v>325</v>
      </c>
      <c r="C21" s="1688"/>
      <c r="D21" s="1688"/>
      <c r="E21" s="1689"/>
      <c r="F21" s="864">
        <v>93.043999999999997</v>
      </c>
      <c r="G21" s="864">
        <v>93.045000000000002</v>
      </c>
      <c r="H21" s="864">
        <v>93.045000000000002</v>
      </c>
      <c r="I21" s="864">
        <v>93.043000000000006</v>
      </c>
      <c r="J21" s="864">
        <v>93.052000000000007</v>
      </c>
      <c r="K21" s="864">
        <v>93.040999999999997</v>
      </c>
      <c r="L21" s="864">
        <v>93.052999999999997</v>
      </c>
      <c r="M21" s="863" t="s">
        <v>582</v>
      </c>
      <c r="N21" s="864" t="s">
        <v>701</v>
      </c>
      <c r="O21" s="864">
        <v>99.998999999999995</v>
      </c>
      <c r="P21" s="748"/>
      <c r="Q21" s="1393"/>
      <c r="R21" s="727"/>
      <c r="S21" s="727"/>
    </row>
    <row r="22" spans="1:19" s="755" customFormat="1" ht="5.25" customHeight="1" thickTop="1" thickBot="1">
      <c r="A22" s="749"/>
      <c r="B22" s="750"/>
      <c r="C22" s="750"/>
      <c r="D22" s="750"/>
      <c r="E22" s="751"/>
      <c r="F22" s="752"/>
      <c r="G22" s="753"/>
      <c r="H22" s="753"/>
      <c r="I22" s="753"/>
      <c r="J22" s="753"/>
      <c r="K22" s="753"/>
      <c r="L22" s="753"/>
      <c r="M22" s="862"/>
      <c r="O22" s="753"/>
      <c r="P22" s="754"/>
      <c r="Q22" s="1392"/>
      <c r="R22" s="750"/>
      <c r="S22" s="750"/>
    </row>
    <row r="23" spans="1:19">
      <c r="A23" s="1690" t="s">
        <v>290</v>
      </c>
      <c r="B23" s="1691"/>
      <c r="C23" s="1691"/>
      <c r="D23" s="1691"/>
      <c r="E23" s="1691"/>
      <c r="F23" s="756" t="s">
        <v>383</v>
      </c>
      <c r="G23" s="756" t="s">
        <v>384</v>
      </c>
      <c r="H23" s="865" t="s">
        <v>385</v>
      </c>
      <c r="I23" s="865" t="s">
        <v>386</v>
      </c>
      <c r="J23" s="866" t="s">
        <v>387</v>
      </c>
      <c r="K23" s="756" t="s">
        <v>388</v>
      </c>
      <c r="L23" s="866" t="s">
        <v>389</v>
      </c>
      <c r="M23" s="867" t="s">
        <v>390</v>
      </c>
      <c r="N23" s="1101" t="s">
        <v>771</v>
      </c>
      <c r="O23" s="868" t="s">
        <v>391</v>
      </c>
      <c r="P23" s="757" t="s">
        <v>392</v>
      </c>
      <c r="Q23" s="757"/>
      <c r="R23" s="727"/>
      <c r="S23" s="727"/>
    </row>
    <row r="24" spans="1:19">
      <c r="A24" s="758" t="s">
        <v>294</v>
      </c>
      <c r="B24" s="1681" t="s">
        <v>646</v>
      </c>
      <c r="C24" s="1652"/>
      <c r="D24" s="1652"/>
      <c r="E24" s="1652"/>
      <c r="F24" s="1652"/>
      <c r="G24" s="1652"/>
      <c r="H24" s="1652"/>
      <c r="I24" s="1652"/>
      <c r="J24" s="1652"/>
      <c r="K24" s="1652"/>
      <c r="L24" s="1652"/>
      <c r="M24" s="1652"/>
      <c r="N24" s="1652"/>
      <c r="O24" s="1652"/>
      <c r="P24" s="1652"/>
      <c r="Q24" s="1687"/>
      <c r="R24" s="727"/>
      <c r="S24" s="727"/>
    </row>
    <row r="25" spans="1:19">
      <c r="A25" s="758" t="s">
        <v>294</v>
      </c>
      <c r="B25" s="1681" t="s">
        <v>695</v>
      </c>
      <c r="C25" s="1682"/>
      <c r="D25" s="1682"/>
      <c r="E25" s="1682"/>
      <c r="F25" s="1682"/>
      <c r="G25" s="1682"/>
      <c r="H25" s="1682"/>
      <c r="I25" s="1682"/>
      <c r="J25" s="1682"/>
      <c r="K25" s="1682"/>
      <c r="L25" s="1682"/>
      <c r="M25" s="1682"/>
      <c r="N25" s="1682"/>
      <c r="O25" s="1682"/>
      <c r="P25" s="1683"/>
      <c r="Q25" s="759"/>
      <c r="R25" s="727"/>
      <c r="S25" s="727"/>
    </row>
    <row r="26" spans="1:19" ht="50.25" customHeight="1">
      <c r="A26" s="860" t="s">
        <v>67</v>
      </c>
      <c r="B26" s="1676" t="s">
        <v>641</v>
      </c>
      <c r="C26" s="1677"/>
      <c r="D26" s="1677"/>
      <c r="E26" s="1677"/>
      <c r="F26" s="1677"/>
      <c r="G26" s="1677"/>
      <c r="H26" s="1677"/>
      <c r="I26" s="1677"/>
      <c r="J26" s="1677"/>
      <c r="K26" s="1677"/>
      <c r="L26" s="1677"/>
      <c r="M26" s="1677"/>
      <c r="N26" s="1677"/>
      <c r="O26" s="1677"/>
      <c r="P26" s="1678"/>
      <c r="Q26" s="759"/>
      <c r="R26" s="727"/>
      <c r="S26" s="727"/>
    </row>
    <row r="27" spans="1:19" ht="26.25" customHeight="1">
      <c r="A27" s="758" t="s">
        <v>465</v>
      </c>
      <c r="B27" s="760" t="s">
        <v>644</v>
      </c>
      <c r="C27" s="732"/>
      <c r="D27" s="732"/>
      <c r="E27" s="732"/>
      <c r="F27" s="1684" t="s">
        <v>956</v>
      </c>
      <c r="G27" s="1685"/>
      <c r="H27" s="1685"/>
      <c r="I27" s="1685"/>
      <c r="J27" s="1685"/>
      <c r="K27" s="1685"/>
      <c r="L27" s="1685"/>
      <c r="M27" s="1685"/>
      <c r="N27" s="1685"/>
      <c r="O27" s="1685"/>
      <c r="P27" s="1685"/>
      <c r="Q27" s="1686"/>
      <c r="R27" s="727"/>
      <c r="S27" s="727"/>
    </row>
    <row r="28" spans="1:19">
      <c r="A28" s="730" t="s">
        <v>466</v>
      </c>
      <c r="B28" s="760" t="s">
        <v>645</v>
      </c>
      <c r="C28" s="732"/>
      <c r="D28" s="732"/>
      <c r="E28" s="732"/>
      <c r="F28" s="1685"/>
      <c r="G28" s="1685"/>
      <c r="H28" s="1685"/>
      <c r="I28" s="1685"/>
      <c r="J28" s="1685"/>
      <c r="K28" s="1685"/>
      <c r="L28" s="1685"/>
      <c r="M28" s="1685"/>
      <c r="N28" s="1685"/>
      <c r="O28" s="1685"/>
      <c r="P28" s="1685"/>
      <c r="Q28" s="1686"/>
      <c r="R28" s="727"/>
      <c r="S28" s="727"/>
    </row>
    <row r="29" spans="1:19">
      <c r="A29" s="730"/>
      <c r="B29" s="727"/>
      <c r="C29" s="732"/>
      <c r="D29" s="732"/>
      <c r="E29" s="732"/>
      <c r="F29" s="1685"/>
      <c r="G29" s="1685"/>
      <c r="H29" s="1685"/>
      <c r="I29" s="1685"/>
      <c r="J29" s="1685"/>
      <c r="K29" s="1685"/>
      <c r="L29" s="1685"/>
      <c r="M29" s="1685"/>
      <c r="N29" s="1685"/>
      <c r="O29" s="1685"/>
      <c r="P29" s="1685"/>
      <c r="Q29" s="1686"/>
      <c r="R29" s="727"/>
      <c r="S29" s="727"/>
    </row>
    <row r="30" spans="1:19" ht="14.25" customHeight="1">
      <c r="A30" s="730"/>
      <c r="B30" s="727"/>
      <c r="C30" s="732"/>
      <c r="D30" s="732"/>
      <c r="E30" s="732"/>
      <c r="F30" s="1685"/>
      <c r="G30" s="1685"/>
      <c r="H30" s="1685"/>
      <c r="I30" s="1685"/>
      <c r="J30" s="1685"/>
      <c r="K30" s="1685"/>
      <c r="L30" s="1685"/>
      <c r="M30" s="1685"/>
      <c r="N30" s="1685"/>
      <c r="O30" s="1685"/>
      <c r="P30" s="1685"/>
      <c r="Q30" s="1686"/>
      <c r="R30" s="727"/>
      <c r="S30" s="727"/>
    </row>
    <row r="31" spans="1:19" ht="24.75" customHeight="1">
      <c r="A31" s="726" t="s">
        <v>630</v>
      </c>
      <c r="B31" s="727" t="s">
        <v>642</v>
      </c>
      <c r="C31" s="732"/>
      <c r="D31" s="732"/>
      <c r="E31" s="732"/>
      <c r="F31" s="1684" t="s">
        <v>643</v>
      </c>
      <c r="G31" s="1685"/>
      <c r="H31" s="1685"/>
      <c r="I31" s="1685"/>
      <c r="J31" s="1685"/>
      <c r="K31" s="1685"/>
      <c r="L31" s="1685"/>
      <c r="M31" s="1685"/>
      <c r="N31" s="1685"/>
      <c r="O31" s="1685"/>
      <c r="P31" s="1685"/>
      <c r="Q31" s="1686"/>
      <c r="R31" s="727"/>
      <c r="S31" s="727"/>
    </row>
    <row r="32" spans="1:19">
      <c r="A32" s="726"/>
      <c r="B32" s="727" t="s">
        <v>598</v>
      </c>
      <c r="C32" s="732"/>
      <c r="D32" s="732"/>
      <c r="E32" s="727"/>
      <c r="F32" s="761"/>
      <c r="G32" s="762"/>
      <c r="H32" s="762"/>
      <c r="I32" s="762"/>
      <c r="J32" s="762"/>
      <c r="K32" s="762"/>
      <c r="L32" s="762"/>
      <c r="M32" s="762"/>
      <c r="N32" s="762"/>
      <c r="O32" s="762"/>
      <c r="P32" s="762"/>
      <c r="Q32" s="759"/>
      <c r="R32" s="727"/>
      <c r="S32" s="727"/>
    </row>
    <row r="33" spans="1:19" ht="11.25" customHeight="1">
      <c r="A33" s="730"/>
      <c r="B33" s="727"/>
      <c r="C33" s="732"/>
      <c r="D33" s="732"/>
      <c r="E33" s="732"/>
      <c r="F33" s="761"/>
      <c r="G33" s="762"/>
      <c r="H33" s="762"/>
      <c r="I33" s="762"/>
      <c r="J33" s="762"/>
      <c r="K33" s="762"/>
      <c r="L33" s="762"/>
      <c r="M33" s="762"/>
      <c r="N33" s="762"/>
      <c r="O33" s="762"/>
      <c r="P33" s="762"/>
      <c r="Q33" s="759"/>
      <c r="R33" s="727"/>
      <c r="S33" s="727"/>
    </row>
    <row r="34" spans="1:19">
      <c r="A34" s="1679" t="s">
        <v>327</v>
      </c>
      <c r="B34" s="1680"/>
      <c r="C34" s="1680"/>
      <c r="D34" s="1680"/>
      <c r="E34" s="1680"/>
      <c r="F34" s="761"/>
      <c r="G34" s="762"/>
      <c r="H34" s="762"/>
      <c r="I34" s="762"/>
      <c r="J34" s="762"/>
      <c r="K34" s="762"/>
      <c r="L34" s="762"/>
      <c r="M34" s="762"/>
      <c r="N34" s="762"/>
      <c r="O34" s="762"/>
      <c r="P34" s="762"/>
      <c r="Q34" s="759"/>
      <c r="R34" s="727"/>
      <c r="S34" s="727"/>
    </row>
    <row r="35" spans="1:19" ht="38.25">
      <c r="A35" s="871">
        <v>1</v>
      </c>
      <c r="B35" s="1652" t="s">
        <v>648</v>
      </c>
      <c r="C35" s="1652"/>
      <c r="D35" s="1652"/>
      <c r="E35" s="1652"/>
      <c r="F35" s="859" t="s">
        <v>291</v>
      </c>
      <c r="G35" s="859" t="s">
        <v>291</v>
      </c>
      <c r="H35" s="859" t="s">
        <v>291</v>
      </c>
      <c r="I35" s="859" t="s">
        <v>291</v>
      </c>
      <c r="J35" s="859" t="s">
        <v>291</v>
      </c>
      <c r="K35" s="859" t="s">
        <v>291</v>
      </c>
      <c r="L35" s="859" t="s">
        <v>291</v>
      </c>
      <c r="M35" s="859" t="s">
        <v>291</v>
      </c>
      <c r="N35" s="969" t="s">
        <v>712</v>
      </c>
      <c r="O35" s="859" t="s">
        <v>291</v>
      </c>
      <c r="P35" s="859" t="s">
        <v>291</v>
      </c>
      <c r="Q35" s="763" t="s">
        <v>326</v>
      </c>
      <c r="R35" s="727"/>
      <c r="S35" s="727"/>
    </row>
    <row r="36" spans="1:19">
      <c r="A36" s="871">
        <v>2</v>
      </c>
      <c r="B36" s="1673" t="s">
        <v>599</v>
      </c>
      <c r="C36" s="1674"/>
      <c r="D36" s="1674"/>
      <c r="E36" s="1674"/>
      <c r="F36" s="1674"/>
      <c r="G36" s="1674"/>
      <c r="H36" s="1674"/>
      <c r="I36" s="1674"/>
      <c r="J36" s="1674"/>
      <c r="K36" s="1674"/>
      <c r="L36" s="1674"/>
      <c r="M36" s="1674"/>
      <c r="N36" s="1674"/>
      <c r="O36" s="1674"/>
      <c r="P36" s="1675"/>
      <c r="Q36" s="763"/>
      <c r="R36" s="727"/>
      <c r="S36" s="727"/>
    </row>
    <row r="37" spans="1:19" ht="9" customHeight="1">
      <c r="A37" s="764"/>
      <c r="B37" s="1666" t="s">
        <v>600</v>
      </c>
      <c r="C37" s="1667"/>
      <c r="D37" s="1667"/>
      <c r="E37" s="1667"/>
      <c r="F37" s="1667"/>
      <c r="G37" s="1667"/>
      <c r="H37" s="1667"/>
      <c r="I37" s="1667"/>
      <c r="J37" s="1667"/>
      <c r="K37" s="1667"/>
      <c r="L37" s="1667"/>
      <c r="M37" s="1667"/>
      <c r="N37" s="1667"/>
      <c r="O37" s="1667"/>
      <c r="P37" s="1667"/>
      <c r="Q37" s="765"/>
      <c r="R37" s="727"/>
      <c r="S37" s="727"/>
    </row>
    <row r="38" spans="1:19" ht="29.25" customHeight="1" thickBot="1">
      <c r="A38" s="872">
        <v>3</v>
      </c>
      <c r="B38" s="1668"/>
      <c r="C38" s="1669"/>
      <c r="D38" s="1669"/>
      <c r="E38" s="1669"/>
      <c r="F38" s="1669"/>
      <c r="G38" s="1669"/>
      <c r="H38" s="1669"/>
      <c r="I38" s="1669"/>
      <c r="J38" s="1669"/>
      <c r="K38" s="1669"/>
      <c r="L38" s="1669"/>
      <c r="M38" s="1669"/>
      <c r="N38" s="1669"/>
      <c r="O38" s="1669"/>
      <c r="P38" s="1669"/>
      <c r="Q38" s="766" t="s">
        <v>326</v>
      </c>
      <c r="R38" s="727"/>
      <c r="S38" s="727"/>
    </row>
    <row r="39" spans="1:19" ht="85.5" customHeight="1" thickTop="1">
      <c r="A39" s="872">
        <v>4</v>
      </c>
      <c r="B39" s="767"/>
      <c r="C39" s="768" t="s">
        <v>328</v>
      </c>
      <c r="D39" s="767"/>
      <c r="E39" s="769" t="s">
        <v>480</v>
      </c>
      <c r="F39" s="770" t="s">
        <v>326</v>
      </c>
      <c r="G39" s="771" t="s">
        <v>326</v>
      </c>
      <c r="H39" s="771" t="s">
        <v>326</v>
      </c>
      <c r="I39" s="771" t="s">
        <v>326</v>
      </c>
      <c r="J39" s="771" t="s">
        <v>326</v>
      </c>
      <c r="K39" s="771" t="s">
        <v>326</v>
      </c>
      <c r="L39" s="771" t="s">
        <v>326</v>
      </c>
      <c r="M39" s="771" t="s">
        <v>326</v>
      </c>
      <c r="N39" s="771" t="s">
        <v>326</v>
      </c>
      <c r="O39" s="771" t="s">
        <v>326</v>
      </c>
      <c r="P39" s="771" t="s">
        <v>326</v>
      </c>
      <c r="Q39" s="771" t="s">
        <v>326</v>
      </c>
      <c r="R39" s="727"/>
      <c r="S39" s="727"/>
    </row>
    <row r="40" spans="1:19" ht="3" customHeight="1">
      <c r="A40" s="772"/>
      <c r="B40" s="773"/>
      <c r="C40" s="773"/>
      <c r="D40" s="773"/>
      <c r="E40" s="774"/>
      <c r="F40" s="775"/>
      <c r="G40" s="776"/>
      <c r="H40" s="775"/>
      <c r="I40" s="775"/>
      <c r="J40" s="775"/>
      <c r="K40" s="776"/>
      <c r="L40" s="775"/>
      <c r="M40" s="776"/>
      <c r="N40" s="775"/>
      <c r="O40" s="775"/>
      <c r="P40" s="775"/>
      <c r="Q40" s="777"/>
      <c r="R40" s="727"/>
      <c r="S40" s="727"/>
    </row>
    <row r="41" spans="1:19" ht="27" thickBot="1">
      <c r="B41" s="1670" t="s">
        <v>329</v>
      </c>
      <c r="C41" s="1671"/>
      <c r="D41" s="1671"/>
      <c r="E41" s="1671"/>
      <c r="F41" s="1671"/>
      <c r="G41" s="1671"/>
      <c r="H41" s="1671"/>
      <c r="I41" s="1671"/>
      <c r="J41" s="1671"/>
      <c r="K41" s="1671"/>
      <c r="L41" s="1671"/>
      <c r="M41" s="1671"/>
      <c r="N41" s="1671"/>
      <c r="O41" s="1671"/>
      <c r="P41" s="1671"/>
      <c r="Q41" s="1672"/>
      <c r="R41" s="727"/>
      <c r="S41" s="727"/>
    </row>
    <row r="42" spans="1:19" ht="39.950000000000003" customHeight="1" thickTop="1" thickBot="1">
      <c r="A42" s="873">
        <v>5</v>
      </c>
      <c r="B42" s="778" t="s">
        <v>481</v>
      </c>
      <c r="C42" s="779"/>
      <c r="D42" s="779"/>
      <c r="E42" s="780"/>
      <c r="F42" s="781"/>
      <c r="G42" s="781"/>
      <c r="H42" s="781"/>
      <c r="I42" s="781"/>
      <c r="J42" s="781"/>
      <c r="K42" s="782"/>
      <c r="L42" s="781"/>
      <c r="M42" s="781"/>
      <c r="N42" s="781"/>
      <c r="O42" s="783" t="s">
        <v>326</v>
      </c>
      <c r="P42" s="781"/>
      <c r="Q42" s="770" t="s">
        <v>326</v>
      </c>
      <c r="R42" s="727"/>
      <c r="S42" s="727"/>
    </row>
    <row r="43" spans="1:19" ht="51.75" customHeight="1" thickTop="1" thickBot="1">
      <c r="A43" s="872">
        <v>6</v>
      </c>
      <c r="B43" s="1692" t="s">
        <v>975</v>
      </c>
      <c r="C43" s="1693"/>
      <c r="D43" s="1693"/>
      <c r="E43" s="1693"/>
      <c r="F43" s="1693"/>
      <c r="G43" s="1693"/>
      <c r="H43" s="1693"/>
      <c r="I43" s="1693"/>
      <c r="J43" s="1693"/>
      <c r="K43" s="1693"/>
      <c r="L43" s="1693"/>
      <c r="M43" s="1693"/>
      <c r="N43" s="1693"/>
      <c r="O43" s="1693"/>
      <c r="P43" s="1694"/>
      <c r="Q43" s="771" t="s">
        <v>326</v>
      </c>
      <c r="R43" s="727"/>
      <c r="S43" s="727"/>
    </row>
    <row r="44" spans="1:19" ht="39.950000000000003" customHeight="1" thickTop="1" thickBot="1">
      <c r="A44" s="874">
        <v>7</v>
      </c>
      <c r="B44" s="1696" t="s">
        <v>957</v>
      </c>
      <c r="C44" s="1697"/>
      <c r="D44" s="1697"/>
      <c r="E44" s="1697"/>
      <c r="F44" s="1697"/>
      <c r="G44" s="1697"/>
      <c r="H44" s="1697"/>
      <c r="I44" s="1697"/>
      <c r="J44" s="1697"/>
      <c r="K44" s="1697"/>
      <c r="L44" s="1697"/>
      <c r="M44" s="1697"/>
      <c r="N44" s="1697"/>
      <c r="O44" s="1697"/>
      <c r="P44" s="1698"/>
      <c r="Q44" s="771" t="s">
        <v>326</v>
      </c>
      <c r="R44" s="727"/>
      <c r="S44" s="727"/>
    </row>
    <row r="45" spans="1:19" ht="39.950000000000003" customHeight="1" thickTop="1" thickBot="1">
      <c r="A45" s="874">
        <v>8</v>
      </c>
      <c r="B45" s="1696" t="s">
        <v>601</v>
      </c>
      <c r="C45" s="1703"/>
      <c r="D45" s="1703"/>
      <c r="E45" s="1703"/>
      <c r="F45" s="1703"/>
      <c r="G45" s="1703"/>
      <c r="H45" s="1703"/>
      <c r="I45" s="1703"/>
      <c r="J45" s="1703"/>
      <c r="K45" s="1703"/>
      <c r="L45" s="1703"/>
      <c r="M45" s="1703"/>
      <c r="N45" s="1703"/>
      <c r="O45" s="1703"/>
      <c r="P45" s="1704"/>
      <c r="Q45" s="771"/>
      <c r="R45" s="727"/>
      <c r="S45" s="727"/>
    </row>
    <row r="46" spans="1:19" ht="39.950000000000003" customHeight="1" thickTop="1" thickBot="1">
      <c r="A46" s="875">
        <v>9</v>
      </c>
      <c r="B46" s="1699" t="s">
        <v>602</v>
      </c>
      <c r="C46" s="1700"/>
      <c r="D46" s="1700"/>
      <c r="E46" s="1700"/>
      <c r="F46" s="1700"/>
      <c r="G46" s="1700"/>
      <c r="H46" s="1700"/>
      <c r="I46" s="1700"/>
      <c r="J46" s="1700"/>
      <c r="K46" s="1700"/>
      <c r="L46" s="1700"/>
      <c r="M46" s="1700"/>
      <c r="N46" s="1700"/>
      <c r="O46" s="1700"/>
      <c r="P46" s="1701"/>
      <c r="Q46" s="771" t="s">
        <v>326</v>
      </c>
      <c r="R46" s="727"/>
      <c r="S46" s="727"/>
    </row>
    <row r="47" spans="1:19" ht="3" customHeight="1" thickTop="1" thickBot="1">
      <c r="A47" s="784">
        <v>12</v>
      </c>
      <c r="B47" s="785"/>
      <c r="C47" s="785"/>
      <c r="D47" s="785"/>
      <c r="E47" s="786"/>
      <c r="F47" s="775"/>
      <c r="G47" s="776"/>
      <c r="H47" s="775"/>
      <c r="I47" s="775"/>
      <c r="J47" s="775"/>
      <c r="K47" s="776"/>
      <c r="L47" s="775"/>
      <c r="M47" s="776"/>
      <c r="N47" s="775"/>
      <c r="O47" s="775"/>
      <c r="P47" s="775"/>
      <c r="Q47" s="787"/>
      <c r="R47" s="727"/>
      <c r="S47" s="727"/>
    </row>
    <row r="48" spans="1:19" ht="106.5" thickTop="1" thickBot="1">
      <c r="A48" s="727"/>
      <c r="B48" s="727"/>
      <c r="C48" s="727"/>
      <c r="D48" s="727"/>
      <c r="E48" s="788" t="s">
        <v>483</v>
      </c>
      <c r="F48" s="770" t="s">
        <v>326</v>
      </c>
      <c r="G48" s="771" t="s">
        <v>326</v>
      </c>
      <c r="H48" s="771" t="s">
        <v>326</v>
      </c>
      <c r="I48" s="771"/>
      <c r="J48" s="771"/>
      <c r="K48" s="771" t="s">
        <v>326</v>
      </c>
      <c r="L48" s="771" t="s">
        <v>326</v>
      </c>
      <c r="M48" s="771" t="s">
        <v>326</v>
      </c>
      <c r="N48" s="771" t="s">
        <v>326</v>
      </c>
      <c r="O48" s="771" t="s">
        <v>326</v>
      </c>
      <c r="P48" s="771" t="s">
        <v>326</v>
      </c>
      <c r="Q48" s="763" t="s">
        <v>326</v>
      </c>
      <c r="R48" s="727"/>
      <c r="S48" s="727"/>
    </row>
    <row r="49" spans="1:19" ht="27.75" thickTop="1" thickBot="1">
      <c r="A49" s="727"/>
      <c r="B49" s="727"/>
      <c r="C49" s="727"/>
      <c r="D49" s="727"/>
      <c r="E49" s="789" t="s">
        <v>484</v>
      </c>
      <c r="F49" s="790" t="s">
        <v>326</v>
      </c>
      <c r="G49" s="791" t="s">
        <v>326</v>
      </c>
      <c r="H49" s="791" t="s">
        <v>326</v>
      </c>
      <c r="I49" s="791"/>
      <c r="J49" s="791"/>
      <c r="K49" s="791" t="s">
        <v>326</v>
      </c>
      <c r="L49" s="791" t="s">
        <v>326</v>
      </c>
      <c r="M49" s="791" t="s">
        <v>326</v>
      </c>
      <c r="N49" s="791" t="s">
        <v>326</v>
      </c>
      <c r="O49" s="791" t="s">
        <v>326</v>
      </c>
      <c r="P49" s="791" t="s">
        <v>326</v>
      </c>
      <c r="Q49" s="790" t="s">
        <v>326</v>
      </c>
      <c r="R49" s="727"/>
      <c r="S49" s="727"/>
    </row>
    <row r="50" spans="1:19" ht="11.25" customHeight="1" thickTop="1">
      <c r="A50" s="727"/>
      <c r="B50" s="727"/>
      <c r="C50" s="727"/>
      <c r="D50" s="727"/>
      <c r="E50" s="727"/>
      <c r="F50" s="792"/>
      <c r="G50" s="792"/>
      <c r="H50" s="792"/>
      <c r="I50" s="792"/>
      <c r="J50" s="792"/>
      <c r="K50" s="792"/>
      <c r="L50" s="792"/>
      <c r="M50" s="792"/>
      <c r="N50" s="792"/>
      <c r="O50" s="792"/>
      <c r="P50" s="727"/>
      <c r="Q50" s="727"/>
      <c r="R50" s="727"/>
      <c r="S50" s="727"/>
    </row>
    <row r="51" spans="1:19" ht="21" customHeight="1" thickBot="1">
      <c r="A51" s="727"/>
      <c r="B51" s="727"/>
      <c r="C51" s="793"/>
      <c r="D51" s="793"/>
      <c r="E51" s="793"/>
      <c r="F51" s="794" t="s">
        <v>330</v>
      </c>
      <c r="G51" s="1702" t="str">
        <f>+Q46</f>
        <v>Formula</v>
      </c>
      <c r="H51" s="1702"/>
      <c r="I51" s="1705" t="s">
        <v>331</v>
      </c>
      <c r="J51" s="1706"/>
      <c r="K51" s="1706"/>
      <c r="L51" s="1706"/>
      <c r="M51" s="1706"/>
      <c r="N51" s="1706"/>
      <c r="O51" s="1706"/>
      <c r="P51" s="1706"/>
      <c r="Q51" s="1706"/>
      <c r="R51" s="727"/>
      <c r="S51" s="727"/>
    </row>
    <row r="52" spans="1:19" ht="8.25" customHeight="1">
      <c r="A52" s="727"/>
      <c r="B52" s="727"/>
      <c r="C52" s="793"/>
      <c r="D52" s="793"/>
      <c r="E52" s="793"/>
      <c r="F52" s="734"/>
      <c r="G52" s="795"/>
      <c r="H52" s="795"/>
      <c r="I52" s="795"/>
      <c r="J52" s="795"/>
      <c r="K52" s="727"/>
      <c r="L52" s="727"/>
      <c r="M52" s="727"/>
      <c r="N52" s="727"/>
      <c r="O52" s="727"/>
      <c r="P52" s="796"/>
      <c r="Q52" s="796"/>
      <c r="R52" s="727"/>
      <c r="S52" s="727"/>
    </row>
    <row r="53" spans="1:19" ht="30">
      <c r="A53" s="797" t="s">
        <v>332</v>
      </c>
      <c r="B53" s="793"/>
      <c r="C53" s="793"/>
      <c r="D53" s="793"/>
      <c r="E53" s="793"/>
      <c r="F53" s="727"/>
      <c r="G53" s="727"/>
      <c r="H53" s="727"/>
      <c r="I53" s="727"/>
      <c r="J53" s="727"/>
      <c r="K53" s="727"/>
      <c r="L53" s="727"/>
      <c r="M53" s="727"/>
      <c r="N53" s="727"/>
      <c r="O53" s="727"/>
      <c r="P53" s="796"/>
      <c r="Q53" s="796"/>
      <c r="R53" s="727"/>
      <c r="S53" s="727"/>
    </row>
    <row r="54" spans="1:19" ht="7.15" customHeight="1">
      <c r="A54" s="727"/>
      <c r="B54" s="727"/>
      <c r="C54" s="727"/>
      <c r="D54" s="727"/>
      <c r="E54" s="727"/>
      <c r="F54" s="727"/>
      <c r="G54" s="727"/>
      <c r="H54" s="727"/>
      <c r="I54" s="727"/>
      <c r="J54" s="727"/>
      <c r="K54" s="727"/>
      <c r="L54" s="727"/>
      <c r="M54" s="727"/>
      <c r="N54" s="727"/>
      <c r="O54" s="727"/>
      <c r="P54" s="727"/>
      <c r="Q54" s="727"/>
      <c r="R54" s="727"/>
      <c r="S54" s="727"/>
    </row>
    <row r="55" spans="1:19" ht="27" thickBot="1">
      <c r="A55" s="798"/>
      <c r="B55" s="799"/>
      <c r="C55" s="798"/>
      <c r="D55" s="798"/>
      <c r="E55" s="798"/>
      <c r="F55" s="798"/>
      <c r="G55" s="798"/>
      <c r="H55" s="798"/>
      <c r="I55" s="798"/>
      <c r="J55" s="798"/>
      <c r="K55" s="798"/>
      <c r="L55" s="1695"/>
      <c r="M55" s="1695"/>
      <c r="N55" s="800"/>
      <c r="O55" s="800"/>
      <c r="P55" s="727"/>
      <c r="Q55" s="727"/>
      <c r="R55" s="727"/>
      <c r="S55" s="727"/>
    </row>
    <row r="56" spans="1:19" ht="5.45" customHeight="1">
      <c r="A56" s="727"/>
      <c r="B56" s="727"/>
      <c r="C56" s="727"/>
      <c r="D56" s="727"/>
      <c r="E56" s="727"/>
      <c r="F56" s="727"/>
      <c r="G56" s="727"/>
      <c r="H56" s="727"/>
      <c r="I56" s="727"/>
      <c r="J56" s="727"/>
      <c r="K56" s="727"/>
      <c r="L56" s="727"/>
      <c r="M56" s="727"/>
      <c r="N56" s="727"/>
      <c r="O56" s="727"/>
      <c r="P56" s="727"/>
      <c r="Q56" s="727"/>
      <c r="R56" s="727"/>
      <c r="S56" s="727"/>
    </row>
    <row r="57" spans="1:19">
      <c r="A57" s="869" t="s">
        <v>976</v>
      </c>
      <c r="B57" s="727"/>
      <c r="C57" s="727"/>
      <c r="D57" s="727"/>
      <c r="E57" s="727"/>
      <c r="F57" s="727" t="s">
        <v>603</v>
      </c>
      <c r="G57" s="727"/>
      <c r="H57" s="727"/>
      <c r="I57" s="727"/>
      <c r="J57" s="727"/>
      <c r="K57" s="727"/>
      <c r="L57" s="727"/>
      <c r="M57" s="801" t="s">
        <v>604</v>
      </c>
      <c r="N57" s="801"/>
      <c r="O57" s="801"/>
      <c r="P57" s="801"/>
      <c r="Q57" s="727"/>
      <c r="R57" s="727"/>
      <c r="S57" s="727"/>
    </row>
    <row r="58" spans="1:19">
      <c r="A58" s="727"/>
      <c r="B58" s="802" t="s">
        <v>485</v>
      </c>
      <c r="C58" s="802"/>
      <c r="D58" s="802"/>
      <c r="E58" s="802"/>
      <c r="F58" s="802"/>
      <c r="G58" s="802"/>
      <c r="H58" s="802"/>
      <c r="I58" s="802"/>
      <c r="J58" s="802"/>
      <c r="K58" s="802"/>
      <c r="L58" s="802"/>
      <c r="M58" s="802"/>
      <c r="N58" s="802"/>
      <c r="O58" s="802"/>
      <c r="P58" s="727"/>
      <c r="Q58" s="727"/>
      <c r="R58" s="727"/>
      <c r="S58" s="727"/>
    </row>
    <row r="59" spans="1:19">
      <c r="A59" s="727"/>
      <c r="B59" s="802" t="s">
        <v>649</v>
      </c>
      <c r="C59" s="803"/>
      <c r="D59" s="803"/>
      <c r="E59" s="803"/>
      <c r="F59" s="803"/>
      <c r="G59" s="803"/>
      <c r="H59" s="727"/>
      <c r="I59" s="727"/>
      <c r="J59" s="727"/>
      <c r="K59" s="727"/>
      <c r="L59" s="727"/>
      <c r="M59" s="727"/>
      <c r="N59" s="727"/>
      <c r="O59" s="727"/>
      <c r="P59" s="727"/>
      <c r="Q59" s="727"/>
      <c r="R59" s="727"/>
      <c r="S59" s="727"/>
    </row>
    <row r="60" spans="1:19" ht="12.75" customHeight="1">
      <c r="A60" s="727"/>
      <c r="B60" s="727"/>
      <c r="C60" s="727"/>
      <c r="D60" s="727"/>
      <c r="E60" s="727"/>
      <c r="F60" s="727"/>
      <c r="G60" s="727"/>
      <c r="H60" s="727"/>
      <c r="I60" s="727"/>
      <c r="J60" s="727"/>
      <c r="K60" s="727"/>
      <c r="L60" s="727"/>
      <c r="M60" s="727"/>
      <c r="N60" s="727"/>
      <c r="O60" s="727"/>
      <c r="P60" s="727"/>
      <c r="Q60" s="727"/>
      <c r="R60" s="727"/>
      <c r="S60" s="727"/>
    </row>
    <row r="61" spans="1:19" ht="12.75" customHeight="1">
      <c r="A61" s="727"/>
      <c r="B61" s="727"/>
      <c r="C61" s="727"/>
      <c r="D61" s="727"/>
      <c r="E61" s="727"/>
      <c r="F61" s="727"/>
      <c r="G61" s="727"/>
      <c r="H61" s="727"/>
      <c r="I61" s="727"/>
      <c r="J61" s="727"/>
      <c r="K61" s="727"/>
      <c r="L61" s="727"/>
      <c r="M61" s="727"/>
      <c r="N61" s="727"/>
      <c r="O61" s="727"/>
      <c r="P61" s="727"/>
      <c r="Q61" s="727"/>
      <c r="R61" s="727"/>
      <c r="S61" s="727"/>
    </row>
    <row r="62" spans="1:19">
      <c r="A62" s="727"/>
      <c r="B62" s="727"/>
      <c r="C62" s="727"/>
      <c r="D62" s="727"/>
      <c r="E62" s="727"/>
      <c r="M62" s="727"/>
      <c r="N62" s="727"/>
      <c r="O62" s="727"/>
      <c r="P62" s="727"/>
      <c r="Q62" s="727"/>
      <c r="R62" s="727"/>
      <c r="S62" s="727"/>
    </row>
    <row r="63" spans="1:19">
      <c r="A63" s="727"/>
      <c r="B63" s="727"/>
      <c r="C63" s="727"/>
      <c r="D63" s="804"/>
      <c r="E63" s="804"/>
      <c r="M63" s="727"/>
      <c r="N63" s="727"/>
      <c r="O63" s="727"/>
      <c r="P63" s="727"/>
      <c r="Q63" s="727"/>
      <c r="R63" s="727"/>
      <c r="S63" s="727"/>
    </row>
    <row r="64" spans="1:19">
      <c r="A64" s="727"/>
      <c r="B64" s="727"/>
      <c r="C64" s="727"/>
      <c r="D64" s="805"/>
      <c r="E64" s="805"/>
      <c r="M64" s="727"/>
      <c r="N64" s="727"/>
      <c r="O64" s="727"/>
      <c r="P64" s="727"/>
      <c r="Q64" s="727"/>
      <c r="R64" s="727"/>
      <c r="S64" s="727"/>
    </row>
    <row r="65" spans="1:19">
      <c r="A65" s="727"/>
      <c r="B65" s="727"/>
      <c r="C65" s="727"/>
      <c r="D65" s="727"/>
      <c r="E65" s="727"/>
      <c r="M65" s="727"/>
      <c r="N65" s="727"/>
      <c r="O65" s="727"/>
      <c r="P65" s="727"/>
      <c r="Q65" s="727"/>
      <c r="R65" s="727"/>
      <c r="S65" s="727"/>
    </row>
    <row r="66" spans="1:19">
      <c r="A66" s="727"/>
      <c r="B66" s="727"/>
      <c r="C66" s="727"/>
      <c r="D66" s="805"/>
      <c r="E66" s="805"/>
      <c r="M66" s="727"/>
      <c r="N66" s="727"/>
      <c r="O66" s="727"/>
      <c r="P66" s="727"/>
      <c r="Q66" s="727"/>
      <c r="R66" s="727"/>
      <c r="S66" s="727"/>
    </row>
    <row r="67" spans="1:19">
      <c r="A67" s="727"/>
      <c r="B67" s="727"/>
      <c r="C67" s="727"/>
      <c r="D67" s="727"/>
      <c r="E67" s="727"/>
      <c r="F67" s="806"/>
      <c r="M67" s="727"/>
      <c r="N67" s="727"/>
      <c r="O67" s="727"/>
      <c r="P67" s="727"/>
      <c r="Q67" s="727"/>
      <c r="R67" s="727"/>
      <c r="S67" s="727"/>
    </row>
    <row r="68" spans="1:19">
      <c r="A68" s="727"/>
      <c r="B68" s="727"/>
      <c r="C68" s="727"/>
      <c r="D68" s="727"/>
      <c r="E68" s="805"/>
      <c r="M68" s="727"/>
      <c r="N68" s="727"/>
      <c r="O68" s="727"/>
      <c r="P68" s="727"/>
      <c r="Q68" s="727"/>
      <c r="R68" s="727"/>
      <c r="S68" s="727"/>
    </row>
    <row r="69" spans="1:19">
      <c r="A69" s="727"/>
      <c r="B69" s="727"/>
      <c r="C69" s="727"/>
      <c r="D69" s="727"/>
      <c r="E69" s="727"/>
      <c r="M69" s="727"/>
      <c r="N69" s="727"/>
      <c r="O69" s="727"/>
      <c r="P69" s="727"/>
      <c r="Q69" s="727"/>
      <c r="R69" s="727"/>
      <c r="S69" s="727"/>
    </row>
    <row r="70" spans="1:19">
      <c r="A70" s="727"/>
      <c r="B70" s="727"/>
      <c r="C70" s="727"/>
      <c r="D70" s="727"/>
      <c r="E70" s="727"/>
      <c r="M70" s="727"/>
      <c r="N70" s="727"/>
      <c r="O70" s="727"/>
      <c r="P70" s="727"/>
      <c r="Q70" s="727"/>
      <c r="R70" s="727"/>
      <c r="S70" s="727"/>
    </row>
    <row r="71" spans="1:19">
      <c r="A71" s="727"/>
      <c r="B71" s="727"/>
      <c r="C71" s="727"/>
      <c r="D71" s="727"/>
      <c r="E71" s="727"/>
      <c r="M71" s="727"/>
      <c r="N71" s="727"/>
      <c r="O71" s="727"/>
      <c r="P71" s="727"/>
      <c r="Q71" s="727"/>
      <c r="R71" s="727"/>
      <c r="S71" s="727"/>
    </row>
    <row r="72" spans="1:19">
      <c r="A72" s="727"/>
      <c r="B72" s="727"/>
      <c r="C72" s="727"/>
      <c r="D72" s="727"/>
      <c r="E72" s="727"/>
      <c r="M72" s="727"/>
      <c r="N72" s="727"/>
      <c r="O72" s="727"/>
      <c r="P72" s="727"/>
      <c r="Q72" s="727"/>
      <c r="R72" s="727"/>
      <c r="S72" s="727"/>
    </row>
    <row r="73" spans="1:19">
      <c r="A73" s="727"/>
      <c r="B73" s="727"/>
      <c r="C73" s="727"/>
      <c r="D73" s="727"/>
      <c r="E73" s="727"/>
      <c r="F73" s="727"/>
      <c r="G73" s="807"/>
      <c r="H73" s="808"/>
      <c r="I73" s="808"/>
      <c r="J73" s="808"/>
      <c r="K73" s="809"/>
      <c r="N73" s="727"/>
      <c r="O73" s="727"/>
      <c r="P73" s="727"/>
      <c r="Q73" s="727"/>
      <c r="R73" s="727"/>
      <c r="S73" s="727"/>
    </row>
    <row r="74" spans="1:19">
      <c r="A74" s="727"/>
      <c r="B74" s="727"/>
      <c r="C74" s="727"/>
      <c r="D74" s="727"/>
      <c r="E74" s="727"/>
      <c r="F74" s="727"/>
      <c r="G74" s="807"/>
      <c r="H74" s="808"/>
      <c r="I74" s="808"/>
      <c r="J74" s="808"/>
      <c r="N74" s="727"/>
      <c r="O74" s="727"/>
      <c r="P74" s="727"/>
      <c r="Q74" s="727"/>
      <c r="R74" s="727"/>
      <c r="S74" s="727"/>
    </row>
    <row r="75" spans="1:19">
      <c r="A75" s="727"/>
      <c r="B75" s="727"/>
      <c r="C75" s="727"/>
      <c r="D75" s="727"/>
      <c r="E75" s="727"/>
      <c r="F75" s="727"/>
      <c r="G75" s="727"/>
      <c r="H75" s="727"/>
      <c r="I75" s="727"/>
      <c r="J75" s="727"/>
      <c r="N75" s="727"/>
      <c r="O75" s="727"/>
      <c r="P75" s="727"/>
      <c r="Q75" s="727"/>
      <c r="R75" s="727"/>
      <c r="S75" s="727"/>
    </row>
    <row r="76" spans="1:19">
      <c r="A76" s="727"/>
      <c r="B76" s="727"/>
      <c r="C76" s="727"/>
      <c r="D76" s="727"/>
      <c r="E76" s="727"/>
      <c r="F76" s="727"/>
      <c r="G76" s="727"/>
      <c r="H76" s="727"/>
      <c r="I76" s="727"/>
      <c r="J76" s="727"/>
      <c r="N76" s="727"/>
      <c r="O76" s="727"/>
      <c r="P76" s="727"/>
      <c r="Q76" s="727"/>
      <c r="R76" s="727"/>
      <c r="S76" s="727"/>
    </row>
  </sheetData>
  <mergeCells count="35">
    <mergeCell ref="B43:P43"/>
    <mergeCell ref="L55:M55"/>
    <mergeCell ref="B44:P44"/>
    <mergeCell ref="B46:P46"/>
    <mergeCell ref="G51:H51"/>
    <mergeCell ref="B45:P45"/>
    <mergeCell ref="I51:Q51"/>
    <mergeCell ref="B25:P25"/>
    <mergeCell ref="F27:Q30"/>
    <mergeCell ref="F31:Q31"/>
    <mergeCell ref="B24:Q24"/>
    <mergeCell ref="B21:E21"/>
    <mergeCell ref="A23:E23"/>
    <mergeCell ref="B37:P38"/>
    <mergeCell ref="B41:Q41"/>
    <mergeCell ref="B36:P36"/>
    <mergeCell ref="B26:P26"/>
    <mergeCell ref="A34:E34"/>
    <mergeCell ref="B35:E35"/>
    <mergeCell ref="O13:Q13"/>
    <mergeCell ref="P7:Q7"/>
    <mergeCell ref="D4:G4"/>
    <mergeCell ref="P4:Q4"/>
    <mergeCell ref="D6:K6"/>
    <mergeCell ref="P6:Q6"/>
    <mergeCell ref="J10:L10"/>
    <mergeCell ref="D9:E9"/>
    <mergeCell ref="D10:E10"/>
    <mergeCell ref="P9:Q9"/>
    <mergeCell ref="O10:R10"/>
    <mergeCell ref="O5:Q5"/>
    <mergeCell ref="D12:E12"/>
    <mergeCell ref="D11:E11"/>
    <mergeCell ref="O12:Q12"/>
    <mergeCell ref="J13:N13"/>
  </mergeCells>
  <phoneticPr fontId="0" type="noConversion"/>
  <printOptions horizontalCentered="1" verticalCentered="1"/>
  <pageMargins left="0.24" right="0.23" top="0.3" bottom="0.48" header="0.19" footer="0.2"/>
  <pageSetup paperSize="17" scale="61" orientation="landscape" copies="5" r:id="rId1"/>
  <headerFooter alignWithMargins="0">
    <oddFooter>&amp;C&amp;A                                                                 &amp;RFORM 148    
7.30.2026</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9" tint="0.39997558519241921"/>
  </sheetPr>
  <dimension ref="A1:AO143"/>
  <sheetViews>
    <sheetView topLeftCell="F14" zoomScale="75" zoomScaleNormal="75" zoomScaleSheetLayoutView="25" workbookViewId="0">
      <selection activeCell="L17" sqref="L17:L92"/>
    </sheetView>
  </sheetViews>
  <sheetFormatPr defaultRowHeight="12"/>
  <cols>
    <col min="1" max="1" width="8.85546875" customWidth="1"/>
    <col min="2" max="2" width="14" customWidth="1"/>
    <col min="3" max="3" width="9.42578125" bestFit="1" customWidth="1"/>
    <col min="4" max="4" width="11.7109375" customWidth="1"/>
    <col min="5" max="5" width="20.7109375" customWidth="1"/>
    <col min="6" max="6" width="18.85546875" customWidth="1"/>
    <col min="7" max="7" width="19.7109375" customWidth="1"/>
    <col min="8" max="8" width="20" customWidth="1"/>
    <col min="9" max="9" width="22.85546875" customWidth="1"/>
    <col min="10" max="10" width="23.42578125" customWidth="1"/>
    <col min="11" max="11" width="23.140625" customWidth="1"/>
    <col min="12" max="12" width="37.5703125" customWidth="1"/>
    <col min="13" max="13" width="33.42578125" customWidth="1"/>
    <col min="14" max="14" width="29" customWidth="1"/>
    <col min="15" max="15" width="27.5703125" customWidth="1"/>
    <col min="16" max="16" width="25.7109375" customWidth="1"/>
    <col min="17" max="17" width="23.42578125" customWidth="1"/>
    <col min="18" max="18" width="29.42578125" customWidth="1"/>
    <col min="19" max="19" width="1.28515625" customWidth="1"/>
    <col min="20" max="20" width="13.42578125" customWidth="1"/>
    <col min="21" max="21" width="17.85546875" customWidth="1"/>
  </cols>
  <sheetData>
    <row r="1" spans="1:41" s="8" customFormat="1" ht="18" customHeight="1">
      <c r="A1" s="9" t="s">
        <v>295</v>
      </c>
      <c r="B1" s="9"/>
      <c r="C1" s="2"/>
      <c r="D1" s="2"/>
      <c r="E1" s="2"/>
      <c r="F1" s="2"/>
      <c r="G1" s="11"/>
      <c r="H1" s="12"/>
      <c r="I1" s="11"/>
      <c r="J1" s="13" t="s">
        <v>357</v>
      </c>
      <c r="K1" s="11"/>
      <c r="L1" s="11"/>
      <c r="M1" s="11"/>
      <c r="N1" s="11"/>
      <c r="O1" s="11"/>
      <c r="P1" s="11"/>
      <c r="Q1" s="3"/>
      <c r="R1" s="2"/>
      <c r="S1" s="2"/>
      <c r="T1" s="1"/>
      <c r="U1" s="1"/>
    </row>
    <row r="2" spans="1:41" s="8" customFormat="1" ht="18" customHeight="1">
      <c r="A2" s="1776" t="s">
        <v>211</v>
      </c>
      <c r="B2" s="1776"/>
      <c r="C2" s="1776"/>
      <c r="D2" s="1748" t="s">
        <v>358</v>
      </c>
      <c r="E2" s="1748"/>
      <c r="F2" s="1748"/>
      <c r="G2" s="1748"/>
      <c r="H2" s="1748"/>
      <c r="I2" s="1748"/>
      <c r="J2" s="14" t="s">
        <v>359</v>
      </c>
      <c r="K2" s="12"/>
      <c r="L2" s="12"/>
      <c r="M2" s="12"/>
      <c r="N2" s="12"/>
      <c r="O2" s="12"/>
      <c r="P2" s="12"/>
      <c r="Q2" s="15" t="s">
        <v>360</v>
      </c>
      <c r="R2" s="16" t="s">
        <v>361</v>
      </c>
      <c r="S2" s="853"/>
      <c r="T2" s="1"/>
      <c r="U2" s="1"/>
    </row>
    <row r="3" spans="1:41" s="8" customFormat="1" ht="18" customHeight="1">
      <c r="A3" s="2"/>
      <c r="B3" s="2"/>
      <c r="C3" s="2"/>
      <c r="D3" s="1748"/>
      <c r="E3" s="1748"/>
      <c r="F3" s="1748"/>
      <c r="G3" s="1748"/>
      <c r="H3" s="1748"/>
      <c r="I3" s="1748"/>
      <c r="J3" s="2"/>
      <c r="K3" s="2"/>
      <c r="L3" s="2"/>
      <c r="M3" s="2"/>
      <c r="N3" s="2"/>
      <c r="O3" s="2"/>
      <c r="P3" s="2"/>
      <c r="Q3" s="2"/>
      <c r="R3" s="2"/>
      <c r="S3" s="2"/>
      <c r="T3" s="1"/>
      <c r="U3" s="1"/>
    </row>
    <row r="4" spans="1:41" s="8" customFormat="1" ht="18" customHeight="1">
      <c r="A4" s="2" t="s">
        <v>297</v>
      </c>
      <c r="B4" s="2"/>
      <c r="C4" s="1770" t="s">
        <v>362</v>
      </c>
      <c r="D4" s="1610"/>
      <c r="E4" s="3"/>
      <c r="F4" s="3"/>
      <c r="G4" s="2"/>
      <c r="H4" s="2"/>
      <c r="I4" s="2"/>
      <c r="J4" s="18" t="s">
        <v>196</v>
      </c>
      <c r="K4" s="1777" t="s">
        <v>362</v>
      </c>
      <c r="L4" s="1777"/>
      <c r="M4" s="6"/>
      <c r="N4" s="2"/>
      <c r="O4" s="2"/>
      <c r="P4" s="2"/>
      <c r="Q4" s="2"/>
      <c r="R4" s="2"/>
      <c r="S4" s="2"/>
      <c r="T4" s="1"/>
      <c r="U4" s="1"/>
    </row>
    <row r="5" spans="1:41" s="8" customFormat="1" ht="18" customHeight="1">
      <c r="A5" s="2"/>
      <c r="B5" s="2"/>
      <c r="C5" s="2"/>
      <c r="D5" s="2"/>
      <c r="E5" s="2"/>
      <c r="F5" s="2"/>
      <c r="G5" s="2"/>
      <c r="H5" s="2"/>
      <c r="I5" s="2"/>
      <c r="J5" s="2"/>
      <c r="K5" s="2"/>
      <c r="L5" s="2"/>
      <c r="M5" s="2"/>
      <c r="N5" s="2"/>
      <c r="O5" s="2"/>
      <c r="P5" s="2"/>
      <c r="Q5" s="2"/>
      <c r="R5" s="2"/>
      <c r="S5" s="2"/>
      <c r="T5" s="1"/>
      <c r="U5" s="1"/>
    </row>
    <row r="6" spans="1:41" s="8" customFormat="1" ht="18" customHeight="1">
      <c r="A6" s="2" t="s">
        <v>304</v>
      </c>
      <c r="B6" s="2"/>
      <c r="C6" s="1770" t="s">
        <v>363</v>
      </c>
      <c r="D6" s="1610"/>
      <c r="E6" s="1610"/>
      <c r="F6" s="19"/>
      <c r="G6" s="19"/>
      <c r="H6" s="19"/>
      <c r="I6" s="3"/>
      <c r="J6" s="3"/>
      <c r="K6" s="2"/>
      <c r="L6" s="3"/>
      <c r="M6" s="3"/>
      <c r="N6" s="3"/>
      <c r="O6" s="3"/>
      <c r="P6" s="2"/>
      <c r="Q6" s="15" t="s">
        <v>364</v>
      </c>
      <c r="R6" s="16" t="s">
        <v>361</v>
      </c>
      <c r="S6" s="853"/>
      <c r="T6" s="1"/>
      <c r="U6" s="1"/>
    </row>
    <row r="7" spans="1:41" s="8" customFormat="1" ht="18" customHeight="1">
      <c r="A7" s="2"/>
      <c r="B7" s="2"/>
      <c r="C7" s="2"/>
      <c r="D7" s="2"/>
      <c r="E7" s="3"/>
      <c r="F7" s="3"/>
      <c r="G7" s="11"/>
      <c r="H7" s="12"/>
      <c r="I7" s="397"/>
      <c r="J7" s="12"/>
      <c r="K7" s="1"/>
      <c r="L7" s="11"/>
      <c r="M7" s="11"/>
      <c r="N7" s="12"/>
      <c r="O7" s="11"/>
      <c r="P7" s="12"/>
      <c r="Q7" s="2"/>
      <c r="R7" s="2"/>
      <c r="S7" s="2"/>
      <c r="T7" s="1"/>
      <c r="U7" s="1"/>
    </row>
    <row r="8" spans="1:41" s="8" customFormat="1" ht="18" customHeight="1">
      <c r="A8" s="2"/>
      <c r="B8" s="2"/>
      <c r="C8" s="20"/>
      <c r="D8" s="20"/>
      <c r="E8" s="4"/>
      <c r="F8" s="3"/>
      <c r="G8" s="3"/>
      <c r="H8" s="3"/>
      <c r="I8" s="3"/>
      <c r="J8" s="3"/>
      <c r="K8" s="2"/>
      <c r="L8" s="3"/>
      <c r="M8" s="3"/>
      <c r="N8" s="3"/>
      <c r="O8" s="3"/>
      <c r="P8" s="2"/>
      <c r="Q8" s="15" t="s">
        <v>365</v>
      </c>
      <c r="R8" s="16" t="s">
        <v>361</v>
      </c>
      <c r="S8" s="853"/>
      <c r="T8" s="1"/>
      <c r="U8" s="1"/>
    </row>
    <row r="9" spans="1:41" s="8" customFormat="1" ht="18" customHeight="1">
      <c r="A9" s="2"/>
      <c r="B9" s="2"/>
      <c r="C9" s="2"/>
      <c r="D9" s="2"/>
      <c r="E9" s="2"/>
      <c r="F9" s="116"/>
      <c r="G9" s="2"/>
      <c r="H9" s="1768" t="s">
        <v>366</v>
      </c>
      <c r="I9" s="1768"/>
      <c r="J9" s="2"/>
      <c r="K9" s="2"/>
      <c r="L9" s="2"/>
      <c r="M9" s="2"/>
      <c r="N9" s="2"/>
      <c r="O9" s="2"/>
      <c r="P9" s="2"/>
      <c r="Q9" s="2"/>
      <c r="R9" s="21"/>
      <c r="S9" s="21"/>
      <c r="T9" s="1"/>
      <c r="U9" s="1"/>
    </row>
    <row r="10" spans="1:41" s="8" customFormat="1" ht="18" customHeight="1">
      <c r="A10" s="2" t="s">
        <v>307</v>
      </c>
      <c r="B10" s="2"/>
      <c r="C10" s="17" t="s">
        <v>362</v>
      </c>
      <c r="D10" s="22"/>
      <c r="E10" s="2"/>
      <c r="F10" s="2"/>
      <c r="G10" s="15" t="s">
        <v>367</v>
      </c>
      <c r="H10" s="1769"/>
      <c r="I10" s="1769"/>
      <c r="J10" s="2"/>
      <c r="K10" s="2"/>
      <c r="L10" s="2"/>
      <c r="M10" s="2"/>
      <c r="N10" s="2"/>
      <c r="O10" s="2"/>
      <c r="P10" s="2"/>
      <c r="Q10" s="2"/>
      <c r="R10" s="2"/>
      <c r="S10" s="2"/>
      <c r="T10" s="1"/>
      <c r="U10" s="1"/>
    </row>
    <row r="11" spans="1:41" s="8" customFormat="1" ht="18" customHeight="1">
      <c r="A11" s="2"/>
      <c r="B11" s="2"/>
      <c r="C11" s="2"/>
      <c r="D11" s="2"/>
      <c r="E11" s="2"/>
      <c r="F11" s="2"/>
      <c r="G11" s="2"/>
      <c r="H11" s="2"/>
      <c r="I11" s="2"/>
      <c r="J11" s="2"/>
      <c r="K11" s="2"/>
      <c r="L11" s="1778"/>
      <c r="M11" s="1778"/>
      <c r="N11" s="2"/>
      <c r="O11" s="2"/>
      <c r="P11" s="2"/>
      <c r="Q11" s="2"/>
      <c r="R11" s="21"/>
      <c r="S11" s="21"/>
      <c r="T11" s="1"/>
      <c r="U11" s="1"/>
    </row>
    <row r="12" spans="1:41" s="8" customFormat="1" ht="18" customHeight="1">
      <c r="A12" s="2" t="s">
        <v>309</v>
      </c>
      <c r="B12" s="2"/>
      <c r="C12" s="17" t="s">
        <v>362</v>
      </c>
      <c r="D12" s="22"/>
      <c r="E12" s="2"/>
      <c r="F12" s="2"/>
      <c r="G12" s="23"/>
      <c r="H12" s="23"/>
      <c r="I12" s="2"/>
      <c r="J12" s="2"/>
      <c r="K12" s="2"/>
      <c r="L12" s="2"/>
      <c r="M12" s="2"/>
      <c r="N12" s="2"/>
      <c r="O12" s="2"/>
      <c r="P12" s="2"/>
      <c r="Q12" s="15" t="s">
        <v>368</v>
      </c>
      <c r="R12" s="16" t="s">
        <v>361</v>
      </c>
      <c r="S12" s="853"/>
      <c r="T12" s="1"/>
      <c r="U12" s="1"/>
    </row>
    <row r="13" spans="1:41" s="8" customFormat="1" ht="18" customHeight="1" thickBot="1">
      <c r="A13" s="2"/>
      <c r="B13" s="2"/>
      <c r="C13" s="2"/>
      <c r="D13" s="23"/>
      <c r="E13" s="23"/>
      <c r="F13" s="2"/>
      <c r="G13" s="2"/>
      <c r="H13" s="2"/>
      <c r="I13" s="2"/>
      <c r="J13" s="2"/>
      <c r="K13" s="2"/>
      <c r="L13" s="2"/>
      <c r="M13" s="2"/>
      <c r="N13" s="2"/>
      <c r="O13" s="2"/>
      <c r="P13" s="2"/>
      <c r="Q13" s="2"/>
      <c r="R13" s="2"/>
      <c r="S13" s="2"/>
      <c r="T13" s="1"/>
      <c r="U13" s="1"/>
    </row>
    <row r="14" spans="1:41" s="8" customFormat="1" ht="18" customHeight="1" thickTop="1" thickBot="1">
      <c r="A14" s="24"/>
      <c r="B14" s="25"/>
      <c r="C14" s="26"/>
      <c r="D14" s="26"/>
      <c r="E14" s="1722" t="s">
        <v>369</v>
      </c>
      <c r="F14" s="1723"/>
      <c r="G14" s="1723"/>
      <c r="H14" s="1723"/>
      <c r="I14" s="1723"/>
      <c r="J14" s="1723"/>
      <c r="K14" s="1724"/>
      <c r="L14" s="27"/>
      <c r="M14" s="28" t="s">
        <v>370</v>
      </c>
      <c r="N14" s="1779" t="s">
        <v>432</v>
      </c>
      <c r="O14" s="1780"/>
      <c r="P14" s="1710" t="s">
        <v>433</v>
      </c>
      <c r="Q14" s="1711"/>
      <c r="R14" s="854"/>
      <c r="S14" s="855"/>
      <c r="T14" s="893" t="s">
        <v>670</v>
      </c>
      <c r="U14" s="893" t="s">
        <v>670</v>
      </c>
    </row>
    <row r="15" spans="1:41" s="8" customFormat="1" ht="63.75" thickTop="1">
      <c r="A15" s="85" t="s">
        <v>371</v>
      </c>
      <c r="B15" s="1749" t="s">
        <v>372</v>
      </c>
      <c r="C15" s="1750"/>
      <c r="D15" s="1751"/>
      <c r="E15" s="86" t="s">
        <v>373</v>
      </c>
      <c r="F15" s="87" t="s">
        <v>374</v>
      </c>
      <c r="G15" s="87" t="s">
        <v>375</v>
      </c>
      <c r="H15" s="87" t="s">
        <v>376</v>
      </c>
      <c r="I15" s="87" t="s">
        <v>377</v>
      </c>
      <c r="J15" s="87" t="s">
        <v>378</v>
      </c>
      <c r="K15" s="598" t="s">
        <v>550</v>
      </c>
      <c r="L15" s="1409" t="s">
        <v>989</v>
      </c>
      <c r="M15" s="88" t="s">
        <v>370</v>
      </c>
      <c r="N15" s="89" t="s">
        <v>540</v>
      </c>
      <c r="O15" s="90" t="s">
        <v>380</v>
      </c>
      <c r="P15" s="91" t="s">
        <v>379</v>
      </c>
      <c r="Q15" s="90" t="s">
        <v>381</v>
      </c>
      <c r="R15" s="92" t="s">
        <v>382</v>
      </c>
      <c r="S15" s="92"/>
      <c r="T15" s="858" t="s">
        <v>193</v>
      </c>
      <c r="U15" s="858" t="s">
        <v>741</v>
      </c>
      <c r="V15" s="1"/>
      <c r="W15" s="1"/>
      <c r="X15" s="1"/>
      <c r="Y15" s="1"/>
      <c r="Z15" s="1"/>
      <c r="AA15" s="1"/>
      <c r="AB15" s="1"/>
      <c r="AC15" s="1"/>
      <c r="AD15" s="1"/>
      <c r="AE15" s="1"/>
      <c r="AF15" s="1"/>
      <c r="AG15" s="1"/>
      <c r="AH15" s="1"/>
      <c r="AI15" s="1"/>
      <c r="AJ15" s="1"/>
      <c r="AK15" s="1"/>
      <c r="AL15" s="1"/>
      <c r="AM15" s="1"/>
      <c r="AN15" s="1"/>
      <c r="AO15" s="1"/>
    </row>
    <row r="16" spans="1:41" s="125" customFormat="1" ht="18" customHeight="1" thickBot="1">
      <c r="A16" s="117" t="s">
        <v>168</v>
      </c>
      <c r="B16" s="1752" t="s">
        <v>169</v>
      </c>
      <c r="C16" s="1753"/>
      <c r="D16" s="1754"/>
      <c r="E16" s="120" t="s">
        <v>383</v>
      </c>
      <c r="F16" s="121" t="s">
        <v>384</v>
      </c>
      <c r="G16" s="93" t="s">
        <v>385</v>
      </c>
      <c r="H16" s="93" t="s">
        <v>386</v>
      </c>
      <c r="I16" s="93" t="s">
        <v>387</v>
      </c>
      <c r="J16" s="118" t="s">
        <v>388</v>
      </c>
      <c r="K16" s="601" t="s">
        <v>389</v>
      </c>
      <c r="L16" s="1093" t="s">
        <v>990</v>
      </c>
      <c r="M16" s="93" t="s">
        <v>391</v>
      </c>
      <c r="N16" s="118" t="s">
        <v>170</v>
      </c>
      <c r="O16" s="123" t="s">
        <v>393</v>
      </c>
      <c r="P16" s="122" t="s">
        <v>394</v>
      </c>
      <c r="Q16" s="122" t="s">
        <v>435</v>
      </c>
      <c r="R16" s="119" t="s">
        <v>395</v>
      </c>
      <c r="S16" s="41"/>
      <c r="T16" s="857" t="s">
        <v>635</v>
      </c>
      <c r="U16" s="970" t="s">
        <v>676</v>
      </c>
      <c r="V16" s="124"/>
      <c r="W16" s="124"/>
      <c r="X16" s="124"/>
      <c r="Y16" s="124"/>
      <c r="Z16" s="124"/>
      <c r="AA16" s="124"/>
      <c r="AB16" s="124"/>
      <c r="AC16" s="124"/>
      <c r="AD16" s="124"/>
      <c r="AE16" s="124"/>
      <c r="AF16" s="124"/>
      <c r="AG16" s="124"/>
      <c r="AH16" s="124"/>
      <c r="AI16" s="124"/>
      <c r="AJ16" s="124"/>
      <c r="AK16" s="124"/>
      <c r="AL16" s="124"/>
      <c r="AM16" s="124"/>
      <c r="AN16" s="124"/>
      <c r="AO16" s="124"/>
    </row>
    <row r="17" spans="1:41" s="8" customFormat="1" ht="18" customHeight="1" thickTop="1" thickBot="1">
      <c r="A17" s="1755" t="s">
        <v>195</v>
      </c>
      <c r="B17" s="1756"/>
      <c r="C17" s="1756"/>
      <c r="D17" s="1756"/>
      <c r="E17" s="1757"/>
      <c r="F17" s="1716" t="s">
        <v>1019</v>
      </c>
      <c r="G17" s="1734" t="s">
        <v>900</v>
      </c>
      <c r="H17" s="1716" t="s">
        <v>901</v>
      </c>
      <c r="I17" s="1771" t="s">
        <v>904</v>
      </c>
      <c r="J17" s="1716" t="s">
        <v>903</v>
      </c>
      <c r="K17" s="1734" t="s">
        <v>1006</v>
      </c>
      <c r="L17" s="1720" t="s">
        <v>1022</v>
      </c>
      <c r="M17" s="1730" t="s">
        <v>991</v>
      </c>
      <c r="N17" s="1708" t="s">
        <v>973</v>
      </c>
      <c r="O17" s="1718" t="s">
        <v>992</v>
      </c>
      <c r="P17" s="1714" t="s">
        <v>936</v>
      </c>
      <c r="Q17" s="1712" t="s">
        <v>993</v>
      </c>
      <c r="R17" s="94" t="s">
        <v>326</v>
      </c>
      <c r="S17" s="265"/>
      <c r="T17" s="1775" t="s">
        <v>639</v>
      </c>
      <c r="U17" s="1775" t="s">
        <v>840</v>
      </c>
      <c r="V17" s="1"/>
      <c r="W17" s="1"/>
      <c r="X17" s="1"/>
      <c r="Y17" s="1"/>
      <c r="Z17" s="1"/>
      <c r="AA17" s="1"/>
      <c r="AB17" s="1"/>
      <c r="AC17" s="1"/>
      <c r="AD17" s="1"/>
      <c r="AE17" s="1"/>
      <c r="AF17" s="1"/>
      <c r="AG17" s="1"/>
      <c r="AH17" s="1"/>
      <c r="AI17" s="1"/>
      <c r="AJ17" s="1"/>
      <c r="AK17" s="1"/>
      <c r="AL17" s="1"/>
      <c r="AM17" s="1"/>
      <c r="AN17" s="1"/>
      <c r="AO17" s="1"/>
    </row>
    <row r="18" spans="1:41" s="8" customFormat="1" ht="18" customHeight="1" thickTop="1" thickBot="1">
      <c r="A18" s="1758"/>
      <c r="B18" s="1759"/>
      <c r="C18" s="1759"/>
      <c r="D18" s="1759"/>
      <c r="E18" s="1760"/>
      <c r="F18" s="1717"/>
      <c r="G18" s="1735"/>
      <c r="H18" s="1717"/>
      <c r="I18" s="1772"/>
      <c r="J18" s="1717"/>
      <c r="K18" s="1735"/>
      <c r="L18" s="1721"/>
      <c r="M18" s="1731"/>
      <c r="N18" s="1709"/>
      <c r="O18" s="1719"/>
      <c r="P18" s="1715"/>
      <c r="Q18" s="1713"/>
      <c r="R18" s="95" t="s">
        <v>326</v>
      </c>
      <c r="S18" s="265"/>
      <c r="T18" s="1774"/>
      <c r="U18" s="1774"/>
      <c r="V18" s="1"/>
      <c r="W18" s="1"/>
      <c r="X18" s="1"/>
      <c r="Y18" s="1"/>
      <c r="Z18" s="1"/>
      <c r="AA18" s="1"/>
      <c r="AB18" s="1"/>
      <c r="AC18" s="1"/>
      <c r="AD18" s="1"/>
      <c r="AE18" s="1"/>
      <c r="AF18" s="1"/>
      <c r="AG18" s="1"/>
      <c r="AH18" s="1"/>
      <c r="AI18" s="1"/>
      <c r="AJ18" s="1"/>
      <c r="AK18" s="1"/>
      <c r="AL18" s="1"/>
      <c r="AM18" s="1"/>
      <c r="AN18" s="1"/>
      <c r="AO18" s="1"/>
    </row>
    <row r="19" spans="1:41" s="8" customFormat="1" ht="18" customHeight="1" thickTop="1" thickBot="1">
      <c r="A19" s="1758"/>
      <c r="B19" s="1759"/>
      <c r="C19" s="1759"/>
      <c r="D19" s="1759"/>
      <c r="E19" s="1760"/>
      <c r="F19" s="1717"/>
      <c r="G19" s="1735"/>
      <c r="H19" s="1717"/>
      <c r="I19" s="1772"/>
      <c r="J19" s="1717"/>
      <c r="K19" s="1735"/>
      <c r="L19" s="1721"/>
      <c r="M19" s="1731"/>
      <c r="N19" s="1709"/>
      <c r="O19" s="1719"/>
      <c r="P19" s="1715"/>
      <c r="Q19" s="1713"/>
      <c r="R19" s="95" t="s">
        <v>326</v>
      </c>
      <c r="S19" s="265"/>
      <c r="T19" s="1774"/>
      <c r="U19" s="1774"/>
      <c r="V19" s="1"/>
      <c r="W19" s="1"/>
      <c r="X19" s="1"/>
      <c r="Y19" s="1"/>
      <c r="Z19" s="1"/>
      <c r="AA19" s="1"/>
      <c r="AB19" s="1"/>
      <c r="AC19" s="1"/>
      <c r="AD19" s="1"/>
      <c r="AE19" s="1"/>
      <c r="AF19" s="1"/>
      <c r="AG19" s="1"/>
      <c r="AH19" s="1"/>
      <c r="AI19" s="1"/>
      <c r="AJ19" s="1"/>
      <c r="AK19" s="1"/>
      <c r="AL19" s="1"/>
      <c r="AM19" s="1"/>
      <c r="AN19" s="1"/>
      <c r="AO19" s="1"/>
    </row>
    <row r="20" spans="1:41" s="8" customFormat="1" ht="18" customHeight="1" thickTop="1" thickBot="1">
      <c r="A20" s="1758"/>
      <c r="B20" s="1759"/>
      <c r="C20" s="1759"/>
      <c r="D20" s="1759"/>
      <c r="E20" s="1760"/>
      <c r="F20" s="1717"/>
      <c r="G20" s="1735"/>
      <c r="H20" s="1717"/>
      <c r="I20" s="1772"/>
      <c r="J20" s="1717"/>
      <c r="K20" s="1735"/>
      <c r="L20" s="1721"/>
      <c r="M20" s="1731"/>
      <c r="N20" s="1709"/>
      <c r="O20" s="1719"/>
      <c r="P20" s="1715"/>
      <c r="Q20" s="1713"/>
      <c r="R20" s="95" t="s">
        <v>326</v>
      </c>
      <c r="S20" s="265"/>
      <c r="T20" s="1774"/>
      <c r="U20" s="1774"/>
      <c r="V20" s="1"/>
      <c r="W20" s="1"/>
      <c r="X20" s="1"/>
      <c r="Y20" s="1"/>
      <c r="Z20" s="1"/>
      <c r="AA20" s="1"/>
      <c r="AB20" s="1"/>
      <c r="AC20" s="1"/>
      <c r="AD20" s="1"/>
      <c r="AE20" s="1"/>
      <c r="AF20" s="1"/>
      <c r="AG20" s="1"/>
      <c r="AH20" s="1"/>
      <c r="AI20" s="1"/>
      <c r="AJ20" s="1"/>
      <c r="AK20" s="1"/>
      <c r="AL20" s="1"/>
      <c r="AM20" s="1"/>
      <c r="AN20" s="1"/>
      <c r="AO20" s="1"/>
    </row>
    <row r="21" spans="1:41" s="8" customFormat="1" ht="18" customHeight="1" thickTop="1" thickBot="1">
      <c r="A21" s="1758"/>
      <c r="B21" s="1759"/>
      <c r="C21" s="1759"/>
      <c r="D21" s="1759"/>
      <c r="E21" s="1760"/>
      <c r="F21" s="1717"/>
      <c r="G21" s="1735"/>
      <c r="H21" s="1717"/>
      <c r="I21" s="1772"/>
      <c r="J21" s="1717"/>
      <c r="K21" s="1735"/>
      <c r="L21" s="1721"/>
      <c r="M21" s="1731"/>
      <c r="N21" s="1709"/>
      <c r="O21" s="1719"/>
      <c r="P21" s="1715"/>
      <c r="Q21" s="1713"/>
      <c r="R21" s="95" t="s">
        <v>326</v>
      </c>
      <c r="S21" s="265"/>
      <c r="T21" s="1774"/>
      <c r="U21" s="1774"/>
      <c r="V21" s="1"/>
      <c r="W21" s="1"/>
      <c r="X21" s="1"/>
      <c r="Y21" s="1"/>
      <c r="Z21" s="1"/>
      <c r="AA21" s="1"/>
      <c r="AB21" s="1"/>
      <c r="AC21" s="1"/>
      <c r="AD21" s="1"/>
      <c r="AE21" s="1"/>
      <c r="AF21" s="1"/>
      <c r="AG21" s="1"/>
      <c r="AH21" s="1"/>
      <c r="AI21" s="1"/>
      <c r="AJ21" s="1"/>
      <c r="AK21" s="1"/>
      <c r="AL21" s="1"/>
      <c r="AM21" s="1"/>
      <c r="AN21" s="1"/>
      <c r="AO21" s="1"/>
    </row>
    <row r="22" spans="1:41" s="8" customFormat="1" ht="18" customHeight="1" thickTop="1" thickBot="1">
      <c r="A22" s="1758"/>
      <c r="B22" s="1759"/>
      <c r="C22" s="1759"/>
      <c r="D22" s="1759"/>
      <c r="E22" s="1760"/>
      <c r="F22" s="1717"/>
      <c r="G22" s="1735"/>
      <c r="H22" s="1717"/>
      <c r="I22" s="1772"/>
      <c r="J22" s="1717"/>
      <c r="K22" s="1735"/>
      <c r="L22" s="1721"/>
      <c r="M22" s="1731"/>
      <c r="N22" s="1709"/>
      <c r="O22" s="1719"/>
      <c r="P22" s="1715"/>
      <c r="Q22" s="1713"/>
      <c r="R22" s="95" t="s">
        <v>326</v>
      </c>
      <c r="S22" s="265"/>
      <c r="T22" s="1774"/>
      <c r="U22" s="1774"/>
      <c r="V22" s="1"/>
      <c r="W22" s="1"/>
      <c r="X22" s="1"/>
      <c r="Y22" s="1"/>
      <c r="Z22" s="1"/>
      <c r="AA22" s="1"/>
      <c r="AB22" s="1"/>
      <c r="AC22" s="1"/>
      <c r="AD22" s="1"/>
      <c r="AE22" s="1"/>
      <c r="AF22" s="1"/>
      <c r="AG22" s="1"/>
      <c r="AH22" s="1"/>
      <c r="AI22" s="1"/>
      <c r="AJ22" s="1"/>
      <c r="AK22" s="1"/>
      <c r="AL22" s="1"/>
      <c r="AM22" s="1"/>
      <c r="AN22" s="1"/>
      <c r="AO22" s="1"/>
    </row>
    <row r="23" spans="1:41" s="8" customFormat="1" ht="18" customHeight="1" thickTop="1" thickBot="1">
      <c r="A23" s="1758"/>
      <c r="B23" s="1759"/>
      <c r="C23" s="1759"/>
      <c r="D23" s="1759"/>
      <c r="E23" s="1760"/>
      <c r="F23" s="1717"/>
      <c r="G23" s="1735"/>
      <c r="H23" s="1717"/>
      <c r="I23" s="1772"/>
      <c r="J23" s="1717"/>
      <c r="K23" s="1735"/>
      <c r="L23" s="1721"/>
      <c r="M23" s="1731"/>
      <c r="N23" s="1709"/>
      <c r="O23" s="1719"/>
      <c r="P23" s="1715"/>
      <c r="Q23" s="1713"/>
      <c r="R23" s="95" t="s">
        <v>326</v>
      </c>
      <c r="S23" s="265"/>
      <c r="T23" s="1774"/>
      <c r="U23" s="1774"/>
      <c r="V23" s="1"/>
      <c r="W23" s="1"/>
      <c r="X23" s="1"/>
      <c r="Y23" s="1"/>
      <c r="Z23" s="1"/>
      <c r="AA23" s="1"/>
      <c r="AB23" s="1"/>
      <c r="AC23" s="1"/>
      <c r="AD23" s="1"/>
      <c r="AE23" s="1"/>
      <c r="AF23" s="1"/>
      <c r="AG23" s="1"/>
      <c r="AH23" s="1"/>
      <c r="AI23" s="1"/>
      <c r="AJ23" s="1"/>
      <c r="AK23" s="1"/>
      <c r="AL23" s="1"/>
      <c r="AM23" s="1"/>
      <c r="AN23" s="1"/>
      <c r="AO23" s="1"/>
    </row>
    <row r="24" spans="1:41" s="8" customFormat="1" ht="18" customHeight="1" thickTop="1" thickBot="1">
      <c r="A24" s="1758"/>
      <c r="B24" s="1759"/>
      <c r="C24" s="1759"/>
      <c r="D24" s="1759"/>
      <c r="E24" s="1760"/>
      <c r="F24" s="1717"/>
      <c r="G24" s="1735"/>
      <c r="H24" s="1717"/>
      <c r="I24" s="1772"/>
      <c r="J24" s="1717"/>
      <c r="K24" s="1735"/>
      <c r="L24" s="1721"/>
      <c r="M24" s="1731"/>
      <c r="N24" s="1709"/>
      <c r="O24" s="1719"/>
      <c r="P24" s="1715"/>
      <c r="Q24" s="1713"/>
      <c r="R24" s="95" t="s">
        <v>326</v>
      </c>
      <c r="S24" s="265"/>
      <c r="T24" s="1774"/>
      <c r="U24" s="1774"/>
      <c r="V24" s="1"/>
      <c r="W24" s="1"/>
      <c r="X24" s="1"/>
      <c r="Y24" s="1"/>
      <c r="Z24" s="1"/>
      <c r="AA24" s="1"/>
      <c r="AB24" s="1"/>
      <c r="AC24" s="1"/>
      <c r="AD24" s="1"/>
      <c r="AE24" s="1"/>
      <c r="AF24" s="1"/>
      <c r="AG24" s="1"/>
      <c r="AH24" s="1"/>
      <c r="AI24" s="1"/>
      <c r="AJ24" s="1"/>
      <c r="AK24" s="1"/>
      <c r="AL24" s="1"/>
      <c r="AM24" s="1"/>
      <c r="AN24" s="1"/>
      <c r="AO24" s="1"/>
    </row>
    <row r="25" spans="1:41" s="8" customFormat="1" ht="18" customHeight="1" thickTop="1" thickBot="1">
      <c r="A25" s="1758"/>
      <c r="B25" s="1759"/>
      <c r="C25" s="1759"/>
      <c r="D25" s="1759"/>
      <c r="E25" s="1760"/>
      <c r="F25" s="1717"/>
      <c r="G25" s="1735"/>
      <c r="H25" s="1717"/>
      <c r="I25" s="1772"/>
      <c r="J25" s="1717"/>
      <c r="K25" s="1735"/>
      <c r="L25" s="1721"/>
      <c r="M25" s="1731"/>
      <c r="N25" s="1709"/>
      <c r="O25" s="1719"/>
      <c r="P25" s="1715"/>
      <c r="Q25" s="1713"/>
      <c r="R25" s="95" t="s">
        <v>326</v>
      </c>
      <c r="S25" s="265"/>
      <c r="T25" s="1774"/>
      <c r="U25" s="1774"/>
      <c r="V25" s="1"/>
      <c r="W25" s="1"/>
      <c r="X25" s="1"/>
      <c r="Y25" s="1"/>
      <c r="Z25" s="1"/>
      <c r="AA25" s="1"/>
      <c r="AB25" s="1"/>
      <c r="AC25" s="1"/>
      <c r="AD25" s="1"/>
      <c r="AE25" s="1"/>
      <c r="AF25" s="1"/>
      <c r="AG25" s="1"/>
      <c r="AH25" s="1"/>
      <c r="AI25" s="1"/>
      <c r="AJ25" s="1"/>
      <c r="AK25" s="1"/>
      <c r="AL25" s="1"/>
      <c r="AM25" s="1"/>
      <c r="AN25" s="1"/>
      <c r="AO25" s="1"/>
    </row>
    <row r="26" spans="1:41" s="8" customFormat="1" ht="18" customHeight="1" thickTop="1" thickBot="1">
      <c r="A26" s="1758"/>
      <c r="B26" s="1759"/>
      <c r="C26" s="1759"/>
      <c r="D26" s="1759"/>
      <c r="E26" s="1760"/>
      <c r="F26" s="1717"/>
      <c r="G26" s="1735"/>
      <c r="H26" s="1717"/>
      <c r="I26" s="1772"/>
      <c r="J26" s="1717"/>
      <c r="K26" s="1735"/>
      <c r="L26" s="1721"/>
      <c r="M26" s="1731"/>
      <c r="N26" s="1709"/>
      <c r="O26" s="1719"/>
      <c r="P26" s="1715"/>
      <c r="Q26" s="1713"/>
      <c r="R26" s="95" t="s">
        <v>326</v>
      </c>
      <c r="S26" s="265"/>
      <c r="T26" s="1774"/>
      <c r="U26" s="1774"/>
      <c r="V26" s="1"/>
      <c r="W26" s="1"/>
      <c r="X26" s="1"/>
      <c r="Y26" s="1"/>
      <c r="Z26" s="1"/>
      <c r="AA26" s="1"/>
      <c r="AB26" s="1"/>
      <c r="AC26" s="1"/>
      <c r="AD26" s="1"/>
      <c r="AE26" s="1"/>
      <c r="AF26" s="1"/>
      <c r="AG26" s="1"/>
      <c r="AH26" s="1"/>
      <c r="AI26" s="1"/>
      <c r="AJ26" s="1"/>
      <c r="AK26" s="1"/>
      <c r="AL26" s="1"/>
      <c r="AM26" s="1"/>
      <c r="AN26" s="1"/>
      <c r="AO26" s="1"/>
    </row>
    <row r="27" spans="1:41" s="8" customFormat="1" ht="18" customHeight="1" thickTop="1" thickBot="1">
      <c r="A27" s="1758"/>
      <c r="B27" s="1759"/>
      <c r="C27" s="1759"/>
      <c r="D27" s="1759"/>
      <c r="E27" s="1760"/>
      <c r="F27" s="1717"/>
      <c r="G27" s="1735"/>
      <c r="H27" s="1717"/>
      <c r="I27" s="1772"/>
      <c r="J27" s="1717"/>
      <c r="K27" s="1735"/>
      <c r="L27" s="1721"/>
      <c r="M27" s="1731"/>
      <c r="N27" s="1709"/>
      <c r="O27" s="1719"/>
      <c r="P27" s="1715"/>
      <c r="Q27" s="1713"/>
      <c r="R27" s="95" t="s">
        <v>326</v>
      </c>
      <c r="S27" s="265"/>
      <c r="T27" s="1774"/>
      <c r="U27" s="1774"/>
      <c r="V27" s="1"/>
      <c r="W27" s="1"/>
      <c r="X27" s="1"/>
      <c r="Y27" s="1"/>
      <c r="Z27" s="1"/>
      <c r="AA27" s="1"/>
      <c r="AB27" s="1"/>
      <c r="AC27" s="1"/>
      <c r="AD27" s="1"/>
      <c r="AE27" s="1"/>
      <c r="AF27" s="1"/>
      <c r="AG27" s="1"/>
      <c r="AH27" s="1"/>
      <c r="AI27" s="1"/>
      <c r="AJ27" s="1"/>
      <c r="AK27" s="1"/>
      <c r="AL27" s="1"/>
      <c r="AM27" s="1"/>
      <c r="AN27" s="1"/>
      <c r="AO27" s="1"/>
    </row>
    <row r="28" spans="1:41" s="8" customFormat="1" ht="18" customHeight="1" thickTop="1" thickBot="1">
      <c r="A28" s="1758"/>
      <c r="B28" s="1759"/>
      <c r="C28" s="1759"/>
      <c r="D28" s="1759"/>
      <c r="E28" s="1760"/>
      <c r="F28" s="1717"/>
      <c r="G28" s="1735"/>
      <c r="H28" s="1717"/>
      <c r="I28" s="1772"/>
      <c r="J28" s="1717"/>
      <c r="K28" s="1735"/>
      <c r="L28" s="1721"/>
      <c r="M28" s="1731"/>
      <c r="N28" s="1709"/>
      <c r="O28" s="1719"/>
      <c r="P28" s="1715"/>
      <c r="Q28" s="1713"/>
      <c r="R28" s="95" t="s">
        <v>326</v>
      </c>
      <c r="S28" s="265"/>
      <c r="T28" s="1774"/>
      <c r="U28" s="1774"/>
      <c r="V28" s="1"/>
      <c r="W28" s="1"/>
      <c r="X28" s="1"/>
      <c r="Y28" s="1"/>
      <c r="Z28" s="1"/>
      <c r="AA28" s="1"/>
      <c r="AB28" s="1"/>
      <c r="AC28" s="1"/>
      <c r="AD28" s="1"/>
      <c r="AE28" s="1"/>
      <c r="AF28" s="1"/>
      <c r="AG28" s="1"/>
      <c r="AH28" s="1"/>
      <c r="AI28" s="1"/>
      <c r="AJ28" s="1"/>
      <c r="AK28" s="1"/>
      <c r="AL28" s="1"/>
      <c r="AM28" s="1"/>
      <c r="AN28" s="1"/>
      <c r="AO28" s="1"/>
    </row>
    <row r="29" spans="1:41" s="8" customFormat="1" ht="18" customHeight="1" thickTop="1" thickBot="1">
      <c r="A29" s="1758"/>
      <c r="B29" s="1759"/>
      <c r="C29" s="1759"/>
      <c r="D29" s="1759"/>
      <c r="E29" s="1760"/>
      <c r="F29" s="1717"/>
      <c r="G29" s="1735"/>
      <c r="H29" s="1717"/>
      <c r="I29" s="1772"/>
      <c r="J29" s="1717"/>
      <c r="K29" s="1735"/>
      <c r="L29" s="1721"/>
      <c r="M29" s="1731"/>
      <c r="N29" s="1709"/>
      <c r="O29" s="1719"/>
      <c r="P29" s="1715"/>
      <c r="Q29" s="1713"/>
      <c r="R29" s="95" t="s">
        <v>326</v>
      </c>
      <c r="S29" s="265"/>
      <c r="T29" s="1774"/>
      <c r="U29" s="1774"/>
      <c r="V29" s="1"/>
      <c r="W29" s="1"/>
      <c r="X29" s="1"/>
      <c r="Y29" s="1"/>
      <c r="Z29" s="1"/>
      <c r="AA29" s="1"/>
      <c r="AB29" s="1"/>
      <c r="AC29" s="1"/>
      <c r="AD29" s="1"/>
      <c r="AE29" s="1"/>
      <c r="AF29" s="1"/>
      <c r="AG29" s="1"/>
      <c r="AH29" s="1"/>
      <c r="AI29" s="1"/>
      <c r="AJ29" s="1"/>
      <c r="AK29" s="1"/>
      <c r="AL29" s="1"/>
      <c r="AM29" s="1"/>
      <c r="AN29" s="1"/>
      <c r="AO29" s="1"/>
    </row>
    <row r="30" spans="1:41" s="8" customFormat="1" ht="18" customHeight="1" thickTop="1" thickBot="1">
      <c r="A30" s="1758"/>
      <c r="B30" s="1759"/>
      <c r="C30" s="1759"/>
      <c r="D30" s="1759"/>
      <c r="E30" s="1760"/>
      <c r="F30" s="1717"/>
      <c r="G30" s="1735"/>
      <c r="H30" s="1717"/>
      <c r="I30" s="1772"/>
      <c r="J30" s="1717"/>
      <c r="K30" s="1735"/>
      <c r="L30" s="1721"/>
      <c r="M30" s="1731"/>
      <c r="N30" s="1709"/>
      <c r="O30" s="1719"/>
      <c r="P30" s="1715"/>
      <c r="Q30" s="1713"/>
      <c r="R30" s="95" t="s">
        <v>326</v>
      </c>
      <c r="S30" s="265"/>
      <c r="T30" s="1774"/>
      <c r="U30" s="1774"/>
      <c r="V30" s="1"/>
      <c r="W30" s="1"/>
      <c r="X30" s="1"/>
      <c r="Y30" s="1"/>
      <c r="Z30" s="1"/>
      <c r="AA30" s="1"/>
      <c r="AB30" s="1"/>
      <c r="AC30" s="1"/>
      <c r="AD30" s="1"/>
      <c r="AE30" s="1"/>
      <c r="AF30" s="1"/>
      <c r="AG30" s="1"/>
      <c r="AH30" s="1"/>
      <c r="AI30" s="1"/>
      <c r="AJ30" s="1"/>
      <c r="AK30" s="1"/>
      <c r="AL30" s="1"/>
      <c r="AM30" s="1"/>
      <c r="AN30" s="1"/>
      <c r="AO30" s="1"/>
    </row>
    <row r="31" spans="1:41" s="8" customFormat="1" ht="18" customHeight="1" thickTop="1" thickBot="1">
      <c r="A31" s="1758"/>
      <c r="B31" s="1761"/>
      <c r="C31" s="1761"/>
      <c r="D31" s="1761"/>
      <c r="E31" s="1762"/>
      <c r="F31" s="1717"/>
      <c r="G31" s="1735"/>
      <c r="H31" s="1717"/>
      <c r="I31" s="1772"/>
      <c r="J31" s="1717"/>
      <c r="K31" s="1735"/>
      <c r="L31" s="1721"/>
      <c r="M31" s="1731"/>
      <c r="N31" s="1709"/>
      <c r="O31" s="1719"/>
      <c r="P31" s="1715"/>
      <c r="Q31" s="1713"/>
      <c r="R31" s="95" t="s">
        <v>326</v>
      </c>
      <c r="S31" s="265"/>
      <c r="T31" s="1774"/>
      <c r="U31" s="1774"/>
      <c r="V31" s="1"/>
      <c r="W31" s="1"/>
      <c r="X31" s="1"/>
      <c r="Y31" s="1"/>
      <c r="Z31" s="1"/>
      <c r="AA31" s="1"/>
      <c r="AB31" s="1"/>
      <c r="AC31" s="1"/>
      <c r="AD31" s="1"/>
      <c r="AE31" s="1"/>
      <c r="AF31" s="1"/>
      <c r="AG31" s="1"/>
      <c r="AH31" s="1"/>
      <c r="AI31" s="1"/>
      <c r="AJ31" s="1"/>
      <c r="AK31" s="1"/>
      <c r="AL31" s="1"/>
      <c r="AM31" s="1"/>
      <c r="AN31" s="1"/>
      <c r="AO31" s="1"/>
    </row>
    <row r="32" spans="1:41" s="8" customFormat="1" ht="18" customHeight="1" thickTop="1" thickBot="1">
      <c r="A32" s="1758"/>
      <c r="B32" s="1759"/>
      <c r="C32" s="1759"/>
      <c r="D32" s="1759"/>
      <c r="E32" s="1760"/>
      <c r="F32" s="1717"/>
      <c r="G32" s="1735"/>
      <c r="H32" s="1717"/>
      <c r="I32" s="1772"/>
      <c r="J32" s="1717"/>
      <c r="K32" s="1735"/>
      <c r="L32" s="1721"/>
      <c r="M32" s="1731"/>
      <c r="N32" s="1709"/>
      <c r="O32" s="1719"/>
      <c r="P32" s="1715"/>
      <c r="Q32" s="1713"/>
      <c r="R32" s="95" t="s">
        <v>326</v>
      </c>
      <c r="S32" s="265"/>
      <c r="T32" s="1774"/>
      <c r="U32" s="1774"/>
      <c r="V32" s="1"/>
      <c r="W32" s="1"/>
      <c r="X32" s="1"/>
      <c r="Y32" s="1"/>
      <c r="Z32" s="1"/>
      <c r="AA32" s="1"/>
      <c r="AB32" s="1"/>
      <c r="AC32" s="1"/>
      <c r="AD32" s="1"/>
      <c r="AE32" s="1"/>
      <c r="AF32" s="1"/>
      <c r="AG32" s="1"/>
      <c r="AH32" s="1"/>
      <c r="AI32" s="1"/>
      <c r="AJ32" s="1"/>
      <c r="AK32" s="1"/>
      <c r="AL32" s="1"/>
      <c r="AM32" s="1"/>
      <c r="AN32" s="1"/>
      <c r="AO32" s="1"/>
    </row>
    <row r="33" spans="1:41" s="8" customFormat="1" ht="18" customHeight="1" thickTop="1" thickBot="1">
      <c r="A33" s="1758"/>
      <c r="B33" s="1759"/>
      <c r="C33" s="1759"/>
      <c r="D33" s="1759"/>
      <c r="E33" s="1760"/>
      <c r="F33" s="1717"/>
      <c r="G33" s="1735"/>
      <c r="H33" s="1717"/>
      <c r="I33" s="1772"/>
      <c r="J33" s="1717"/>
      <c r="K33" s="1735"/>
      <c r="L33" s="1721"/>
      <c r="M33" s="1732"/>
      <c r="N33" s="1709"/>
      <c r="O33" s="1719"/>
      <c r="P33" s="1715"/>
      <c r="Q33" s="1713"/>
      <c r="R33" s="95" t="s">
        <v>326</v>
      </c>
      <c r="S33" s="265"/>
      <c r="T33" s="1774"/>
      <c r="U33" s="1774"/>
      <c r="V33" s="1"/>
      <c r="W33" s="1"/>
      <c r="X33" s="1"/>
      <c r="Y33" s="1"/>
      <c r="Z33" s="1"/>
      <c r="AA33" s="1"/>
      <c r="AB33" s="1"/>
      <c r="AC33" s="1"/>
      <c r="AD33" s="1"/>
      <c r="AE33" s="1"/>
      <c r="AF33" s="1"/>
      <c r="AG33" s="1"/>
      <c r="AH33" s="1"/>
      <c r="AI33" s="1"/>
      <c r="AJ33" s="1"/>
      <c r="AK33" s="1"/>
      <c r="AL33" s="1"/>
      <c r="AM33" s="1"/>
      <c r="AN33" s="1"/>
      <c r="AO33" s="1"/>
    </row>
    <row r="34" spans="1:41" s="8" customFormat="1" ht="18" customHeight="1" thickTop="1" thickBot="1">
      <c r="A34" s="1758"/>
      <c r="B34" s="1759"/>
      <c r="C34" s="1759"/>
      <c r="D34" s="1759"/>
      <c r="E34" s="1760"/>
      <c r="F34" s="1717"/>
      <c r="G34" s="1735"/>
      <c r="H34" s="1717"/>
      <c r="I34" s="1772"/>
      <c r="J34" s="1717"/>
      <c r="K34" s="1735"/>
      <c r="L34" s="1721"/>
      <c r="M34" s="1731"/>
      <c r="N34" s="1709"/>
      <c r="O34" s="1719"/>
      <c r="P34" s="1715"/>
      <c r="Q34" s="1713"/>
      <c r="R34" s="95" t="s">
        <v>326</v>
      </c>
      <c r="S34" s="265"/>
      <c r="T34" s="1774"/>
      <c r="U34" s="1774"/>
      <c r="V34" s="1"/>
      <c r="W34" s="1"/>
      <c r="X34" s="1"/>
      <c r="Y34" s="1"/>
      <c r="Z34" s="1"/>
      <c r="AA34" s="1"/>
      <c r="AB34" s="1"/>
      <c r="AC34" s="1"/>
      <c r="AD34" s="1"/>
      <c r="AE34" s="1"/>
      <c r="AF34" s="1"/>
      <c r="AG34" s="1"/>
      <c r="AH34" s="1"/>
      <c r="AI34" s="1"/>
      <c r="AJ34" s="1"/>
      <c r="AK34" s="1"/>
      <c r="AL34" s="1"/>
      <c r="AM34" s="1"/>
      <c r="AN34" s="1"/>
      <c r="AO34" s="1"/>
    </row>
    <row r="35" spans="1:41" s="8" customFormat="1" ht="18" customHeight="1" thickTop="1" thickBot="1">
      <c r="A35" s="1758"/>
      <c r="B35" s="1759"/>
      <c r="C35" s="1759"/>
      <c r="D35" s="1759"/>
      <c r="E35" s="1760"/>
      <c r="F35" s="1717"/>
      <c r="G35" s="1735"/>
      <c r="H35" s="1717"/>
      <c r="I35" s="1772"/>
      <c r="J35" s="1717"/>
      <c r="K35" s="1735"/>
      <c r="L35" s="1721"/>
      <c r="M35" s="1731"/>
      <c r="N35" s="1709"/>
      <c r="O35" s="1719"/>
      <c r="P35" s="1715"/>
      <c r="Q35" s="1713"/>
      <c r="R35" s="95" t="s">
        <v>326</v>
      </c>
      <c r="S35" s="265"/>
      <c r="T35" s="1774"/>
      <c r="U35" s="1774"/>
      <c r="V35" s="1"/>
      <c r="W35" s="1"/>
      <c r="X35" s="1"/>
      <c r="Y35" s="1"/>
      <c r="Z35" s="1"/>
      <c r="AA35" s="1"/>
      <c r="AB35" s="1"/>
      <c r="AC35" s="1"/>
      <c r="AD35" s="1"/>
      <c r="AE35" s="1"/>
      <c r="AF35" s="1"/>
      <c r="AG35" s="1"/>
      <c r="AH35" s="1"/>
      <c r="AI35" s="1"/>
      <c r="AJ35" s="1"/>
      <c r="AK35" s="1"/>
      <c r="AL35" s="1"/>
      <c r="AM35" s="1"/>
      <c r="AN35" s="1"/>
      <c r="AO35" s="1"/>
    </row>
    <row r="36" spans="1:41" s="8" customFormat="1" ht="18" customHeight="1" thickTop="1" thickBot="1">
      <c r="A36" s="1758"/>
      <c r="B36" s="1759"/>
      <c r="C36" s="1759"/>
      <c r="D36" s="1759"/>
      <c r="E36" s="1760"/>
      <c r="F36" s="1717"/>
      <c r="G36" s="1735"/>
      <c r="H36" s="1717"/>
      <c r="I36" s="1772"/>
      <c r="J36" s="1717"/>
      <c r="K36" s="1735"/>
      <c r="L36" s="1721"/>
      <c r="M36" s="1731"/>
      <c r="N36" s="1709"/>
      <c r="O36" s="1719"/>
      <c r="P36" s="1715"/>
      <c r="Q36" s="1713"/>
      <c r="R36" s="95" t="s">
        <v>326</v>
      </c>
      <c r="S36" s="265"/>
      <c r="T36" s="1774"/>
      <c r="U36" s="1774"/>
      <c r="V36" s="1"/>
      <c r="W36" s="1"/>
      <c r="X36" s="1"/>
      <c r="Y36" s="1"/>
      <c r="Z36" s="1"/>
      <c r="AA36" s="1"/>
      <c r="AB36" s="1"/>
      <c r="AC36" s="1"/>
      <c r="AD36" s="1"/>
      <c r="AE36" s="1"/>
      <c r="AF36" s="1"/>
      <c r="AG36" s="1"/>
      <c r="AH36" s="1"/>
      <c r="AI36" s="1"/>
      <c r="AJ36" s="1"/>
      <c r="AK36" s="1"/>
      <c r="AL36" s="1"/>
      <c r="AM36" s="1"/>
      <c r="AN36" s="1"/>
      <c r="AO36" s="1"/>
    </row>
    <row r="37" spans="1:41" s="8" customFormat="1" ht="18" customHeight="1" thickTop="1" thickBot="1">
      <c r="A37" s="1758"/>
      <c r="B37" s="1759"/>
      <c r="C37" s="1759"/>
      <c r="D37" s="1759"/>
      <c r="E37" s="1760"/>
      <c r="F37" s="1717"/>
      <c r="G37" s="1735"/>
      <c r="H37" s="1717"/>
      <c r="I37" s="1772"/>
      <c r="J37" s="1717"/>
      <c r="K37" s="1735"/>
      <c r="L37" s="1721"/>
      <c r="M37" s="1731"/>
      <c r="N37" s="1709"/>
      <c r="O37" s="1719"/>
      <c r="P37" s="1715"/>
      <c r="Q37" s="1713"/>
      <c r="R37" s="95" t="s">
        <v>326</v>
      </c>
      <c r="S37" s="265"/>
      <c r="T37" s="1774"/>
      <c r="U37" s="1774"/>
      <c r="V37" s="1"/>
      <c r="W37" s="1"/>
      <c r="X37" s="1"/>
      <c r="Y37" s="1"/>
      <c r="Z37" s="1"/>
      <c r="AA37" s="1"/>
      <c r="AB37" s="1"/>
      <c r="AC37" s="1"/>
      <c r="AD37" s="1"/>
      <c r="AE37" s="1"/>
      <c r="AF37" s="1"/>
      <c r="AG37" s="1"/>
      <c r="AH37" s="1"/>
      <c r="AI37" s="1"/>
      <c r="AJ37" s="1"/>
      <c r="AK37" s="1"/>
      <c r="AL37" s="1"/>
      <c r="AM37" s="1"/>
      <c r="AN37" s="1"/>
      <c r="AO37" s="1"/>
    </row>
    <row r="38" spans="1:41" s="8" customFormat="1" ht="18" customHeight="1" thickTop="1" thickBot="1">
      <c r="A38" s="1758"/>
      <c r="B38" s="1759"/>
      <c r="C38" s="1759"/>
      <c r="D38" s="1759"/>
      <c r="E38" s="1760"/>
      <c r="F38" s="1717"/>
      <c r="G38" s="1735"/>
      <c r="H38" s="1717"/>
      <c r="I38" s="1772"/>
      <c r="J38" s="1717"/>
      <c r="K38" s="1735"/>
      <c r="L38" s="1721"/>
      <c r="M38" s="1731"/>
      <c r="N38" s="1709"/>
      <c r="O38" s="1719"/>
      <c r="P38" s="1715"/>
      <c r="Q38" s="1713"/>
      <c r="R38" s="95" t="s">
        <v>326</v>
      </c>
      <c r="S38" s="265"/>
      <c r="T38" s="1773"/>
      <c r="U38" s="1774"/>
      <c r="V38" s="1"/>
      <c r="W38" s="1"/>
      <c r="X38" s="1"/>
      <c r="Y38" s="1"/>
      <c r="Z38" s="1"/>
      <c r="AA38" s="1"/>
      <c r="AB38" s="1"/>
      <c r="AC38" s="1"/>
      <c r="AD38" s="1"/>
      <c r="AE38" s="1"/>
      <c r="AF38" s="1"/>
      <c r="AG38" s="1"/>
      <c r="AH38" s="1"/>
      <c r="AI38" s="1"/>
      <c r="AJ38" s="1"/>
      <c r="AK38" s="1"/>
      <c r="AL38" s="1"/>
      <c r="AM38" s="1"/>
      <c r="AN38" s="1"/>
      <c r="AO38" s="1"/>
    </row>
    <row r="39" spans="1:41" s="8" customFormat="1" ht="18" customHeight="1" thickTop="1" thickBot="1">
      <c r="A39" s="1758"/>
      <c r="B39" s="1759"/>
      <c r="C39" s="1759"/>
      <c r="D39" s="1759"/>
      <c r="E39" s="1760"/>
      <c r="F39" s="1717"/>
      <c r="G39" s="1735"/>
      <c r="H39" s="1717"/>
      <c r="I39" s="1772"/>
      <c r="J39" s="1717"/>
      <c r="K39" s="1735"/>
      <c r="L39" s="1721"/>
      <c r="M39" s="1731"/>
      <c r="N39" s="1709"/>
      <c r="O39" s="1719"/>
      <c r="P39" s="1715"/>
      <c r="Q39" s="1713"/>
      <c r="R39" s="95" t="s">
        <v>326</v>
      </c>
      <c r="S39" s="265"/>
      <c r="T39" s="1774"/>
      <c r="U39" s="1774"/>
      <c r="V39" s="1"/>
      <c r="W39" s="1"/>
      <c r="X39" s="1"/>
      <c r="Y39" s="1"/>
      <c r="Z39" s="1"/>
      <c r="AA39" s="1"/>
      <c r="AB39" s="1"/>
      <c r="AC39" s="1"/>
      <c r="AD39" s="1"/>
      <c r="AE39" s="1"/>
      <c r="AF39" s="1"/>
      <c r="AG39" s="1"/>
      <c r="AH39" s="1"/>
      <c r="AI39" s="1"/>
      <c r="AJ39" s="1"/>
      <c r="AK39" s="1"/>
      <c r="AL39" s="1"/>
      <c r="AM39" s="1"/>
      <c r="AN39" s="1"/>
      <c r="AO39" s="1"/>
    </row>
    <row r="40" spans="1:41" s="8" customFormat="1" ht="18" customHeight="1" thickTop="1" thickBot="1">
      <c r="A40" s="1758"/>
      <c r="B40" s="1759"/>
      <c r="C40" s="1759"/>
      <c r="D40" s="1759"/>
      <c r="E40" s="1760"/>
      <c r="F40" s="1717"/>
      <c r="G40" s="1735"/>
      <c r="H40" s="1717"/>
      <c r="I40" s="1772"/>
      <c r="J40" s="1717"/>
      <c r="K40" s="1735"/>
      <c r="L40" s="1721"/>
      <c r="M40" s="1731"/>
      <c r="N40" s="1709"/>
      <c r="O40" s="1719"/>
      <c r="P40" s="1715"/>
      <c r="Q40" s="1713"/>
      <c r="R40" s="95" t="s">
        <v>326</v>
      </c>
      <c r="S40" s="265"/>
      <c r="T40" s="1774"/>
      <c r="U40" s="1774"/>
      <c r="V40" s="1"/>
      <c r="W40" s="1"/>
      <c r="X40" s="1"/>
      <c r="Y40" s="1"/>
      <c r="Z40" s="1"/>
      <c r="AA40" s="1"/>
      <c r="AB40" s="1"/>
      <c r="AC40" s="1"/>
      <c r="AD40" s="1"/>
      <c r="AE40" s="1"/>
      <c r="AF40" s="1"/>
      <c r="AG40" s="1"/>
      <c r="AH40" s="1"/>
      <c r="AI40" s="1"/>
      <c r="AJ40" s="1"/>
      <c r="AK40" s="1"/>
      <c r="AL40" s="1"/>
      <c r="AM40" s="1"/>
      <c r="AN40" s="1"/>
      <c r="AO40" s="1"/>
    </row>
    <row r="41" spans="1:41" s="8" customFormat="1" ht="18" customHeight="1" thickTop="1" thickBot="1">
      <c r="A41" s="1758"/>
      <c r="B41" s="1759"/>
      <c r="C41" s="1759"/>
      <c r="D41" s="1759"/>
      <c r="E41" s="1760"/>
      <c r="F41" s="1717"/>
      <c r="G41" s="1735"/>
      <c r="H41" s="1717"/>
      <c r="I41" s="1772"/>
      <c r="J41" s="1717"/>
      <c r="K41" s="1735"/>
      <c r="L41" s="1721"/>
      <c r="M41" s="1731"/>
      <c r="N41" s="1709"/>
      <c r="O41" s="1719"/>
      <c r="P41" s="1715"/>
      <c r="Q41" s="1713"/>
      <c r="R41" s="95" t="s">
        <v>326</v>
      </c>
      <c r="S41" s="265"/>
      <c r="T41" s="1774"/>
      <c r="U41" s="1774"/>
      <c r="V41" s="1"/>
      <c r="W41" s="1"/>
      <c r="X41" s="1"/>
      <c r="Y41" s="1"/>
      <c r="Z41" s="1"/>
      <c r="AA41" s="1"/>
      <c r="AB41" s="1"/>
      <c r="AC41" s="1"/>
      <c r="AD41" s="1"/>
      <c r="AE41" s="1"/>
      <c r="AF41" s="1"/>
      <c r="AG41" s="1"/>
      <c r="AH41" s="1"/>
      <c r="AI41" s="1"/>
      <c r="AJ41" s="1"/>
      <c r="AK41" s="1"/>
      <c r="AL41" s="1"/>
      <c r="AM41" s="1"/>
      <c r="AN41" s="1"/>
      <c r="AO41" s="1"/>
    </row>
    <row r="42" spans="1:41" s="8" customFormat="1" ht="18" customHeight="1" thickTop="1" thickBot="1">
      <c r="A42" s="1758"/>
      <c r="B42" s="1759"/>
      <c r="C42" s="1759"/>
      <c r="D42" s="1759"/>
      <c r="E42" s="1760"/>
      <c r="F42" s="1717"/>
      <c r="G42" s="1735"/>
      <c r="H42" s="1717"/>
      <c r="I42" s="1772"/>
      <c r="J42" s="1717"/>
      <c r="K42" s="1735"/>
      <c r="L42" s="1721"/>
      <c r="M42" s="1731"/>
      <c r="N42" s="1709"/>
      <c r="O42" s="1719"/>
      <c r="P42" s="1715"/>
      <c r="Q42" s="1713"/>
      <c r="R42" s="95" t="s">
        <v>326</v>
      </c>
      <c r="S42" s="265"/>
      <c r="T42" s="1774"/>
      <c r="U42" s="1774"/>
      <c r="V42" s="1"/>
      <c r="W42" s="1"/>
      <c r="X42" s="1"/>
      <c r="Y42" s="1"/>
      <c r="Z42" s="1"/>
      <c r="AA42" s="1"/>
      <c r="AB42" s="1"/>
      <c r="AC42" s="1"/>
      <c r="AD42" s="1"/>
      <c r="AE42" s="1"/>
      <c r="AF42" s="1"/>
      <c r="AG42" s="1"/>
      <c r="AH42" s="1"/>
      <c r="AI42" s="1"/>
      <c r="AJ42" s="1"/>
      <c r="AK42" s="1"/>
      <c r="AL42" s="1"/>
      <c r="AM42" s="1"/>
      <c r="AN42" s="1"/>
      <c r="AO42" s="1"/>
    </row>
    <row r="43" spans="1:41" s="8" customFormat="1" ht="18" customHeight="1" thickTop="1" thickBot="1">
      <c r="A43" s="1758"/>
      <c r="B43" s="1759"/>
      <c r="C43" s="1759"/>
      <c r="D43" s="1759"/>
      <c r="E43" s="1760"/>
      <c r="F43" s="1717"/>
      <c r="G43" s="1735"/>
      <c r="H43" s="1717"/>
      <c r="I43" s="1772"/>
      <c r="J43" s="1717"/>
      <c r="K43" s="1735"/>
      <c r="L43" s="1721"/>
      <c r="M43" s="1731"/>
      <c r="N43" s="1709"/>
      <c r="O43" s="1719"/>
      <c r="P43" s="1715"/>
      <c r="Q43" s="1713"/>
      <c r="R43" s="95" t="s">
        <v>326</v>
      </c>
      <c r="S43" s="265"/>
      <c r="T43" s="1774"/>
      <c r="U43" s="1774"/>
      <c r="V43" s="1"/>
      <c r="W43" s="1"/>
      <c r="X43" s="1"/>
      <c r="Y43" s="1"/>
      <c r="Z43" s="1"/>
      <c r="AA43" s="1"/>
      <c r="AB43" s="1"/>
      <c r="AC43" s="1"/>
      <c r="AD43" s="1"/>
      <c r="AE43" s="1"/>
      <c r="AF43" s="1"/>
      <c r="AG43" s="1"/>
      <c r="AH43" s="1"/>
      <c r="AI43" s="1"/>
      <c r="AJ43" s="1"/>
      <c r="AK43" s="1"/>
      <c r="AL43" s="1"/>
      <c r="AM43" s="1"/>
      <c r="AN43" s="1"/>
      <c r="AO43" s="1"/>
    </row>
    <row r="44" spans="1:41" s="8" customFormat="1" ht="18" customHeight="1" thickTop="1" thickBot="1">
      <c r="A44" s="1758"/>
      <c r="B44" s="1759"/>
      <c r="C44" s="1759"/>
      <c r="D44" s="1759"/>
      <c r="E44" s="1760"/>
      <c r="F44" s="1717"/>
      <c r="G44" s="1735"/>
      <c r="H44" s="1717"/>
      <c r="I44" s="1772"/>
      <c r="J44" s="1717"/>
      <c r="K44" s="1735"/>
      <c r="L44" s="1721"/>
      <c r="M44" s="1731"/>
      <c r="N44" s="1709"/>
      <c r="O44" s="1719"/>
      <c r="P44" s="1715"/>
      <c r="Q44" s="1713"/>
      <c r="R44" s="95" t="s">
        <v>326</v>
      </c>
      <c r="S44" s="265"/>
      <c r="T44" s="1774"/>
      <c r="U44" s="1774"/>
      <c r="V44" s="1"/>
      <c r="W44" s="1"/>
      <c r="X44" s="1"/>
      <c r="Y44" s="1"/>
      <c r="Z44" s="1"/>
      <c r="AA44" s="1"/>
      <c r="AB44" s="1"/>
      <c r="AC44" s="1"/>
      <c r="AD44" s="1"/>
      <c r="AE44" s="1"/>
      <c r="AF44" s="1"/>
      <c r="AG44" s="1"/>
      <c r="AH44" s="1"/>
      <c r="AI44" s="1"/>
      <c r="AJ44" s="1"/>
      <c r="AK44" s="1"/>
      <c r="AL44" s="1"/>
      <c r="AM44" s="1"/>
      <c r="AN44" s="1"/>
      <c r="AO44" s="1"/>
    </row>
    <row r="45" spans="1:41" s="8" customFormat="1" ht="18" customHeight="1" thickTop="1" thickBot="1">
      <c r="A45" s="1758"/>
      <c r="B45" s="1759"/>
      <c r="C45" s="1759"/>
      <c r="D45" s="1759"/>
      <c r="E45" s="1760"/>
      <c r="F45" s="1717"/>
      <c r="G45" s="1735"/>
      <c r="H45" s="1717"/>
      <c r="I45" s="1772"/>
      <c r="J45" s="1717"/>
      <c r="K45" s="1735"/>
      <c r="L45" s="1721"/>
      <c r="M45" s="1731"/>
      <c r="N45" s="1709"/>
      <c r="O45" s="1719"/>
      <c r="P45" s="1715"/>
      <c r="Q45" s="1713"/>
      <c r="R45" s="95" t="s">
        <v>326</v>
      </c>
      <c r="S45" s="265"/>
      <c r="T45" s="1774"/>
      <c r="U45" s="1774"/>
      <c r="V45" s="1"/>
      <c r="W45" s="1"/>
      <c r="X45" s="1"/>
      <c r="Y45" s="1"/>
      <c r="Z45" s="1"/>
      <c r="AA45" s="1"/>
      <c r="AB45" s="1"/>
      <c r="AC45" s="1"/>
      <c r="AD45" s="1"/>
      <c r="AE45" s="1"/>
      <c r="AF45" s="1"/>
      <c r="AG45" s="1"/>
      <c r="AH45" s="1"/>
      <c r="AI45" s="1"/>
      <c r="AJ45" s="1"/>
      <c r="AK45" s="1"/>
      <c r="AL45" s="1"/>
      <c r="AM45" s="1"/>
      <c r="AN45" s="1"/>
      <c r="AO45" s="1"/>
    </row>
    <row r="46" spans="1:41" s="8" customFormat="1" ht="18" customHeight="1" thickTop="1" thickBot="1">
      <c r="A46" s="1758"/>
      <c r="B46" s="1759"/>
      <c r="C46" s="1759"/>
      <c r="D46" s="1759"/>
      <c r="E46" s="1760"/>
      <c r="F46" s="1717"/>
      <c r="G46" s="1735"/>
      <c r="H46" s="1717"/>
      <c r="I46" s="1772"/>
      <c r="J46" s="1717"/>
      <c r="K46" s="1735"/>
      <c r="L46" s="1721"/>
      <c r="M46" s="1731"/>
      <c r="N46" s="1709"/>
      <c r="O46" s="1719"/>
      <c r="P46" s="1715"/>
      <c r="Q46" s="1713"/>
      <c r="R46" s="95" t="s">
        <v>326</v>
      </c>
      <c r="S46" s="265"/>
      <c r="T46" s="1774"/>
      <c r="U46" s="1774"/>
      <c r="V46" s="1"/>
      <c r="W46" s="1"/>
      <c r="X46" s="1"/>
      <c r="Y46" s="1"/>
      <c r="Z46" s="1"/>
      <c r="AA46" s="1"/>
      <c r="AB46" s="1"/>
      <c r="AC46" s="1"/>
      <c r="AD46" s="1"/>
      <c r="AE46" s="1"/>
      <c r="AF46" s="1"/>
      <c r="AG46" s="1"/>
      <c r="AH46" s="1"/>
      <c r="AI46" s="1"/>
      <c r="AJ46" s="1"/>
      <c r="AK46" s="1"/>
      <c r="AL46" s="1"/>
      <c r="AM46" s="1"/>
      <c r="AN46" s="1"/>
      <c r="AO46" s="1"/>
    </row>
    <row r="47" spans="1:41" s="8" customFormat="1" ht="18" customHeight="1" thickTop="1" thickBot="1">
      <c r="A47" s="1758"/>
      <c r="B47" s="1759"/>
      <c r="C47" s="1759"/>
      <c r="D47" s="1759"/>
      <c r="E47" s="1760"/>
      <c r="F47" s="1717"/>
      <c r="G47" s="1735"/>
      <c r="H47" s="1717"/>
      <c r="I47" s="1772"/>
      <c r="J47" s="1717"/>
      <c r="K47" s="1735"/>
      <c r="L47" s="1721"/>
      <c r="M47" s="1731"/>
      <c r="N47" s="1709"/>
      <c r="O47" s="1719"/>
      <c r="P47" s="1715"/>
      <c r="Q47" s="1713"/>
      <c r="R47" s="95" t="s">
        <v>326</v>
      </c>
      <c r="S47" s="265"/>
      <c r="T47" s="1774"/>
      <c r="U47" s="1774"/>
      <c r="V47" s="1"/>
      <c r="W47" s="1"/>
      <c r="X47" s="1"/>
      <c r="Y47" s="1"/>
      <c r="Z47" s="1"/>
      <c r="AA47" s="1"/>
      <c r="AB47" s="1"/>
      <c r="AC47" s="1"/>
      <c r="AD47" s="1"/>
      <c r="AE47" s="1"/>
      <c r="AF47" s="1"/>
      <c r="AG47" s="1"/>
      <c r="AH47" s="1"/>
      <c r="AI47" s="1"/>
      <c r="AJ47" s="1"/>
      <c r="AK47" s="1"/>
      <c r="AL47" s="1"/>
      <c r="AM47" s="1"/>
      <c r="AN47" s="1"/>
      <c r="AO47" s="1"/>
    </row>
    <row r="48" spans="1:41" s="8" customFormat="1" ht="18" customHeight="1" thickTop="1" thickBot="1">
      <c r="A48" s="1758"/>
      <c r="B48" s="1759"/>
      <c r="C48" s="1759"/>
      <c r="D48" s="1759"/>
      <c r="E48" s="1760"/>
      <c r="F48" s="1717"/>
      <c r="G48" s="1735"/>
      <c r="H48" s="1717"/>
      <c r="I48" s="1772"/>
      <c r="J48" s="1717"/>
      <c r="K48" s="1735"/>
      <c r="L48" s="1721"/>
      <c r="M48" s="1731"/>
      <c r="N48" s="1709"/>
      <c r="O48" s="1719"/>
      <c r="P48" s="1715"/>
      <c r="Q48" s="1713"/>
      <c r="R48" s="95" t="s">
        <v>326</v>
      </c>
      <c r="S48" s="265"/>
      <c r="T48" s="1774"/>
      <c r="U48" s="1774"/>
      <c r="V48" s="1"/>
      <c r="W48" s="1"/>
      <c r="X48" s="1"/>
      <c r="Y48" s="1"/>
      <c r="Z48" s="1"/>
      <c r="AA48" s="1"/>
      <c r="AB48" s="1"/>
      <c r="AC48" s="1"/>
      <c r="AD48" s="1"/>
      <c r="AE48" s="1"/>
      <c r="AF48" s="1"/>
      <c r="AG48" s="1"/>
      <c r="AH48" s="1"/>
      <c r="AI48" s="1"/>
      <c r="AJ48" s="1"/>
      <c r="AK48" s="1"/>
      <c r="AL48" s="1"/>
      <c r="AM48" s="1"/>
      <c r="AN48" s="1"/>
      <c r="AO48" s="1"/>
    </row>
    <row r="49" spans="1:41" s="8" customFormat="1" ht="18" customHeight="1" thickTop="1" thickBot="1">
      <c r="A49" s="1758"/>
      <c r="B49" s="1759"/>
      <c r="C49" s="1759"/>
      <c r="D49" s="1759"/>
      <c r="E49" s="1760"/>
      <c r="F49" s="1717"/>
      <c r="G49" s="1735"/>
      <c r="H49" s="1717"/>
      <c r="I49" s="1772"/>
      <c r="J49" s="1717"/>
      <c r="K49" s="1735"/>
      <c r="L49" s="1721"/>
      <c r="M49" s="1731"/>
      <c r="N49" s="1709"/>
      <c r="O49" s="1719"/>
      <c r="P49" s="1715"/>
      <c r="Q49" s="1713"/>
      <c r="R49" s="95" t="s">
        <v>326</v>
      </c>
      <c r="S49" s="265"/>
      <c r="T49" s="1774"/>
      <c r="U49" s="1774"/>
      <c r="V49" s="1"/>
      <c r="W49" s="1"/>
      <c r="X49" s="1"/>
      <c r="Y49" s="1"/>
      <c r="Z49" s="1"/>
      <c r="AA49" s="1"/>
      <c r="AB49" s="1"/>
      <c r="AC49" s="1"/>
      <c r="AD49" s="1"/>
      <c r="AE49" s="1"/>
      <c r="AF49" s="1"/>
      <c r="AG49" s="1"/>
      <c r="AH49" s="1"/>
      <c r="AI49" s="1"/>
      <c r="AJ49" s="1"/>
      <c r="AK49" s="1"/>
      <c r="AL49" s="1"/>
      <c r="AM49" s="1"/>
      <c r="AN49" s="1"/>
      <c r="AO49" s="1"/>
    </row>
    <row r="50" spans="1:41" s="8" customFormat="1" ht="18" customHeight="1" thickTop="1" thickBot="1">
      <c r="A50" s="1758"/>
      <c r="B50" s="1759"/>
      <c r="C50" s="1759"/>
      <c r="D50" s="1759"/>
      <c r="E50" s="1760"/>
      <c r="F50" s="1717"/>
      <c r="G50" s="1735"/>
      <c r="H50" s="1717"/>
      <c r="I50" s="1772"/>
      <c r="J50" s="1717"/>
      <c r="K50" s="1735"/>
      <c r="L50" s="1721"/>
      <c r="M50" s="1731"/>
      <c r="N50" s="1709"/>
      <c r="O50" s="1719"/>
      <c r="P50" s="1715"/>
      <c r="Q50" s="1713"/>
      <c r="R50" s="95" t="s">
        <v>326</v>
      </c>
      <c r="S50" s="265"/>
      <c r="T50" s="1774"/>
      <c r="U50" s="1774"/>
      <c r="V50" s="1"/>
      <c r="W50" s="1"/>
      <c r="X50" s="1"/>
      <c r="Y50" s="1"/>
      <c r="Z50" s="1"/>
      <c r="AA50" s="1"/>
      <c r="AB50" s="1"/>
      <c r="AC50" s="1"/>
      <c r="AD50" s="1"/>
      <c r="AE50" s="1"/>
      <c r="AF50" s="1"/>
      <c r="AG50" s="1"/>
      <c r="AH50" s="1"/>
      <c r="AI50" s="1"/>
      <c r="AJ50" s="1"/>
      <c r="AK50" s="1"/>
      <c r="AL50" s="1"/>
      <c r="AM50" s="1"/>
      <c r="AN50" s="1"/>
      <c r="AO50" s="1"/>
    </row>
    <row r="51" spans="1:41" s="8" customFormat="1" ht="18" customHeight="1" thickTop="1" thickBot="1">
      <c r="A51" s="1758"/>
      <c r="B51" s="1759"/>
      <c r="C51" s="1759"/>
      <c r="D51" s="1759"/>
      <c r="E51" s="1760"/>
      <c r="F51" s="1717"/>
      <c r="G51" s="1735"/>
      <c r="H51" s="1717"/>
      <c r="I51" s="1772"/>
      <c r="J51" s="1717"/>
      <c r="K51" s="1735"/>
      <c r="L51" s="1721"/>
      <c r="M51" s="1731"/>
      <c r="N51" s="1709"/>
      <c r="O51" s="1719"/>
      <c r="P51" s="1715"/>
      <c r="Q51" s="1713"/>
      <c r="R51" s="95" t="s">
        <v>326</v>
      </c>
      <c r="S51" s="265"/>
      <c r="T51" s="1774"/>
      <c r="U51" s="1774"/>
      <c r="V51" s="1"/>
      <c r="W51" s="1"/>
      <c r="X51" s="1"/>
      <c r="Y51" s="1"/>
      <c r="Z51" s="1"/>
      <c r="AA51" s="1"/>
      <c r="AB51" s="1"/>
      <c r="AC51" s="1"/>
      <c r="AD51" s="1"/>
      <c r="AE51" s="1"/>
      <c r="AF51" s="1"/>
      <c r="AG51" s="1"/>
      <c r="AH51" s="1"/>
      <c r="AI51" s="1"/>
      <c r="AJ51" s="1"/>
      <c r="AK51" s="1"/>
      <c r="AL51" s="1"/>
      <c r="AM51" s="1"/>
      <c r="AN51" s="1"/>
      <c r="AO51" s="1"/>
    </row>
    <row r="52" spans="1:41" s="8" customFormat="1" ht="18" customHeight="1" thickTop="1" thickBot="1">
      <c r="A52" s="1758"/>
      <c r="B52" s="1759"/>
      <c r="C52" s="1759"/>
      <c r="D52" s="1759"/>
      <c r="E52" s="1760"/>
      <c r="F52" s="1717"/>
      <c r="G52" s="1735"/>
      <c r="H52" s="1717"/>
      <c r="I52" s="1772"/>
      <c r="J52" s="1717"/>
      <c r="K52" s="1735"/>
      <c r="L52" s="1721"/>
      <c r="M52" s="1731"/>
      <c r="N52" s="1709"/>
      <c r="O52" s="1719"/>
      <c r="P52" s="1715"/>
      <c r="Q52" s="1713"/>
      <c r="R52" s="95" t="s">
        <v>326</v>
      </c>
      <c r="S52" s="265"/>
      <c r="T52" s="1774"/>
      <c r="U52" s="1774"/>
      <c r="V52" s="1"/>
      <c r="W52" s="1"/>
      <c r="X52" s="1"/>
      <c r="Y52" s="1"/>
      <c r="Z52" s="1"/>
      <c r="AA52" s="1"/>
      <c r="AB52" s="1"/>
      <c r="AC52" s="1"/>
      <c r="AD52" s="1"/>
      <c r="AE52" s="1"/>
      <c r="AF52" s="1"/>
      <c r="AG52" s="1"/>
      <c r="AH52" s="1"/>
      <c r="AI52" s="1"/>
      <c r="AJ52" s="1"/>
      <c r="AK52" s="1"/>
      <c r="AL52" s="1"/>
      <c r="AM52" s="1"/>
      <c r="AN52" s="1"/>
      <c r="AO52" s="1"/>
    </row>
    <row r="53" spans="1:41" s="8" customFormat="1" ht="18" customHeight="1" thickTop="1" thickBot="1">
      <c r="A53" s="1758"/>
      <c r="B53" s="1759"/>
      <c r="C53" s="1759"/>
      <c r="D53" s="1759"/>
      <c r="E53" s="1760"/>
      <c r="F53" s="1717"/>
      <c r="G53" s="1735"/>
      <c r="H53" s="1717"/>
      <c r="I53" s="1772"/>
      <c r="J53" s="1717"/>
      <c r="K53" s="1735"/>
      <c r="L53" s="1721"/>
      <c r="M53" s="1731"/>
      <c r="N53" s="1709"/>
      <c r="O53" s="1719"/>
      <c r="P53" s="1715"/>
      <c r="Q53" s="1713"/>
      <c r="R53" s="95" t="s">
        <v>326</v>
      </c>
      <c r="S53" s="265"/>
      <c r="T53" s="1774"/>
      <c r="U53" s="1774"/>
      <c r="V53" s="1"/>
      <c r="W53" s="1"/>
      <c r="X53" s="1"/>
      <c r="Y53" s="1"/>
      <c r="Z53" s="1"/>
      <c r="AA53" s="1"/>
      <c r="AB53" s="1"/>
      <c r="AC53" s="1"/>
      <c r="AD53" s="1"/>
      <c r="AE53" s="1"/>
      <c r="AF53" s="1"/>
      <c r="AG53" s="1"/>
      <c r="AH53" s="1"/>
      <c r="AI53" s="1"/>
      <c r="AJ53" s="1"/>
      <c r="AK53" s="1"/>
      <c r="AL53" s="1"/>
      <c r="AM53" s="1"/>
      <c r="AN53" s="1"/>
      <c r="AO53" s="1"/>
    </row>
    <row r="54" spans="1:41" s="8" customFormat="1" ht="18" customHeight="1" thickTop="1" thickBot="1">
      <c r="A54" s="1758"/>
      <c r="B54" s="1759"/>
      <c r="C54" s="1759"/>
      <c r="D54" s="1759"/>
      <c r="E54" s="1760"/>
      <c r="F54" s="1717"/>
      <c r="G54" s="1735"/>
      <c r="H54" s="1717"/>
      <c r="I54" s="1772"/>
      <c r="J54" s="1717"/>
      <c r="K54" s="1735"/>
      <c r="L54" s="1721"/>
      <c r="M54" s="1731"/>
      <c r="N54" s="1709"/>
      <c r="O54" s="1719"/>
      <c r="P54" s="1715"/>
      <c r="Q54" s="1713"/>
      <c r="R54" s="95" t="s">
        <v>326</v>
      </c>
      <c r="S54" s="265"/>
      <c r="T54" s="1774"/>
      <c r="U54" s="1774"/>
      <c r="V54" s="1"/>
      <c r="W54" s="1"/>
      <c r="X54" s="1"/>
      <c r="Y54" s="1"/>
      <c r="Z54" s="1"/>
      <c r="AA54" s="1"/>
      <c r="AB54" s="1"/>
      <c r="AC54" s="1"/>
      <c r="AD54" s="1"/>
      <c r="AE54" s="1"/>
      <c r="AF54" s="1"/>
      <c r="AG54" s="1"/>
      <c r="AH54" s="1"/>
      <c r="AI54" s="1"/>
      <c r="AJ54" s="1"/>
      <c r="AK54" s="1"/>
      <c r="AL54" s="1"/>
      <c r="AM54" s="1"/>
      <c r="AN54" s="1"/>
      <c r="AO54" s="1"/>
    </row>
    <row r="55" spans="1:41" s="8" customFormat="1" ht="18" customHeight="1" thickTop="1" thickBot="1">
      <c r="A55" s="1758"/>
      <c r="B55" s="1759"/>
      <c r="C55" s="1759"/>
      <c r="D55" s="1759"/>
      <c r="E55" s="1760"/>
      <c r="F55" s="1717"/>
      <c r="G55" s="1735"/>
      <c r="H55" s="1717"/>
      <c r="I55" s="1772"/>
      <c r="J55" s="1717"/>
      <c r="K55" s="1735"/>
      <c r="L55" s="1721"/>
      <c r="M55" s="1731"/>
      <c r="N55" s="1709"/>
      <c r="O55" s="1719"/>
      <c r="P55" s="1715"/>
      <c r="Q55" s="1713"/>
      <c r="R55" s="95" t="s">
        <v>326</v>
      </c>
      <c r="S55" s="265"/>
      <c r="T55" s="1774"/>
      <c r="U55" s="1774"/>
      <c r="V55" s="1"/>
      <c r="W55" s="1"/>
      <c r="X55" s="1"/>
      <c r="Y55" s="1"/>
      <c r="Z55" s="1"/>
      <c r="AA55" s="1"/>
      <c r="AB55" s="1"/>
      <c r="AC55" s="1"/>
      <c r="AD55" s="1"/>
      <c r="AE55" s="1"/>
      <c r="AF55" s="1"/>
      <c r="AG55" s="1"/>
      <c r="AH55" s="1"/>
      <c r="AI55" s="1"/>
      <c r="AJ55" s="1"/>
      <c r="AK55" s="1"/>
      <c r="AL55" s="1"/>
      <c r="AM55" s="1"/>
      <c r="AN55" s="1"/>
      <c r="AO55" s="1"/>
    </row>
    <row r="56" spans="1:41" s="8" customFormat="1" ht="18" customHeight="1" thickTop="1" thickBot="1">
      <c r="A56" s="1758"/>
      <c r="B56" s="1759"/>
      <c r="C56" s="1759"/>
      <c r="D56" s="1759"/>
      <c r="E56" s="1760"/>
      <c r="F56" s="1717"/>
      <c r="G56" s="1735"/>
      <c r="H56" s="1717"/>
      <c r="I56" s="1772"/>
      <c r="J56" s="1717"/>
      <c r="K56" s="1735"/>
      <c r="L56" s="1721"/>
      <c r="M56" s="1731"/>
      <c r="N56" s="1709"/>
      <c r="O56" s="1719"/>
      <c r="P56" s="1715"/>
      <c r="Q56" s="1713"/>
      <c r="R56" s="95" t="s">
        <v>326</v>
      </c>
      <c r="S56" s="265"/>
      <c r="T56" s="1774"/>
      <c r="U56" s="1774"/>
      <c r="V56" s="1"/>
      <c r="W56" s="1"/>
      <c r="X56" s="1"/>
      <c r="Y56" s="1"/>
      <c r="Z56" s="1"/>
      <c r="AA56" s="1"/>
      <c r="AB56" s="1"/>
      <c r="AC56" s="1"/>
      <c r="AD56" s="1"/>
      <c r="AE56" s="1"/>
      <c r="AF56" s="1"/>
      <c r="AG56" s="1"/>
      <c r="AH56" s="1"/>
      <c r="AI56" s="1"/>
      <c r="AJ56" s="1"/>
      <c r="AK56" s="1"/>
      <c r="AL56" s="1"/>
      <c r="AM56" s="1"/>
      <c r="AN56" s="1"/>
      <c r="AO56" s="1"/>
    </row>
    <row r="57" spans="1:41" s="8" customFormat="1" ht="18" customHeight="1" thickTop="1" thickBot="1">
      <c r="A57" s="1758"/>
      <c r="B57" s="1759"/>
      <c r="C57" s="1759"/>
      <c r="D57" s="1759"/>
      <c r="E57" s="1760"/>
      <c r="F57" s="1717"/>
      <c r="G57" s="1735"/>
      <c r="H57" s="1717"/>
      <c r="I57" s="1772"/>
      <c r="J57" s="1717"/>
      <c r="K57" s="1735"/>
      <c r="L57" s="1721"/>
      <c r="M57" s="1731"/>
      <c r="N57" s="1709"/>
      <c r="O57" s="1719"/>
      <c r="P57" s="1715"/>
      <c r="Q57" s="1713"/>
      <c r="R57" s="95" t="s">
        <v>326</v>
      </c>
      <c r="S57" s="265"/>
      <c r="T57" s="1774"/>
      <c r="U57" s="1774"/>
      <c r="V57" s="1"/>
      <c r="W57" s="1"/>
      <c r="X57" s="1"/>
      <c r="Y57" s="1"/>
      <c r="Z57" s="1"/>
      <c r="AA57" s="1"/>
      <c r="AB57" s="1"/>
      <c r="AC57" s="1"/>
      <c r="AD57" s="1"/>
      <c r="AE57" s="1"/>
      <c r="AF57" s="1"/>
      <c r="AG57" s="1"/>
      <c r="AH57" s="1"/>
      <c r="AI57" s="1"/>
      <c r="AJ57" s="1"/>
      <c r="AK57" s="1"/>
      <c r="AL57" s="1"/>
      <c r="AM57" s="1"/>
      <c r="AN57" s="1"/>
      <c r="AO57" s="1"/>
    </row>
    <row r="58" spans="1:41" s="8" customFormat="1" ht="18" customHeight="1" thickTop="1" thickBot="1">
      <c r="A58" s="1758"/>
      <c r="B58" s="1759"/>
      <c r="C58" s="1759"/>
      <c r="D58" s="1759"/>
      <c r="E58" s="1760"/>
      <c r="F58" s="1717"/>
      <c r="G58" s="1735"/>
      <c r="H58" s="1717"/>
      <c r="I58" s="1772"/>
      <c r="J58" s="1717"/>
      <c r="K58" s="1735"/>
      <c r="L58" s="1721"/>
      <c r="M58" s="1731"/>
      <c r="N58" s="1709"/>
      <c r="O58" s="1719"/>
      <c r="P58" s="1715"/>
      <c r="Q58" s="96"/>
      <c r="R58" s="95" t="s">
        <v>326</v>
      </c>
      <c r="S58" s="265"/>
      <c r="T58" s="1774"/>
      <c r="U58" s="1774"/>
      <c r="V58" s="1"/>
      <c r="W58" s="1"/>
      <c r="X58" s="1"/>
      <c r="Y58" s="1"/>
      <c r="Z58" s="1"/>
      <c r="AA58" s="1"/>
      <c r="AB58" s="1"/>
      <c r="AC58" s="1"/>
      <c r="AD58" s="1"/>
      <c r="AE58" s="1"/>
      <c r="AF58" s="1"/>
      <c r="AG58" s="1"/>
      <c r="AH58" s="1"/>
      <c r="AI58" s="1"/>
      <c r="AJ58" s="1"/>
      <c r="AK58" s="1"/>
      <c r="AL58" s="1"/>
      <c r="AM58" s="1"/>
      <c r="AN58" s="1"/>
      <c r="AO58" s="1"/>
    </row>
    <row r="59" spans="1:41" s="8" customFormat="1" ht="18" customHeight="1" thickTop="1" thickBot="1">
      <c r="A59" s="1758"/>
      <c r="B59" s="1759"/>
      <c r="C59" s="1759"/>
      <c r="D59" s="1759"/>
      <c r="E59" s="1760"/>
      <c r="F59" s="1717"/>
      <c r="G59" s="1735"/>
      <c r="H59" s="1717"/>
      <c r="I59" s="1772"/>
      <c r="J59" s="1717"/>
      <c r="K59" s="1735"/>
      <c r="L59" s="1721"/>
      <c r="M59" s="1731"/>
      <c r="N59" s="1709"/>
      <c r="O59" s="1719"/>
      <c r="P59" s="1715"/>
      <c r="Q59" s="96"/>
      <c r="R59" s="95" t="s">
        <v>326</v>
      </c>
      <c r="S59" s="265"/>
      <c r="T59" s="1774"/>
      <c r="U59" s="1774"/>
      <c r="V59" s="1"/>
      <c r="W59" s="1"/>
      <c r="X59" s="1"/>
      <c r="Y59" s="1"/>
      <c r="Z59" s="1"/>
      <c r="AA59" s="1"/>
      <c r="AB59" s="1"/>
      <c r="AC59" s="1"/>
      <c r="AD59" s="1"/>
      <c r="AE59" s="1"/>
      <c r="AF59" s="1"/>
      <c r="AG59" s="1"/>
      <c r="AH59" s="1"/>
      <c r="AI59" s="1"/>
      <c r="AJ59" s="1"/>
      <c r="AK59" s="1"/>
      <c r="AL59" s="1"/>
      <c r="AM59" s="1"/>
      <c r="AN59" s="1"/>
      <c r="AO59" s="1"/>
    </row>
    <row r="60" spans="1:41" s="8" customFormat="1" ht="79.5" customHeight="1" thickTop="1" thickBot="1">
      <c r="A60" s="1758"/>
      <c r="B60" s="1759"/>
      <c r="C60" s="1759"/>
      <c r="D60" s="1759"/>
      <c r="E60" s="1760"/>
      <c r="F60" s="1717"/>
      <c r="G60" s="1735"/>
      <c r="H60" s="1717"/>
      <c r="I60" s="1772"/>
      <c r="J60" s="1717"/>
      <c r="K60" s="1735"/>
      <c r="L60" s="1721"/>
      <c r="M60" s="1731"/>
      <c r="N60" s="1709"/>
      <c r="O60" s="1719"/>
      <c r="P60" s="1715"/>
      <c r="Q60" s="96"/>
      <c r="R60" s="95" t="s">
        <v>326</v>
      </c>
      <c r="S60" s="265"/>
      <c r="T60" s="1774"/>
      <c r="U60" s="1774"/>
      <c r="V60" s="1"/>
      <c r="W60" s="1"/>
      <c r="X60" s="1"/>
      <c r="Y60" s="1"/>
      <c r="Z60" s="1"/>
      <c r="AA60" s="1"/>
      <c r="AB60" s="1"/>
      <c r="AC60" s="1"/>
      <c r="AD60" s="1"/>
      <c r="AE60" s="1"/>
      <c r="AF60" s="1"/>
      <c r="AG60" s="1"/>
      <c r="AH60" s="1"/>
      <c r="AI60" s="1"/>
      <c r="AJ60" s="1"/>
      <c r="AK60" s="1"/>
      <c r="AL60" s="1"/>
      <c r="AM60" s="1"/>
      <c r="AN60" s="1"/>
      <c r="AO60" s="1"/>
    </row>
    <row r="61" spans="1:41" s="8" customFormat="1" ht="18" hidden="1" customHeight="1" thickTop="1" thickBot="1">
      <c r="A61" s="1758"/>
      <c r="B61" s="1759"/>
      <c r="C61" s="1759"/>
      <c r="D61" s="1759"/>
      <c r="E61" s="1760"/>
      <c r="F61" s="1717"/>
      <c r="G61" s="1735"/>
      <c r="H61" s="1717"/>
      <c r="I61" s="1772"/>
      <c r="J61" s="1717"/>
      <c r="K61" s="1735"/>
      <c r="L61" s="1721"/>
      <c r="M61" s="1731"/>
      <c r="N61" s="1709"/>
      <c r="O61" s="1719"/>
      <c r="P61" s="1715"/>
      <c r="Q61" s="96"/>
      <c r="R61" s="95" t="s">
        <v>326</v>
      </c>
      <c r="S61" s="265"/>
      <c r="T61" s="856"/>
      <c r="U61" s="856"/>
      <c r="V61" s="1"/>
      <c r="W61" s="1"/>
      <c r="X61" s="1"/>
      <c r="Y61" s="1"/>
      <c r="Z61" s="1"/>
      <c r="AA61" s="1"/>
      <c r="AB61" s="1"/>
      <c r="AC61" s="1"/>
      <c r="AD61" s="1"/>
      <c r="AE61" s="1"/>
      <c r="AF61" s="1"/>
      <c r="AG61" s="1"/>
      <c r="AH61" s="1"/>
      <c r="AI61" s="1"/>
      <c r="AJ61" s="1"/>
      <c r="AK61" s="1"/>
      <c r="AL61" s="1"/>
      <c r="AM61" s="1"/>
      <c r="AN61" s="1"/>
      <c r="AO61" s="1"/>
    </row>
    <row r="62" spans="1:41" s="8" customFormat="1" ht="18" hidden="1" customHeight="1" thickTop="1" thickBot="1">
      <c r="A62" s="1758"/>
      <c r="B62" s="1759"/>
      <c r="C62" s="1759"/>
      <c r="D62" s="1759"/>
      <c r="E62" s="1760"/>
      <c r="F62" s="1717"/>
      <c r="G62" s="1735"/>
      <c r="H62" s="1717"/>
      <c r="I62" s="1772"/>
      <c r="J62" s="1717"/>
      <c r="K62" s="1735"/>
      <c r="L62" s="1721"/>
      <c r="M62" s="1731"/>
      <c r="N62" s="1709"/>
      <c r="O62" s="1719"/>
      <c r="P62" s="1715"/>
      <c r="Q62" s="96"/>
      <c r="R62" s="95" t="s">
        <v>326</v>
      </c>
      <c r="S62" s="265"/>
      <c r="T62" s="856"/>
      <c r="U62" s="856"/>
      <c r="V62" s="1"/>
      <c r="W62" s="1"/>
      <c r="X62" s="1"/>
      <c r="Y62" s="1"/>
      <c r="Z62" s="1"/>
      <c r="AA62" s="1"/>
      <c r="AB62" s="1"/>
      <c r="AC62" s="1"/>
      <c r="AD62" s="1"/>
      <c r="AE62" s="1"/>
      <c r="AF62" s="1"/>
      <c r="AG62" s="1"/>
      <c r="AH62" s="1"/>
      <c r="AI62" s="1"/>
      <c r="AJ62" s="1"/>
      <c r="AK62" s="1"/>
      <c r="AL62" s="1"/>
      <c r="AM62" s="1"/>
      <c r="AN62" s="1"/>
      <c r="AO62" s="1"/>
    </row>
    <row r="63" spans="1:41" s="8" customFormat="1" ht="18" hidden="1" customHeight="1" thickTop="1" thickBot="1">
      <c r="A63" s="1758"/>
      <c r="B63" s="1759"/>
      <c r="C63" s="1759"/>
      <c r="D63" s="1759"/>
      <c r="E63" s="1760"/>
      <c r="F63" s="1717"/>
      <c r="G63" s="1735"/>
      <c r="H63" s="1717"/>
      <c r="I63" s="1772"/>
      <c r="J63" s="1717"/>
      <c r="K63" s="1735"/>
      <c r="L63" s="1721"/>
      <c r="M63" s="1731"/>
      <c r="N63" s="1709"/>
      <c r="O63" s="1719"/>
      <c r="P63" s="1715"/>
      <c r="Q63" s="96"/>
      <c r="R63" s="95" t="s">
        <v>326</v>
      </c>
      <c r="S63" s="265"/>
      <c r="T63" s="856"/>
      <c r="U63" s="856"/>
      <c r="V63" s="1"/>
      <c r="W63" s="1"/>
      <c r="X63" s="1"/>
      <c r="Y63" s="1"/>
      <c r="Z63" s="1"/>
      <c r="AA63" s="1"/>
      <c r="AB63" s="1"/>
      <c r="AC63" s="1"/>
      <c r="AD63" s="1"/>
      <c r="AE63" s="1"/>
      <c r="AF63" s="1"/>
      <c r="AG63" s="1"/>
      <c r="AH63" s="1"/>
      <c r="AI63" s="1"/>
      <c r="AJ63" s="1"/>
      <c r="AK63" s="1"/>
      <c r="AL63" s="1"/>
      <c r="AM63" s="1"/>
      <c r="AN63" s="1"/>
      <c r="AO63" s="1"/>
    </row>
    <row r="64" spans="1:41" s="8" customFormat="1" ht="18" hidden="1" customHeight="1" thickTop="1" thickBot="1">
      <c r="A64" s="1758"/>
      <c r="B64" s="1759"/>
      <c r="C64" s="1759"/>
      <c r="D64" s="1759"/>
      <c r="E64" s="1760"/>
      <c r="F64" s="1717"/>
      <c r="G64" s="1735"/>
      <c r="H64" s="1717"/>
      <c r="I64" s="1772"/>
      <c r="J64" s="1717"/>
      <c r="K64" s="1735"/>
      <c r="L64" s="1721"/>
      <c r="M64" s="1731"/>
      <c r="N64" s="1709"/>
      <c r="O64" s="1719"/>
      <c r="P64" s="1715"/>
      <c r="Q64" s="96"/>
      <c r="R64" s="95" t="s">
        <v>326</v>
      </c>
      <c r="S64" s="265"/>
      <c r="T64" s="856"/>
      <c r="U64" s="856"/>
      <c r="V64" s="1"/>
      <c r="W64" s="1"/>
      <c r="X64" s="1"/>
      <c r="Y64" s="1"/>
      <c r="Z64" s="1"/>
      <c r="AA64" s="1"/>
      <c r="AB64" s="1"/>
      <c r="AC64" s="1"/>
      <c r="AD64" s="1"/>
      <c r="AE64" s="1"/>
      <c r="AF64" s="1"/>
      <c r="AG64" s="1"/>
      <c r="AH64" s="1"/>
      <c r="AI64" s="1"/>
      <c r="AJ64" s="1"/>
      <c r="AK64" s="1"/>
      <c r="AL64" s="1"/>
      <c r="AM64" s="1"/>
      <c r="AN64" s="1"/>
      <c r="AO64" s="1"/>
    </row>
    <row r="65" spans="1:41" s="8" customFormat="1" ht="18" hidden="1" customHeight="1" thickTop="1" thickBot="1">
      <c r="A65" s="1758"/>
      <c r="B65" s="1759"/>
      <c r="C65" s="1759"/>
      <c r="D65" s="1759"/>
      <c r="E65" s="1760"/>
      <c r="F65" s="1717"/>
      <c r="G65" s="1735"/>
      <c r="H65" s="1717"/>
      <c r="I65" s="1772"/>
      <c r="J65" s="1717"/>
      <c r="K65" s="1735"/>
      <c r="L65" s="1721"/>
      <c r="M65" s="1731"/>
      <c r="N65" s="1709"/>
      <c r="O65" s="1719"/>
      <c r="P65" s="1715"/>
      <c r="Q65" s="96"/>
      <c r="R65" s="95" t="s">
        <v>326</v>
      </c>
      <c r="S65" s="265"/>
      <c r="T65" s="856"/>
      <c r="U65" s="856"/>
      <c r="V65" s="1"/>
      <c r="W65" s="1"/>
      <c r="X65" s="1"/>
      <c r="Y65" s="1"/>
      <c r="Z65" s="1"/>
      <c r="AA65" s="1"/>
      <c r="AB65" s="1"/>
      <c r="AC65" s="1"/>
      <c r="AD65" s="1"/>
      <c r="AE65" s="1"/>
      <c r="AF65" s="1"/>
      <c r="AG65" s="1"/>
      <c r="AH65" s="1"/>
      <c r="AI65" s="1"/>
      <c r="AJ65" s="1"/>
      <c r="AK65" s="1"/>
      <c r="AL65" s="1"/>
      <c r="AM65" s="1"/>
      <c r="AN65" s="1"/>
      <c r="AO65" s="1"/>
    </row>
    <row r="66" spans="1:41" s="8" customFormat="1" ht="18" hidden="1" customHeight="1" thickTop="1" thickBot="1">
      <c r="A66" s="1758"/>
      <c r="B66" s="1759"/>
      <c r="C66" s="1759"/>
      <c r="D66" s="1759"/>
      <c r="E66" s="1760"/>
      <c r="F66" s="1717"/>
      <c r="G66" s="1735"/>
      <c r="H66" s="1717"/>
      <c r="I66" s="1772"/>
      <c r="J66" s="1717"/>
      <c r="K66" s="1735"/>
      <c r="L66" s="1721"/>
      <c r="M66" s="1731"/>
      <c r="N66" s="1709"/>
      <c r="O66" s="1719"/>
      <c r="P66" s="1715"/>
      <c r="Q66" s="96"/>
      <c r="R66" s="95" t="s">
        <v>326</v>
      </c>
      <c r="S66" s="265"/>
      <c r="T66" s="856"/>
      <c r="U66" s="856"/>
      <c r="V66" s="1"/>
      <c r="W66" s="1"/>
      <c r="X66" s="1"/>
      <c r="Y66" s="1"/>
      <c r="Z66" s="1"/>
      <c r="AA66" s="1"/>
      <c r="AB66" s="1"/>
      <c r="AC66" s="1"/>
      <c r="AD66" s="1"/>
      <c r="AE66" s="1"/>
      <c r="AF66" s="1"/>
      <c r="AG66" s="1"/>
      <c r="AH66" s="1"/>
      <c r="AI66" s="1"/>
      <c r="AJ66" s="1"/>
      <c r="AK66" s="1"/>
      <c r="AL66" s="1"/>
      <c r="AM66" s="1"/>
      <c r="AN66" s="1"/>
      <c r="AO66" s="1"/>
    </row>
    <row r="67" spans="1:41" s="8" customFormat="1" ht="18" hidden="1" customHeight="1" thickTop="1" thickBot="1">
      <c r="A67" s="1758"/>
      <c r="B67" s="1759"/>
      <c r="C67" s="1759"/>
      <c r="D67" s="1759"/>
      <c r="E67" s="1760"/>
      <c r="F67" s="1717"/>
      <c r="G67" s="1735"/>
      <c r="H67" s="1717"/>
      <c r="I67" s="1772"/>
      <c r="J67" s="1717"/>
      <c r="K67" s="1735"/>
      <c r="L67" s="1721"/>
      <c r="M67" s="1731"/>
      <c r="N67" s="1709"/>
      <c r="O67" s="1719"/>
      <c r="P67" s="1715"/>
      <c r="Q67" s="96"/>
      <c r="R67" s="95" t="s">
        <v>326</v>
      </c>
      <c r="S67" s="265"/>
      <c r="T67" s="856"/>
      <c r="U67" s="856"/>
      <c r="V67" s="1"/>
      <c r="W67" s="1"/>
      <c r="X67" s="1"/>
      <c r="Y67" s="1"/>
      <c r="Z67" s="1"/>
      <c r="AA67" s="1"/>
      <c r="AB67" s="1"/>
      <c r="AC67" s="1"/>
      <c r="AD67" s="1"/>
      <c r="AE67" s="1"/>
      <c r="AF67" s="1"/>
      <c r="AG67" s="1"/>
      <c r="AH67" s="1"/>
      <c r="AI67" s="1"/>
      <c r="AJ67" s="1"/>
      <c r="AK67" s="1"/>
      <c r="AL67" s="1"/>
      <c r="AM67" s="1"/>
      <c r="AN67" s="1"/>
      <c r="AO67" s="1"/>
    </row>
    <row r="68" spans="1:41" s="8" customFormat="1" ht="18" hidden="1" customHeight="1" thickTop="1" thickBot="1">
      <c r="A68" s="1758"/>
      <c r="B68" s="1759"/>
      <c r="C68" s="1759"/>
      <c r="D68" s="1759"/>
      <c r="E68" s="1760"/>
      <c r="F68" s="1717"/>
      <c r="G68" s="1735"/>
      <c r="H68" s="1717"/>
      <c r="I68" s="1772"/>
      <c r="J68" s="1717"/>
      <c r="K68" s="1735"/>
      <c r="L68" s="1721"/>
      <c r="M68" s="1731"/>
      <c r="N68" s="1709"/>
      <c r="O68" s="1719"/>
      <c r="P68" s="1715"/>
      <c r="Q68" s="96"/>
      <c r="R68" s="95" t="s">
        <v>326</v>
      </c>
      <c r="S68" s="265"/>
      <c r="T68" s="856"/>
      <c r="U68" s="856"/>
      <c r="V68" s="1"/>
      <c r="W68" s="1"/>
      <c r="X68" s="1"/>
      <c r="Y68" s="1"/>
      <c r="Z68" s="1"/>
      <c r="AA68" s="1"/>
      <c r="AB68" s="1"/>
      <c r="AC68" s="1"/>
      <c r="AD68" s="1"/>
      <c r="AE68" s="1"/>
      <c r="AF68" s="1"/>
      <c r="AG68" s="1"/>
      <c r="AH68" s="1"/>
      <c r="AI68" s="1"/>
      <c r="AJ68" s="1"/>
      <c r="AK68" s="1"/>
      <c r="AL68" s="1"/>
      <c r="AM68" s="1"/>
      <c r="AN68" s="1"/>
      <c r="AO68" s="1"/>
    </row>
    <row r="69" spans="1:41" s="8" customFormat="1" ht="18" hidden="1" customHeight="1" thickTop="1" thickBot="1">
      <c r="A69" s="1758"/>
      <c r="B69" s="1759"/>
      <c r="C69" s="1759"/>
      <c r="D69" s="1759"/>
      <c r="E69" s="1760"/>
      <c r="F69" s="1717"/>
      <c r="G69" s="1735"/>
      <c r="H69" s="1717"/>
      <c r="I69" s="1772"/>
      <c r="J69" s="1717"/>
      <c r="K69" s="1735"/>
      <c r="L69" s="1721"/>
      <c r="M69" s="1731"/>
      <c r="N69" s="1709"/>
      <c r="O69" s="1719"/>
      <c r="P69" s="1715"/>
      <c r="Q69" s="96"/>
      <c r="R69" s="95" t="s">
        <v>326</v>
      </c>
      <c r="S69" s="265"/>
      <c r="T69" s="856"/>
      <c r="U69" s="856"/>
      <c r="V69" s="1"/>
      <c r="W69" s="1"/>
      <c r="X69" s="1"/>
      <c r="Y69" s="1"/>
      <c r="Z69" s="1"/>
      <c r="AA69" s="1"/>
      <c r="AB69" s="1"/>
      <c r="AC69" s="1"/>
      <c r="AD69" s="1"/>
      <c r="AE69" s="1"/>
      <c r="AF69" s="1"/>
      <c r="AG69" s="1"/>
      <c r="AH69" s="1"/>
      <c r="AI69" s="1"/>
      <c r="AJ69" s="1"/>
      <c r="AK69" s="1"/>
      <c r="AL69" s="1"/>
      <c r="AM69" s="1"/>
      <c r="AN69" s="1"/>
      <c r="AO69" s="1"/>
    </row>
    <row r="70" spans="1:41" s="8" customFormat="1" ht="18" hidden="1" customHeight="1" thickTop="1" thickBot="1">
      <c r="A70" s="1758"/>
      <c r="B70" s="1759"/>
      <c r="C70" s="1759"/>
      <c r="D70" s="1759"/>
      <c r="E70" s="1760"/>
      <c r="F70" s="1717"/>
      <c r="G70" s="1735"/>
      <c r="H70" s="1717"/>
      <c r="I70" s="1772"/>
      <c r="J70" s="1717"/>
      <c r="K70" s="1735"/>
      <c r="L70" s="1721"/>
      <c r="M70" s="1731"/>
      <c r="N70" s="1709"/>
      <c r="O70" s="1719"/>
      <c r="P70" s="1715"/>
      <c r="Q70" s="96"/>
      <c r="R70" s="95" t="s">
        <v>326</v>
      </c>
      <c r="S70" s="265"/>
      <c r="T70" s="856"/>
      <c r="U70" s="856"/>
      <c r="V70" s="1"/>
      <c r="W70" s="1"/>
      <c r="X70" s="1"/>
      <c r="Y70" s="1"/>
      <c r="Z70" s="1"/>
      <c r="AA70" s="1"/>
      <c r="AB70" s="1"/>
      <c r="AC70" s="1"/>
      <c r="AD70" s="1"/>
      <c r="AE70" s="1"/>
      <c r="AF70" s="1"/>
      <c r="AG70" s="1"/>
      <c r="AH70" s="1"/>
      <c r="AI70" s="1"/>
      <c r="AJ70" s="1"/>
      <c r="AK70" s="1"/>
      <c r="AL70" s="1"/>
      <c r="AM70" s="1"/>
      <c r="AN70" s="1"/>
      <c r="AO70" s="1"/>
    </row>
    <row r="71" spans="1:41" s="8" customFormat="1" ht="18" hidden="1" customHeight="1" thickTop="1" thickBot="1">
      <c r="A71" s="1758"/>
      <c r="B71" s="1759"/>
      <c r="C71" s="1759"/>
      <c r="D71" s="1759"/>
      <c r="E71" s="1760"/>
      <c r="F71" s="1717"/>
      <c r="G71" s="1735"/>
      <c r="H71" s="1717"/>
      <c r="I71" s="1772"/>
      <c r="J71" s="1717"/>
      <c r="K71" s="1735"/>
      <c r="L71" s="1721"/>
      <c r="M71" s="1731"/>
      <c r="N71" s="1709"/>
      <c r="O71" s="1719"/>
      <c r="P71" s="1715"/>
      <c r="Q71" s="96"/>
      <c r="R71" s="95" t="s">
        <v>326</v>
      </c>
      <c r="S71" s="265"/>
      <c r="T71" s="856"/>
      <c r="U71" s="856"/>
      <c r="V71" s="1"/>
      <c r="W71" s="1"/>
      <c r="X71" s="1"/>
      <c r="Y71" s="1"/>
      <c r="Z71" s="1"/>
      <c r="AA71" s="1"/>
      <c r="AB71" s="1"/>
      <c r="AC71" s="1"/>
      <c r="AD71" s="1"/>
      <c r="AE71" s="1"/>
      <c r="AF71" s="1"/>
      <c r="AG71" s="1"/>
      <c r="AH71" s="1"/>
      <c r="AI71" s="1"/>
      <c r="AJ71" s="1"/>
      <c r="AK71" s="1"/>
      <c r="AL71" s="1"/>
      <c r="AM71" s="1"/>
      <c r="AN71" s="1"/>
      <c r="AO71" s="1"/>
    </row>
    <row r="72" spans="1:41" s="8" customFormat="1" ht="18" hidden="1" customHeight="1" thickTop="1" thickBot="1">
      <c r="A72" s="1758"/>
      <c r="B72" s="1759"/>
      <c r="C72" s="1759"/>
      <c r="D72" s="1759"/>
      <c r="E72" s="1760"/>
      <c r="F72" s="1717"/>
      <c r="G72" s="1735"/>
      <c r="H72" s="1717"/>
      <c r="I72" s="1772"/>
      <c r="J72" s="1717"/>
      <c r="K72" s="1735"/>
      <c r="L72" s="1721"/>
      <c r="M72" s="1731"/>
      <c r="N72" s="1709"/>
      <c r="O72" s="1719"/>
      <c r="P72" s="1715"/>
      <c r="Q72" s="96"/>
      <c r="R72" s="95" t="s">
        <v>326</v>
      </c>
      <c r="S72" s="265"/>
      <c r="T72" s="856"/>
      <c r="U72" s="856"/>
      <c r="V72" s="1"/>
      <c r="W72" s="1"/>
      <c r="X72" s="1"/>
      <c r="Y72" s="1"/>
      <c r="Z72" s="1"/>
      <c r="AA72" s="1"/>
      <c r="AB72" s="1"/>
      <c r="AC72" s="1"/>
      <c r="AD72" s="1"/>
      <c r="AE72" s="1"/>
      <c r="AF72" s="1"/>
      <c r="AG72" s="1"/>
      <c r="AH72" s="1"/>
      <c r="AI72" s="1"/>
      <c r="AJ72" s="1"/>
      <c r="AK72" s="1"/>
      <c r="AL72" s="1"/>
      <c r="AM72" s="1"/>
      <c r="AN72" s="1"/>
      <c r="AO72" s="1"/>
    </row>
    <row r="73" spans="1:41" s="8" customFormat="1" ht="18" hidden="1" customHeight="1" thickTop="1" thickBot="1">
      <c r="A73" s="1758"/>
      <c r="B73" s="1759"/>
      <c r="C73" s="1759"/>
      <c r="D73" s="1759"/>
      <c r="E73" s="1760"/>
      <c r="F73" s="1717"/>
      <c r="G73" s="1735"/>
      <c r="H73" s="1717"/>
      <c r="I73" s="1772"/>
      <c r="J73" s="1717"/>
      <c r="K73" s="1735"/>
      <c r="L73" s="1721"/>
      <c r="M73" s="1731"/>
      <c r="N73" s="1709"/>
      <c r="O73" s="1719"/>
      <c r="P73" s="1715"/>
      <c r="Q73" s="96"/>
      <c r="R73" s="95" t="s">
        <v>326</v>
      </c>
      <c r="S73" s="265"/>
      <c r="T73" s="856"/>
      <c r="U73" s="856"/>
      <c r="V73" s="1"/>
      <c r="W73" s="1"/>
      <c r="X73" s="1"/>
      <c r="Y73" s="1"/>
      <c r="Z73" s="1"/>
      <c r="AA73" s="1"/>
      <c r="AB73" s="1"/>
      <c r="AC73" s="1"/>
      <c r="AD73" s="1"/>
      <c r="AE73" s="1"/>
      <c r="AF73" s="1"/>
      <c r="AG73" s="1"/>
      <c r="AH73" s="1"/>
      <c r="AI73" s="1"/>
      <c r="AJ73" s="1"/>
      <c r="AK73" s="1"/>
      <c r="AL73" s="1"/>
      <c r="AM73" s="1"/>
      <c r="AN73" s="1"/>
      <c r="AO73" s="1"/>
    </row>
    <row r="74" spans="1:41" s="8" customFormat="1" ht="18" hidden="1" customHeight="1" thickTop="1" thickBot="1">
      <c r="A74" s="1758"/>
      <c r="B74" s="1759"/>
      <c r="C74" s="1759"/>
      <c r="D74" s="1759"/>
      <c r="E74" s="1760"/>
      <c r="F74" s="1717"/>
      <c r="G74" s="1735"/>
      <c r="H74" s="1717"/>
      <c r="I74" s="1772"/>
      <c r="J74" s="1717"/>
      <c r="K74" s="1735"/>
      <c r="L74" s="1721"/>
      <c r="M74" s="1731"/>
      <c r="N74" s="1709"/>
      <c r="O74" s="1719"/>
      <c r="P74" s="1715"/>
      <c r="Q74" s="96"/>
      <c r="R74" s="95" t="s">
        <v>326</v>
      </c>
      <c r="S74" s="265"/>
      <c r="T74" s="856"/>
      <c r="U74" s="856"/>
      <c r="V74" s="1"/>
      <c r="W74" s="1"/>
      <c r="X74" s="1"/>
      <c r="Y74" s="1"/>
      <c r="Z74" s="1"/>
      <c r="AA74" s="1"/>
      <c r="AB74" s="1"/>
      <c r="AC74" s="1"/>
      <c r="AD74" s="1"/>
      <c r="AE74" s="1"/>
      <c r="AF74" s="1"/>
      <c r="AG74" s="1"/>
      <c r="AH74" s="1"/>
      <c r="AI74" s="1"/>
      <c r="AJ74" s="1"/>
      <c r="AK74" s="1"/>
      <c r="AL74" s="1"/>
      <c r="AM74" s="1"/>
      <c r="AN74" s="1"/>
      <c r="AO74" s="1"/>
    </row>
    <row r="75" spans="1:41" s="8" customFormat="1" ht="18" hidden="1" customHeight="1" thickTop="1" thickBot="1">
      <c r="A75" s="1758"/>
      <c r="B75" s="1759"/>
      <c r="C75" s="1759"/>
      <c r="D75" s="1759"/>
      <c r="E75" s="1760"/>
      <c r="F75" s="1717"/>
      <c r="G75" s="1735"/>
      <c r="H75" s="1717"/>
      <c r="I75" s="1772"/>
      <c r="J75" s="1717"/>
      <c r="K75" s="1735"/>
      <c r="L75" s="1721"/>
      <c r="M75" s="1731"/>
      <c r="N75" s="1709"/>
      <c r="O75" s="1719"/>
      <c r="P75" s="1715"/>
      <c r="Q75" s="96"/>
      <c r="R75" s="95" t="s">
        <v>326</v>
      </c>
      <c r="S75" s="265"/>
      <c r="T75" s="856"/>
      <c r="U75" s="856"/>
      <c r="V75" s="1"/>
      <c r="W75" s="1"/>
      <c r="X75" s="1"/>
      <c r="Y75" s="1"/>
      <c r="Z75" s="1"/>
      <c r="AA75" s="1"/>
      <c r="AB75" s="1"/>
      <c r="AC75" s="1"/>
      <c r="AD75" s="1"/>
      <c r="AE75" s="1"/>
      <c r="AF75" s="1"/>
      <c r="AG75" s="1"/>
      <c r="AH75" s="1"/>
      <c r="AI75" s="1"/>
      <c r="AJ75" s="1"/>
      <c r="AK75" s="1"/>
      <c r="AL75" s="1"/>
      <c r="AM75" s="1"/>
      <c r="AN75" s="1"/>
      <c r="AO75" s="1"/>
    </row>
    <row r="76" spans="1:41" s="8" customFormat="1" ht="18" hidden="1" customHeight="1" thickTop="1" thickBot="1">
      <c r="A76" s="1758"/>
      <c r="B76" s="1759"/>
      <c r="C76" s="1759"/>
      <c r="D76" s="1759"/>
      <c r="E76" s="1760"/>
      <c r="F76" s="1717"/>
      <c r="G76" s="1735"/>
      <c r="H76" s="1717"/>
      <c r="I76" s="1772"/>
      <c r="J76" s="1717"/>
      <c r="K76" s="1735"/>
      <c r="L76" s="1721"/>
      <c r="M76" s="1731"/>
      <c r="N76" s="1709"/>
      <c r="O76" s="1719"/>
      <c r="P76" s="1715"/>
      <c r="Q76" s="96"/>
      <c r="R76" s="95" t="s">
        <v>326</v>
      </c>
      <c r="S76" s="265"/>
      <c r="T76" s="856"/>
      <c r="U76" s="856"/>
      <c r="V76" s="1"/>
      <c r="W76" s="1"/>
      <c r="X76" s="1"/>
      <c r="Y76" s="1"/>
      <c r="Z76" s="1"/>
      <c r="AA76" s="1"/>
      <c r="AB76" s="1"/>
      <c r="AC76" s="1"/>
      <c r="AD76" s="1"/>
      <c r="AE76" s="1"/>
      <c r="AF76" s="1"/>
      <c r="AG76" s="1"/>
      <c r="AH76" s="1"/>
      <c r="AI76" s="1"/>
      <c r="AJ76" s="1"/>
      <c r="AK76" s="1"/>
      <c r="AL76" s="1"/>
      <c r="AM76" s="1"/>
      <c r="AN76" s="1"/>
      <c r="AO76" s="1"/>
    </row>
    <row r="77" spans="1:41" s="8" customFormat="1" ht="18" hidden="1" customHeight="1" thickTop="1" thickBot="1">
      <c r="A77" s="1758"/>
      <c r="B77" s="1759"/>
      <c r="C77" s="1759"/>
      <c r="D77" s="1759"/>
      <c r="E77" s="1760"/>
      <c r="F77" s="1717"/>
      <c r="G77" s="1735"/>
      <c r="H77" s="1717"/>
      <c r="I77" s="1772"/>
      <c r="J77" s="1717"/>
      <c r="K77" s="1735"/>
      <c r="L77" s="1721"/>
      <c r="M77" s="1731"/>
      <c r="N77" s="1709"/>
      <c r="O77" s="1719"/>
      <c r="P77" s="1715"/>
      <c r="Q77" s="96"/>
      <c r="R77" s="95" t="s">
        <v>326</v>
      </c>
      <c r="S77" s="265"/>
      <c r="T77" s="856"/>
      <c r="U77" s="856"/>
      <c r="V77" s="1"/>
      <c r="W77" s="1"/>
      <c r="X77" s="1"/>
      <c r="Y77" s="1"/>
      <c r="Z77" s="1"/>
      <c r="AA77" s="1"/>
      <c r="AB77" s="1"/>
      <c r="AC77" s="1"/>
      <c r="AD77" s="1"/>
      <c r="AE77" s="1"/>
      <c r="AF77" s="1"/>
      <c r="AG77" s="1"/>
      <c r="AH77" s="1"/>
      <c r="AI77" s="1"/>
      <c r="AJ77" s="1"/>
      <c r="AK77" s="1"/>
      <c r="AL77" s="1"/>
      <c r="AM77" s="1"/>
      <c r="AN77" s="1"/>
      <c r="AO77" s="1"/>
    </row>
    <row r="78" spans="1:41" s="8" customFormat="1" ht="18" hidden="1" customHeight="1" thickTop="1" thickBot="1">
      <c r="A78" s="1758"/>
      <c r="B78" s="1759"/>
      <c r="C78" s="1759"/>
      <c r="D78" s="1759"/>
      <c r="E78" s="1760"/>
      <c r="F78" s="1717"/>
      <c r="G78" s="1735"/>
      <c r="H78" s="1717"/>
      <c r="I78" s="1772"/>
      <c r="J78" s="1717"/>
      <c r="K78" s="1735"/>
      <c r="L78" s="1721"/>
      <c r="M78" s="1731"/>
      <c r="N78" s="1709"/>
      <c r="O78" s="1719"/>
      <c r="P78" s="1715"/>
      <c r="Q78" s="96"/>
      <c r="R78" s="95" t="s">
        <v>326</v>
      </c>
      <c r="S78" s="265"/>
      <c r="T78" s="856"/>
      <c r="U78" s="856"/>
      <c r="V78" s="1"/>
      <c r="W78" s="1"/>
      <c r="X78" s="1"/>
      <c r="Y78" s="1"/>
      <c r="Z78" s="1"/>
      <c r="AA78" s="1"/>
      <c r="AB78" s="1"/>
      <c r="AC78" s="1"/>
      <c r="AD78" s="1"/>
      <c r="AE78" s="1"/>
      <c r="AF78" s="1"/>
      <c r="AG78" s="1"/>
      <c r="AH78" s="1"/>
      <c r="AI78" s="1"/>
      <c r="AJ78" s="1"/>
      <c r="AK78" s="1"/>
      <c r="AL78" s="1"/>
      <c r="AM78" s="1"/>
      <c r="AN78" s="1"/>
      <c r="AO78" s="1"/>
    </row>
    <row r="79" spans="1:41" s="8" customFormat="1" ht="18" hidden="1" customHeight="1" thickTop="1" thickBot="1">
      <c r="A79" s="1758"/>
      <c r="B79" s="1759"/>
      <c r="C79" s="1759"/>
      <c r="D79" s="1759"/>
      <c r="E79" s="1760"/>
      <c r="F79" s="1717"/>
      <c r="G79" s="1735"/>
      <c r="H79" s="1717"/>
      <c r="I79" s="1772"/>
      <c r="J79" s="1717"/>
      <c r="K79" s="1735"/>
      <c r="L79" s="1721"/>
      <c r="M79" s="1731"/>
      <c r="N79" s="1709"/>
      <c r="O79" s="1719"/>
      <c r="P79" s="1715"/>
      <c r="Q79" s="96"/>
      <c r="R79" s="95" t="s">
        <v>326</v>
      </c>
      <c r="S79" s="265"/>
      <c r="T79" s="856"/>
      <c r="U79" s="856"/>
      <c r="V79" s="1"/>
      <c r="W79" s="1"/>
      <c r="X79" s="1"/>
      <c r="Y79" s="1"/>
      <c r="Z79" s="1"/>
      <c r="AA79" s="1"/>
      <c r="AB79" s="1"/>
      <c r="AC79" s="1"/>
      <c r="AD79" s="1"/>
      <c r="AE79" s="1"/>
      <c r="AF79" s="1"/>
      <c r="AG79" s="1"/>
      <c r="AH79" s="1"/>
      <c r="AI79" s="1"/>
      <c r="AJ79" s="1"/>
      <c r="AK79" s="1"/>
      <c r="AL79" s="1"/>
      <c r="AM79" s="1"/>
      <c r="AN79" s="1"/>
      <c r="AO79" s="1"/>
    </row>
    <row r="80" spans="1:41" s="8" customFormat="1" ht="18" hidden="1" customHeight="1" thickTop="1" thickBot="1">
      <c r="A80" s="1758"/>
      <c r="B80" s="1759"/>
      <c r="C80" s="1759"/>
      <c r="D80" s="1759"/>
      <c r="E80" s="1760"/>
      <c r="F80" s="1717"/>
      <c r="G80" s="1735"/>
      <c r="H80" s="1717"/>
      <c r="I80" s="1772"/>
      <c r="J80" s="1717"/>
      <c r="K80" s="1735"/>
      <c r="L80" s="1721"/>
      <c r="M80" s="1731"/>
      <c r="N80" s="1709"/>
      <c r="O80" s="1719"/>
      <c r="P80" s="1715"/>
      <c r="Q80" s="96"/>
      <c r="R80" s="95" t="s">
        <v>326</v>
      </c>
      <c r="S80" s="265"/>
      <c r="T80" s="856"/>
      <c r="U80" s="856"/>
      <c r="V80" s="1"/>
      <c r="W80" s="1"/>
      <c r="X80" s="1"/>
      <c r="Y80" s="1"/>
      <c r="Z80" s="1"/>
      <c r="AA80" s="1"/>
      <c r="AB80" s="1"/>
      <c r="AC80" s="1"/>
      <c r="AD80" s="1"/>
      <c r="AE80" s="1"/>
      <c r="AF80" s="1"/>
      <c r="AG80" s="1"/>
      <c r="AH80" s="1"/>
      <c r="AI80" s="1"/>
      <c r="AJ80" s="1"/>
      <c r="AK80" s="1"/>
      <c r="AL80" s="1"/>
      <c r="AM80" s="1"/>
      <c r="AN80" s="1"/>
      <c r="AO80" s="1"/>
    </row>
    <row r="81" spans="1:41" s="8" customFormat="1" ht="18" hidden="1" customHeight="1" thickTop="1" thickBot="1">
      <c r="A81" s="1758"/>
      <c r="B81" s="1759"/>
      <c r="C81" s="1759"/>
      <c r="D81" s="1759"/>
      <c r="E81" s="1760"/>
      <c r="F81" s="1717"/>
      <c r="G81" s="1735"/>
      <c r="H81" s="1717"/>
      <c r="I81" s="1772"/>
      <c r="J81" s="1717"/>
      <c r="K81" s="1735"/>
      <c r="L81" s="1721"/>
      <c r="M81" s="1731"/>
      <c r="N81" s="1709"/>
      <c r="O81" s="1719"/>
      <c r="P81" s="1715"/>
      <c r="Q81" s="96"/>
      <c r="R81" s="95" t="s">
        <v>326</v>
      </c>
      <c r="S81" s="265"/>
      <c r="T81" s="856"/>
      <c r="U81" s="856"/>
      <c r="V81" s="1"/>
      <c r="W81" s="1"/>
      <c r="X81" s="1"/>
      <c r="Y81" s="1"/>
      <c r="Z81" s="1"/>
      <c r="AA81" s="1"/>
      <c r="AB81" s="1"/>
      <c r="AC81" s="1"/>
      <c r="AD81" s="1"/>
      <c r="AE81" s="1"/>
      <c r="AF81" s="1"/>
      <c r="AG81" s="1"/>
      <c r="AH81" s="1"/>
      <c r="AI81" s="1"/>
      <c r="AJ81" s="1"/>
      <c r="AK81" s="1"/>
      <c r="AL81" s="1"/>
      <c r="AM81" s="1"/>
      <c r="AN81" s="1"/>
      <c r="AO81" s="1"/>
    </row>
    <row r="82" spans="1:41" s="8" customFormat="1" ht="18" hidden="1" customHeight="1" thickTop="1" thickBot="1">
      <c r="A82" s="1758"/>
      <c r="B82" s="1759"/>
      <c r="C82" s="1759"/>
      <c r="D82" s="1759"/>
      <c r="E82" s="1760"/>
      <c r="F82" s="1717"/>
      <c r="G82" s="1735"/>
      <c r="H82" s="1717"/>
      <c r="I82" s="1772"/>
      <c r="J82" s="1717"/>
      <c r="K82" s="1735"/>
      <c r="L82" s="1721"/>
      <c r="M82" s="1731"/>
      <c r="N82" s="1709"/>
      <c r="O82" s="1719"/>
      <c r="P82" s="1715"/>
      <c r="Q82" s="96"/>
      <c r="R82" s="95" t="s">
        <v>326</v>
      </c>
      <c r="S82" s="265"/>
      <c r="T82" s="856"/>
      <c r="U82" s="856"/>
      <c r="V82" s="1"/>
      <c r="W82" s="1"/>
      <c r="X82" s="1"/>
      <c r="Y82" s="1"/>
      <c r="Z82" s="1"/>
      <c r="AA82" s="1"/>
      <c r="AB82" s="1"/>
      <c r="AC82" s="1"/>
      <c r="AD82" s="1"/>
      <c r="AE82" s="1"/>
      <c r="AF82" s="1"/>
      <c r="AG82" s="1"/>
      <c r="AH82" s="1"/>
      <c r="AI82" s="1"/>
      <c r="AJ82" s="1"/>
      <c r="AK82" s="1"/>
      <c r="AL82" s="1"/>
      <c r="AM82" s="1"/>
      <c r="AN82" s="1"/>
      <c r="AO82" s="1"/>
    </row>
    <row r="83" spans="1:41" s="8" customFormat="1" ht="18" hidden="1" customHeight="1" thickTop="1" thickBot="1">
      <c r="A83" s="1758"/>
      <c r="B83" s="1759"/>
      <c r="C83" s="1759"/>
      <c r="D83" s="1759"/>
      <c r="E83" s="1760"/>
      <c r="F83" s="1717"/>
      <c r="G83" s="1735"/>
      <c r="H83" s="1717"/>
      <c r="I83" s="1772"/>
      <c r="J83" s="1717"/>
      <c r="K83" s="1735"/>
      <c r="L83" s="1721"/>
      <c r="M83" s="1731"/>
      <c r="N83" s="1709"/>
      <c r="O83" s="1719"/>
      <c r="P83" s="1715"/>
      <c r="Q83" s="96"/>
      <c r="R83" s="95" t="s">
        <v>326</v>
      </c>
      <c r="S83" s="265"/>
      <c r="T83" s="856"/>
      <c r="U83" s="856"/>
      <c r="V83" s="1"/>
      <c r="W83" s="1"/>
      <c r="X83" s="1"/>
      <c r="Y83" s="1"/>
      <c r="Z83" s="1"/>
      <c r="AA83" s="1"/>
      <c r="AB83" s="1"/>
      <c r="AC83" s="1"/>
      <c r="AD83" s="1"/>
      <c r="AE83" s="1"/>
      <c r="AF83" s="1"/>
      <c r="AG83" s="1"/>
      <c r="AH83" s="1"/>
      <c r="AI83" s="1"/>
      <c r="AJ83" s="1"/>
      <c r="AK83" s="1"/>
      <c r="AL83" s="1"/>
      <c r="AM83" s="1"/>
      <c r="AN83" s="1"/>
      <c r="AO83" s="1"/>
    </row>
    <row r="84" spans="1:41" s="8" customFormat="1" ht="18" hidden="1" customHeight="1" thickTop="1" thickBot="1">
      <c r="A84" s="1758"/>
      <c r="B84" s="1759"/>
      <c r="C84" s="1759"/>
      <c r="D84" s="1759"/>
      <c r="E84" s="1760"/>
      <c r="F84" s="1717"/>
      <c r="G84" s="1735"/>
      <c r="H84" s="1717"/>
      <c r="I84" s="1772"/>
      <c r="J84" s="1717"/>
      <c r="K84" s="1735"/>
      <c r="L84" s="1721"/>
      <c r="M84" s="1731"/>
      <c r="N84" s="1709"/>
      <c r="O84" s="1719"/>
      <c r="P84" s="1715"/>
      <c r="Q84" s="96"/>
      <c r="R84" s="95" t="s">
        <v>326</v>
      </c>
      <c r="S84" s="265"/>
      <c r="T84" s="856"/>
      <c r="U84" s="856"/>
      <c r="V84" s="1"/>
      <c r="W84" s="1"/>
      <c r="X84" s="1"/>
      <c r="Y84" s="1"/>
      <c r="Z84" s="1"/>
      <c r="AA84" s="1"/>
      <c r="AB84" s="1"/>
      <c r="AC84" s="1"/>
      <c r="AD84" s="1"/>
      <c r="AE84" s="1"/>
      <c r="AF84" s="1"/>
      <c r="AG84" s="1"/>
      <c r="AH84" s="1"/>
      <c r="AI84" s="1"/>
      <c r="AJ84" s="1"/>
      <c r="AK84" s="1"/>
      <c r="AL84" s="1"/>
      <c r="AM84" s="1"/>
      <c r="AN84" s="1"/>
      <c r="AO84" s="1"/>
    </row>
    <row r="85" spans="1:41" s="8" customFormat="1" ht="18" hidden="1" customHeight="1" thickTop="1" thickBot="1">
      <c r="A85" s="1758"/>
      <c r="B85" s="1759"/>
      <c r="C85" s="1759"/>
      <c r="D85" s="1759"/>
      <c r="E85" s="1760"/>
      <c r="F85" s="1717"/>
      <c r="G85" s="1735"/>
      <c r="H85" s="1717"/>
      <c r="I85" s="1772"/>
      <c r="J85" s="1717"/>
      <c r="K85" s="1735"/>
      <c r="L85" s="1721"/>
      <c r="M85" s="1731"/>
      <c r="N85" s="1709"/>
      <c r="O85" s="1719"/>
      <c r="P85" s="1715"/>
      <c r="Q85" s="96"/>
      <c r="R85" s="95" t="s">
        <v>326</v>
      </c>
      <c r="S85" s="265"/>
      <c r="T85" s="856"/>
      <c r="U85" s="856"/>
      <c r="V85" s="1"/>
      <c r="W85" s="1"/>
      <c r="X85" s="1"/>
      <c r="Y85" s="1"/>
      <c r="Z85" s="1"/>
      <c r="AA85" s="1"/>
      <c r="AB85" s="1"/>
      <c r="AC85" s="1"/>
      <c r="AD85" s="1"/>
      <c r="AE85" s="1"/>
      <c r="AF85" s="1"/>
      <c r="AG85" s="1"/>
      <c r="AH85" s="1"/>
      <c r="AI85" s="1"/>
      <c r="AJ85" s="1"/>
      <c r="AK85" s="1"/>
      <c r="AL85" s="1"/>
      <c r="AM85" s="1"/>
      <c r="AN85" s="1"/>
      <c r="AO85" s="1"/>
    </row>
    <row r="86" spans="1:41" s="8" customFormat="1" ht="18" hidden="1" customHeight="1" thickTop="1" thickBot="1">
      <c r="A86" s="1758"/>
      <c r="B86" s="1759"/>
      <c r="C86" s="1759"/>
      <c r="D86" s="1759"/>
      <c r="E86" s="1760"/>
      <c r="F86" s="1717"/>
      <c r="G86" s="1735"/>
      <c r="H86" s="1717"/>
      <c r="I86" s="1772"/>
      <c r="J86" s="1717"/>
      <c r="K86" s="1735"/>
      <c r="L86" s="1721"/>
      <c r="M86" s="1731"/>
      <c r="N86" s="1709"/>
      <c r="O86" s="1719"/>
      <c r="P86" s="1715"/>
      <c r="Q86" s="96"/>
      <c r="R86" s="95" t="s">
        <v>326</v>
      </c>
      <c r="S86" s="265"/>
      <c r="T86" s="856"/>
      <c r="U86" s="856"/>
      <c r="V86" s="1"/>
      <c r="W86" s="1"/>
      <c r="X86" s="1"/>
      <c r="Y86" s="1"/>
      <c r="Z86" s="1"/>
      <c r="AA86" s="1"/>
      <c r="AB86" s="1"/>
      <c r="AC86" s="1"/>
      <c r="AD86" s="1"/>
      <c r="AE86" s="1"/>
      <c r="AF86" s="1"/>
      <c r="AG86" s="1"/>
      <c r="AH86" s="1"/>
      <c r="AI86" s="1"/>
      <c r="AJ86" s="1"/>
      <c r="AK86" s="1"/>
      <c r="AL86" s="1"/>
      <c r="AM86" s="1"/>
      <c r="AN86" s="1"/>
      <c r="AO86" s="1"/>
    </row>
    <row r="87" spans="1:41" s="8" customFormat="1" ht="18" hidden="1" customHeight="1" thickTop="1" thickBot="1">
      <c r="A87" s="1758"/>
      <c r="B87" s="1759"/>
      <c r="C87" s="1759"/>
      <c r="D87" s="1759"/>
      <c r="E87" s="1760"/>
      <c r="F87" s="1717"/>
      <c r="G87" s="1735"/>
      <c r="H87" s="1717"/>
      <c r="I87" s="1772"/>
      <c r="J87" s="1717"/>
      <c r="K87" s="1735"/>
      <c r="L87" s="1721"/>
      <c r="M87" s="1731"/>
      <c r="N87" s="1709"/>
      <c r="O87" s="1719"/>
      <c r="P87" s="1715"/>
      <c r="Q87" s="96"/>
      <c r="R87" s="95" t="s">
        <v>326</v>
      </c>
      <c r="S87" s="265"/>
      <c r="T87" s="856"/>
      <c r="U87" s="856"/>
      <c r="V87" s="1"/>
      <c r="W87" s="1"/>
      <c r="X87" s="1"/>
      <c r="Y87" s="1"/>
      <c r="Z87" s="1"/>
      <c r="AA87" s="1"/>
      <c r="AB87" s="1"/>
      <c r="AC87" s="1"/>
      <c r="AD87" s="1"/>
      <c r="AE87" s="1"/>
      <c r="AF87" s="1"/>
      <c r="AG87" s="1"/>
      <c r="AH87" s="1"/>
      <c r="AI87" s="1"/>
      <c r="AJ87" s="1"/>
      <c r="AK87" s="1"/>
      <c r="AL87" s="1"/>
      <c r="AM87" s="1"/>
      <c r="AN87" s="1"/>
      <c r="AO87" s="1"/>
    </row>
    <row r="88" spans="1:41" s="8" customFormat="1" ht="18" hidden="1" customHeight="1" thickTop="1" thickBot="1">
      <c r="A88" s="1758"/>
      <c r="B88" s="1759"/>
      <c r="C88" s="1759"/>
      <c r="D88" s="1759"/>
      <c r="E88" s="1760"/>
      <c r="F88" s="1717"/>
      <c r="G88" s="1735"/>
      <c r="H88" s="1717"/>
      <c r="I88" s="1772"/>
      <c r="J88" s="1717"/>
      <c r="K88" s="1735"/>
      <c r="L88" s="1721"/>
      <c r="M88" s="1731"/>
      <c r="N88" s="1709"/>
      <c r="O88" s="1719"/>
      <c r="P88" s="1715"/>
      <c r="Q88" s="96"/>
      <c r="R88" s="95" t="s">
        <v>326</v>
      </c>
      <c r="S88" s="265"/>
      <c r="T88" s="856"/>
      <c r="U88" s="856"/>
      <c r="V88" s="1"/>
      <c r="W88" s="1"/>
      <c r="X88" s="1"/>
      <c r="Y88" s="1"/>
      <c r="Z88" s="1"/>
      <c r="AA88" s="1"/>
      <c r="AB88" s="1"/>
      <c r="AC88" s="1"/>
      <c r="AD88" s="1"/>
      <c r="AE88" s="1"/>
      <c r="AF88" s="1"/>
      <c r="AG88" s="1"/>
      <c r="AH88" s="1"/>
      <c r="AI88" s="1"/>
      <c r="AJ88" s="1"/>
      <c r="AK88" s="1"/>
      <c r="AL88" s="1"/>
      <c r="AM88" s="1"/>
      <c r="AN88" s="1"/>
      <c r="AO88" s="1"/>
    </row>
    <row r="89" spans="1:41" s="8" customFormat="1" ht="18" hidden="1" customHeight="1" thickTop="1" thickBot="1">
      <c r="A89" s="1758"/>
      <c r="B89" s="1759"/>
      <c r="C89" s="1759"/>
      <c r="D89" s="1759"/>
      <c r="E89" s="1760"/>
      <c r="F89" s="1717"/>
      <c r="G89" s="1735"/>
      <c r="H89" s="1717"/>
      <c r="I89" s="1772"/>
      <c r="J89" s="1717"/>
      <c r="K89" s="1735"/>
      <c r="L89" s="1721"/>
      <c r="M89" s="1731"/>
      <c r="N89" s="1709"/>
      <c r="O89" s="1719"/>
      <c r="P89" s="1715"/>
      <c r="Q89" s="96"/>
      <c r="R89" s="95" t="s">
        <v>326</v>
      </c>
      <c r="S89" s="265"/>
      <c r="T89" s="856"/>
      <c r="U89" s="856"/>
      <c r="V89" s="1"/>
      <c r="W89" s="1"/>
      <c r="X89" s="1"/>
      <c r="Y89" s="1"/>
      <c r="Z89" s="1"/>
      <c r="AA89" s="1"/>
      <c r="AB89" s="1"/>
      <c r="AC89" s="1"/>
      <c r="AD89" s="1"/>
      <c r="AE89" s="1"/>
      <c r="AF89" s="1"/>
      <c r="AG89" s="1"/>
      <c r="AH89" s="1"/>
      <c r="AI89" s="1"/>
      <c r="AJ89" s="1"/>
      <c r="AK89" s="1"/>
      <c r="AL89" s="1"/>
      <c r="AM89" s="1"/>
      <c r="AN89" s="1"/>
      <c r="AO89" s="1"/>
    </row>
    <row r="90" spans="1:41" s="8" customFormat="1" ht="18" hidden="1" customHeight="1" thickTop="1" thickBot="1">
      <c r="A90" s="1758"/>
      <c r="B90" s="1759"/>
      <c r="C90" s="1759"/>
      <c r="D90" s="1759"/>
      <c r="E90" s="1760"/>
      <c r="F90" s="1717"/>
      <c r="G90" s="1735"/>
      <c r="H90" s="1717"/>
      <c r="I90" s="1772"/>
      <c r="J90" s="1717"/>
      <c r="K90" s="1735"/>
      <c r="L90" s="1721"/>
      <c r="M90" s="1731"/>
      <c r="N90" s="1709"/>
      <c r="O90" s="1719"/>
      <c r="P90" s="1715"/>
      <c r="Q90" s="96"/>
      <c r="R90" s="95" t="s">
        <v>326</v>
      </c>
      <c r="S90" s="265"/>
      <c r="T90" s="856"/>
      <c r="U90" s="856"/>
      <c r="V90" s="1"/>
      <c r="W90" s="1"/>
      <c r="X90" s="1"/>
      <c r="Y90" s="1"/>
      <c r="Z90" s="1"/>
      <c r="AA90" s="1"/>
      <c r="AB90" s="1"/>
      <c r="AC90" s="1"/>
      <c r="AD90" s="1"/>
      <c r="AE90" s="1"/>
      <c r="AF90" s="1"/>
      <c r="AG90" s="1"/>
      <c r="AH90" s="1"/>
      <c r="AI90" s="1"/>
      <c r="AJ90" s="1"/>
      <c r="AK90" s="1"/>
      <c r="AL90" s="1"/>
      <c r="AM90" s="1"/>
      <c r="AN90" s="1"/>
      <c r="AO90" s="1"/>
    </row>
    <row r="91" spans="1:41" s="8" customFormat="1" ht="18" hidden="1" customHeight="1" thickTop="1" thickBot="1">
      <c r="A91" s="1758"/>
      <c r="B91" s="1759"/>
      <c r="C91" s="1759"/>
      <c r="D91" s="1759"/>
      <c r="E91" s="1760"/>
      <c r="F91" s="1717"/>
      <c r="G91" s="1735"/>
      <c r="H91" s="1717"/>
      <c r="I91" s="1772"/>
      <c r="J91" s="1717"/>
      <c r="K91" s="1735"/>
      <c r="L91" s="1721"/>
      <c r="M91" s="1731"/>
      <c r="N91" s="1709"/>
      <c r="O91" s="1719"/>
      <c r="P91" s="1715"/>
      <c r="Q91" s="96"/>
      <c r="R91" s="95" t="s">
        <v>326</v>
      </c>
      <c r="S91" s="265"/>
      <c r="T91" s="856"/>
      <c r="U91" s="856"/>
      <c r="V91" s="1"/>
      <c r="W91" s="1"/>
      <c r="X91" s="1"/>
      <c r="Y91" s="1"/>
      <c r="Z91" s="1"/>
      <c r="AA91" s="1"/>
      <c r="AB91" s="1"/>
      <c r="AC91" s="1"/>
      <c r="AD91" s="1"/>
      <c r="AE91" s="1"/>
      <c r="AF91" s="1"/>
      <c r="AG91" s="1"/>
      <c r="AH91" s="1"/>
      <c r="AI91" s="1"/>
      <c r="AJ91" s="1"/>
      <c r="AK91" s="1"/>
      <c r="AL91" s="1"/>
      <c r="AM91" s="1"/>
      <c r="AN91" s="1"/>
      <c r="AO91" s="1"/>
    </row>
    <row r="92" spans="1:41" s="8" customFormat="1" ht="9.75" customHeight="1" thickTop="1" thickBot="1">
      <c r="A92" s="1758"/>
      <c r="B92" s="1759"/>
      <c r="C92" s="1759"/>
      <c r="D92" s="1759"/>
      <c r="E92" s="1760"/>
      <c r="F92" s="1717"/>
      <c r="G92" s="1735"/>
      <c r="H92" s="1717"/>
      <c r="I92" s="1772"/>
      <c r="J92" s="1717"/>
      <c r="K92" s="1735"/>
      <c r="L92" s="1721"/>
      <c r="M92" s="1731"/>
      <c r="N92" s="1709"/>
      <c r="O92" s="1719"/>
      <c r="P92" s="1715"/>
      <c r="Q92" s="96"/>
      <c r="R92" s="95" t="s">
        <v>326</v>
      </c>
      <c r="S92" s="265"/>
      <c r="T92" s="856"/>
      <c r="U92" s="856"/>
      <c r="V92" s="1"/>
      <c r="W92" s="1"/>
      <c r="X92" s="1"/>
      <c r="Y92" s="1"/>
      <c r="Z92" s="1"/>
      <c r="AA92" s="1"/>
      <c r="AB92" s="1"/>
      <c r="AC92" s="1"/>
      <c r="AD92" s="1"/>
      <c r="AE92" s="1"/>
      <c r="AF92" s="1"/>
      <c r="AG92" s="1"/>
      <c r="AH92" s="1"/>
      <c r="AI92" s="1"/>
      <c r="AJ92" s="1"/>
      <c r="AK92" s="1"/>
      <c r="AL92" s="1"/>
      <c r="AM92" s="1"/>
      <c r="AN92" s="1"/>
      <c r="AO92" s="1"/>
    </row>
    <row r="93" spans="1:41" s="8" customFormat="1" ht="18" customHeight="1" thickTop="1" thickBot="1">
      <c r="A93" s="30" t="s">
        <v>396</v>
      </c>
      <c r="B93" s="31"/>
      <c r="C93" s="31"/>
      <c r="D93" s="32"/>
      <c r="E93" s="84" t="s">
        <v>326</v>
      </c>
      <c r="F93" s="84" t="s">
        <v>326</v>
      </c>
      <c r="G93" s="84" t="s">
        <v>326</v>
      </c>
      <c r="H93" s="84" t="s">
        <v>326</v>
      </c>
      <c r="I93" s="84" t="s">
        <v>326</v>
      </c>
      <c r="J93" s="84" t="s">
        <v>326</v>
      </c>
      <c r="K93" s="84" t="s">
        <v>326</v>
      </c>
      <c r="L93" s="84" t="s">
        <v>326</v>
      </c>
      <c r="M93" s="84" t="s">
        <v>326</v>
      </c>
      <c r="N93" s="84" t="s">
        <v>326</v>
      </c>
      <c r="O93" s="84"/>
      <c r="P93" s="84" t="s">
        <v>326</v>
      </c>
      <c r="Q93" s="84" t="s">
        <v>326</v>
      </c>
      <c r="R93" s="84" t="s">
        <v>397</v>
      </c>
      <c r="S93" s="33"/>
      <c r="T93" s="84" t="s">
        <v>397</v>
      </c>
      <c r="U93" s="84" t="s">
        <v>397</v>
      </c>
    </row>
    <row r="94" spans="1:41" s="8" customFormat="1" ht="18" customHeight="1" thickTop="1">
      <c r="A94" s="29"/>
      <c r="B94" s="33"/>
      <c r="C94" s="33"/>
      <c r="D94" s="33"/>
      <c r="E94" s="33"/>
      <c r="F94" s="33"/>
      <c r="G94" s="33"/>
      <c r="H94" s="33"/>
      <c r="I94" s="33"/>
      <c r="J94" s="33"/>
      <c r="K94" s="33"/>
      <c r="L94" s="33"/>
      <c r="M94" s="33"/>
      <c r="N94" s="33"/>
      <c r="O94" s="33"/>
      <c r="P94" s="33"/>
      <c r="Q94" s="33"/>
      <c r="R94" s="33"/>
      <c r="S94" s="33"/>
    </row>
    <row r="95" spans="1:41" s="8" customFormat="1" ht="18" customHeight="1" thickBot="1">
      <c r="A95" s="10"/>
      <c r="B95" s="10"/>
      <c r="C95" s="10"/>
      <c r="D95" s="10"/>
      <c r="E95" s="34"/>
      <c r="F95" s="35"/>
      <c r="G95" s="35"/>
      <c r="H95" s="10"/>
      <c r="I95" s="10"/>
      <c r="J95" s="10"/>
      <c r="K95" s="10"/>
      <c r="L95" s="36"/>
      <c r="M95" s="36"/>
      <c r="N95" s="10"/>
      <c r="O95" s="10"/>
      <c r="P95" s="10"/>
      <c r="Q95" s="10"/>
      <c r="R95" s="10"/>
      <c r="S95" s="10"/>
    </row>
    <row r="96" spans="1:41" s="8" customFormat="1" ht="18" customHeight="1" thickTop="1" thickBot="1">
      <c r="A96" s="10"/>
      <c r="B96" s="126" t="s">
        <v>399</v>
      </c>
      <c r="C96" s="127" t="s">
        <v>400</v>
      </c>
      <c r="D96" s="128"/>
      <c r="E96" s="129" t="s">
        <v>401</v>
      </c>
      <c r="F96" s="129" t="s">
        <v>402</v>
      </c>
      <c r="G96" s="129" t="s">
        <v>403</v>
      </c>
      <c r="H96" s="130" t="s">
        <v>404</v>
      </c>
      <c r="I96" s="130" t="s">
        <v>405</v>
      </c>
      <c r="J96" s="131"/>
      <c r="K96" s="132"/>
      <c r="L96" s="153" t="s">
        <v>406</v>
      </c>
      <c r="M96" s="153" t="s">
        <v>407</v>
      </c>
      <c r="N96" s="154" t="s">
        <v>409</v>
      </c>
      <c r="O96" s="451" t="s">
        <v>416</v>
      </c>
      <c r="P96" s="452" t="s">
        <v>719</v>
      </c>
      <c r="Q96" s="453" t="s">
        <v>409</v>
      </c>
    </row>
    <row r="97" spans="1:21" s="8" customFormat="1" ht="18" customHeight="1" thickTop="1" thickBot="1">
      <c r="A97" s="10"/>
      <c r="B97" s="133" t="s">
        <v>410</v>
      </c>
      <c r="C97" s="147" t="s">
        <v>326</v>
      </c>
      <c r="D97" s="131"/>
      <c r="E97" s="134" t="s">
        <v>411</v>
      </c>
      <c r="F97" s="149" t="s">
        <v>326</v>
      </c>
      <c r="G97" s="150" t="s">
        <v>326</v>
      </c>
      <c r="H97" s="135" t="s">
        <v>326</v>
      </c>
      <c r="I97" s="136" t="str">
        <f>IF(F97&lt;=G97,"within compliance","out of compliance")</f>
        <v>within compliance</v>
      </c>
      <c r="J97" s="137"/>
      <c r="K97" s="138"/>
      <c r="L97" s="443" t="s">
        <v>412</v>
      </c>
      <c r="M97" s="444">
        <v>0.18</v>
      </c>
      <c r="N97" s="445" t="s">
        <v>326</v>
      </c>
      <c r="O97" s="454" t="s">
        <v>419</v>
      </c>
      <c r="P97" s="1011" t="s">
        <v>937</v>
      </c>
      <c r="Q97" s="455" t="s">
        <v>326</v>
      </c>
    </row>
    <row r="98" spans="1:21" s="8" customFormat="1" ht="18" customHeight="1" thickBot="1">
      <c r="A98" s="10"/>
      <c r="B98" s="133" t="s">
        <v>413</v>
      </c>
      <c r="C98" s="148" t="s">
        <v>326</v>
      </c>
      <c r="D98" s="137"/>
      <c r="E98" s="139" t="s">
        <v>414</v>
      </c>
      <c r="F98" s="151" t="s">
        <v>326</v>
      </c>
      <c r="G98" s="152" t="s">
        <v>326</v>
      </c>
      <c r="H98" s="140" t="s">
        <v>326</v>
      </c>
      <c r="I98" s="136" t="str">
        <f>IF(F98&lt;=G98,"within compliance","out of compliance")</f>
        <v>within compliance</v>
      </c>
      <c r="J98" s="137"/>
      <c r="K98" s="138"/>
      <c r="L98" s="446" t="s">
        <v>415</v>
      </c>
      <c r="M98" s="447">
        <v>0.03</v>
      </c>
      <c r="N98" s="448" t="s">
        <v>326</v>
      </c>
      <c r="O98" s="1736" t="s">
        <v>225</v>
      </c>
      <c r="P98" s="1737"/>
      <c r="Q98" s="1725"/>
    </row>
    <row r="99" spans="1:21" s="8" customFormat="1" ht="18" customHeight="1" thickBot="1">
      <c r="A99" s="10"/>
      <c r="B99" s="141" t="str">
        <f>IF(C98&lt;=C97,"within compliance","out of compliance")</f>
        <v>within compliance</v>
      </c>
      <c r="C99" s="142"/>
      <c r="D99" s="143"/>
      <c r="E99" s="139" t="s">
        <v>417</v>
      </c>
      <c r="F99" s="151" t="s">
        <v>326</v>
      </c>
      <c r="G99" s="152" t="s">
        <v>326</v>
      </c>
      <c r="H99" s="140" t="s">
        <v>326</v>
      </c>
      <c r="I99" s="136" t="str">
        <f>IF(F99&lt;=G99,"within compliance","out of compliance")</f>
        <v>within compliance</v>
      </c>
      <c r="J99" s="137"/>
      <c r="K99" s="144"/>
      <c r="L99" s="463" t="s">
        <v>418</v>
      </c>
      <c r="M99" s="464">
        <v>0.03</v>
      </c>
      <c r="N99" s="465" t="s">
        <v>326</v>
      </c>
      <c r="O99" s="1738"/>
      <c r="P99" s="1739"/>
      <c r="Q99" s="1726"/>
    </row>
    <row r="100" spans="1:21" s="8" customFormat="1" ht="18" customHeight="1" thickBot="1">
      <c r="A100" s="2"/>
      <c r="B100" s="184" t="s">
        <v>223</v>
      </c>
      <c r="C100" s="185" t="s">
        <v>326</v>
      </c>
      <c r="D100" s="143"/>
      <c r="E100" s="82" t="s">
        <v>34</v>
      </c>
      <c r="F100" s="151" t="s">
        <v>326</v>
      </c>
      <c r="G100" s="152" t="s">
        <v>326</v>
      </c>
      <c r="H100" s="140" t="s">
        <v>326</v>
      </c>
      <c r="I100" s="1743" t="s">
        <v>167</v>
      </c>
      <c r="J100" s="1744"/>
      <c r="K100" s="145"/>
      <c r="L100" s="1727" t="s">
        <v>486</v>
      </c>
      <c r="M100" s="1728"/>
      <c r="N100" s="1728"/>
      <c r="O100" s="1729"/>
      <c r="P100" s="437"/>
      <c r="Q100" s="437"/>
      <c r="R100" s="438"/>
      <c r="S100" s="438"/>
      <c r="T100"/>
      <c r="U100"/>
    </row>
    <row r="101" spans="1:21" s="8" customFormat="1" ht="18" customHeight="1" thickTop="1">
      <c r="A101" s="183"/>
      <c r="B101" s="186" t="s">
        <v>299</v>
      </c>
      <c r="C101" s="187"/>
      <c r="D101" s="188"/>
      <c r="E101" s="181" t="s">
        <v>35</v>
      </c>
      <c r="F101" s="173" t="s">
        <v>326</v>
      </c>
      <c r="G101" s="174" t="s">
        <v>326</v>
      </c>
      <c r="H101" s="175" t="s">
        <v>326</v>
      </c>
      <c r="I101" s="176"/>
      <c r="J101" s="177"/>
      <c r="K101" s="146"/>
      <c r="L101" s="449" t="s">
        <v>543</v>
      </c>
      <c r="M101" s="584" t="s">
        <v>273</v>
      </c>
      <c r="N101" s="456" t="s">
        <v>890</v>
      </c>
      <c r="O101" s="457"/>
      <c r="P101" s="439"/>
      <c r="Q101" s="439"/>
      <c r="R101" s="83"/>
      <c r="S101" s="83"/>
      <c r="T101" s="1"/>
      <c r="U101" s="1"/>
    </row>
    <row r="102" spans="1:21" s="8" customFormat="1" ht="18" customHeight="1">
      <c r="A102" s="183"/>
      <c r="B102" s="189" t="s">
        <v>300</v>
      </c>
      <c r="C102" s="190"/>
      <c r="D102" s="191"/>
      <c r="E102" s="182" t="s">
        <v>184</v>
      </c>
      <c r="F102" s="178"/>
      <c r="G102" s="174" t="s">
        <v>326</v>
      </c>
      <c r="H102" s="179"/>
      <c r="I102" s="180"/>
      <c r="J102" s="180"/>
      <c r="K102" s="146"/>
      <c r="L102" s="1346" t="s">
        <v>908</v>
      </c>
      <c r="M102" s="581" t="s">
        <v>919</v>
      </c>
      <c r="N102" s="458" t="s">
        <v>928</v>
      </c>
      <c r="O102" s="461"/>
      <c r="P102" s="435"/>
      <c r="Q102" s="435"/>
      <c r="R102" s="83"/>
      <c r="S102" s="83"/>
      <c r="T102" s="1"/>
      <c r="U102" s="1"/>
    </row>
    <row r="103" spans="1:21" ht="16.5" thickBot="1">
      <c r="A103" s="52"/>
      <c r="B103" s="192" t="s">
        <v>301</v>
      </c>
      <c r="C103" s="193"/>
      <c r="D103" s="194"/>
      <c r="E103" s="37"/>
      <c r="F103" s="37"/>
      <c r="G103" s="38"/>
      <c r="H103" s="39" t="s">
        <v>420</v>
      </c>
      <c r="I103" s="40"/>
      <c r="J103" s="40"/>
      <c r="K103" s="41"/>
      <c r="L103" s="1346" t="s">
        <v>909</v>
      </c>
      <c r="M103" s="581" t="s">
        <v>920</v>
      </c>
      <c r="N103" s="458"/>
      <c r="O103" s="459"/>
      <c r="P103" s="436"/>
      <c r="Q103" s="436"/>
      <c r="R103" s="52"/>
      <c r="S103" s="52"/>
    </row>
    <row r="104" spans="1:21" ht="26.25" thickBot="1">
      <c r="A104" s="37"/>
      <c r="B104" s="1350" t="s">
        <v>889</v>
      </c>
      <c r="C104" s="42"/>
      <c r="D104" s="42"/>
      <c r="E104" s="42"/>
      <c r="F104" s="42"/>
      <c r="G104" s="42"/>
      <c r="H104" s="39" t="s">
        <v>356</v>
      </c>
      <c r="I104" s="41"/>
      <c r="J104" s="41"/>
      <c r="K104" s="41"/>
      <c r="L104" s="1347" t="s">
        <v>910</v>
      </c>
      <c r="M104" s="582" t="s">
        <v>921</v>
      </c>
      <c r="N104" s="462" t="s">
        <v>891</v>
      </c>
      <c r="O104" s="460"/>
    </row>
    <row r="105" spans="1:21" ht="25.5" thickTop="1" thickBot="1">
      <c r="A105" s="37"/>
      <c r="B105" s="37"/>
      <c r="D105" s="4"/>
      <c r="E105" s="609" t="s">
        <v>541</v>
      </c>
      <c r="F105" s="1766" t="s">
        <v>171</v>
      </c>
      <c r="G105" s="1767"/>
      <c r="H105" s="1767"/>
      <c r="I105" s="1767"/>
      <c r="J105" s="1"/>
      <c r="K105" s="1"/>
      <c r="L105" s="1346" t="s">
        <v>911</v>
      </c>
      <c r="M105" s="582" t="s">
        <v>927</v>
      </c>
      <c r="N105" s="1354"/>
      <c r="O105" s="1354"/>
    </row>
    <row r="106" spans="1:21" ht="17.25" thickTop="1" thickBot="1">
      <c r="A106" s="37"/>
      <c r="B106" s="585" t="s">
        <v>544</v>
      </c>
      <c r="C106" s="586" t="s">
        <v>545</v>
      </c>
      <c r="D106" s="4"/>
      <c r="E106" s="610" t="s">
        <v>542</v>
      </c>
      <c r="F106" s="106"/>
      <c r="G106" s="106"/>
      <c r="H106" s="97" t="s">
        <v>421</v>
      </c>
      <c r="I106" s="108" t="s">
        <v>422</v>
      </c>
      <c r="J106" s="1"/>
      <c r="K106" s="1"/>
      <c r="L106" s="1346" t="s">
        <v>912</v>
      </c>
      <c r="M106" s="581" t="s">
        <v>933</v>
      </c>
      <c r="N106" s="1354"/>
      <c r="O106" s="1354"/>
      <c r="P106" s="156"/>
      <c r="Q106" s="75"/>
      <c r="R106" s="37"/>
      <c r="S106" s="37"/>
    </row>
    <row r="107" spans="1:21" ht="19.5" thickTop="1" thickBot="1">
      <c r="A107" s="37"/>
      <c r="B107" s="587" t="s">
        <v>399</v>
      </c>
      <c r="C107" s="565"/>
      <c r="D107" s="4"/>
      <c r="E107" s="109"/>
      <c r="F107" s="110" t="s">
        <v>398</v>
      </c>
      <c r="G107" s="110" t="s">
        <v>423</v>
      </c>
      <c r="H107" s="110" t="s">
        <v>424</v>
      </c>
      <c r="I107" s="111" t="s">
        <v>425</v>
      </c>
      <c r="J107" s="1"/>
      <c r="K107" s="1"/>
      <c r="L107" s="1346" t="s">
        <v>938</v>
      </c>
      <c r="M107" s="582" t="s">
        <v>922</v>
      </c>
      <c r="N107" s="1355"/>
      <c r="O107" s="1354"/>
      <c r="Q107" s="37"/>
      <c r="R107" s="37"/>
      <c r="S107" s="37"/>
    </row>
    <row r="108" spans="1:21" ht="19.5" thickTop="1" thickBot="1">
      <c r="A108" s="37"/>
      <c r="B108" s="587" t="s">
        <v>410</v>
      </c>
      <c r="C108" s="588" t="s">
        <v>326</v>
      </c>
      <c r="D108" s="112"/>
      <c r="E108" s="105" t="s">
        <v>426</v>
      </c>
      <c r="F108" s="114" t="s">
        <v>172</v>
      </c>
      <c r="G108" s="114" t="s">
        <v>172</v>
      </c>
      <c r="H108" s="115" t="s">
        <v>326</v>
      </c>
      <c r="I108" s="1763" t="s">
        <v>292</v>
      </c>
      <c r="J108" s="1"/>
      <c r="K108" s="1"/>
      <c r="L108" s="1346" t="s">
        <v>913</v>
      </c>
      <c r="M108" s="1353" t="s">
        <v>923</v>
      </c>
      <c r="N108" s="1355"/>
      <c r="O108" s="1354"/>
      <c r="Q108" s="37"/>
      <c r="R108" s="37"/>
      <c r="S108" s="37"/>
    </row>
    <row r="109" spans="1:21" ht="24.75" thickBot="1">
      <c r="A109" s="37"/>
      <c r="B109" s="587" t="s">
        <v>413</v>
      </c>
      <c r="C109" s="588" t="s">
        <v>326</v>
      </c>
      <c r="D109" s="43"/>
      <c r="E109" s="105" t="s">
        <v>427</v>
      </c>
      <c r="F109" s="114" t="s">
        <v>172</v>
      </c>
      <c r="G109" s="114" t="s">
        <v>172</v>
      </c>
      <c r="H109" s="115" t="s">
        <v>326</v>
      </c>
      <c r="I109" s="1764"/>
      <c r="J109" s="1"/>
      <c r="K109" s="1"/>
      <c r="L109" s="1348" t="s">
        <v>914</v>
      </c>
      <c r="M109" s="582" t="s">
        <v>925</v>
      </c>
      <c r="N109" s="381"/>
      <c r="O109" s="160"/>
      <c r="Q109" s="37"/>
      <c r="R109" s="37"/>
      <c r="S109" s="37"/>
    </row>
    <row r="110" spans="1:21" ht="18.75" thickBot="1">
      <c r="A110" s="37"/>
      <c r="B110" s="565" t="str">
        <f>IF(C109&lt;=C108,"within compliance","out of compliance")</f>
        <v>within compliance</v>
      </c>
      <c r="C110" s="522"/>
      <c r="D110" s="113"/>
      <c r="E110" s="105" t="s">
        <v>38</v>
      </c>
      <c r="F110" s="114" t="s">
        <v>172</v>
      </c>
      <c r="G110" s="114" t="s">
        <v>172</v>
      </c>
      <c r="H110" s="115" t="s">
        <v>326</v>
      </c>
      <c r="I110" s="1764"/>
      <c r="J110" s="1"/>
      <c r="K110" s="1"/>
      <c r="L110" s="1348" t="s">
        <v>915</v>
      </c>
      <c r="M110" s="581" t="s">
        <v>924</v>
      </c>
      <c r="N110" s="160"/>
      <c r="O110" s="160"/>
      <c r="Q110" s="37"/>
      <c r="R110" s="37"/>
      <c r="S110" s="37"/>
    </row>
    <row r="111" spans="1:21" ht="19.5" thickTop="1" thickBot="1">
      <c r="A111" s="37"/>
      <c r="B111" s="589" t="s">
        <v>223</v>
      </c>
      <c r="C111" s="590" t="s">
        <v>326</v>
      </c>
      <c r="D111" s="37"/>
      <c r="E111" s="105" t="s">
        <v>40</v>
      </c>
      <c r="F111" s="114" t="s">
        <v>172</v>
      </c>
      <c r="G111" s="114" t="s">
        <v>172</v>
      </c>
      <c r="H111" s="115" t="s">
        <v>326</v>
      </c>
      <c r="I111" s="1764"/>
      <c r="J111" s="1"/>
      <c r="K111" s="1"/>
      <c r="L111" s="1346" t="s">
        <v>916</v>
      </c>
      <c r="M111" s="1352" t="s">
        <v>934</v>
      </c>
      <c r="N111" s="160"/>
      <c r="O111" s="160"/>
      <c r="Q111" s="37"/>
      <c r="R111" s="37"/>
      <c r="S111" s="37"/>
    </row>
    <row r="112" spans="1:21" ht="17.25" thickTop="1" thickBot="1">
      <c r="A112" s="37"/>
      <c r="B112" s="1745" t="s">
        <v>555</v>
      </c>
      <c r="C112" s="1746"/>
      <c r="D112" s="37"/>
      <c r="E112" s="105" t="s">
        <v>429</v>
      </c>
      <c r="F112" s="114" t="s">
        <v>172</v>
      </c>
      <c r="G112" s="114" t="s">
        <v>172</v>
      </c>
      <c r="H112" s="115" t="s">
        <v>326</v>
      </c>
      <c r="I112" s="1764"/>
      <c r="J112" s="1"/>
      <c r="K112" s="1"/>
      <c r="L112" s="1346" t="s">
        <v>917</v>
      </c>
      <c r="M112" s="581"/>
      <c r="N112" s="157"/>
      <c r="O112" s="157"/>
      <c r="Q112" s="37"/>
      <c r="R112" s="37"/>
      <c r="S112" s="37"/>
    </row>
    <row r="113" spans="1:19" ht="17.25" thickTop="1" thickBot="1">
      <c r="A113" s="37"/>
      <c r="B113" s="1747"/>
      <c r="C113" s="1747"/>
      <c r="D113" s="37"/>
      <c r="E113" s="105" t="s">
        <v>430</v>
      </c>
      <c r="F113" s="114" t="s">
        <v>172</v>
      </c>
      <c r="G113" s="114" t="s">
        <v>172</v>
      </c>
      <c r="H113" s="115" t="s">
        <v>326</v>
      </c>
      <c r="I113" s="1764"/>
      <c r="J113" s="1"/>
      <c r="K113" s="1"/>
      <c r="L113" s="1351" t="s">
        <v>918</v>
      </c>
      <c r="M113" s="442"/>
      <c r="N113" s="158"/>
      <c r="O113" s="158"/>
      <c r="Q113" s="37"/>
      <c r="R113" s="37"/>
      <c r="S113" s="37"/>
    </row>
    <row r="114" spans="1:19" ht="17.25" thickTop="1" thickBot="1">
      <c r="A114" s="37"/>
      <c r="B114" s="1747"/>
      <c r="C114" s="1747"/>
      <c r="D114" s="37"/>
      <c r="E114" s="105" t="s">
        <v>431</v>
      </c>
      <c r="F114" s="114" t="s">
        <v>172</v>
      </c>
      <c r="G114" s="114" t="s">
        <v>172</v>
      </c>
      <c r="H114" s="115" t="s">
        <v>326</v>
      </c>
      <c r="I114" s="1764"/>
      <c r="J114" s="1"/>
      <c r="K114" s="1"/>
      <c r="L114" s="1345"/>
      <c r="M114" s="450" t="s">
        <v>274</v>
      </c>
      <c r="N114" s="159"/>
      <c r="O114" s="159"/>
      <c r="P114" s="37"/>
      <c r="Q114" s="37"/>
      <c r="R114" s="37"/>
      <c r="S114" s="37"/>
    </row>
    <row r="115" spans="1:19" ht="17.25" thickTop="1" thickBot="1">
      <c r="A115" s="37"/>
      <c r="B115" s="1747"/>
      <c r="C115" s="1747"/>
      <c r="D115" s="37"/>
      <c r="E115" s="105" t="s">
        <v>41</v>
      </c>
      <c r="F115" s="114" t="s">
        <v>172</v>
      </c>
      <c r="G115" s="114" t="s">
        <v>172</v>
      </c>
      <c r="H115" s="115" t="s">
        <v>326</v>
      </c>
      <c r="I115" s="1764"/>
      <c r="J115" s="1"/>
      <c r="K115" s="1"/>
      <c r="L115" s="1345"/>
      <c r="M115" s="583" t="s">
        <v>926</v>
      </c>
      <c r="P115" s="37"/>
      <c r="Q115" s="37"/>
      <c r="R115" s="37"/>
      <c r="S115" s="37"/>
    </row>
    <row r="116" spans="1:19" ht="17.25" thickTop="1" thickBot="1">
      <c r="A116" s="37"/>
      <c r="B116" s="1747"/>
      <c r="C116" s="1747"/>
      <c r="D116" s="37"/>
      <c r="E116" s="105" t="s">
        <v>42</v>
      </c>
      <c r="F116" s="114" t="s">
        <v>172</v>
      </c>
      <c r="G116" s="114" t="s">
        <v>172</v>
      </c>
      <c r="H116" s="115" t="s">
        <v>326</v>
      </c>
      <c r="I116" s="1764"/>
      <c r="J116" s="1"/>
      <c r="K116" s="1"/>
      <c r="M116" s="1349" t="s">
        <v>886</v>
      </c>
      <c r="P116" s="37"/>
      <c r="Q116" s="37"/>
      <c r="R116" s="37"/>
      <c r="S116" s="37"/>
    </row>
    <row r="117" spans="1:19" ht="17.25" thickTop="1" thickBot="1">
      <c r="A117" s="37"/>
      <c r="B117" s="1685"/>
      <c r="C117" s="1685"/>
      <c r="D117" s="37"/>
      <c r="E117" s="105" t="s">
        <v>43</v>
      </c>
      <c r="F117" s="114" t="s">
        <v>172</v>
      </c>
      <c r="G117" s="114" t="s">
        <v>172</v>
      </c>
      <c r="H117" s="115" t="s">
        <v>326</v>
      </c>
      <c r="I117" s="1764"/>
      <c r="J117" s="1"/>
      <c r="K117" s="1"/>
      <c r="M117" s="1349" t="s">
        <v>887</v>
      </c>
      <c r="P117" s="37"/>
      <c r="Q117" s="37"/>
      <c r="R117" s="37"/>
      <c r="S117" s="37"/>
    </row>
    <row r="118" spans="1:19" ht="17.25" thickTop="1" thickBot="1">
      <c r="A118" s="37"/>
      <c r="B118" s="1685"/>
      <c r="C118" s="1685"/>
      <c r="D118" s="37"/>
      <c r="E118" s="105" t="s">
        <v>44</v>
      </c>
      <c r="F118" s="114" t="s">
        <v>172</v>
      </c>
      <c r="G118" s="114" t="s">
        <v>172</v>
      </c>
      <c r="H118" s="115" t="s">
        <v>326</v>
      </c>
      <c r="I118" s="1764"/>
      <c r="J118" s="1"/>
      <c r="K118" s="1"/>
      <c r="M118" s="1349" t="s">
        <v>888</v>
      </c>
      <c r="P118" s="37"/>
      <c r="Q118" s="37"/>
      <c r="R118" s="37"/>
      <c r="S118" s="37"/>
    </row>
    <row r="119" spans="1:19" ht="17.25" thickTop="1" thickBot="1">
      <c r="A119" s="37"/>
      <c r="B119" s="1685"/>
      <c r="C119" s="1685"/>
      <c r="D119" s="37"/>
      <c r="E119" s="105" t="s">
        <v>45</v>
      </c>
      <c r="F119" s="114" t="s">
        <v>172</v>
      </c>
      <c r="G119" s="114" t="s">
        <v>172</v>
      </c>
      <c r="H119" s="115" t="s">
        <v>326</v>
      </c>
      <c r="I119" s="1765"/>
      <c r="J119" s="1"/>
      <c r="K119" s="1"/>
      <c r="M119" s="1378" t="s">
        <v>939</v>
      </c>
      <c r="P119" s="37"/>
      <c r="Q119" s="37"/>
      <c r="R119" s="37"/>
      <c r="S119" s="37"/>
    </row>
    <row r="120" spans="1:19" ht="17.25" thickTop="1" thickBot="1">
      <c r="A120" s="37"/>
      <c r="B120" s="1685"/>
      <c r="C120" s="1685"/>
      <c r="D120" s="37"/>
      <c r="E120" s="101" t="s">
        <v>39</v>
      </c>
      <c r="F120" s="115" t="s">
        <v>326</v>
      </c>
      <c r="G120" s="115" t="s">
        <v>326</v>
      </c>
      <c r="H120" s="115" t="s">
        <v>326</v>
      </c>
      <c r="I120" s="107">
        <f>SUM(I108:I119)</f>
        <v>0</v>
      </c>
      <c r="J120" s="1"/>
      <c r="K120" s="1"/>
      <c r="M120" s="1381" t="s">
        <v>974</v>
      </c>
      <c r="P120" s="37"/>
      <c r="Q120" s="37"/>
      <c r="R120" s="37"/>
      <c r="S120" s="37"/>
    </row>
    <row r="121" spans="1:19" ht="15.75" thickTop="1">
      <c r="A121" s="37"/>
      <c r="B121" s="1685"/>
      <c r="C121" s="1685"/>
      <c r="D121" s="37"/>
      <c r="E121" s="43"/>
      <c r="F121" s="43"/>
      <c r="G121" s="43"/>
      <c r="H121" s="43"/>
      <c r="I121" s="102"/>
      <c r="J121" s="102"/>
      <c r="K121" s="40"/>
      <c r="L121" s="40"/>
      <c r="N121" s="37"/>
      <c r="O121" s="37"/>
      <c r="P121" s="37"/>
      <c r="Q121" s="37"/>
      <c r="R121" s="37"/>
      <c r="S121" s="37"/>
    </row>
    <row r="122" spans="1:19" ht="15.75">
      <c r="A122" s="37"/>
      <c r="D122" s="37"/>
      <c r="E122" s="43"/>
      <c r="F122" s="43"/>
      <c r="G122" s="43"/>
      <c r="H122" s="43"/>
      <c r="I122" s="102"/>
      <c r="J122" s="102"/>
      <c r="K122" s="1733"/>
      <c r="L122" s="1733"/>
      <c r="M122" s="1"/>
      <c r="N122" s="37"/>
      <c r="O122" s="37"/>
      <c r="P122" s="37"/>
      <c r="Q122" s="37"/>
      <c r="R122" s="37"/>
      <c r="S122" s="37"/>
    </row>
    <row r="123" spans="1:19" ht="15.75">
      <c r="A123" s="37"/>
      <c r="D123" s="37"/>
      <c r="E123" s="1740"/>
      <c r="F123" s="1741"/>
      <c r="G123" s="1741"/>
      <c r="H123" s="1741"/>
      <c r="I123" s="1742"/>
      <c r="J123" s="1"/>
      <c r="K123" s="1685"/>
      <c r="L123" s="1685"/>
      <c r="M123" s="163"/>
      <c r="N123" s="37"/>
      <c r="O123" s="37"/>
      <c r="P123" s="37"/>
      <c r="Q123" s="37"/>
      <c r="R123" s="37"/>
      <c r="S123" s="37"/>
    </row>
    <row r="124" spans="1:19" ht="15.75">
      <c r="A124" s="37"/>
      <c r="D124" s="37"/>
      <c r="E124" s="2"/>
      <c r="F124" s="165"/>
      <c r="G124" s="2"/>
      <c r="H124" s="163"/>
      <c r="I124" s="103"/>
      <c r="J124" s="164"/>
      <c r="K124" s="1685"/>
      <c r="L124" s="1685"/>
      <c r="M124" s="163"/>
      <c r="N124" s="37"/>
      <c r="O124" s="37"/>
      <c r="P124" s="37"/>
      <c r="Q124" s="37"/>
      <c r="R124" s="37"/>
      <c r="S124" s="37"/>
    </row>
    <row r="125" spans="1:19" ht="15.75">
      <c r="A125" s="37"/>
      <c r="D125" s="37"/>
      <c r="E125" s="168"/>
      <c r="F125" s="168"/>
      <c r="G125" s="172"/>
      <c r="H125" s="104"/>
      <c r="I125" s="104"/>
      <c r="J125" s="167"/>
      <c r="K125" s="1685"/>
      <c r="L125" s="1685"/>
      <c r="M125" s="169"/>
      <c r="N125" s="37"/>
      <c r="O125" s="37"/>
      <c r="P125" s="37"/>
      <c r="Q125" s="37"/>
      <c r="R125" s="37"/>
      <c r="S125" s="37"/>
    </row>
    <row r="126" spans="1:19" ht="15">
      <c r="A126" s="37"/>
      <c r="D126" s="37"/>
      <c r="E126" s="170"/>
      <c r="F126" s="171"/>
      <c r="G126" s="171"/>
      <c r="H126" s="171"/>
      <c r="I126" s="171"/>
      <c r="J126" s="1707"/>
      <c r="K126" s="171"/>
      <c r="L126" s="171"/>
      <c r="M126" s="171"/>
      <c r="N126" s="37"/>
      <c r="O126" s="37"/>
      <c r="P126" s="37"/>
      <c r="Q126" s="37"/>
      <c r="R126" s="37"/>
      <c r="S126" s="37"/>
    </row>
    <row r="127" spans="1:19" ht="15">
      <c r="A127" s="37"/>
      <c r="B127" s="37"/>
      <c r="C127" s="37"/>
      <c r="D127" s="37"/>
      <c r="E127" s="170"/>
      <c r="F127" s="171"/>
      <c r="G127" s="171"/>
      <c r="H127" s="171"/>
      <c r="I127" s="171"/>
      <c r="J127" s="1707"/>
      <c r="K127" s="171"/>
      <c r="L127" s="171"/>
      <c r="M127" s="171"/>
      <c r="N127" s="37"/>
      <c r="O127" s="37"/>
      <c r="P127" s="37"/>
      <c r="Q127" s="37"/>
      <c r="R127" s="37"/>
      <c r="S127" s="37"/>
    </row>
    <row r="128" spans="1:19" ht="15">
      <c r="A128" s="37"/>
      <c r="B128" s="37"/>
      <c r="C128" s="37"/>
      <c r="D128" s="37"/>
      <c r="E128" s="170"/>
      <c r="F128" s="171"/>
      <c r="G128" s="171"/>
      <c r="H128" s="171"/>
      <c r="I128" s="171"/>
      <c r="J128" s="1707"/>
      <c r="K128" s="171"/>
      <c r="L128" s="171"/>
      <c r="M128" s="171"/>
      <c r="N128" s="37"/>
      <c r="O128" s="37"/>
      <c r="P128" s="37"/>
      <c r="Q128" s="37"/>
      <c r="R128" s="37"/>
      <c r="S128" s="37"/>
    </row>
    <row r="129" spans="1:19" ht="15">
      <c r="A129" s="37"/>
      <c r="B129" s="37"/>
      <c r="C129" s="37"/>
      <c r="D129" s="37"/>
      <c r="E129" s="170"/>
      <c r="F129" s="171"/>
      <c r="G129" s="171"/>
      <c r="H129" s="171"/>
      <c r="I129" s="171"/>
      <c r="J129" s="1707"/>
      <c r="K129" s="171"/>
      <c r="L129" s="171"/>
      <c r="M129" s="171"/>
      <c r="N129" s="37"/>
      <c r="O129" s="37"/>
      <c r="P129" s="37"/>
      <c r="Q129" s="37"/>
      <c r="R129" s="37"/>
      <c r="S129" s="37"/>
    </row>
    <row r="130" spans="1:19" ht="15">
      <c r="A130" s="37"/>
      <c r="B130" s="37"/>
      <c r="C130" s="37"/>
      <c r="D130" s="37"/>
      <c r="E130" s="170"/>
      <c r="F130" s="171"/>
      <c r="G130" s="171"/>
      <c r="H130" s="171"/>
      <c r="I130" s="171"/>
      <c r="J130" s="1707"/>
      <c r="K130" s="171"/>
      <c r="L130" s="171"/>
      <c r="M130" s="171"/>
      <c r="N130" s="37"/>
      <c r="O130" s="37"/>
      <c r="P130" s="37"/>
      <c r="Q130" s="37"/>
      <c r="R130" s="37"/>
      <c r="S130" s="37"/>
    </row>
    <row r="131" spans="1:19" ht="15">
      <c r="A131" s="37"/>
      <c r="B131" s="37"/>
      <c r="C131" s="37"/>
      <c r="D131" s="37"/>
      <c r="E131" s="170"/>
      <c r="F131" s="171"/>
      <c r="G131" s="171"/>
      <c r="H131" s="171"/>
      <c r="I131" s="171"/>
      <c r="J131" s="1707"/>
      <c r="K131" s="171"/>
      <c r="L131" s="171"/>
      <c r="M131" s="171"/>
      <c r="N131" s="37"/>
      <c r="O131" s="37"/>
      <c r="P131" s="37"/>
      <c r="Q131" s="37"/>
      <c r="R131" s="37"/>
      <c r="S131" s="37"/>
    </row>
    <row r="132" spans="1:19" ht="15">
      <c r="A132" s="37"/>
      <c r="B132" s="37"/>
      <c r="C132" s="37"/>
      <c r="D132" s="37"/>
      <c r="E132" s="170"/>
      <c r="F132" s="171"/>
      <c r="G132" s="171"/>
      <c r="H132" s="171"/>
      <c r="I132" s="171"/>
      <c r="J132" s="1707"/>
      <c r="K132" s="171"/>
      <c r="L132" s="171"/>
      <c r="M132" s="171"/>
      <c r="N132" s="37"/>
      <c r="O132" s="37"/>
      <c r="P132" s="37"/>
      <c r="Q132" s="37"/>
      <c r="R132" s="37"/>
      <c r="S132" s="37"/>
    </row>
    <row r="133" spans="1:19" ht="15">
      <c r="A133" s="37"/>
      <c r="B133" s="37"/>
      <c r="C133" s="37"/>
      <c r="D133" s="37"/>
      <c r="E133" s="170"/>
      <c r="F133" s="171"/>
      <c r="G133" s="171"/>
      <c r="H133" s="171"/>
      <c r="I133" s="171"/>
      <c r="J133" s="1707"/>
      <c r="K133" s="171"/>
      <c r="L133" s="171"/>
      <c r="M133" s="171"/>
      <c r="N133" s="37"/>
      <c r="O133" s="37"/>
      <c r="P133" s="37"/>
      <c r="Q133" s="37"/>
      <c r="R133" s="37"/>
      <c r="S133" s="37"/>
    </row>
    <row r="134" spans="1:19" ht="15">
      <c r="A134" s="37"/>
      <c r="B134" s="37"/>
      <c r="C134" s="37"/>
      <c r="D134" s="37"/>
      <c r="E134" s="170"/>
      <c r="F134" s="171"/>
      <c r="G134" s="171"/>
      <c r="H134" s="171"/>
      <c r="I134" s="171"/>
      <c r="J134" s="1707"/>
      <c r="K134" s="171"/>
      <c r="L134" s="171"/>
      <c r="M134" s="171"/>
      <c r="N134" s="37"/>
      <c r="O134" s="37"/>
      <c r="P134" s="37"/>
      <c r="Q134" s="37"/>
      <c r="R134" s="37"/>
      <c r="S134" s="37"/>
    </row>
    <row r="135" spans="1:19" ht="15">
      <c r="A135" s="37"/>
      <c r="B135" s="37"/>
      <c r="C135" s="37"/>
      <c r="D135" s="37"/>
      <c r="E135" s="170"/>
      <c r="F135" s="171"/>
      <c r="G135" s="171"/>
      <c r="H135" s="171"/>
      <c r="I135" s="171"/>
      <c r="J135" s="1707"/>
      <c r="K135" s="171"/>
      <c r="L135" s="171"/>
      <c r="M135" s="171"/>
      <c r="N135" s="37"/>
      <c r="O135" s="37"/>
      <c r="P135" s="37"/>
      <c r="Q135" s="37"/>
      <c r="R135" s="37"/>
      <c r="S135" s="37"/>
    </row>
    <row r="136" spans="1:19" ht="15">
      <c r="A136" s="37"/>
      <c r="B136" s="37"/>
      <c r="C136" s="37"/>
      <c r="D136" s="37"/>
      <c r="E136" s="170"/>
      <c r="F136" s="171"/>
      <c r="G136" s="171"/>
      <c r="H136" s="171"/>
      <c r="I136" s="171"/>
      <c r="J136" s="1707"/>
      <c r="K136" s="171"/>
      <c r="L136" s="171"/>
      <c r="M136" s="171"/>
      <c r="N136" s="37"/>
      <c r="O136" s="37"/>
      <c r="P136" s="37"/>
      <c r="Q136" s="37"/>
      <c r="R136" s="37"/>
      <c r="S136" s="37"/>
    </row>
    <row r="137" spans="1:19" ht="15">
      <c r="A137" s="37"/>
      <c r="B137" s="37"/>
      <c r="C137" s="37"/>
      <c r="D137" s="37"/>
      <c r="E137" s="170"/>
      <c r="F137" s="171"/>
      <c r="G137" s="171"/>
      <c r="H137" s="171"/>
      <c r="I137" s="171"/>
      <c r="J137" s="1707"/>
      <c r="K137" s="171"/>
      <c r="L137" s="171"/>
      <c r="M137" s="171"/>
      <c r="N137" s="37"/>
      <c r="O137" s="37"/>
      <c r="P137" s="37"/>
      <c r="Q137" s="37"/>
      <c r="R137" s="37"/>
      <c r="S137" s="37"/>
    </row>
    <row r="138" spans="1:19" ht="15.75">
      <c r="A138" s="37"/>
      <c r="B138" s="37"/>
      <c r="C138" s="37"/>
      <c r="D138" s="37"/>
      <c r="E138" s="166"/>
      <c r="F138" s="171"/>
      <c r="G138" s="171"/>
      <c r="H138" s="171"/>
      <c r="I138" s="171"/>
      <c r="J138" s="171"/>
      <c r="K138" s="171"/>
      <c r="L138" s="171"/>
      <c r="M138" s="171"/>
      <c r="N138" s="37"/>
      <c r="O138" s="37"/>
      <c r="P138" s="37"/>
      <c r="Q138" s="37"/>
      <c r="R138" s="37"/>
      <c r="S138" s="37"/>
    </row>
    <row r="139" spans="1:19">
      <c r="A139" s="37"/>
      <c r="B139" s="37"/>
      <c r="C139" s="37"/>
      <c r="D139" s="37"/>
      <c r="E139" s="37"/>
      <c r="F139" s="37"/>
      <c r="G139" s="37"/>
      <c r="H139" s="37"/>
      <c r="I139" s="37"/>
      <c r="J139" s="37"/>
      <c r="K139" s="37"/>
      <c r="L139" s="37"/>
      <c r="M139" s="37"/>
      <c r="N139" s="37"/>
      <c r="O139" s="37"/>
      <c r="P139" s="37"/>
      <c r="Q139" s="37"/>
      <c r="R139" s="37"/>
      <c r="S139" s="37"/>
    </row>
    <row r="140" spans="1:19">
      <c r="A140" s="37"/>
      <c r="B140" s="37"/>
      <c r="C140" s="37"/>
      <c r="D140" s="37"/>
      <c r="E140" s="37"/>
      <c r="F140" s="37"/>
      <c r="G140" s="37"/>
      <c r="H140" s="37"/>
      <c r="I140" s="37"/>
      <c r="J140" s="37"/>
      <c r="K140" s="37"/>
      <c r="L140" s="37"/>
      <c r="M140" s="37"/>
      <c r="N140" s="37"/>
      <c r="O140" s="37"/>
      <c r="P140" s="37"/>
      <c r="Q140" s="37"/>
      <c r="R140" s="37"/>
      <c r="S140" s="37"/>
    </row>
    <row r="141" spans="1:19">
      <c r="A141" s="37"/>
      <c r="B141" s="37"/>
      <c r="C141" s="37"/>
      <c r="D141" s="37"/>
      <c r="E141" s="37"/>
      <c r="F141" s="37"/>
      <c r="G141" s="37"/>
      <c r="H141" s="37"/>
      <c r="I141" s="37"/>
      <c r="J141" s="37"/>
      <c r="K141" s="37"/>
      <c r="L141" s="37"/>
      <c r="M141" s="37"/>
      <c r="N141" s="37"/>
      <c r="O141" s="37"/>
      <c r="P141" s="37"/>
      <c r="Q141" s="37"/>
      <c r="R141" s="37"/>
      <c r="S141" s="37"/>
    </row>
    <row r="142" spans="1:19">
      <c r="A142" s="37"/>
      <c r="B142" s="37"/>
      <c r="C142" s="37"/>
      <c r="D142" s="37"/>
      <c r="E142" s="37"/>
      <c r="F142" s="37"/>
      <c r="G142" s="37"/>
      <c r="H142" s="37"/>
      <c r="I142" s="37"/>
      <c r="J142" s="37"/>
      <c r="K142" s="37"/>
      <c r="L142" s="37"/>
      <c r="M142" s="37"/>
      <c r="N142" s="37"/>
      <c r="O142" s="37"/>
      <c r="P142" s="37"/>
      <c r="Q142" s="37"/>
      <c r="R142" s="37"/>
      <c r="S142" s="37"/>
    </row>
    <row r="143" spans="1:19">
      <c r="A143" s="37"/>
      <c r="B143" s="37"/>
      <c r="C143" s="37"/>
      <c r="D143" s="37"/>
      <c r="E143" s="37"/>
      <c r="F143" s="37"/>
      <c r="G143" s="37"/>
      <c r="H143" s="37"/>
      <c r="I143" s="37"/>
      <c r="J143" s="37"/>
      <c r="K143" s="37"/>
      <c r="L143" s="37"/>
      <c r="M143" s="37"/>
      <c r="N143" s="37"/>
      <c r="O143" s="37"/>
      <c r="P143" s="37"/>
      <c r="Q143" s="37"/>
      <c r="R143" s="37"/>
      <c r="S143" s="37"/>
    </row>
  </sheetData>
  <mergeCells count="40">
    <mergeCell ref="T38:T60"/>
    <mergeCell ref="U33:U60"/>
    <mergeCell ref="T17:T37"/>
    <mergeCell ref="A2:C2"/>
    <mergeCell ref="K4:L4"/>
    <mergeCell ref="L11:M11"/>
    <mergeCell ref="N14:O14"/>
    <mergeCell ref="U17:U32"/>
    <mergeCell ref="E123:I123"/>
    <mergeCell ref="I100:J100"/>
    <mergeCell ref="B112:C121"/>
    <mergeCell ref="D2:I3"/>
    <mergeCell ref="B15:D15"/>
    <mergeCell ref="B16:D16"/>
    <mergeCell ref="A17:E92"/>
    <mergeCell ref="F17:F92"/>
    <mergeCell ref="I108:I119"/>
    <mergeCell ref="F105:I105"/>
    <mergeCell ref="G17:G92"/>
    <mergeCell ref="H17:H92"/>
    <mergeCell ref="H9:I10"/>
    <mergeCell ref="C6:E6"/>
    <mergeCell ref="C4:D4"/>
    <mergeCell ref="I17:I92"/>
    <mergeCell ref="J126:J137"/>
    <mergeCell ref="N17:N92"/>
    <mergeCell ref="P14:Q14"/>
    <mergeCell ref="Q17:Q57"/>
    <mergeCell ref="P17:P92"/>
    <mergeCell ref="J17:J92"/>
    <mergeCell ref="O17:O92"/>
    <mergeCell ref="L17:L92"/>
    <mergeCell ref="E14:K14"/>
    <mergeCell ref="Q98:Q99"/>
    <mergeCell ref="L100:O100"/>
    <mergeCell ref="M17:M92"/>
    <mergeCell ref="L122:L125"/>
    <mergeCell ref="K122:K125"/>
    <mergeCell ref="K17:K92"/>
    <mergeCell ref="O98:P99"/>
  </mergeCells>
  <phoneticPr fontId="0" type="noConversion"/>
  <printOptions horizontalCentered="1" verticalCentered="1"/>
  <pageMargins left="0.24" right="0.23" top="0.3" bottom="0.48" header="0.19" footer="0.2"/>
  <pageSetup paperSize="17" scale="50" orientation="landscape" copies="5" r:id="rId1"/>
  <headerFooter alignWithMargins="0">
    <oddFooter>&amp;C&amp;A                                                                 &amp;RFORM 148    
7.30.2026</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39997558519241921"/>
    <pageSetUpPr fitToPage="1"/>
  </sheetPr>
  <dimension ref="A1:AY104"/>
  <sheetViews>
    <sheetView topLeftCell="A7" zoomScale="75" zoomScaleNormal="75" workbookViewId="0">
      <selection activeCell="D49" sqref="D49:J49"/>
    </sheetView>
  </sheetViews>
  <sheetFormatPr defaultColWidth="9" defaultRowHeight="12"/>
  <cols>
    <col min="1" max="1" width="10.5703125" style="7" customWidth="1"/>
    <col min="2" max="2" width="9.28515625" style="45" customWidth="1"/>
    <col min="3" max="3" width="7.42578125" style="45" customWidth="1"/>
    <col min="4" max="4" width="40.5703125" style="45" customWidth="1"/>
    <col min="5" max="5" width="23" style="7" customWidth="1"/>
    <col min="6" max="6" width="32" style="7" customWidth="1"/>
    <col min="7" max="7" width="13.28515625" style="7" customWidth="1"/>
    <col min="8" max="8" width="19.28515625" style="7" customWidth="1"/>
    <col min="9" max="9" width="10.140625" style="7" customWidth="1"/>
    <col min="10" max="10" width="54.85546875" style="7" customWidth="1"/>
    <col min="11" max="11" width="21.28515625" style="7" customWidth="1"/>
    <col min="12" max="12" width="18" style="7" customWidth="1"/>
    <col min="13" max="13" width="17.140625" style="7" customWidth="1"/>
    <col min="14" max="14" width="2.5703125" style="7" customWidth="1"/>
    <col min="15" max="15" width="16" style="7" customWidth="1"/>
    <col min="16" max="16384" width="9" style="7"/>
  </cols>
  <sheetData>
    <row r="1" spans="1:51" ht="24.75">
      <c r="A1" s="46" t="s">
        <v>46</v>
      </c>
      <c r="B1" s="46"/>
      <c r="C1" s="46"/>
      <c r="D1" s="1787" t="s">
        <v>995</v>
      </c>
      <c r="E1" s="1515"/>
      <c r="F1" s="1515"/>
      <c r="G1" s="1515"/>
      <c r="H1" s="1515"/>
      <c r="I1" s="1515"/>
      <c r="J1" s="1515"/>
      <c r="K1" s="47"/>
      <c r="L1" s="488"/>
      <c r="M1" s="48"/>
      <c r="N1" s="48"/>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row>
    <row r="2" spans="1:51" ht="18" customHeight="1">
      <c r="A2" s="2" t="s">
        <v>211</v>
      </c>
      <c r="B2" s="2"/>
      <c r="C2" s="2"/>
      <c r="D2" s="2"/>
      <c r="E2" s="50"/>
      <c r="F2" s="50"/>
      <c r="G2" s="37"/>
      <c r="H2" s="43" t="s">
        <v>493</v>
      </c>
      <c r="I2" s="37"/>
      <c r="J2" s="223" t="s">
        <v>504</v>
      </c>
      <c r="K2" s="489" t="s">
        <v>47</v>
      </c>
      <c r="L2" s="51"/>
      <c r="M2" s="487"/>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row>
    <row r="3" spans="1:51" ht="6" customHeight="1">
      <c r="A3" s="49"/>
      <c r="B3" s="52"/>
      <c r="C3" s="52"/>
      <c r="D3" s="52"/>
      <c r="E3" s="49"/>
      <c r="F3" s="49"/>
      <c r="G3" s="49"/>
      <c r="H3" s="49"/>
      <c r="I3" s="49"/>
      <c r="J3" s="50"/>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row>
    <row r="4" spans="1:51" ht="18">
      <c r="A4" s="53" t="s">
        <v>297</v>
      </c>
      <c r="B4" s="53"/>
      <c r="C4" s="53"/>
      <c r="D4" s="489" t="s">
        <v>47</v>
      </c>
      <c r="E4" s="49"/>
      <c r="F4" s="49"/>
      <c r="G4" s="503" t="s">
        <v>500</v>
      </c>
      <c r="H4" s="5"/>
      <c r="I4" s="5"/>
      <c r="J4" s="55"/>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row>
    <row r="5" spans="1:51" ht="9.6" customHeight="1">
      <c r="A5" s="53"/>
      <c r="B5" s="52"/>
      <c r="C5" s="52"/>
      <c r="D5" s="52"/>
      <c r="E5" s="53"/>
      <c r="F5" s="53"/>
      <c r="G5" s="2"/>
      <c r="H5" s="2"/>
      <c r="I5" s="2"/>
      <c r="J5" s="50"/>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row>
    <row r="6" spans="1:51" ht="18" customHeight="1">
      <c r="A6" s="53" t="s">
        <v>304</v>
      </c>
      <c r="B6" s="53"/>
      <c r="C6" s="53"/>
      <c r="D6" s="489" t="s">
        <v>47</v>
      </c>
      <c r="E6" s="49"/>
      <c r="F6" s="49"/>
      <c r="G6" s="56"/>
      <c r="H6" s="56"/>
      <c r="I6" s="56"/>
      <c r="J6" s="50" t="s">
        <v>350</v>
      </c>
      <c r="K6" s="489" t="s">
        <v>47</v>
      </c>
      <c r="L6" s="3"/>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row>
    <row r="7" spans="1:51" ht="18.75">
      <c r="A7" s="49"/>
      <c r="B7" s="52"/>
      <c r="C7" s="52"/>
      <c r="D7" s="52"/>
      <c r="E7" s="56"/>
      <c r="F7" s="56"/>
      <c r="G7" s="503" t="s">
        <v>501</v>
      </c>
      <c r="H7" s="486"/>
      <c r="I7" s="486"/>
      <c r="J7" s="50"/>
      <c r="K7" s="396"/>
      <c r="L7" s="3"/>
      <c r="M7" s="487"/>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row>
    <row r="8" spans="1:51" ht="18" customHeight="1">
      <c r="A8" s="53"/>
      <c r="B8" s="57"/>
      <c r="C8" s="57"/>
      <c r="D8" s="52"/>
      <c r="E8" s="58"/>
      <c r="F8" s="58"/>
      <c r="G8" s="3"/>
      <c r="H8" s="3"/>
      <c r="I8" s="3"/>
      <c r="J8" s="50" t="s">
        <v>48</v>
      </c>
      <c r="K8" s="489" t="s">
        <v>47</v>
      </c>
      <c r="L8" s="3"/>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row>
    <row r="9" spans="1:51" ht="6" customHeight="1">
      <c r="A9" s="53"/>
      <c r="B9" s="52"/>
      <c r="C9" s="52"/>
      <c r="D9" s="52"/>
      <c r="E9" s="53"/>
      <c r="F9" s="53"/>
      <c r="G9" s="49"/>
      <c r="H9" s="49"/>
      <c r="I9" s="49"/>
      <c r="J9" s="50"/>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row>
    <row r="10" spans="1:51" ht="18">
      <c r="A10" s="53" t="s">
        <v>307</v>
      </c>
      <c r="B10" s="59"/>
      <c r="C10" s="59"/>
      <c r="D10" s="504" t="s">
        <v>47</v>
      </c>
      <c r="E10" s="60" t="s">
        <v>310</v>
      </c>
      <c r="F10" s="60"/>
      <c r="G10" s="1817" t="s">
        <v>47</v>
      </c>
      <c r="H10" s="1610"/>
      <c r="I10" s="49"/>
      <c r="J10" s="50"/>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row>
    <row r="11" spans="1:51" ht="6" customHeight="1">
      <c r="A11" s="53"/>
      <c r="B11" s="52"/>
      <c r="C11" s="52"/>
      <c r="D11" s="52"/>
      <c r="E11" s="53"/>
      <c r="F11" s="53"/>
      <c r="G11" s="49"/>
      <c r="H11" s="49"/>
      <c r="I11" s="49"/>
      <c r="J11" s="50"/>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row>
    <row r="12" spans="1:51" ht="18" customHeight="1" thickBot="1">
      <c r="A12" s="53" t="s">
        <v>309</v>
      </c>
      <c r="B12" s="61"/>
      <c r="C12" s="59"/>
      <c r="D12" s="504" t="s">
        <v>47</v>
      </c>
      <c r="E12" s="49"/>
      <c r="F12" s="49"/>
      <c r="G12" s="62"/>
      <c r="H12" s="62"/>
      <c r="I12" s="62"/>
      <c r="J12" s="50" t="s">
        <v>352</v>
      </c>
      <c r="K12" s="489" t="s">
        <v>47</v>
      </c>
      <c r="L12" s="1824" t="s">
        <v>592</v>
      </c>
      <c r="M12" s="1631"/>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row>
    <row r="13" spans="1:51" ht="13.5" thickTop="1" thickBot="1">
      <c r="A13" s="49"/>
      <c r="B13" s="52"/>
      <c r="C13" s="52"/>
      <c r="D13" s="52"/>
      <c r="E13" s="63"/>
      <c r="F13" s="63"/>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row>
    <row r="14" spans="1:51" ht="66.599999999999994" customHeight="1" thickTop="1" thickBot="1">
      <c r="A14" s="490" t="s">
        <v>371</v>
      </c>
      <c r="B14" s="1791" t="s">
        <v>372</v>
      </c>
      <c r="C14" s="1792"/>
      <c r="D14" s="1793"/>
      <c r="E14" s="491" t="s">
        <v>651</v>
      </c>
      <c r="F14" s="491" t="s">
        <v>652</v>
      </c>
      <c r="G14" s="491" t="s">
        <v>49</v>
      </c>
      <c r="H14" s="491" t="s">
        <v>50</v>
      </c>
      <c r="I14" s="491" t="s">
        <v>51</v>
      </c>
      <c r="J14" s="514" t="s">
        <v>52</v>
      </c>
      <c r="K14" s="498" t="s">
        <v>53</v>
      </c>
      <c r="L14" s="470" t="s">
        <v>193</v>
      </c>
      <c r="M14" s="469" t="s">
        <v>212</v>
      </c>
      <c r="N14" s="64"/>
      <c r="O14" s="65"/>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row>
    <row r="15" spans="1:51" s="479" customFormat="1" ht="19.5" customHeight="1" thickTop="1" thickBot="1">
      <c r="A15" s="492" t="s">
        <v>383</v>
      </c>
      <c r="B15" s="1794" t="s">
        <v>384</v>
      </c>
      <c r="C15" s="1795"/>
      <c r="D15" s="1796"/>
      <c r="E15" s="493" t="s">
        <v>385</v>
      </c>
      <c r="F15" s="493" t="s">
        <v>386</v>
      </c>
      <c r="G15" s="493" t="s">
        <v>387</v>
      </c>
      <c r="H15" s="493" t="s">
        <v>388</v>
      </c>
      <c r="I15" s="493" t="s">
        <v>389</v>
      </c>
      <c r="J15" s="499" t="s">
        <v>390</v>
      </c>
      <c r="K15" s="499" t="s">
        <v>391</v>
      </c>
      <c r="L15" s="879" t="s">
        <v>392</v>
      </c>
      <c r="M15" s="880" t="s">
        <v>393</v>
      </c>
    </row>
    <row r="16" spans="1:51" ht="16.899999999999999" customHeight="1" thickTop="1">
      <c r="A16" s="68" t="s">
        <v>436</v>
      </c>
      <c r="B16" s="1781" t="s">
        <v>994</v>
      </c>
      <c r="C16" s="1782"/>
      <c r="D16" s="1783"/>
      <c r="E16" s="1816" t="s">
        <v>952</v>
      </c>
      <c r="F16" s="1813" t="s">
        <v>966</v>
      </c>
      <c r="G16" s="1797" t="s">
        <v>953</v>
      </c>
      <c r="H16" s="1798"/>
      <c r="I16" s="1799"/>
      <c r="J16" s="1818" t="s">
        <v>650</v>
      </c>
      <c r="K16" s="501" t="s">
        <v>326</v>
      </c>
      <c r="L16" s="1821" t="s">
        <v>964</v>
      </c>
      <c r="M16" s="1821" t="s">
        <v>965</v>
      </c>
      <c r="N16" s="66"/>
      <c r="O16" s="67"/>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row>
    <row r="17" spans="1:51" ht="15" customHeight="1">
      <c r="A17" s="68" t="s">
        <v>54</v>
      </c>
      <c r="B17" s="1784"/>
      <c r="C17" s="1785"/>
      <c r="D17" s="1786"/>
      <c r="E17" s="1814"/>
      <c r="F17" s="1814"/>
      <c r="G17" s="1800"/>
      <c r="H17" s="1801"/>
      <c r="I17" s="1802"/>
      <c r="J17" s="1819"/>
      <c r="K17" s="502" t="s">
        <v>326</v>
      </c>
      <c r="L17" s="1822"/>
      <c r="M17" s="1822"/>
      <c r="N17" s="66"/>
      <c r="O17" s="67"/>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row>
    <row r="18" spans="1:51" ht="16.5" customHeight="1">
      <c r="A18" s="68" t="s">
        <v>437</v>
      </c>
      <c r="B18" s="1784"/>
      <c r="C18" s="1785"/>
      <c r="D18" s="1786"/>
      <c r="E18" s="1814"/>
      <c r="F18" s="1814"/>
      <c r="G18" s="1800"/>
      <c r="H18" s="1801"/>
      <c r="I18" s="1802"/>
      <c r="J18" s="1819"/>
      <c r="K18" s="502" t="s">
        <v>326</v>
      </c>
      <c r="L18" s="1822"/>
      <c r="M18" s="1822"/>
      <c r="N18" s="66"/>
      <c r="O18" s="67"/>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row>
    <row r="19" spans="1:51" ht="16.5" customHeight="1">
      <c r="A19" s="68" t="s">
        <v>55</v>
      </c>
      <c r="B19" s="1784"/>
      <c r="C19" s="1785"/>
      <c r="D19" s="1786"/>
      <c r="E19" s="1814"/>
      <c r="F19" s="1814"/>
      <c r="G19" s="1800"/>
      <c r="H19" s="1801"/>
      <c r="I19" s="1802"/>
      <c r="J19" s="1819"/>
      <c r="K19" s="502" t="s">
        <v>326</v>
      </c>
      <c r="L19" s="1822"/>
      <c r="M19" s="1822"/>
      <c r="N19" s="66"/>
      <c r="O19" s="67"/>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row>
    <row r="20" spans="1:51" ht="16.5" customHeight="1">
      <c r="A20" s="68" t="s">
        <v>438</v>
      </c>
      <c r="B20" s="1784"/>
      <c r="C20" s="1785"/>
      <c r="D20" s="1786"/>
      <c r="E20" s="1814"/>
      <c r="F20" s="1814"/>
      <c r="G20" s="1800"/>
      <c r="H20" s="1801"/>
      <c r="I20" s="1802"/>
      <c r="J20" s="1819"/>
      <c r="K20" s="502" t="s">
        <v>326</v>
      </c>
      <c r="L20" s="1822"/>
      <c r="M20" s="1822"/>
      <c r="N20" s="66"/>
      <c r="O20" s="67"/>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row>
    <row r="21" spans="1:51" ht="16.5" customHeight="1">
      <c r="A21" s="68" t="s">
        <v>439</v>
      </c>
      <c r="B21" s="1784"/>
      <c r="C21" s="1785"/>
      <c r="D21" s="1786"/>
      <c r="E21" s="1814"/>
      <c r="F21" s="1814"/>
      <c r="G21" s="1800"/>
      <c r="H21" s="1801"/>
      <c r="I21" s="1802"/>
      <c r="J21" s="1819"/>
      <c r="K21" s="502" t="s">
        <v>326</v>
      </c>
      <c r="L21" s="1822"/>
      <c r="M21" s="1822"/>
      <c r="N21" s="66"/>
      <c r="O21" s="67"/>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row>
    <row r="22" spans="1:51" ht="16.5" customHeight="1">
      <c r="A22" s="68" t="s">
        <v>440</v>
      </c>
      <c r="B22" s="1784"/>
      <c r="C22" s="1785"/>
      <c r="D22" s="1786"/>
      <c r="E22" s="1814"/>
      <c r="F22" s="1814"/>
      <c r="G22" s="1800"/>
      <c r="H22" s="1801"/>
      <c r="I22" s="1802"/>
      <c r="J22" s="1819"/>
      <c r="K22" s="502" t="s">
        <v>326</v>
      </c>
      <c r="L22" s="1822"/>
      <c r="M22" s="1822"/>
      <c r="N22" s="66"/>
      <c r="O22" s="67"/>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row>
    <row r="23" spans="1:51" ht="16.5" customHeight="1">
      <c r="A23" s="68" t="s">
        <v>441</v>
      </c>
      <c r="B23" s="1784"/>
      <c r="C23" s="1785"/>
      <c r="D23" s="1786"/>
      <c r="E23" s="1814"/>
      <c r="F23" s="1814"/>
      <c r="G23" s="1800"/>
      <c r="H23" s="1801"/>
      <c r="I23" s="1802"/>
      <c r="J23" s="1819"/>
      <c r="K23" s="502" t="s">
        <v>326</v>
      </c>
      <c r="L23" s="1822"/>
      <c r="M23" s="1822"/>
      <c r="N23" s="66"/>
      <c r="O23" s="67"/>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row>
    <row r="24" spans="1:51" ht="16.5" customHeight="1">
      <c r="A24" s="68" t="s">
        <v>442</v>
      </c>
      <c r="B24" s="1784"/>
      <c r="C24" s="1785"/>
      <c r="D24" s="1786"/>
      <c r="E24" s="1814"/>
      <c r="F24" s="1814"/>
      <c r="G24" s="1800"/>
      <c r="H24" s="1801"/>
      <c r="I24" s="1802"/>
      <c r="J24" s="1819"/>
      <c r="K24" s="502" t="s">
        <v>326</v>
      </c>
      <c r="L24" s="1822"/>
      <c r="M24" s="1822"/>
      <c r="N24" s="66"/>
      <c r="O24" s="67"/>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row>
    <row r="25" spans="1:51" ht="16.5" customHeight="1">
      <c r="A25" s="68" t="s">
        <v>445</v>
      </c>
      <c r="B25" s="1784"/>
      <c r="C25" s="1785"/>
      <c r="D25" s="1786"/>
      <c r="E25" s="1814"/>
      <c r="F25" s="1814"/>
      <c r="G25" s="1800"/>
      <c r="H25" s="1801"/>
      <c r="I25" s="1802"/>
      <c r="J25" s="1819"/>
      <c r="K25" s="502" t="s">
        <v>326</v>
      </c>
      <c r="L25" s="1822"/>
      <c r="M25" s="1822"/>
      <c r="N25" s="66"/>
      <c r="O25" s="67"/>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row>
    <row r="26" spans="1:51" ht="16.5" customHeight="1">
      <c r="A26" s="68" t="s">
        <v>453</v>
      </c>
      <c r="B26" s="1784"/>
      <c r="C26" s="1785"/>
      <c r="D26" s="1786"/>
      <c r="E26" s="1814"/>
      <c r="F26" s="1814"/>
      <c r="G26" s="1800"/>
      <c r="H26" s="1801"/>
      <c r="I26" s="1802"/>
      <c r="J26" s="1819"/>
      <c r="K26" s="502" t="s">
        <v>326</v>
      </c>
      <c r="L26" s="1822"/>
      <c r="M26" s="1822"/>
      <c r="N26" s="66"/>
      <c r="O26" s="67"/>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row>
    <row r="27" spans="1:51" ht="16.5" customHeight="1">
      <c r="A27" s="68" t="s">
        <v>6</v>
      </c>
      <c r="B27" s="1784"/>
      <c r="C27" s="1785"/>
      <c r="D27" s="1786"/>
      <c r="E27" s="1814"/>
      <c r="F27" s="1814"/>
      <c r="G27" s="1800"/>
      <c r="H27" s="1801"/>
      <c r="I27" s="1802"/>
      <c r="J27" s="1819"/>
      <c r="K27" s="502" t="s">
        <v>326</v>
      </c>
      <c r="L27" s="1822"/>
      <c r="M27" s="1822"/>
      <c r="N27" s="66"/>
      <c r="O27" s="67"/>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row>
    <row r="28" spans="1:51" ht="16.5" customHeight="1">
      <c r="A28" s="68" t="s">
        <v>7</v>
      </c>
      <c r="B28" s="1784"/>
      <c r="C28" s="1785"/>
      <c r="D28" s="1786"/>
      <c r="E28" s="1814"/>
      <c r="F28" s="1814"/>
      <c r="G28" s="1800"/>
      <c r="H28" s="1801"/>
      <c r="I28" s="1802"/>
      <c r="J28" s="1819"/>
      <c r="K28" s="502" t="s">
        <v>326</v>
      </c>
      <c r="L28" s="1822"/>
      <c r="M28" s="1822"/>
      <c r="N28" s="66"/>
      <c r="O28" s="67"/>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row>
    <row r="29" spans="1:51" ht="16.5" customHeight="1">
      <c r="A29" s="68" t="s">
        <v>29</v>
      </c>
      <c r="B29" s="1784"/>
      <c r="C29" s="1785"/>
      <c r="D29" s="1786"/>
      <c r="E29" s="1814"/>
      <c r="F29" s="1814"/>
      <c r="G29" s="1800"/>
      <c r="H29" s="1801"/>
      <c r="I29" s="1802"/>
      <c r="J29" s="1819"/>
      <c r="K29" s="502" t="s">
        <v>326</v>
      </c>
      <c r="L29" s="1822"/>
      <c r="M29" s="1822"/>
      <c r="N29" s="66"/>
      <c r="O29" s="67"/>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row>
    <row r="30" spans="1:51" ht="16.5" customHeight="1">
      <c r="A30" s="68" t="s">
        <v>56</v>
      </c>
      <c r="B30" s="1784"/>
      <c r="C30" s="1785"/>
      <c r="D30" s="1786"/>
      <c r="E30" s="1814"/>
      <c r="F30" s="1814"/>
      <c r="G30" s="1800"/>
      <c r="H30" s="1801"/>
      <c r="I30" s="1802"/>
      <c r="J30" s="1819"/>
      <c r="K30" s="502" t="s">
        <v>326</v>
      </c>
      <c r="L30" s="1822"/>
      <c r="M30" s="1822"/>
      <c r="N30" s="66"/>
      <c r="O30" s="67"/>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row>
    <row r="31" spans="1:51" ht="16.5" customHeight="1">
      <c r="A31" s="68" t="s">
        <v>57</v>
      </c>
      <c r="B31" s="1784"/>
      <c r="C31" s="1785"/>
      <c r="D31" s="1786"/>
      <c r="E31" s="1814"/>
      <c r="F31" s="1814"/>
      <c r="G31" s="1800"/>
      <c r="H31" s="1801"/>
      <c r="I31" s="1802"/>
      <c r="J31" s="1819"/>
      <c r="K31" s="502" t="s">
        <v>326</v>
      </c>
      <c r="L31" s="1822"/>
      <c r="M31" s="1822"/>
      <c r="N31" s="66"/>
      <c r="O31" s="67"/>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row>
    <row r="32" spans="1:51" ht="16.5" customHeight="1">
      <c r="A32" s="68" t="s">
        <v>58</v>
      </c>
      <c r="B32" s="1784"/>
      <c r="C32" s="1785"/>
      <c r="D32" s="1786"/>
      <c r="E32" s="1814"/>
      <c r="F32" s="1814"/>
      <c r="G32" s="1800"/>
      <c r="H32" s="1801"/>
      <c r="I32" s="1802"/>
      <c r="J32" s="1819"/>
      <c r="K32" s="502" t="s">
        <v>326</v>
      </c>
      <c r="L32" s="1822"/>
      <c r="M32" s="1822"/>
      <c r="N32" s="66"/>
      <c r="O32" s="67"/>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row>
    <row r="33" spans="1:51" ht="16.5" customHeight="1">
      <c r="A33" s="68"/>
      <c r="B33" s="1784"/>
      <c r="C33" s="1785"/>
      <c r="D33" s="1786"/>
      <c r="E33" s="1814"/>
      <c r="F33" s="1814"/>
      <c r="G33" s="1800"/>
      <c r="H33" s="1801"/>
      <c r="I33" s="1802"/>
      <c r="J33" s="1819"/>
      <c r="K33" s="502" t="s">
        <v>326</v>
      </c>
      <c r="L33" s="1822"/>
      <c r="M33" s="1822"/>
      <c r="N33" s="66"/>
      <c r="O33" s="67"/>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row>
    <row r="34" spans="1:51" ht="16.5" customHeight="1">
      <c r="A34" s="68"/>
      <c r="B34" s="1784"/>
      <c r="C34" s="1785"/>
      <c r="D34" s="1786"/>
      <c r="E34" s="1814"/>
      <c r="F34" s="1814"/>
      <c r="G34" s="1800"/>
      <c r="H34" s="1801"/>
      <c r="I34" s="1802"/>
      <c r="J34" s="1819"/>
      <c r="K34" s="502" t="s">
        <v>326</v>
      </c>
      <c r="L34" s="1822"/>
      <c r="M34" s="1822"/>
      <c r="N34" s="66"/>
      <c r="O34" s="67"/>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row>
    <row r="35" spans="1:51" ht="16.5" customHeight="1">
      <c r="A35" s="68"/>
      <c r="B35" s="1784"/>
      <c r="C35" s="1785"/>
      <c r="D35" s="1786"/>
      <c r="E35" s="1814"/>
      <c r="F35" s="1814"/>
      <c r="G35" s="1800"/>
      <c r="H35" s="1801"/>
      <c r="I35" s="1802"/>
      <c r="J35" s="1819"/>
      <c r="K35" s="502" t="s">
        <v>326</v>
      </c>
      <c r="L35" s="1822"/>
      <c r="M35" s="1822"/>
      <c r="N35" s="66"/>
      <c r="O35" s="67"/>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row>
    <row r="36" spans="1:51" ht="16.5" customHeight="1">
      <c r="A36" s="68"/>
      <c r="B36" s="1784"/>
      <c r="C36" s="1785"/>
      <c r="D36" s="1786"/>
      <c r="E36" s="1814"/>
      <c r="F36" s="1814"/>
      <c r="G36" s="1800"/>
      <c r="H36" s="1801"/>
      <c r="I36" s="1802"/>
      <c r="J36" s="1819"/>
      <c r="K36" s="502" t="s">
        <v>326</v>
      </c>
      <c r="L36" s="1822"/>
      <c r="M36" s="1822"/>
      <c r="N36" s="66"/>
      <c r="O36" s="67"/>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row>
    <row r="37" spans="1:51" ht="16.5" customHeight="1">
      <c r="A37" s="68"/>
      <c r="B37" s="1784"/>
      <c r="C37" s="1785"/>
      <c r="D37" s="1786"/>
      <c r="E37" s="1814"/>
      <c r="F37" s="1814"/>
      <c r="G37" s="1800"/>
      <c r="H37" s="1801"/>
      <c r="I37" s="1802"/>
      <c r="J37" s="1819"/>
      <c r="K37" s="502" t="s">
        <v>326</v>
      </c>
      <c r="L37" s="1822"/>
      <c r="M37" s="1822"/>
      <c r="N37" s="66"/>
      <c r="O37" s="67"/>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row>
    <row r="38" spans="1:51" ht="16.5" customHeight="1">
      <c r="A38" s="68"/>
      <c r="B38" s="1784"/>
      <c r="C38" s="1785"/>
      <c r="D38" s="1786"/>
      <c r="E38" s="1814"/>
      <c r="F38" s="1814"/>
      <c r="G38" s="1800"/>
      <c r="H38" s="1801"/>
      <c r="I38" s="1802"/>
      <c r="J38" s="1819"/>
      <c r="K38" s="502" t="s">
        <v>326</v>
      </c>
      <c r="L38" s="1822"/>
      <c r="M38" s="1822"/>
      <c r="N38" s="66"/>
      <c r="O38" s="67"/>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row>
    <row r="39" spans="1:51" ht="16.5" customHeight="1">
      <c r="A39" s="68"/>
      <c r="B39" s="1784"/>
      <c r="C39" s="1785"/>
      <c r="D39" s="1786"/>
      <c r="E39" s="1814"/>
      <c r="F39" s="1814"/>
      <c r="G39" s="1800"/>
      <c r="H39" s="1801"/>
      <c r="I39" s="1802"/>
      <c r="J39" s="1819"/>
      <c r="K39" s="502" t="s">
        <v>326</v>
      </c>
      <c r="L39" s="1822"/>
      <c r="M39" s="1822"/>
      <c r="N39" s="66"/>
      <c r="O39" s="67"/>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row>
    <row r="40" spans="1:51" ht="16.5" customHeight="1">
      <c r="A40" s="68"/>
      <c r="B40" s="1784"/>
      <c r="C40" s="1785"/>
      <c r="D40" s="1786"/>
      <c r="E40" s="1814"/>
      <c r="F40" s="1814"/>
      <c r="G40" s="1800"/>
      <c r="H40" s="1801"/>
      <c r="I40" s="1802"/>
      <c r="J40" s="1819"/>
      <c r="K40" s="502" t="s">
        <v>326</v>
      </c>
      <c r="L40" s="1822"/>
      <c r="M40" s="1822"/>
      <c r="N40" s="66"/>
      <c r="O40" s="67"/>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row>
    <row r="41" spans="1:51" ht="59.25" customHeight="1" thickBot="1">
      <c r="A41" s="494"/>
      <c r="B41" s="1784"/>
      <c r="C41" s="1785"/>
      <c r="D41" s="1786"/>
      <c r="E41" s="1815"/>
      <c r="F41" s="1815"/>
      <c r="G41" s="1803"/>
      <c r="H41" s="1804"/>
      <c r="I41" s="1805"/>
      <c r="J41" s="1820"/>
      <c r="K41" s="502" t="s">
        <v>326</v>
      </c>
      <c r="L41" s="1823"/>
      <c r="M41" s="1823"/>
      <c r="N41" s="66"/>
      <c r="O41" s="67"/>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row>
    <row r="42" spans="1:51" ht="19.149999999999999" customHeight="1" thickTop="1" thickBot="1">
      <c r="A42" s="495" t="s">
        <v>396</v>
      </c>
      <c r="B42" s="496"/>
      <c r="C42" s="496"/>
      <c r="D42" s="497"/>
      <c r="E42" s="508" t="s">
        <v>326</v>
      </c>
      <c r="F42" s="508"/>
      <c r="G42" s="508" t="s">
        <v>326</v>
      </c>
      <c r="H42" s="508" t="s">
        <v>326</v>
      </c>
      <c r="I42" s="508" t="s">
        <v>326</v>
      </c>
      <c r="J42" s="508" t="s">
        <v>326</v>
      </c>
      <c r="K42" s="509" t="s">
        <v>505</v>
      </c>
      <c r="L42" s="876"/>
      <c r="M42" s="877"/>
      <c r="N42" s="67"/>
      <c r="O42" s="67"/>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row>
    <row r="43" spans="1:51" ht="21.75" customHeight="1" thickTop="1">
      <c r="A43" s="1809" t="s">
        <v>943</v>
      </c>
      <c r="B43" s="1809"/>
      <c r="C43" s="69"/>
      <c r="D43" s="69"/>
      <c r="E43" s="49"/>
      <c r="F43" s="49"/>
      <c r="G43" s="50"/>
      <c r="H43" s="50"/>
      <c r="I43" s="50"/>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row>
    <row r="44" spans="1:51" ht="15.75">
      <c r="A44" s="1810"/>
      <c r="B44" s="1810"/>
      <c r="C44" s="69"/>
      <c r="D44" s="162" t="s">
        <v>659</v>
      </c>
      <c r="E44" s="512"/>
      <c r="F44" s="512"/>
      <c r="G44" s="510"/>
      <c r="H44" s="510"/>
      <c r="I44" s="510"/>
      <c r="J44" s="482" t="s">
        <v>660</v>
      </c>
      <c r="K44" s="483"/>
      <c r="L44" s="69"/>
      <c r="M44" s="37"/>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row>
    <row r="45" spans="1:51" ht="19.5" customHeight="1" thickBot="1">
      <c r="A45" s="1810"/>
      <c r="B45" s="1810"/>
      <c r="C45" s="1806" t="s">
        <v>655</v>
      </c>
      <c r="D45" s="1459"/>
      <c r="E45" s="1807" t="s">
        <v>498</v>
      </c>
      <c r="F45" s="1807"/>
      <c r="G45" s="1808"/>
      <c r="H45" s="484"/>
      <c r="I45" s="484"/>
      <c r="J45" s="484"/>
      <c r="K45" s="484"/>
      <c r="L45" s="484"/>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49"/>
      <c r="AQ45" s="49"/>
      <c r="AR45" s="49"/>
      <c r="AS45" s="49"/>
      <c r="AT45" s="49"/>
      <c r="AU45" s="49"/>
      <c r="AV45" s="49"/>
      <c r="AW45" s="49"/>
      <c r="AX45" s="49"/>
      <c r="AY45" s="49"/>
    </row>
    <row r="46" spans="1:51" ht="27" customHeight="1" thickBot="1">
      <c r="A46" s="1810"/>
      <c r="B46" s="1810"/>
      <c r="C46" s="69"/>
      <c r="D46" s="69" t="s">
        <v>661</v>
      </c>
      <c r="E46" s="70" t="s">
        <v>326</v>
      </c>
      <c r="F46" s="881"/>
      <c r="G46" s="481"/>
      <c r="H46" s="1812" t="s">
        <v>668</v>
      </c>
      <c r="I46" s="1518"/>
      <c r="J46" s="485" t="s">
        <v>669</v>
      </c>
      <c r="K46" s="74" t="s">
        <v>60</v>
      </c>
      <c r="L46" s="100" t="s">
        <v>400</v>
      </c>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row>
    <row r="47" spans="1:51" ht="16.5" customHeight="1" thickTop="1" thickBot="1">
      <c r="A47" s="1811"/>
      <c r="B47" s="1811"/>
      <c r="C47" s="69"/>
      <c r="D47" s="513" t="s">
        <v>662</v>
      </c>
      <c r="E47" s="500"/>
      <c r="F47" s="500"/>
      <c r="H47" s="438" t="s">
        <v>667</v>
      </c>
      <c r="I47" s="481"/>
      <c r="J47" s="892"/>
      <c r="K47" s="466" t="s">
        <v>410</v>
      </c>
      <c r="L47" s="507" t="s">
        <v>326</v>
      </c>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row>
    <row r="48" spans="1:51" ht="18.75" thickBot="1">
      <c r="A48" s="1811"/>
      <c r="B48" s="1811"/>
      <c r="C48" s="49"/>
      <c r="D48" s="1401"/>
      <c r="E48" s="70"/>
      <c r="F48" s="1401"/>
      <c r="G48" s="1401"/>
      <c r="H48" s="1400"/>
      <c r="I48" s="49"/>
      <c r="J48" s="49"/>
      <c r="K48" s="467" t="s">
        <v>413</v>
      </c>
      <c r="L48" s="506" t="s">
        <v>326</v>
      </c>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row>
    <row r="49" spans="1:51" ht="19.5" thickTop="1" thickBot="1">
      <c r="A49" s="1811"/>
      <c r="B49" s="1811"/>
      <c r="C49" s="49"/>
      <c r="D49" s="1788" t="s">
        <v>502</v>
      </c>
      <c r="E49" s="1789"/>
      <c r="F49" s="1789"/>
      <c r="G49" s="1789"/>
      <c r="H49" s="1789"/>
      <c r="I49" s="1789"/>
      <c r="J49" s="1790"/>
      <c r="K49" s="1825" t="s">
        <v>503</v>
      </c>
      <c r="L49" s="1826"/>
      <c r="M49" s="511"/>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row>
    <row r="50" spans="1:51" ht="16.5" thickBot="1">
      <c r="A50" s="1811"/>
      <c r="B50" s="1811"/>
      <c r="C50" s="49"/>
      <c r="I50" s="49"/>
      <c r="J50" s="49"/>
      <c r="K50" s="468" t="s">
        <v>175</v>
      </c>
      <c r="L50" s="505" t="s">
        <v>326</v>
      </c>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row>
    <row r="51" spans="1:51" ht="21" customHeight="1">
      <c r="A51" s="1811"/>
      <c r="B51" s="1811"/>
      <c r="C51" s="49"/>
      <c r="D51" s="99"/>
      <c r="E51" s="49"/>
      <c r="F51" s="49"/>
      <c r="G51" s="49"/>
      <c r="H51" s="49"/>
      <c r="I51" s="49"/>
      <c r="J51" s="49"/>
      <c r="K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row>
    <row r="52" spans="1:51">
      <c r="A52" s="49"/>
      <c r="B52" s="69"/>
      <c r="C52" s="69"/>
      <c r="D52" s="69"/>
      <c r="E52" s="37"/>
      <c r="F52" s="37"/>
      <c r="G52" s="37"/>
      <c r="H52" s="37"/>
      <c r="I52" s="37"/>
      <c r="J52" s="37"/>
      <c r="K52" s="37"/>
      <c r="L52" s="44"/>
      <c r="M52" s="37"/>
      <c r="N52" s="44"/>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row>
    <row r="53" spans="1:51" ht="15.75">
      <c r="A53" s="49"/>
      <c r="B53" s="69"/>
      <c r="C53" s="69"/>
      <c r="D53" s="1427"/>
      <c r="E53" s="1385"/>
      <c r="F53" s="1596"/>
      <c r="G53" s="1596"/>
      <c r="H53" s="1596"/>
      <c r="I53" s="43"/>
      <c r="J53" s="215"/>
      <c r="K53" s="44"/>
      <c r="L53" s="44"/>
      <c r="M53" s="44"/>
      <c r="N53" s="37"/>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row>
    <row r="54" spans="1:51" ht="15">
      <c r="A54" s="1396"/>
      <c r="B54" s="69"/>
      <c r="C54" s="69"/>
      <c r="D54" s="1428"/>
      <c r="E54" s="1394"/>
      <c r="F54" s="1595"/>
      <c r="G54" s="1595"/>
      <c r="H54" s="1595"/>
      <c r="I54" s="1414"/>
      <c r="J54" s="215"/>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row>
    <row r="55" spans="1:51" ht="15.75" customHeight="1">
      <c r="A55" s="49"/>
      <c r="B55" s="69"/>
      <c r="C55" s="69"/>
      <c r="D55" s="1428"/>
      <c r="E55" s="1595"/>
      <c r="F55" s="1595"/>
      <c r="G55" s="1595"/>
      <c r="H55" s="1595"/>
      <c r="I55" s="1414"/>
      <c r="J55" s="216"/>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row>
    <row r="56" spans="1:51" ht="15.75" customHeight="1">
      <c r="A56" s="54"/>
      <c r="B56" s="54"/>
      <c r="C56" s="69"/>
      <c r="D56" s="1428"/>
      <c r="E56" s="1394"/>
      <c r="F56" s="1394"/>
      <c r="G56" s="1595"/>
      <c r="H56" s="1595"/>
      <c r="I56" s="1414"/>
      <c r="J56" s="216"/>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row>
    <row r="57" spans="1:51" ht="15.75" customHeight="1">
      <c r="A57" s="49"/>
      <c r="B57" s="69"/>
      <c r="C57" s="69"/>
      <c r="D57" s="1428"/>
      <c r="E57" s="223"/>
      <c r="F57" s="216"/>
      <c r="G57" s="216"/>
      <c r="H57" s="216"/>
      <c r="I57" s="216"/>
      <c r="J57" s="215"/>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row>
    <row r="58" spans="1:51" ht="15.75" customHeight="1">
      <c r="A58" s="72"/>
      <c r="B58" s="69"/>
      <c r="C58" s="69"/>
      <c r="D58" s="1428"/>
      <c r="E58" s="1385"/>
      <c r="F58" s="1596"/>
      <c r="G58" s="1596"/>
      <c r="H58" s="1596"/>
      <c r="I58" s="43"/>
      <c r="J58" s="215"/>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row>
    <row r="59" spans="1:51" ht="15.75" customHeight="1">
      <c r="A59" s="49"/>
      <c r="B59" s="69"/>
      <c r="C59" s="69"/>
      <c r="D59" s="1428"/>
      <c r="E59" s="1394"/>
      <c r="F59" s="1595"/>
      <c r="G59" s="1595"/>
      <c r="H59" s="1595"/>
      <c r="I59" s="1414"/>
      <c r="J59" s="215"/>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row>
    <row r="60" spans="1:51" ht="15.75" customHeight="1">
      <c r="A60" s="49"/>
      <c r="B60" s="49"/>
      <c r="C60" s="69"/>
      <c r="D60" s="1428"/>
      <c r="E60" s="1595"/>
      <c r="F60" s="1595"/>
      <c r="G60" s="1595"/>
      <c r="H60" s="1595"/>
      <c r="I60" s="1414"/>
      <c r="J60" s="215"/>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row>
    <row r="61" spans="1:51" ht="15.75" customHeight="1">
      <c r="A61" s="49"/>
      <c r="B61" s="69"/>
      <c r="C61" s="69"/>
      <c r="D61" s="1428"/>
      <c r="E61" s="1394"/>
      <c r="F61" s="1394"/>
      <c r="G61" s="1595"/>
      <c r="H61" s="1595"/>
      <c r="I61" s="1414"/>
      <c r="J61" s="215"/>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row>
    <row r="62" spans="1:51" ht="15.75" customHeight="1">
      <c r="A62" s="49"/>
      <c r="B62" s="69"/>
      <c r="C62" s="69"/>
      <c r="D62" s="1428"/>
      <c r="E62" s="224"/>
      <c r="F62" s="215"/>
      <c r="G62" s="215"/>
      <c r="H62" s="215"/>
      <c r="I62" s="215"/>
      <c r="J62" s="215"/>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row>
    <row r="63" spans="1:51" ht="15.75" customHeight="1">
      <c r="A63" s="49"/>
      <c r="B63" s="69"/>
      <c r="C63" s="69"/>
      <c r="D63" s="1428"/>
      <c r="E63" s="215"/>
      <c r="F63" s="1596"/>
      <c r="G63" s="1596"/>
      <c r="H63" s="1596"/>
      <c r="I63" s="1395"/>
      <c r="J63" s="215"/>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row>
    <row r="64" spans="1:51">
      <c r="A64" s="49"/>
      <c r="B64" s="69"/>
      <c r="C64" s="69"/>
      <c r="D64" s="6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row>
    <row r="65" spans="1:51">
      <c r="A65" s="49"/>
      <c r="B65" s="69"/>
      <c r="C65" s="69"/>
      <c r="D65" s="6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row>
    <row r="66" spans="1:51">
      <c r="A66" s="49"/>
      <c r="B66" s="69"/>
      <c r="C66" s="69"/>
      <c r="D66" s="6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row>
    <row r="67" spans="1:51">
      <c r="A67" s="49"/>
      <c r="B67" s="69"/>
      <c r="C67" s="69"/>
      <c r="D67" s="6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row>
    <row r="68" spans="1:51">
      <c r="A68" s="49"/>
      <c r="B68" s="69"/>
      <c r="C68" s="69"/>
      <c r="D68" s="6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row>
    <row r="69" spans="1:51">
      <c r="A69" s="49"/>
      <c r="B69" s="69"/>
      <c r="C69" s="69"/>
      <c r="D69" s="6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row>
    <row r="70" spans="1:51">
      <c r="A70" s="49"/>
      <c r="B70" s="69"/>
      <c r="C70" s="69"/>
      <c r="D70" s="6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row>
    <row r="71" spans="1:51">
      <c r="A71" s="54"/>
      <c r="B71" s="69"/>
      <c r="C71" s="69"/>
      <c r="D71" s="6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row>
    <row r="72" spans="1:51">
      <c r="A72" s="49"/>
      <c r="B72" s="69"/>
      <c r="C72" s="69"/>
      <c r="D72" s="6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row>
    <row r="73" spans="1:51">
      <c r="A73" s="49"/>
      <c r="B73" s="69"/>
      <c r="C73" s="69"/>
      <c r="D73" s="6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row>
    <row r="74" spans="1:51">
      <c r="A74" s="49"/>
      <c r="B74" s="69"/>
      <c r="C74" s="69"/>
      <c r="D74" s="6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row>
    <row r="75" spans="1:51">
      <c r="A75" s="49"/>
      <c r="B75" s="69"/>
      <c r="C75" s="69"/>
      <c r="D75" s="6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row>
    <row r="76" spans="1:51">
      <c r="A76" s="49"/>
      <c r="B76" s="69"/>
      <c r="C76" s="69"/>
      <c r="D76" s="6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row>
    <row r="77" spans="1:51">
      <c r="A77" s="49"/>
      <c r="B77" s="69"/>
      <c r="C77" s="69"/>
      <c r="D77" s="6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row>
    <row r="78" spans="1:51">
      <c r="A78" s="49"/>
      <c r="B78" s="69"/>
      <c r="C78" s="69"/>
      <c r="D78" s="6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row>
    <row r="79" spans="1:51">
      <c r="A79" s="49"/>
      <c r="B79" s="69"/>
      <c r="C79" s="69"/>
      <c r="D79" s="6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row>
    <row r="80" spans="1:51">
      <c r="A80" s="49"/>
      <c r="B80" s="69"/>
      <c r="C80" s="69"/>
      <c r="D80" s="6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row>
    <row r="81" spans="1:51">
      <c r="A81" s="49"/>
      <c r="B81" s="69"/>
      <c r="C81" s="69"/>
      <c r="D81" s="6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row>
    <row r="82" spans="1:51">
      <c r="A82" s="49"/>
      <c r="B82" s="69"/>
      <c r="C82" s="69"/>
      <c r="D82" s="6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row>
    <row r="83" spans="1:51">
      <c r="A83" s="49"/>
      <c r="B83" s="69"/>
      <c r="C83" s="69"/>
      <c r="D83" s="6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row>
    <row r="84" spans="1:51">
      <c r="A84" s="49"/>
      <c r="B84" s="69"/>
      <c r="C84" s="69"/>
      <c r="D84" s="6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row>
    <row r="85" spans="1:51">
      <c r="A85" s="49"/>
      <c r="B85" s="69"/>
      <c r="C85" s="69"/>
      <c r="D85" s="6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row>
    <row r="104" spans="3:3">
      <c r="C104" s="45">
        <f>ROUND(SUM(E99:I99,J99:J99)*10%,0)</f>
        <v>0</v>
      </c>
    </row>
  </sheetData>
  <mergeCells count="27">
    <mergeCell ref="M16:M41"/>
    <mergeCell ref="L12:M12"/>
    <mergeCell ref="K49:L49"/>
    <mergeCell ref="L16:L41"/>
    <mergeCell ref="E60:H60"/>
    <mergeCell ref="G61:H61"/>
    <mergeCell ref="F63:H63"/>
    <mergeCell ref="F53:H53"/>
    <mergeCell ref="F54:H54"/>
    <mergeCell ref="E55:H55"/>
    <mergeCell ref="G56:H56"/>
    <mergeCell ref="F58:H58"/>
    <mergeCell ref="F59:H59"/>
    <mergeCell ref="B16:D41"/>
    <mergeCell ref="D1:J1"/>
    <mergeCell ref="D49:J49"/>
    <mergeCell ref="B14:D14"/>
    <mergeCell ref="B15:D15"/>
    <mergeCell ref="G16:I41"/>
    <mergeCell ref="C45:D45"/>
    <mergeCell ref="E45:G45"/>
    <mergeCell ref="A43:B51"/>
    <mergeCell ref="H46:I46"/>
    <mergeCell ref="F16:F41"/>
    <mergeCell ref="E16:E41"/>
    <mergeCell ref="G10:H10"/>
    <mergeCell ref="J16:J41"/>
  </mergeCells>
  <printOptions horizontalCentered="1" verticalCentered="1"/>
  <pageMargins left="0.24" right="0.23" top="0.3" bottom="0.48" header="0.19" footer="0.2"/>
  <pageSetup paperSize="17" scale="66" orientation="landscape" copies="5" r:id="rId1"/>
  <headerFooter alignWithMargins="0">
    <oddFooter>&amp;C&amp;A                                                                 &amp;RFORM 148    
7.30.2026</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258D3-5957-4C56-A45D-1449E489F929}">
  <sheetPr>
    <tabColor theme="9" tint="0.39997558519241921"/>
  </sheetPr>
  <dimension ref="A1:Z46"/>
  <sheetViews>
    <sheetView zoomScaleNormal="100" workbookViewId="0">
      <selection activeCell="B5" sqref="B5"/>
    </sheetView>
  </sheetViews>
  <sheetFormatPr defaultColWidth="8.85546875" defaultRowHeight="15"/>
  <cols>
    <col min="1" max="1" width="13.140625" style="814" customWidth="1"/>
    <col min="2" max="2" width="120.140625" style="814" customWidth="1"/>
    <col min="3" max="8" width="12.7109375" style="942" customWidth="1"/>
    <col min="9" max="9" width="21.7109375" style="814" customWidth="1"/>
    <col min="10" max="254" width="8.85546875" style="814"/>
    <col min="255" max="255" width="13.140625" style="814" customWidth="1"/>
    <col min="256" max="256" width="43.42578125" style="814" customWidth="1"/>
    <col min="257" max="257" width="17.5703125" style="814" customWidth="1"/>
    <col min="258" max="258" width="12.42578125" style="814" customWidth="1"/>
    <col min="259" max="259" width="13.7109375" style="814" customWidth="1"/>
    <col min="260" max="260" width="14.140625" style="814" customWidth="1"/>
    <col min="261" max="261" width="11.5703125" style="814" customWidth="1"/>
    <col min="262" max="262" width="12.28515625" style="814" customWidth="1"/>
    <col min="263" max="263" width="14.42578125" style="814" customWidth="1"/>
    <col min="264" max="264" width="17.5703125" style="814" customWidth="1"/>
    <col min="265" max="265" width="13.42578125" style="814" customWidth="1"/>
    <col min="266" max="510" width="8.85546875" style="814"/>
    <col min="511" max="511" width="13.140625" style="814" customWidth="1"/>
    <col min="512" max="512" width="43.42578125" style="814" customWidth="1"/>
    <col min="513" max="513" width="17.5703125" style="814" customWidth="1"/>
    <col min="514" max="514" width="12.42578125" style="814" customWidth="1"/>
    <col min="515" max="515" width="13.7109375" style="814" customWidth="1"/>
    <col min="516" max="516" width="14.140625" style="814" customWidth="1"/>
    <col min="517" max="517" width="11.5703125" style="814" customWidth="1"/>
    <col min="518" max="518" width="12.28515625" style="814" customWidth="1"/>
    <col min="519" max="519" width="14.42578125" style="814" customWidth="1"/>
    <col min="520" max="520" width="17.5703125" style="814" customWidth="1"/>
    <col min="521" max="521" width="13.42578125" style="814" customWidth="1"/>
    <col min="522" max="766" width="8.85546875" style="814"/>
    <col min="767" max="767" width="13.140625" style="814" customWidth="1"/>
    <col min="768" max="768" width="43.42578125" style="814" customWidth="1"/>
    <col min="769" max="769" width="17.5703125" style="814" customWidth="1"/>
    <col min="770" max="770" width="12.42578125" style="814" customWidth="1"/>
    <col min="771" max="771" width="13.7109375" style="814" customWidth="1"/>
    <col min="772" max="772" width="14.140625" style="814" customWidth="1"/>
    <col min="773" max="773" width="11.5703125" style="814" customWidth="1"/>
    <col min="774" max="774" width="12.28515625" style="814" customWidth="1"/>
    <col min="775" max="775" width="14.42578125" style="814" customWidth="1"/>
    <col min="776" max="776" width="17.5703125" style="814" customWidth="1"/>
    <col min="777" max="777" width="13.42578125" style="814" customWidth="1"/>
    <col min="778" max="1022" width="8.85546875" style="814"/>
    <col min="1023" max="1023" width="13.140625" style="814" customWidth="1"/>
    <col min="1024" max="1024" width="43.42578125" style="814" customWidth="1"/>
    <col min="1025" max="1025" width="17.5703125" style="814" customWidth="1"/>
    <col min="1026" max="1026" width="12.42578125" style="814" customWidth="1"/>
    <col min="1027" max="1027" width="13.7109375" style="814" customWidth="1"/>
    <col min="1028" max="1028" width="14.140625" style="814" customWidth="1"/>
    <col min="1029" max="1029" width="11.5703125" style="814" customWidth="1"/>
    <col min="1030" max="1030" width="12.28515625" style="814" customWidth="1"/>
    <col min="1031" max="1031" width="14.42578125" style="814" customWidth="1"/>
    <col min="1032" max="1032" width="17.5703125" style="814" customWidth="1"/>
    <col min="1033" max="1033" width="13.42578125" style="814" customWidth="1"/>
    <col min="1034" max="1278" width="8.85546875" style="814"/>
    <col min="1279" max="1279" width="13.140625" style="814" customWidth="1"/>
    <col min="1280" max="1280" width="43.42578125" style="814" customWidth="1"/>
    <col min="1281" max="1281" width="17.5703125" style="814" customWidth="1"/>
    <col min="1282" max="1282" width="12.42578125" style="814" customWidth="1"/>
    <col min="1283" max="1283" width="13.7109375" style="814" customWidth="1"/>
    <col min="1284" max="1284" width="14.140625" style="814" customWidth="1"/>
    <col min="1285" max="1285" width="11.5703125" style="814" customWidth="1"/>
    <col min="1286" max="1286" width="12.28515625" style="814" customWidth="1"/>
    <col min="1287" max="1287" width="14.42578125" style="814" customWidth="1"/>
    <col min="1288" max="1288" width="17.5703125" style="814" customWidth="1"/>
    <col min="1289" max="1289" width="13.42578125" style="814" customWidth="1"/>
    <col min="1290" max="1534" width="8.85546875" style="814"/>
    <col min="1535" max="1535" width="13.140625" style="814" customWidth="1"/>
    <col min="1536" max="1536" width="43.42578125" style="814" customWidth="1"/>
    <col min="1537" max="1537" width="17.5703125" style="814" customWidth="1"/>
    <col min="1538" max="1538" width="12.42578125" style="814" customWidth="1"/>
    <col min="1539" max="1539" width="13.7109375" style="814" customWidth="1"/>
    <col min="1540" max="1540" width="14.140625" style="814" customWidth="1"/>
    <col min="1541" max="1541" width="11.5703125" style="814" customWidth="1"/>
    <col min="1542" max="1542" width="12.28515625" style="814" customWidth="1"/>
    <col min="1543" max="1543" width="14.42578125" style="814" customWidth="1"/>
    <col min="1544" max="1544" width="17.5703125" style="814" customWidth="1"/>
    <col min="1545" max="1545" width="13.42578125" style="814" customWidth="1"/>
    <col min="1546" max="1790" width="8.85546875" style="814"/>
    <col min="1791" max="1791" width="13.140625" style="814" customWidth="1"/>
    <col min="1792" max="1792" width="43.42578125" style="814" customWidth="1"/>
    <col min="1793" max="1793" width="17.5703125" style="814" customWidth="1"/>
    <col min="1794" max="1794" width="12.42578125" style="814" customWidth="1"/>
    <col min="1795" max="1795" width="13.7109375" style="814" customWidth="1"/>
    <col min="1796" max="1796" width="14.140625" style="814" customWidth="1"/>
    <col min="1797" max="1797" width="11.5703125" style="814" customWidth="1"/>
    <col min="1798" max="1798" width="12.28515625" style="814" customWidth="1"/>
    <col min="1799" max="1799" width="14.42578125" style="814" customWidth="1"/>
    <col min="1800" max="1800" width="17.5703125" style="814" customWidth="1"/>
    <col min="1801" max="1801" width="13.42578125" style="814" customWidth="1"/>
    <col min="1802" max="2046" width="8.85546875" style="814"/>
    <col min="2047" max="2047" width="13.140625" style="814" customWidth="1"/>
    <col min="2048" max="2048" width="43.42578125" style="814" customWidth="1"/>
    <col min="2049" max="2049" width="17.5703125" style="814" customWidth="1"/>
    <col min="2050" max="2050" width="12.42578125" style="814" customWidth="1"/>
    <col min="2051" max="2051" width="13.7109375" style="814" customWidth="1"/>
    <col min="2052" max="2052" width="14.140625" style="814" customWidth="1"/>
    <col min="2053" max="2053" width="11.5703125" style="814" customWidth="1"/>
    <col min="2054" max="2054" width="12.28515625" style="814" customWidth="1"/>
    <col min="2055" max="2055" width="14.42578125" style="814" customWidth="1"/>
    <col min="2056" max="2056" width="17.5703125" style="814" customWidth="1"/>
    <col min="2057" max="2057" width="13.42578125" style="814" customWidth="1"/>
    <col min="2058" max="2302" width="8.85546875" style="814"/>
    <col min="2303" max="2303" width="13.140625" style="814" customWidth="1"/>
    <col min="2304" max="2304" width="43.42578125" style="814" customWidth="1"/>
    <col min="2305" max="2305" width="17.5703125" style="814" customWidth="1"/>
    <col min="2306" max="2306" width="12.42578125" style="814" customWidth="1"/>
    <col min="2307" max="2307" width="13.7109375" style="814" customWidth="1"/>
    <col min="2308" max="2308" width="14.140625" style="814" customWidth="1"/>
    <col min="2309" max="2309" width="11.5703125" style="814" customWidth="1"/>
    <col min="2310" max="2310" width="12.28515625" style="814" customWidth="1"/>
    <col min="2311" max="2311" width="14.42578125" style="814" customWidth="1"/>
    <col min="2312" max="2312" width="17.5703125" style="814" customWidth="1"/>
    <col min="2313" max="2313" width="13.42578125" style="814" customWidth="1"/>
    <col min="2314" max="2558" width="8.85546875" style="814"/>
    <col min="2559" max="2559" width="13.140625" style="814" customWidth="1"/>
    <col min="2560" max="2560" width="43.42578125" style="814" customWidth="1"/>
    <col min="2561" max="2561" width="17.5703125" style="814" customWidth="1"/>
    <col min="2562" max="2562" width="12.42578125" style="814" customWidth="1"/>
    <col min="2563" max="2563" width="13.7109375" style="814" customWidth="1"/>
    <col min="2564" max="2564" width="14.140625" style="814" customWidth="1"/>
    <col min="2565" max="2565" width="11.5703125" style="814" customWidth="1"/>
    <col min="2566" max="2566" width="12.28515625" style="814" customWidth="1"/>
    <col min="2567" max="2567" width="14.42578125" style="814" customWidth="1"/>
    <col min="2568" max="2568" width="17.5703125" style="814" customWidth="1"/>
    <col min="2569" max="2569" width="13.42578125" style="814" customWidth="1"/>
    <col min="2570" max="2814" width="8.85546875" style="814"/>
    <col min="2815" max="2815" width="13.140625" style="814" customWidth="1"/>
    <col min="2816" max="2816" width="43.42578125" style="814" customWidth="1"/>
    <col min="2817" max="2817" width="17.5703125" style="814" customWidth="1"/>
    <col min="2818" max="2818" width="12.42578125" style="814" customWidth="1"/>
    <col min="2819" max="2819" width="13.7109375" style="814" customWidth="1"/>
    <col min="2820" max="2820" width="14.140625" style="814" customWidth="1"/>
    <col min="2821" max="2821" width="11.5703125" style="814" customWidth="1"/>
    <col min="2822" max="2822" width="12.28515625" style="814" customWidth="1"/>
    <col min="2823" max="2823" width="14.42578125" style="814" customWidth="1"/>
    <col min="2824" max="2824" width="17.5703125" style="814" customWidth="1"/>
    <col min="2825" max="2825" width="13.42578125" style="814" customWidth="1"/>
    <col min="2826" max="3070" width="8.85546875" style="814"/>
    <col min="3071" max="3071" width="13.140625" style="814" customWidth="1"/>
    <col min="3072" max="3072" width="43.42578125" style="814" customWidth="1"/>
    <col min="3073" max="3073" width="17.5703125" style="814" customWidth="1"/>
    <col min="3074" max="3074" width="12.42578125" style="814" customWidth="1"/>
    <col min="3075" max="3075" width="13.7109375" style="814" customWidth="1"/>
    <col min="3076" max="3076" width="14.140625" style="814" customWidth="1"/>
    <col min="3077" max="3077" width="11.5703125" style="814" customWidth="1"/>
    <col min="3078" max="3078" width="12.28515625" style="814" customWidth="1"/>
    <col min="3079" max="3079" width="14.42578125" style="814" customWidth="1"/>
    <col min="3080" max="3080" width="17.5703125" style="814" customWidth="1"/>
    <col min="3081" max="3081" width="13.42578125" style="814" customWidth="1"/>
    <col min="3082" max="3326" width="8.85546875" style="814"/>
    <col min="3327" max="3327" width="13.140625" style="814" customWidth="1"/>
    <col min="3328" max="3328" width="43.42578125" style="814" customWidth="1"/>
    <col min="3329" max="3329" width="17.5703125" style="814" customWidth="1"/>
    <col min="3330" max="3330" width="12.42578125" style="814" customWidth="1"/>
    <col min="3331" max="3331" width="13.7109375" style="814" customWidth="1"/>
    <col min="3332" max="3332" width="14.140625" style="814" customWidth="1"/>
    <col min="3333" max="3333" width="11.5703125" style="814" customWidth="1"/>
    <col min="3334" max="3334" width="12.28515625" style="814" customWidth="1"/>
    <col min="3335" max="3335" width="14.42578125" style="814" customWidth="1"/>
    <col min="3336" max="3336" width="17.5703125" style="814" customWidth="1"/>
    <col min="3337" max="3337" width="13.42578125" style="814" customWidth="1"/>
    <col min="3338" max="3582" width="8.85546875" style="814"/>
    <col min="3583" max="3583" width="13.140625" style="814" customWidth="1"/>
    <col min="3584" max="3584" width="43.42578125" style="814" customWidth="1"/>
    <col min="3585" max="3585" width="17.5703125" style="814" customWidth="1"/>
    <col min="3586" max="3586" width="12.42578125" style="814" customWidth="1"/>
    <col min="3587" max="3587" width="13.7109375" style="814" customWidth="1"/>
    <col min="3588" max="3588" width="14.140625" style="814" customWidth="1"/>
    <col min="3589" max="3589" width="11.5703125" style="814" customWidth="1"/>
    <col min="3590" max="3590" width="12.28515625" style="814" customWidth="1"/>
    <col min="3591" max="3591" width="14.42578125" style="814" customWidth="1"/>
    <col min="3592" max="3592" width="17.5703125" style="814" customWidth="1"/>
    <col min="3593" max="3593" width="13.42578125" style="814" customWidth="1"/>
    <col min="3594" max="3838" width="8.85546875" style="814"/>
    <col min="3839" max="3839" width="13.140625" style="814" customWidth="1"/>
    <col min="3840" max="3840" width="43.42578125" style="814" customWidth="1"/>
    <col min="3841" max="3841" width="17.5703125" style="814" customWidth="1"/>
    <col min="3842" max="3842" width="12.42578125" style="814" customWidth="1"/>
    <col min="3843" max="3843" width="13.7109375" style="814" customWidth="1"/>
    <col min="3844" max="3844" width="14.140625" style="814" customWidth="1"/>
    <col min="3845" max="3845" width="11.5703125" style="814" customWidth="1"/>
    <col min="3846" max="3846" width="12.28515625" style="814" customWidth="1"/>
    <col min="3847" max="3847" width="14.42578125" style="814" customWidth="1"/>
    <col min="3848" max="3848" width="17.5703125" style="814" customWidth="1"/>
    <col min="3849" max="3849" width="13.42578125" style="814" customWidth="1"/>
    <col min="3850" max="4094" width="8.85546875" style="814"/>
    <col min="4095" max="4095" width="13.140625" style="814" customWidth="1"/>
    <col min="4096" max="4096" width="43.42578125" style="814" customWidth="1"/>
    <col min="4097" max="4097" width="17.5703125" style="814" customWidth="1"/>
    <col min="4098" max="4098" width="12.42578125" style="814" customWidth="1"/>
    <col min="4099" max="4099" width="13.7109375" style="814" customWidth="1"/>
    <col min="4100" max="4100" width="14.140625" style="814" customWidth="1"/>
    <col min="4101" max="4101" width="11.5703125" style="814" customWidth="1"/>
    <col min="4102" max="4102" width="12.28515625" style="814" customWidth="1"/>
    <col min="4103" max="4103" width="14.42578125" style="814" customWidth="1"/>
    <col min="4104" max="4104" width="17.5703125" style="814" customWidth="1"/>
    <col min="4105" max="4105" width="13.42578125" style="814" customWidth="1"/>
    <col min="4106" max="4350" width="8.85546875" style="814"/>
    <col min="4351" max="4351" width="13.140625" style="814" customWidth="1"/>
    <col min="4352" max="4352" width="43.42578125" style="814" customWidth="1"/>
    <col min="4353" max="4353" width="17.5703125" style="814" customWidth="1"/>
    <col min="4354" max="4354" width="12.42578125" style="814" customWidth="1"/>
    <col min="4355" max="4355" width="13.7109375" style="814" customWidth="1"/>
    <col min="4356" max="4356" width="14.140625" style="814" customWidth="1"/>
    <col min="4357" max="4357" width="11.5703125" style="814" customWidth="1"/>
    <col min="4358" max="4358" width="12.28515625" style="814" customWidth="1"/>
    <col min="4359" max="4359" width="14.42578125" style="814" customWidth="1"/>
    <col min="4360" max="4360" width="17.5703125" style="814" customWidth="1"/>
    <col min="4361" max="4361" width="13.42578125" style="814" customWidth="1"/>
    <col min="4362" max="4606" width="8.85546875" style="814"/>
    <col min="4607" max="4607" width="13.140625" style="814" customWidth="1"/>
    <col min="4608" max="4608" width="43.42578125" style="814" customWidth="1"/>
    <col min="4609" max="4609" width="17.5703125" style="814" customWidth="1"/>
    <col min="4610" max="4610" width="12.42578125" style="814" customWidth="1"/>
    <col min="4611" max="4611" width="13.7109375" style="814" customWidth="1"/>
    <col min="4612" max="4612" width="14.140625" style="814" customWidth="1"/>
    <col min="4613" max="4613" width="11.5703125" style="814" customWidth="1"/>
    <col min="4614" max="4614" width="12.28515625" style="814" customWidth="1"/>
    <col min="4615" max="4615" width="14.42578125" style="814" customWidth="1"/>
    <col min="4616" max="4616" width="17.5703125" style="814" customWidth="1"/>
    <col min="4617" max="4617" width="13.42578125" style="814" customWidth="1"/>
    <col min="4618" max="4862" width="8.85546875" style="814"/>
    <col min="4863" max="4863" width="13.140625" style="814" customWidth="1"/>
    <col min="4864" max="4864" width="43.42578125" style="814" customWidth="1"/>
    <col min="4865" max="4865" width="17.5703125" style="814" customWidth="1"/>
    <col min="4866" max="4866" width="12.42578125" style="814" customWidth="1"/>
    <col min="4867" max="4867" width="13.7109375" style="814" customWidth="1"/>
    <col min="4868" max="4868" width="14.140625" style="814" customWidth="1"/>
    <col min="4869" max="4869" width="11.5703125" style="814" customWidth="1"/>
    <col min="4870" max="4870" width="12.28515625" style="814" customWidth="1"/>
    <col min="4871" max="4871" width="14.42578125" style="814" customWidth="1"/>
    <col min="4872" max="4872" width="17.5703125" style="814" customWidth="1"/>
    <col min="4873" max="4873" width="13.42578125" style="814" customWidth="1"/>
    <col min="4874" max="5118" width="8.85546875" style="814"/>
    <col min="5119" max="5119" width="13.140625" style="814" customWidth="1"/>
    <col min="5120" max="5120" width="43.42578125" style="814" customWidth="1"/>
    <col min="5121" max="5121" width="17.5703125" style="814" customWidth="1"/>
    <col min="5122" max="5122" width="12.42578125" style="814" customWidth="1"/>
    <col min="5123" max="5123" width="13.7109375" style="814" customWidth="1"/>
    <col min="5124" max="5124" width="14.140625" style="814" customWidth="1"/>
    <col min="5125" max="5125" width="11.5703125" style="814" customWidth="1"/>
    <col min="5126" max="5126" width="12.28515625" style="814" customWidth="1"/>
    <col min="5127" max="5127" width="14.42578125" style="814" customWidth="1"/>
    <col min="5128" max="5128" width="17.5703125" style="814" customWidth="1"/>
    <col min="5129" max="5129" width="13.42578125" style="814" customWidth="1"/>
    <col min="5130" max="5374" width="8.85546875" style="814"/>
    <col min="5375" max="5375" width="13.140625" style="814" customWidth="1"/>
    <col min="5376" max="5376" width="43.42578125" style="814" customWidth="1"/>
    <col min="5377" max="5377" width="17.5703125" style="814" customWidth="1"/>
    <col min="5378" max="5378" width="12.42578125" style="814" customWidth="1"/>
    <col min="5379" max="5379" width="13.7109375" style="814" customWidth="1"/>
    <col min="5380" max="5380" width="14.140625" style="814" customWidth="1"/>
    <col min="5381" max="5381" width="11.5703125" style="814" customWidth="1"/>
    <col min="5382" max="5382" width="12.28515625" style="814" customWidth="1"/>
    <col min="5383" max="5383" width="14.42578125" style="814" customWidth="1"/>
    <col min="5384" max="5384" width="17.5703125" style="814" customWidth="1"/>
    <col min="5385" max="5385" width="13.42578125" style="814" customWidth="1"/>
    <col min="5386" max="5630" width="8.85546875" style="814"/>
    <col min="5631" max="5631" width="13.140625" style="814" customWidth="1"/>
    <col min="5632" max="5632" width="43.42578125" style="814" customWidth="1"/>
    <col min="5633" max="5633" width="17.5703125" style="814" customWidth="1"/>
    <col min="5634" max="5634" width="12.42578125" style="814" customWidth="1"/>
    <col min="5635" max="5635" width="13.7109375" style="814" customWidth="1"/>
    <col min="5636" max="5636" width="14.140625" style="814" customWidth="1"/>
    <col min="5637" max="5637" width="11.5703125" style="814" customWidth="1"/>
    <col min="5638" max="5638" width="12.28515625" style="814" customWidth="1"/>
    <col min="5639" max="5639" width="14.42578125" style="814" customWidth="1"/>
    <col min="5640" max="5640" width="17.5703125" style="814" customWidth="1"/>
    <col min="5641" max="5641" width="13.42578125" style="814" customWidth="1"/>
    <col min="5642" max="5886" width="8.85546875" style="814"/>
    <col min="5887" max="5887" width="13.140625" style="814" customWidth="1"/>
    <col min="5888" max="5888" width="43.42578125" style="814" customWidth="1"/>
    <col min="5889" max="5889" width="17.5703125" style="814" customWidth="1"/>
    <col min="5890" max="5890" width="12.42578125" style="814" customWidth="1"/>
    <col min="5891" max="5891" width="13.7109375" style="814" customWidth="1"/>
    <col min="5892" max="5892" width="14.140625" style="814" customWidth="1"/>
    <col min="5893" max="5893" width="11.5703125" style="814" customWidth="1"/>
    <col min="5894" max="5894" width="12.28515625" style="814" customWidth="1"/>
    <col min="5895" max="5895" width="14.42578125" style="814" customWidth="1"/>
    <col min="5896" max="5896" width="17.5703125" style="814" customWidth="1"/>
    <col min="5897" max="5897" width="13.42578125" style="814" customWidth="1"/>
    <col min="5898" max="6142" width="8.85546875" style="814"/>
    <col min="6143" max="6143" width="13.140625" style="814" customWidth="1"/>
    <col min="6144" max="6144" width="43.42578125" style="814" customWidth="1"/>
    <col min="6145" max="6145" width="17.5703125" style="814" customWidth="1"/>
    <col min="6146" max="6146" width="12.42578125" style="814" customWidth="1"/>
    <col min="6147" max="6147" width="13.7109375" style="814" customWidth="1"/>
    <col min="6148" max="6148" width="14.140625" style="814" customWidth="1"/>
    <col min="6149" max="6149" width="11.5703125" style="814" customWidth="1"/>
    <col min="6150" max="6150" width="12.28515625" style="814" customWidth="1"/>
    <col min="6151" max="6151" width="14.42578125" style="814" customWidth="1"/>
    <col min="6152" max="6152" width="17.5703125" style="814" customWidth="1"/>
    <col min="6153" max="6153" width="13.42578125" style="814" customWidth="1"/>
    <col min="6154" max="6398" width="8.85546875" style="814"/>
    <col min="6399" max="6399" width="13.140625" style="814" customWidth="1"/>
    <col min="6400" max="6400" width="43.42578125" style="814" customWidth="1"/>
    <col min="6401" max="6401" width="17.5703125" style="814" customWidth="1"/>
    <col min="6402" max="6402" width="12.42578125" style="814" customWidth="1"/>
    <col min="6403" max="6403" width="13.7109375" style="814" customWidth="1"/>
    <col min="6404" max="6404" width="14.140625" style="814" customWidth="1"/>
    <col min="6405" max="6405" width="11.5703125" style="814" customWidth="1"/>
    <col min="6406" max="6406" width="12.28515625" style="814" customWidth="1"/>
    <col min="6407" max="6407" width="14.42578125" style="814" customWidth="1"/>
    <col min="6408" max="6408" width="17.5703125" style="814" customWidth="1"/>
    <col min="6409" max="6409" width="13.42578125" style="814" customWidth="1"/>
    <col min="6410" max="6654" width="8.85546875" style="814"/>
    <col min="6655" max="6655" width="13.140625" style="814" customWidth="1"/>
    <col min="6656" max="6656" width="43.42578125" style="814" customWidth="1"/>
    <col min="6657" max="6657" width="17.5703125" style="814" customWidth="1"/>
    <col min="6658" max="6658" width="12.42578125" style="814" customWidth="1"/>
    <col min="6659" max="6659" width="13.7109375" style="814" customWidth="1"/>
    <col min="6660" max="6660" width="14.140625" style="814" customWidth="1"/>
    <col min="6661" max="6661" width="11.5703125" style="814" customWidth="1"/>
    <col min="6662" max="6662" width="12.28515625" style="814" customWidth="1"/>
    <col min="6663" max="6663" width="14.42578125" style="814" customWidth="1"/>
    <col min="6664" max="6664" width="17.5703125" style="814" customWidth="1"/>
    <col min="6665" max="6665" width="13.42578125" style="814" customWidth="1"/>
    <col min="6666" max="6910" width="8.85546875" style="814"/>
    <col min="6911" max="6911" width="13.140625" style="814" customWidth="1"/>
    <col min="6912" max="6912" width="43.42578125" style="814" customWidth="1"/>
    <col min="6913" max="6913" width="17.5703125" style="814" customWidth="1"/>
    <col min="6914" max="6914" width="12.42578125" style="814" customWidth="1"/>
    <col min="6915" max="6915" width="13.7109375" style="814" customWidth="1"/>
    <col min="6916" max="6916" width="14.140625" style="814" customWidth="1"/>
    <col min="6917" max="6917" width="11.5703125" style="814" customWidth="1"/>
    <col min="6918" max="6918" width="12.28515625" style="814" customWidth="1"/>
    <col min="6919" max="6919" width="14.42578125" style="814" customWidth="1"/>
    <col min="6920" max="6920" width="17.5703125" style="814" customWidth="1"/>
    <col min="6921" max="6921" width="13.42578125" style="814" customWidth="1"/>
    <col min="6922" max="7166" width="8.85546875" style="814"/>
    <col min="7167" max="7167" width="13.140625" style="814" customWidth="1"/>
    <col min="7168" max="7168" width="43.42578125" style="814" customWidth="1"/>
    <col min="7169" max="7169" width="17.5703125" style="814" customWidth="1"/>
    <col min="7170" max="7170" width="12.42578125" style="814" customWidth="1"/>
    <col min="7171" max="7171" width="13.7109375" style="814" customWidth="1"/>
    <col min="7172" max="7172" width="14.140625" style="814" customWidth="1"/>
    <col min="7173" max="7173" width="11.5703125" style="814" customWidth="1"/>
    <col min="7174" max="7174" width="12.28515625" style="814" customWidth="1"/>
    <col min="7175" max="7175" width="14.42578125" style="814" customWidth="1"/>
    <col min="7176" max="7176" width="17.5703125" style="814" customWidth="1"/>
    <col min="7177" max="7177" width="13.42578125" style="814" customWidth="1"/>
    <col min="7178" max="7422" width="8.85546875" style="814"/>
    <col min="7423" max="7423" width="13.140625" style="814" customWidth="1"/>
    <col min="7424" max="7424" width="43.42578125" style="814" customWidth="1"/>
    <col min="7425" max="7425" width="17.5703125" style="814" customWidth="1"/>
    <col min="7426" max="7426" width="12.42578125" style="814" customWidth="1"/>
    <col min="7427" max="7427" width="13.7109375" style="814" customWidth="1"/>
    <col min="7428" max="7428" width="14.140625" style="814" customWidth="1"/>
    <col min="7429" max="7429" width="11.5703125" style="814" customWidth="1"/>
    <col min="7430" max="7430" width="12.28515625" style="814" customWidth="1"/>
    <col min="7431" max="7431" width="14.42578125" style="814" customWidth="1"/>
    <col min="7432" max="7432" width="17.5703125" style="814" customWidth="1"/>
    <col min="7433" max="7433" width="13.42578125" style="814" customWidth="1"/>
    <col min="7434" max="7678" width="8.85546875" style="814"/>
    <col min="7679" max="7679" width="13.140625" style="814" customWidth="1"/>
    <col min="7680" max="7680" width="43.42578125" style="814" customWidth="1"/>
    <col min="7681" max="7681" width="17.5703125" style="814" customWidth="1"/>
    <col min="7682" max="7682" width="12.42578125" style="814" customWidth="1"/>
    <col min="7683" max="7683" width="13.7109375" style="814" customWidth="1"/>
    <col min="7684" max="7684" width="14.140625" style="814" customWidth="1"/>
    <col min="7685" max="7685" width="11.5703125" style="814" customWidth="1"/>
    <col min="7686" max="7686" width="12.28515625" style="814" customWidth="1"/>
    <col min="7687" max="7687" width="14.42578125" style="814" customWidth="1"/>
    <col min="7688" max="7688" width="17.5703125" style="814" customWidth="1"/>
    <col min="7689" max="7689" width="13.42578125" style="814" customWidth="1"/>
    <col min="7690" max="7934" width="8.85546875" style="814"/>
    <col min="7935" max="7935" width="13.140625" style="814" customWidth="1"/>
    <col min="7936" max="7936" width="43.42578125" style="814" customWidth="1"/>
    <col min="7937" max="7937" width="17.5703125" style="814" customWidth="1"/>
    <col min="7938" max="7938" width="12.42578125" style="814" customWidth="1"/>
    <col min="7939" max="7939" width="13.7109375" style="814" customWidth="1"/>
    <col min="7940" max="7940" width="14.140625" style="814" customWidth="1"/>
    <col min="7941" max="7941" width="11.5703125" style="814" customWidth="1"/>
    <col min="7942" max="7942" width="12.28515625" style="814" customWidth="1"/>
    <col min="7943" max="7943" width="14.42578125" style="814" customWidth="1"/>
    <col min="7944" max="7944" width="17.5703125" style="814" customWidth="1"/>
    <col min="7945" max="7945" width="13.42578125" style="814" customWidth="1"/>
    <col min="7946" max="8190" width="8.85546875" style="814"/>
    <col min="8191" max="8191" width="13.140625" style="814" customWidth="1"/>
    <col min="8192" max="8192" width="43.42578125" style="814" customWidth="1"/>
    <col min="8193" max="8193" width="17.5703125" style="814" customWidth="1"/>
    <col min="8194" max="8194" width="12.42578125" style="814" customWidth="1"/>
    <col min="8195" max="8195" width="13.7109375" style="814" customWidth="1"/>
    <col min="8196" max="8196" width="14.140625" style="814" customWidth="1"/>
    <col min="8197" max="8197" width="11.5703125" style="814" customWidth="1"/>
    <col min="8198" max="8198" width="12.28515625" style="814" customWidth="1"/>
    <col min="8199" max="8199" width="14.42578125" style="814" customWidth="1"/>
    <col min="8200" max="8200" width="17.5703125" style="814" customWidth="1"/>
    <col min="8201" max="8201" width="13.42578125" style="814" customWidth="1"/>
    <col min="8202" max="8446" width="8.85546875" style="814"/>
    <col min="8447" max="8447" width="13.140625" style="814" customWidth="1"/>
    <col min="8448" max="8448" width="43.42578125" style="814" customWidth="1"/>
    <col min="8449" max="8449" width="17.5703125" style="814" customWidth="1"/>
    <col min="8450" max="8450" width="12.42578125" style="814" customWidth="1"/>
    <col min="8451" max="8451" width="13.7109375" style="814" customWidth="1"/>
    <col min="8452" max="8452" width="14.140625" style="814" customWidth="1"/>
    <col min="8453" max="8453" width="11.5703125" style="814" customWidth="1"/>
    <col min="8454" max="8454" width="12.28515625" style="814" customWidth="1"/>
    <col min="8455" max="8455" width="14.42578125" style="814" customWidth="1"/>
    <col min="8456" max="8456" width="17.5703125" style="814" customWidth="1"/>
    <col min="8457" max="8457" width="13.42578125" style="814" customWidth="1"/>
    <col min="8458" max="8702" width="8.85546875" style="814"/>
    <col min="8703" max="8703" width="13.140625" style="814" customWidth="1"/>
    <col min="8704" max="8704" width="43.42578125" style="814" customWidth="1"/>
    <col min="8705" max="8705" width="17.5703125" style="814" customWidth="1"/>
    <col min="8706" max="8706" width="12.42578125" style="814" customWidth="1"/>
    <col min="8707" max="8707" width="13.7109375" style="814" customWidth="1"/>
    <col min="8708" max="8708" width="14.140625" style="814" customWidth="1"/>
    <col min="8709" max="8709" width="11.5703125" style="814" customWidth="1"/>
    <col min="8710" max="8710" width="12.28515625" style="814" customWidth="1"/>
    <col min="8711" max="8711" width="14.42578125" style="814" customWidth="1"/>
    <col min="8712" max="8712" width="17.5703125" style="814" customWidth="1"/>
    <col min="8713" max="8713" width="13.42578125" style="814" customWidth="1"/>
    <col min="8714" max="8958" width="8.85546875" style="814"/>
    <col min="8959" max="8959" width="13.140625" style="814" customWidth="1"/>
    <col min="8960" max="8960" width="43.42578125" style="814" customWidth="1"/>
    <col min="8961" max="8961" width="17.5703125" style="814" customWidth="1"/>
    <col min="8962" max="8962" width="12.42578125" style="814" customWidth="1"/>
    <col min="8963" max="8963" width="13.7109375" style="814" customWidth="1"/>
    <col min="8964" max="8964" width="14.140625" style="814" customWidth="1"/>
    <col min="8965" max="8965" width="11.5703125" style="814" customWidth="1"/>
    <col min="8966" max="8966" width="12.28515625" style="814" customWidth="1"/>
    <col min="8967" max="8967" width="14.42578125" style="814" customWidth="1"/>
    <col min="8968" max="8968" width="17.5703125" style="814" customWidth="1"/>
    <col min="8969" max="8969" width="13.42578125" style="814" customWidth="1"/>
    <col min="8970" max="9214" width="8.85546875" style="814"/>
    <col min="9215" max="9215" width="13.140625" style="814" customWidth="1"/>
    <col min="9216" max="9216" width="43.42578125" style="814" customWidth="1"/>
    <col min="9217" max="9217" width="17.5703125" style="814" customWidth="1"/>
    <col min="9218" max="9218" width="12.42578125" style="814" customWidth="1"/>
    <col min="9219" max="9219" width="13.7109375" style="814" customWidth="1"/>
    <col min="9220" max="9220" width="14.140625" style="814" customWidth="1"/>
    <col min="9221" max="9221" width="11.5703125" style="814" customWidth="1"/>
    <col min="9222" max="9222" width="12.28515625" style="814" customWidth="1"/>
    <col min="9223" max="9223" width="14.42578125" style="814" customWidth="1"/>
    <col min="9224" max="9224" width="17.5703125" style="814" customWidth="1"/>
    <col min="9225" max="9225" width="13.42578125" style="814" customWidth="1"/>
    <col min="9226" max="9470" width="8.85546875" style="814"/>
    <col min="9471" max="9471" width="13.140625" style="814" customWidth="1"/>
    <col min="9472" max="9472" width="43.42578125" style="814" customWidth="1"/>
    <col min="9473" max="9473" width="17.5703125" style="814" customWidth="1"/>
    <col min="9474" max="9474" width="12.42578125" style="814" customWidth="1"/>
    <col min="9475" max="9475" width="13.7109375" style="814" customWidth="1"/>
    <col min="9476" max="9476" width="14.140625" style="814" customWidth="1"/>
    <col min="9477" max="9477" width="11.5703125" style="814" customWidth="1"/>
    <col min="9478" max="9478" width="12.28515625" style="814" customWidth="1"/>
    <col min="9479" max="9479" width="14.42578125" style="814" customWidth="1"/>
    <col min="9480" max="9480" width="17.5703125" style="814" customWidth="1"/>
    <col min="9481" max="9481" width="13.42578125" style="814" customWidth="1"/>
    <col min="9482" max="9726" width="8.85546875" style="814"/>
    <col min="9727" max="9727" width="13.140625" style="814" customWidth="1"/>
    <col min="9728" max="9728" width="43.42578125" style="814" customWidth="1"/>
    <col min="9729" max="9729" width="17.5703125" style="814" customWidth="1"/>
    <col min="9730" max="9730" width="12.42578125" style="814" customWidth="1"/>
    <col min="9731" max="9731" width="13.7109375" style="814" customWidth="1"/>
    <col min="9732" max="9732" width="14.140625" style="814" customWidth="1"/>
    <col min="9733" max="9733" width="11.5703125" style="814" customWidth="1"/>
    <col min="9734" max="9734" width="12.28515625" style="814" customWidth="1"/>
    <col min="9735" max="9735" width="14.42578125" style="814" customWidth="1"/>
    <col min="9736" max="9736" width="17.5703125" style="814" customWidth="1"/>
    <col min="9737" max="9737" width="13.42578125" style="814" customWidth="1"/>
    <col min="9738" max="9982" width="8.85546875" style="814"/>
    <col min="9983" max="9983" width="13.140625" style="814" customWidth="1"/>
    <col min="9984" max="9984" width="43.42578125" style="814" customWidth="1"/>
    <col min="9985" max="9985" width="17.5703125" style="814" customWidth="1"/>
    <col min="9986" max="9986" width="12.42578125" style="814" customWidth="1"/>
    <col min="9987" max="9987" width="13.7109375" style="814" customWidth="1"/>
    <col min="9988" max="9988" width="14.140625" style="814" customWidth="1"/>
    <col min="9989" max="9989" width="11.5703125" style="814" customWidth="1"/>
    <col min="9990" max="9990" width="12.28515625" style="814" customWidth="1"/>
    <col min="9991" max="9991" width="14.42578125" style="814" customWidth="1"/>
    <col min="9992" max="9992" width="17.5703125" style="814" customWidth="1"/>
    <col min="9993" max="9993" width="13.42578125" style="814" customWidth="1"/>
    <col min="9994" max="10238" width="8.85546875" style="814"/>
    <col min="10239" max="10239" width="13.140625" style="814" customWidth="1"/>
    <col min="10240" max="10240" width="43.42578125" style="814" customWidth="1"/>
    <col min="10241" max="10241" width="17.5703125" style="814" customWidth="1"/>
    <col min="10242" max="10242" width="12.42578125" style="814" customWidth="1"/>
    <col min="10243" max="10243" width="13.7109375" style="814" customWidth="1"/>
    <col min="10244" max="10244" width="14.140625" style="814" customWidth="1"/>
    <col min="10245" max="10245" width="11.5703125" style="814" customWidth="1"/>
    <col min="10246" max="10246" width="12.28515625" style="814" customWidth="1"/>
    <col min="10247" max="10247" width="14.42578125" style="814" customWidth="1"/>
    <col min="10248" max="10248" width="17.5703125" style="814" customWidth="1"/>
    <col min="10249" max="10249" width="13.42578125" style="814" customWidth="1"/>
    <col min="10250" max="10494" width="8.85546875" style="814"/>
    <col min="10495" max="10495" width="13.140625" style="814" customWidth="1"/>
    <col min="10496" max="10496" width="43.42578125" style="814" customWidth="1"/>
    <col min="10497" max="10497" width="17.5703125" style="814" customWidth="1"/>
    <col min="10498" max="10498" width="12.42578125" style="814" customWidth="1"/>
    <col min="10499" max="10499" width="13.7109375" style="814" customWidth="1"/>
    <col min="10500" max="10500" width="14.140625" style="814" customWidth="1"/>
    <col min="10501" max="10501" width="11.5703125" style="814" customWidth="1"/>
    <col min="10502" max="10502" width="12.28515625" style="814" customWidth="1"/>
    <col min="10503" max="10503" width="14.42578125" style="814" customWidth="1"/>
    <col min="10504" max="10504" width="17.5703125" style="814" customWidth="1"/>
    <col min="10505" max="10505" width="13.42578125" style="814" customWidth="1"/>
    <col min="10506" max="10750" width="8.85546875" style="814"/>
    <col min="10751" max="10751" width="13.140625" style="814" customWidth="1"/>
    <col min="10752" max="10752" width="43.42578125" style="814" customWidth="1"/>
    <col min="10753" max="10753" width="17.5703125" style="814" customWidth="1"/>
    <col min="10754" max="10754" width="12.42578125" style="814" customWidth="1"/>
    <col min="10755" max="10755" width="13.7109375" style="814" customWidth="1"/>
    <col min="10756" max="10756" width="14.140625" style="814" customWidth="1"/>
    <col min="10757" max="10757" width="11.5703125" style="814" customWidth="1"/>
    <col min="10758" max="10758" width="12.28515625" style="814" customWidth="1"/>
    <col min="10759" max="10759" width="14.42578125" style="814" customWidth="1"/>
    <col min="10760" max="10760" width="17.5703125" style="814" customWidth="1"/>
    <col min="10761" max="10761" width="13.42578125" style="814" customWidth="1"/>
    <col min="10762" max="11006" width="8.85546875" style="814"/>
    <col min="11007" max="11007" width="13.140625" style="814" customWidth="1"/>
    <col min="11008" max="11008" width="43.42578125" style="814" customWidth="1"/>
    <col min="11009" max="11009" width="17.5703125" style="814" customWidth="1"/>
    <col min="11010" max="11010" width="12.42578125" style="814" customWidth="1"/>
    <col min="11011" max="11011" width="13.7109375" style="814" customWidth="1"/>
    <col min="11012" max="11012" width="14.140625" style="814" customWidth="1"/>
    <col min="11013" max="11013" width="11.5703125" style="814" customWidth="1"/>
    <col min="11014" max="11014" width="12.28515625" style="814" customWidth="1"/>
    <col min="11015" max="11015" width="14.42578125" style="814" customWidth="1"/>
    <col min="11016" max="11016" width="17.5703125" style="814" customWidth="1"/>
    <col min="11017" max="11017" width="13.42578125" style="814" customWidth="1"/>
    <col min="11018" max="11262" width="8.85546875" style="814"/>
    <col min="11263" max="11263" width="13.140625" style="814" customWidth="1"/>
    <col min="11264" max="11264" width="43.42578125" style="814" customWidth="1"/>
    <col min="11265" max="11265" width="17.5703125" style="814" customWidth="1"/>
    <col min="11266" max="11266" width="12.42578125" style="814" customWidth="1"/>
    <col min="11267" max="11267" width="13.7109375" style="814" customWidth="1"/>
    <col min="11268" max="11268" width="14.140625" style="814" customWidth="1"/>
    <col min="11269" max="11269" width="11.5703125" style="814" customWidth="1"/>
    <col min="11270" max="11270" width="12.28515625" style="814" customWidth="1"/>
    <col min="11271" max="11271" width="14.42578125" style="814" customWidth="1"/>
    <col min="11272" max="11272" width="17.5703125" style="814" customWidth="1"/>
    <col min="11273" max="11273" width="13.42578125" style="814" customWidth="1"/>
    <col min="11274" max="11518" width="8.85546875" style="814"/>
    <col min="11519" max="11519" width="13.140625" style="814" customWidth="1"/>
    <col min="11520" max="11520" width="43.42578125" style="814" customWidth="1"/>
    <col min="11521" max="11521" width="17.5703125" style="814" customWidth="1"/>
    <col min="11522" max="11522" width="12.42578125" style="814" customWidth="1"/>
    <col min="11523" max="11523" width="13.7109375" style="814" customWidth="1"/>
    <col min="11524" max="11524" width="14.140625" style="814" customWidth="1"/>
    <col min="11525" max="11525" width="11.5703125" style="814" customWidth="1"/>
    <col min="11526" max="11526" width="12.28515625" style="814" customWidth="1"/>
    <col min="11527" max="11527" width="14.42578125" style="814" customWidth="1"/>
    <col min="11528" max="11528" width="17.5703125" style="814" customWidth="1"/>
    <col min="11529" max="11529" width="13.42578125" style="814" customWidth="1"/>
    <col min="11530" max="11774" width="8.85546875" style="814"/>
    <col min="11775" max="11775" width="13.140625" style="814" customWidth="1"/>
    <col min="11776" max="11776" width="43.42578125" style="814" customWidth="1"/>
    <col min="11777" max="11777" width="17.5703125" style="814" customWidth="1"/>
    <col min="11778" max="11778" width="12.42578125" style="814" customWidth="1"/>
    <col min="11779" max="11779" width="13.7109375" style="814" customWidth="1"/>
    <col min="11780" max="11780" width="14.140625" style="814" customWidth="1"/>
    <col min="11781" max="11781" width="11.5703125" style="814" customWidth="1"/>
    <col min="11782" max="11782" width="12.28515625" style="814" customWidth="1"/>
    <col min="11783" max="11783" width="14.42578125" style="814" customWidth="1"/>
    <col min="11784" max="11784" width="17.5703125" style="814" customWidth="1"/>
    <col min="11785" max="11785" width="13.42578125" style="814" customWidth="1"/>
    <col min="11786" max="12030" width="8.85546875" style="814"/>
    <col min="12031" max="12031" width="13.140625" style="814" customWidth="1"/>
    <col min="12032" max="12032" width="43.42578125" style="814" customWidth="1"/>
    <col min="12033" max="12033" width="17.5703125" style="814" customWidth="1"/>
    <col min="12034" max="12034" width="12.42578125" style="814" customWidth="1"/>
    <col min="12035" max="12035" width="13.7109375" style="814" customWidth="1"/>
    <col min="12036" max="12036" width="14.140625" style="814" customWidth="1"/>
    <col min="12037" max="12037" width="11.5703125" style="814" customWidth="1"/>
    <col min="12038" max="12038" width="12.28515625" style="814" customWidth="1"/>
    <col min="12039" max="12039" width="14.42578125" style="814" customWidth="1"/>
    <col min="12040" max="12040" width="17.5703125" style="814" customWidth="1"/>
    <col min="12041" max="12041" width="13.42578125" style="814" customWidth="1"/>
    <col min="12042" max="12286" width="8.85546875" style="814"/>
    <col min="12287" max="12287" width="13.140625" style="814" customWidth="1"/>
    <col min="12288" max="12288" width="43.42578125" style="814" customWidth="1"/>
    <col min="12289" max="12289" width="17.5703125" style="814" customWidth="1"/>
    <col min="12290" max="12290" width="12.42578125" style="814" customWidth="1"/>
    <col min="12291" max="12291" width="13.7109375" style="814" customWidth="1"/>
    <col min="12292" max="12292" width="14.140625" style="814" customWidth="1"/>
    <col min="12293" max="12293" width="11.5703125" style="814" customWidth="1"/>
    <col min="12294" max="12294" width="12.28515625" style="814" customWidth="1"/>
    <col min="12295" max="12295" width="14.42578125" style="814" customWidth="1"/>
    <col min="12296" max="12296" width="17.5703125" style="814" customWidth="1"/>
    <col min="12297" max="12297" width="13.42578125" style="814" customWidth="1"/>
    <col min="12298" max="12542" width="8.85546875" style="814"/>
    <col min="12543" max="12543" width="13.140625" style="814" customWidth="1"/>
    <col min="12544" max="12544" width="43.42578125" style="814" customWidth="1"/>
    <col min="12545" max="12545" width="17.5703125" style="814" customWidth="1"/>
    <col min="12546" max="12546" width="12.42578125" style="814" customWidth="1"/>
    <col min="12547" max="12547" width="13.7109375" style="814" customWidth="1"/>
    <col min="12548" max="12548" width="14.140625" style="814" customWidth="1"/>
    <col min="12549" max="12549" width="11.5703125" style="814" customWidth="1"/>
    <col min="12550" max="12550" width="12.28515625" style="814" customWidth="1"/>
    <col min="12551" max="12551" width="14.42578125" style="814" customWidth="1"/>
    <col min="12552" max="12552" width="17.5703125" style="814" customWidth="1"/>
    <col min="12553" max="12553" width="13.42578125" style="814" customWidth="1"/>
    <col min="12554" max="12798" width="8.85546875" style="814"/>
    <col min="12799" max="12799" width="13.140625" style="814" customWidth="1"/>
    <col min="12800" max="12800" width="43.42578125" style="814" customWidth="1"/>
    <col min="12801" max="12801" width="17.5703125" style="814" customWidth="1"/>
    <col min="12802" max="12802" width="12.42578125" style="814" customWidth="1"/>
    <col min="12803" max="12803" width="13.7109375" style="814" customWidth="1"/>
    <col min="12804" max="12804" width="14.140625" style="814" customWidth="1"/>
    <col min="12805" max="12805" width="11.5703125" style="814" customWidth="1"/>
    <col min="12806" max="12806" width="12.28515625" style="814" customWidth="1"/>
    <col min="12807" max="12807" width="14.42578125" style="814" customWidth="1"/>
    <col min="12808" max="12808" width="17.5703125" style="814" customWidth="1"/>
    <col min="12809" max="12809" width="13.42578125" style="814" customWidth="1"/>
    <col min="12810" max="13054" width="8.85546875" style="814"/>
    <col min="13055" max="13055" width="13.140625" style="814" customWidth="1"/>
    <col min="13056" max="13056" width="43.42578125" style="814" customWidth="1"/>
    <col min="13057" max="13057" width="17.5703125" style="814" customWidth="1"/>
    <col min="13058" max="13058" width="12.42578125" style="814" customWidth="1"/>
    <col min="13059" max="13059" width="13.7109375" style="814" customWidth="1"/>
    <col min="13060" max="13060" width="14.140625" style="814" customWidth="1"/>
    <col min="13061" max="13061" width="11.5703125" style="814" customWidth="1"/>
    <col min="13062" max="13062" width="12.28515625" style="814" customWidth="1"/>
    <col min="13063" max="13063" width="14.42578125" style="814" customWidth="1"/>
    <col min="13064" max="13064" width="17.5703125" style="814" customWidth="1"/>
    <col min="13065" max="13065" width="13.42578125" style="814" customWidth="1"/>
    <col min="13066" max="13310" width="8.85546875" style="814"/>
    <col min="13311" max="13311" width="13.140625" style="814" customWidth="1"/>
    <col min="13312" max="13312" width="43.42578125" style="814" customWidth="1"/>
    <col min="13313" max="13313" width="17.5703125" style="814" customWidth="1"/>
    <col min="13314" max="13314" width="12.42578125" style="814" customWidth="1"/>
    <col min="13315" max="13315" width="13.7109375" style="814" customWidth="1"/>
    <col min="13316" max="13316" width="14.140625" style="814" customWidth="1"/>
    <col min="13317" max="13317" width="11.5703125" style="814" customWidth="1"/>
    <col min="13318" max="13318" width="12.28515625" style="814" customWidth="1"/>
    <col min="13319" max="13319" width="14.42578125" style="814" customWidth="1"/>
    <col min="13320" max="13320" width="17.5703125" style="814" customWidth="1"/>
    <col min="13321" max="13321" width="13.42578125" style="814" customWidth="1"/>
    <col min="13322" max="13566" width="8.85546875" style="814"/>
    <col min="13567" max="13567" width="13.140625" style="814" customWidth="1"/>
    <col min="13568" max="13568" width="43.42578125" style="814" customWidth="1"/>
    <col min="13569" max="13569" width="17.5703125" style="814" customWidth="1"/>
    <col min="13570" max="13570" width="12.42578125" style="814" customWidth="1"/>
    <col min="13571" max="13571" width="13.7109375" style="814" customWidth="1"/>
    <col min="13572" max="13572" width="14.140625" style="814" customWidth="1"/>
    <col min="13573" max="13573" width="11.5703125" style="814" customWidth="1"/>
    <col min="13574" max="13574" width="12.28515625" style="814" customWidth="1"/>
    <col min="13575" max="13575" width="14.42578125" style="814" customWidth="1"/>
    <col min="13576" max="13576" width="17.5703125" style="814" customWidth="1"/>
    <col min="13577" max="13577" width="13.42578125" style="814" customWidth="1"/>
    <col min="13578" max="13822" width="8.85546875" style="814"/>
    <col min="13823" max="13823" width="13.140625" style="814" customWidth="1"/>
    <col min="13824" max="13824" width="43.42578125" style="814" customWidth="1"/>
    <col min="13825" max="13825" width="17.5703125" style="814" customWidth="1"/>
    <col min="13826" max="13826" width="12.42578125" style="814" customWidth="1"/>
    <col min="13827" max="13827" width="13.7109375" style="814" customWidth="1"/>
    <col min="13828" max="13828" width="14.140625" style="814" customWidth="1"/>
    <col min="13829" max="13829" width="11.5703125" style="814" customWidth="1"/>
    <col min="13830" max="13830" width="12.28515625" style="814" customWidth="1"/>
    <col min="13831" max="13831" width="14.42578125" style="814" customWidth="1"/>
    <col min="13832" max="13832" width="17.5703125" style="814" customWidth="1"/>
    <col min="13833" max="13833" width="13.42578125" style="814" customWidth="1"/>
    <col min="13834" max="14078" width="8.85546875" style="814"/>
    <col min="14079" max="14079" width="13.140625" style="814" customWidth="1"/>
    <col min="14080" max="14080" width="43.42578125" style="814" customWidth="1"/>
    <col min="14081" max="14081" width="17.5703125" style="814" customWidth="1"/>
    <col min="14082" max="14082" width="12.42578125" style="814" customWidth="1"/>
    <col min="14083" max="14083" width="13.7109375" style="814" customWidth="1"/>
    <col min="14084" max="14084" width="14.140625" style="814" customWidth="1"/>
    <col min="14085" max="14085" width="11.5703125" style="814" customWidth="1"/>
    <col min="14086" max="14086" width="12.28515625" style="814" customWidth="1"/>
    <col min="14087" max="14087" width="14.42578125" style="814" customWidth="1"/>
    <col min="14088" max="14088" width="17.5703125" style="814" customWidth="1"/>
    <col min="14089" max="14089" width="13.42578125" style="814" customWidth="1"/>
    <col min="14090" max="14334" width="8.85546875" style="814"/>
    <col min="14335" max="14335" width="13.140625" style="814" customWidth="1"/>
    <col min="14336" max="14336" width="43.42578125" style="814" customWidth="1"/>
    <col min="14337" max="14337" width="17.5703125" style="814" customWidth="1"/>
    <col min="14338" max="14338" width="12.42578125" style="814" customWidth="1"/>
    <col min="14339" max="14339" width="13.7109375" style="814" customWidth="1"/>
    <col min="14340" max="14340" width="14.140625" style="814" customWidth="1"/>
    <col min="14341" max="14341" width="11.5703125" style="814" customWidth="1"/>
    <col min="14342" max="14342" width="12.28515625" style="814" customWidth="1"/>
    <col min="14343" max="14343" width="14.42578125" style="814" customWidth="1"/>
    <col min="14344" max="14344" width="17.5703125" style="814" customWidth="1"/>
    <col min="14345" max="14345" width="13.42578125" style="814" customWidth="1"/>
    <col min="14346" max="14590" width="8.85546875" style="814"/>
    <col min="14591" max="14591" width="13.140625" style="814" customWidth="1"/>
    <col min="14592" max="14592" width="43.42578125" style="814" customWidth="1"/>
    <col min="14593" max="14593" width="17.5703125" style="814" customWidth="1"/>
    <col min="14594" max="14594" width="12.42578125" style="814" customWidth="1"/>
    <col min="14595" max="14595" width="13.7109375" style="814" customWidth="1"/>
    <col min="14596" max="14596" width="14.140625" style="814" customWidth="1"/>
    <col min="14597" max="14597" width="11.5703125" style="814" customWidth="1"/>
    <col min="14598" max="14598" width="12.28515625" style="814" customWidth="1"/>
    <col min="14599" max="14599" width="14.42578125" style="814" customWidth="1"/>
    <col min="14600" max="14600" width="17.5703125" style="814" customWidth="1"/>
    <col min="14601" max="14601" width="13.42578125" style="814" customWidth="1"/>
    <col min="14602" max="14846" width="8.85546875" style="814"/>
    <col min="14847" max="14847" width="13.140625" style="814" customWidth="1"/>
    <col min="14848" max="14848" width="43.42578125" style="814" customWidth="1"/>
    <col min="14849" max="14849" width="17.5703125" style="814" customWidth="1"/>
    <col min="14850" max="14850" width="12.42578125" style="814" customWidth="1"/>
    <col min="14851" max="14851" width="13.7109375" style="814" customWidth="1"/>
    <col min="14852" max="14852" width="14.140625" style="814" customWidth="1"/>
    <col min="14853" max="14853" width="11.5703125" style="814" customWidth="1"/>
    <col min="14854" max="14854" width="12.28515625" style="814" customWidth="1"/>
    <col min="14855" max="14855" width="14.42578125" style="814" customWidth="1"/>
    <col min="14856" max="14856" width="17.5703125" style="814" customWidth="1"/>
    <col min="14857" max="14857" width="13.42578125" style="814" customWidth="1"/>
    <col min="14858" max="15102" width="8.85546875" style="814"/>
    <col min="15103" max="15103" width="13.140625" style="814" customWidth="1"/>
    <col min="15104" max="15104" width="43.42578125" style="814" customWidth="1"/>
    <col min="15105" max="15105" width="17.5703125" style="814" customWidth="1"/>
    <col min="15106" max="15106" width="12.42578125" style="814" customWidth="1"/>
    <col min="15107" max="15107" width="13.7109375" style="814" customWidth="1"/>
    <col min="15108" max="15108" width="14.140625" style="814" customWidth="1"/>
    <col min="15109" max="15109" width="11.5703125" style="814" customWidth="1"/>
    <col min="15110" max="15110" width="12.28515625" style="814" customWidth="1"/>
    <col min="15111" max="15111" width="14.42578125" style="814" customWidth="1"/>
    <col min="15112" max="15112" width="17.5703125" style="814" customWidth="1"/>
    <col min="15113" max="15113" width="13.42578125" style="814" customWidth="1"/>
    <col min="15114" max="15358" width="8.85546875" style="814"/>
    <col min="15359" max="15359" width="13.140625" style="814" customWidth="1"/>
    <col min="15360" max="15360" width="43.42578125" style="814" customWidth="1"/>
    <col min="15361" max="15361" width="17.5703125" style="814" customWidth="1"/>
    <col min="15362" max="15362" width="12.42578125" style="814" customWidth="1"/>
    <col min="15363" max="15363" width="13.7109375" style="814" customWidth="1"/>
    <col min="15364" max="15364" width="14.140625" style="814" customWidth="1"/>
    <col min="15365" max="15365" width="11.5703125" style="814" customWidth="1"/>
    <col min="15366" max="15366" width="12.28515625" style="814" customWidth="1"/>
    <col min="15367" max="15367" width="14.42578125" style="814" customWidth="1"/>
    <col min="15368" max="15368" width="17.5703125" style="814" customWidth="1"/>
    <col min="15369" max="15369" width="13.42578125" style="814" customWidth="1"/>
    <col min="15370" max="15614" width="8.85546875" style="814"/>
    <col min="15615" max="15615" width="13.140625" style="814" customWidth="1"/>
    <col min="15616" max="15616" width="43.42578125" style="814" customWidth="1"/>
    <col min="15617" max="15617" width="17.5703125" style="814" customWidth="1"/>
    <col min="15618" max="15618" width="12.42578125" style="814" customWidth="1"/>
    <col min="15619" max="15619" width="13.7109375" style="814" customWidth="1"/>
    <col min="15620" max="15620" width="14.140625" style="814" customWidth="1"/>
    <col min="15621" max="15621" width="11.5703125" style="814" customWidth="1"/>
    <col min="15622" max="15622" width="12.28515625" style="814" customWidth="1"/>
    <col min="15623" max="15623" width="14.42578125" style="814" customWidth="1"/>
    <col min="15624" max="15624" width="17.5703125" style="814" customWidth="1"/>
    <col min="15625" max="15625" width="13.42578125" style="814" customWidth="1"/>
    <col min="15626" max="15870" width="8.85546875" style="814"/>
    <col min="15871" max="15871" width="13.140625" style="814" customWidth="1"/>
    <col min="15872" max="15872" width="43.42578125" style="814" customWidth="1"/>
    <col min="15873" max="15873" width="17.5703125" style="814" customWidth="1"/>
    <col min="15874" max="15874" width="12.42578125" style="814" customWidth="1"/>
    <col min="15875" max="15875" width="13.7109375" style="814" customWidth="1"/>
    <col min="15876" max="15876" width="14.140625" style="814" customWidth="1"/>
    <col min="15877" max="15877" width="11.5703125" style="814" customWidth="1"/>
    <col min="15878" max="15878" width="12.28515625" style="814" customWidth="1"/>
    <col min="15879" max="15879" width="14.42578125" style="814" customWidth="1"/>
    <col min="15880" max="15880" width="17.5703125" style="814" customWidth="1"/>
    <col min="15881" max="15881" width="13.42578125" style="814" customWidth="1"/>
    <col min="15882" max="16126" width="8.85546875" style="814"/>
    <col min="16127" max="16127" width="13.140625" style="814" customWidth="1"/>
    <col min="16128" max="16128" width="43.42578125" style="814" customWidth="1"/>
    <col min="16129" max="16129" width="17.5703125" style="814" customWidth="1"/>
    <col min="16130" max="16130" width="12.42578125" style="814" customWidth="1"/>
    <col min="16131" max="16131" width="13.7109375" style="814" customWidth="1"/>
    <col min="16132" max="16132" width="14.140625" style="814" customWidth="1"/>
    <col min="16133" max="16133" width="11.5703125" style="814" customWidth="1"/>
    <col min="16134" max="16134" width="12.28515625" style="814" customWidth="1"/>
    <col min="16135" max="16135" width="14.42578125" style="814" customWidth="1"/>
    <col min="16136" max="16136" width="17.5703125" style="814" customWidth="1"/>
    <col min="16137" max="16137" width="13.42578125" style="814" customWidth="1"/>
    <col min="16138" max="16384" width="8.85546875" style="814"/>
  </cols>
  <sheetData>
    <row r="1" spans="1:14" ht="20.25">
      <c r="A1" s="936" t="str">
        <f>'APD 150 Pg1'!A1</f>
        <v>Department of Human Services</v>
      </c>
      <c r="C1" s="1828" t="s">
        <v>1008</v>
      </c>
      <c r="D1" s="1828"/>
      <c r="E1" s="1828"/>
      <c r="F1" s="1828"/>
      <c r="G1" s="1828"/>
      <c r="H1" s="1828"/>
      <c r="J1" s="1178" t="str">
        <f>'COVID-ARP'!G1</f>
        <v>Approved By:</v>
      </c>
      <c r="K1" s="972" t="s">
        <v>47</v>
      </c>
    </row>
    <row r="2" spans="1:14" ht="18">
      <c r="A2" s="937" t="str">
        <f>'APD 150 Pg1'!A2</f>
        <v>Aging and People with Disabilities</v>
      </c>
      <c r="B2" s="937"/>
      <c r="C2" s="916"/>
      <c r="D2" s="1829" t="s">
        <v>492</v>
      </c>
      <c r="E2" s="1829"/>
      <c r="F2" s="1829"/>
      <c r="G2" s="1829"/>
      <c r="H2" s="1829"/>
      <c r="J2" s="1179" t="s">
        <v>350</v>
      </c>
      <c r="K2" s="972" t="s">
        <v>47</v>
      </c>
    </row>
    <row r="3" spans="1:14" ht="18">
      <c r="A3" s="964" t="e">
        <f>#REF!</f>
        <v>#REF!</v>
      </c>
      <c r="B3" s="971" t="s">
        <v>47</v>
      </c>
      <c r="C3" s="916"/>
      <c r="D3" s="916"/>
      <c r="E3" s="916"/>
      <c r="F3" s="916"/>
      <c r="G3" s="941" t="s">
        <v>772</v>
      </c>
      <c r="H3" s="941"/>
      <c r="J3" s="942"/>
    </row>
    <row r="4" spans="1:14" ht="15.75">
      <c r="A4" s="959" t="str">
        <f>'APD 150 Pg1'!A6:B6</f>
        <v xml:space="preserve">AAA Name:  </v>
      </c>
      <c r="B4" s="971" t="s">
        <v>47</v>
      </c>
      <c r="C4" s="916"/>
      <c r="D4" s="916"/>
      <c r="E4" s="814"/>
      <c r="F4" s="814"/>
      <c r="G4" s="1830" t="s">
        <v>710</v>
      </c>
      <c r="H4" s="1831"/>
      <c r="J4" s="1179" t="str">
        <f>'COVID-ARP'!G4</f>
        <v>Prepared By:</v>
      </c>
      <c r="K4" s="972" t="s">
        <v>47</v>
      </c>
    </row>
    <row r="5" spans="1:14" ht="15.75">
      <c r="A5" s="967"/>
      <c r="B5" s="980"/>
      <c r="C5" s="916"/>
      <c r="D5" s="916"/>
      <c r="E5" s="814" t="str">
        <f>'APD 150 Pg1'!H10</f>
        <v xml:space="preserve">   Fiscal Year:      </v>
      </c>
      <c r="F5" s="916"/>
      <c r="G5" s="971" t="s">
        <v>47</v>
      </c>
      <c r="H5" s="916"/>
      <c r="J5" s="1179" t="str">
        <f>'COVID-ARP'!G5</f>
        <v>Phone:</v>
      </c>
      <c r="K5" s="972" t="s">
        <v>47</v>
      </c>
    </row>
    <row r="6" spans="1:14" ht="16.5" thickBot="1">
      <c r="A6" s="968" t="s">
        <v>739</v>
      </c>
      <c r="B6" s="1092" t="s">
        <v>740</v>
      </c>
      <c r="C6" s="916"/>
      <c r="D6" s="916"/>
      <c r="E6" s="916" t="str">
        <f>'APD 150 Pg1'!H11</f>
        <v>Biennial Year:</v>
      </c>
      <c r="F6" s="916"/>
      <c r="G6" s="971" t="s">
        <v>47</v>
      </c>
      <c r="H6" s="916"/>
    </row>
    <row r="7" spans="1:14" ht="16.5" thickTop="1" thickBot="1">
      <c r="A7" s="906"/>
      <c r="B7" s="1180"/>
      <c r="C7" s="1034"/>
      <c r="D7" s="1034"/>
      <c r="E7" s="1034"/>
      <c r="F7" s="1034"/>
      <c r="G7" s="1034"/>
      <c r="H7" s="1034"/>
      <c r="I7" s="1019"/>
    </row>
    <row r="8" spans="1:14" ht="15.75" thickBot="1">
      <c r="A8" s="968"/>
      <c r="B8" s="1180"/>
      <c r="C8" s="1035" t="s">
        <v>736</v>
      </c>
      <c r="D8" s="1035" t="s">
        <v>736</v>
      </c>
      <c r="E8" s="1035" t="s">
        <v>736</v>
      </c>
      <c r="F8" s="1035" t="s">
        <v>736</v>
      </c>
      <c r="G8" s="1035" t="s">
        <v>736</v>
      </c>
      <c r="H8" s="994" t="s">
        <v>736</v>
      </c>
      <c r="I8" s="1647" t="s">
        <v>983</v>
      </c>
    </row>
    <row r="9" spans="1:14" ht="13.5" customHeight="1" thickBot="1">
      <c r="A9" s="906"/>
      <c r="B9" s="940" t="s">
        <v>773</v>
      </c>
      <c r="C9" s="1035" t="s">
        <v>691</v>
      </c>
      <c r="D9" s="1035" t="s">
        <v>691</v>
      </c>
      <c r="E9" s="1035" t="s">
        <v>691</v>
      </c>
      <c r="F9" s="1035" t="s">
        <v>691</v>
      </c>
      <c r="G9" s="1035" t="s">
        <v>691</v>
      </c>
      <c r="H9" s="994" t="s">
        <v>707</v>
      </c>
      <c r="I9" s="1648"/>
    </row>
    <row r="10" spans="1:14" ht="15.75" thickBot="1">
      <c r="A10" s="906"/>
      <c r="B10" s="1179" t="s">
        <v>774</v>
      </c>
      <c r="C10" s="995" t="s">
        <v>677</v>
      </c>
      <c r="D10" s="995" t="s">
        <v>678</v>
      </c>
      <c r="E10" s="995" t="s">
        <v>679</v>
      </c>
      <c r="F10" s="995" t="s">
        <v>729</v>
      </c>
      <c r="G10" s="995" t="s">
        <v>416</v>
      </c>
      <c r="H10" s="996" t="s">
        <v>968</v>
      </c>
      <c r="I10" s="1033" t="s">
        <v>706</v>
      </c>
    </row>
    <row r="11" spans="1:14" ht="16.5" thickTop="1" thickBot="1">
      <c r="A11" s="985" t="s">
        <v>713</v>
      </c>
      <c r="B11" s="986"/>
      <c r="C11" s="1005"/>
      <c r="D11" s="1005"/>
      <c r="E11" s="1005"/>
      <c r="F11" s="1005"/>
      <c r="G11" s="1005"/>
      <c r="H11" s="1005"/>
      <c r="I11" s="1006"/>
    </row>
    <row r="12" spans="1:14" ht="17.25" customHeight="1">
      <c r="A12" s="907" t="s">
        <v>294</v>
      </c>
      <c r="B12" s="987" t="s">
        <v>715</v>
      </c>
      <c r="C12" s="981" t="s">
        <v>716</v>
      </c>
      <c r="D12" s="981" t="s">
        <v>716</v>
      </c>
      <c r="E12" s="981" t="s">
        <v>716</v>
      </c>
      <c r="F12" s="981" t="s">
        <v>716</v>
      </c>
      <c r="G12" s="981" t="s">
        <v>716</v>
      </c>
      <c r="H12" s="989" t="s">
        <v>326</v>
      </c>
      <c r="I12" s="989" t="s">
        <v>326</v>
      </c>
      <c r="J12" s="282"/>
      <c r="K12" s="282"/>
      <c r="L12" s="282"/>
      <c r="M12" s="282"/>
      <c r="N12" s="978"/>
    </row>
    <row r="13" spans="1:14" ht="72.75" customHeight="1">
      <c r="A13" s="907" t="s">
        <v>67</v>
      </c>
      <c r="B13" s="988" t="s">
        <v>884</v>
      </c>
      <c r="C13" s="981" t="s">
        <v>716</v>
      </c>
      <c r="D13" s="981" t="s">
        <v>716</v>
      </c>
      <c r="E13" s="981" t="s">
        <v>716</v>
      </c>
      <c r="F13" s="1012"/>
      <c r="G13" s="1012"/>
      <c r="H13" s="989" t="s">
        <v>326</v>
      </c>
      <c r="I13" s="989" t="s">
        <v>326</v>
      </c>
    </row>
    <row r="14" spans="1:14" ht="28.5" customHeight="1">
      <c r="A14" s="1102" t="s">
        <v>725</v>
      </c>
      <c r="B14" s="1103" t="s">
        <v>752</v>
      </c>
      <c r="C14" s="981" t="s">
        <v>716</v>
      </c>
      <c r="D14" s="981" t="s">
        <v>716</v>
      </c>
      <c r="E14" s="981" t="s">
        <v>716</v>
      </c>
      <c r="F14" s="981" t="s">
        <v>716</v>
      </c>
      <c r="G14" s="981" t="s">
        <v>716</v>
      </c>
      <c r="H14" s="989" t="s">
        <v>326</v>
      </c>
      <c r="I14" s="989"/>
    </row>
    <row r="15" spans="1:14" ht="15.75">
      <c r="A15" s="907" t="s">
        <v>465</v>
      </c>
      <c r="B15" s="997" t="s">
        <v>714</v>
      </c>
      <c r="C15" s="989" t="s">
        <v>326</v>
      </c>
      <c r="D15" s="989" t="s">
        <v>326</v>
      </c>
      <c r="E15" s="989" t="s">
        <v>326</v>
      </c>
      <c r="F15" s="989" t="s">
        <v>326</v>
      </c>
      <c r="G15" s="989" t="s">
        <v>326</v>
      </c>
      <c r="H15" s="989" t="s">
        <v>326</v>
      </c>
      <c r="I15" s="989" t="s">
        <v>326</v>
      </c>
    </row>
    <row r="16" spans="1:14" ht="2.25" customHeight="1">
      <c r="A16" s="907" t="s">
        <v>466</v>
      </c>
      <c r="B16" s="997"/>
      <c r="C16" s="1002"/>
      <c r="D16" s="1002"/>
      <c r="E16" s="1002"/>
      <c r="F16" s="1002"/>
      <c r="G16" s="1002"/>
      <c r="H16" s="1002"/>
      <c r="I16" s="1007"/>
    </row>
    <row r="17" spans="1:26" ht="15.75">
      <c r="A17" s="938" t="s">
        <v>466</v>
      </c>
      <c r="B17" s="998" t="s">
        <v>883</v>
      </c>
      <c r="C17" s="989" t="s">
        <v>326</v>
      </c>
      <c r="D17" s="989" t="s">
        <v>326</v>
      </c>
      <c r="E17" s="989" t="s">
        <v>326</v>
      </c>
      <c r="F17" s="989" t="s">
        <v>326</v>
      </c>
      <c r="G17" s="989" t="s">
        <v>326</v>
      </c>
      <c r="H17" s="989" t="s">
        <v>326</v>
      </c>
      <c r="I17" s="989" t="s">
        <v>326</v>
      </c>
    </row>
    <row r="18" spans="1:26" ht="18" customHeight="1">
      <c r="A18" s="938" t="s">
        <v>630</v>
      </c>
      <c r="B18" s="1411" t="s">
        <v>969</v>
      </c>
      <c r="C18" s="989" t="s">
        <v>326</v>
      </c>
      <c r="D18" s="989" t="s">
        <v>326</v>
      </c>
      <c r="E18" s="989" t="s">
        <v>326</v>
      </c>
      <c r="F18" s="989" t="s">
        <v>326</v>
      </c>
      <c r="G18" s="989" t="s">
        <v>326</v>
      </c>
      <c r="H18" s="989" t="s">
        <v>326</v>
      </c>
      <c r="I18" s="989" t="s">
        <v>326</v>
      </c>
      <c r="L18" s="1827"/>
      <c r="M18" s="1827"/>
      <c r="N18" s="1827"/>
      <c r="O18" s="1827"/>
      <c r="P18" s="1827"/>
      <c r="Q18" s="1827"/>
      <c r="R18" s="1827"/>
      <c r="S18" s="1827"/>
      <c r="T18" s="1827"/>
      <c r="U18" s="1827"/>
      <c r="V18" s="1827"/>
      <c r="W18" s="1827"/>
      <c r="X18" s="1827"/>
      <c r="Y18" s="1827"/>
      <c r="Z18" s="1827"/>
    </row>
    <row r="19" spans="1:26" ht="1.5" customHeight="1">
      <c r="A19" s="900"/>
      <c r="B19" s="999"/>
      <c r="C19" s="1003"/>
      <c r="D19" s="1003"/>
      <c r="E19" s="1003"/>
      <c r="F19" s="1003"/>
      <c r="G19" s="1003"/>
      <c r="H19" s="1003"/>
      <c r="I19" s="1008"/>
      <c r="L19" s="1827"/>
      <c r="M19" s="1827"/>
      <c r="N19" s="1827"/>
      <c r="O19" s="1827"/>
      <c r="P19" s="1827"/>
      <c r="Q19" s="1827"/>
      <c r="R19" s="1827"/>
      <c r="S19" s="1827"/>
      <c r="T19" s="1827"/>
      <c r="U19" s="1827"/>
      <c r="V19" s="1827"/>
      <c r="W19" s="1827"/>
      <c r="X19" s="1827"/>
      <c r="Y19" s="1827"/>
      <c r="Z19" s="1827"/>
    </row>
    <row r="20" spans="1:26" ht="15.75">
      <c r="A20" s="938" t="s">
        <v>692</v>
      </c>
      <c r="B20" s="1412" t="s">
        <v>970</v>
      </c>
      <c r="C20" s="981" t="s">
        <v>716</v>
      </c>
      <c r="D20" s="981" t="s">
        <v>716</v>
      </c>
      <c r="E20" s="981" t="s">
        <v>716</v>
      </c>
      <c r="F20" s="981" t="s">
        <v>716</v>
      </c>
      <c r="G20" s="981" t="s">
        <v>716</v>
      </c>
      <c r="H20" s="981" t="s">
        <v>716</v>
      </c>
      <c r="I20" s="989" t="s">
        <v>326</v>
      </c>
      <c r="L20" s="1827"/>
      <c r="M20" s="1827"/>
      <c r="N20" s="1827"/>
      <c r="O20" s="1827"/>
      <c r="P20" s="1827"/>
      <c r="Q20" s="1827"/>
      <c r="R20" s="1827"/>
      <c r="S20" s="1827"/>
      <c r="T20" s="1827"/>
      <c r="U20" s="1827"/>
      <c r="V20" s="1827"/>
      <c r="W20" s="1827"/>
      <c r="X20" s="1827"/>
      <c r="Y20" s="1827"/>
      <c r="Z20" s="1827"/>
    </row>
    <row r="21" spans="1:26" ht="15.75">
      <c r="A21" s="938" t="s">
        <v>693</v>
      </c>
      <c r="B21" s="1412" t="s">
        <v>971</v>
      </c>
      <c r="C21" s="981" t="s">
        <v>716</v>
      </c>
      <c r="D21" s="981" t="s">
        <v>716</v>
      </c>
      <c r="E21" s="981" t="s">
        <v>716</v>
      </c>
      <c r="F21" s="981" t="s">
        <v>716</v>
      </c>
      <c r="G21" s="981" t="s">
        <v>716</v>
      </c>
      <c r="H21" s="981" t="s">
        <v>716</v>
      </c>
      <c r="I21" s="989" t="s">
        <v>326</v>
      </c>
      <c r="L21" s="1827"/>
      <c r="M21" s="1827"/>
      <c r="N21" s="1827"/>
      <c r="O21" s="1827"/>
      <c r="P21" s="1827"/>
      <c r="Q21" s="1827"/>
      <c r="R21" s="1827"/>
      <c r="S21" s="1827"/>
      <c r="T21" s="1827"/>
      <c r="U21" s="1827"/>
      <c r="V21" s="1827"/>
      <c r="W21" s="1827"/>
      <c r="X21" s="1827"/>
      <c r="Y21" s="1827"/>
      <c r="Z21" s="1827"/>
    </row>
    <row r="22" spans="1:26" ht="1.5" customHeight="1">
      <c r="A22" s="900"/>
      <c r="B22" s="1000"/>
      <c r="C22" s="1004"/>
      <c r="D22" s="1004"/>
      <c r="E22" s="1004"/>
      <c r="F22" s="1004"/>
      <c r="G22" s="1004"/>
      <c r="H22" s="1004"/>
      <c r="I22" s="1008"/>
      <c r="L22" s="1827"/>
      <c r="M22" s="1827"/>
      <c r="N22" s="1827"/>
      <c r="O22" s="1827"/>
      <c r="P22" s="1827"/>
      <c r="Q22" s="1827"/>
      <c r="R22" s="1827"/>
      <c r="S22" s="1827"/>
      <c r="T22" s="1827"/>
      <c r="U22" s="1827"/>
      <c r="V22" s="1827"/>
      <c r="W22" s="1827"/>
      <c r="X22" s="1827"/>
      <c r="Y22" s="1827"/>
      <c r="Z22" s="1827"/>
    </row>
    <row r="23" spans="1:26" ht="15.75">
      <c r="A23" s="938" t="s">
        <v>694</v>
      </c>
      <c r="B23" s="1413" t="s">
        <v>972</v>
      </c>
      <c r="C23" s="989" t="s">
        <v>326</v>
      </c>
      <c r="D23" s="989" t="s">
        <v>326</v>
      </c>
      <c r="E23" s="989" t="s">
        <v>326</v>
      </c>
      <c r="F23" s="989" t="s">
        <v>326</v>
      </c>
      <c r="G23" s="989" t="s">
        <v>326</v>
      </c>
      <c r="H23" s="989" t="s">
        <v>326</v>
      </c>
      <c r="I23" s="989" t="s">
        <v>326</v>
      </c>
      <c r="L23" s="1827"/>
      <c r="M23" s="1827"/>
      <c r="N23" s="1827"/>
      <c r="O23" s="1827"/>
      <c r="P23" s="1827"/>
      <c r="Q23" s="1827"/>
      <c r="R23" s="1827"/>
      <c r="S23" s="1827"/>
      <c r="T23" s="1827"/>
      <c r="U23" s="1827"/>
      <c r="V23" s="1827"/>
      <c r="W23" s="1827"/>
      <c r="X23" s="1827"/>
      <c r="Y23" s="1827"/>
      <c r="Z23" s="1827"/>
    </row>
    <row r="24" spans="1:26" ht="15.75">
      <c r="A24" s="938" t="s">
        <v>695</v>
      </c>
      <c r="B24" s="1001" t="s">
        <v>717</v>
      </c>
      <c r="C24" s="989" t="s">
        <v>326</v>
      </c>
      <c r="D24" s="989" t="s">
        <v>326</v>
      </c>
      <c r="E24" s="989" t="s">
        <v>326</v>
      </c>
      <c r="F24" s="989" t="s">
        <v>326</v>
      </c>
      <c r="G24" s="989" t="s">
        <v>326</v>
      </c>
      <c r="H24" s="989" t="s">
        <v>326</v>
      </c>
      <c r="I24" s="989" t="s">
        <v>326</v>
      </c>
    </row>
    <row r="25" spans="1:26" ht="15.75">
      <c r="A25" s="938" t="s">
        <v>696</v>
      </c>
      <c r="B25" s="982" t="s">
        <v>718</v>
      </c>
      <c r="C25" s="989" t="s">
        <v>326</v>
      </c>
      <c r="D25" s="989" t="s">
        <v>326</v>
      </c>
      <c r="E25" s="989" t="s">
        <v>326</v>
      </c>
      <c r="F25" s="989" t="s">
        <v>326</v>
      </c>
      <c r="G25" s="989" t="s">
        <v>326</v>
      </c>
      <c r="H25" s="989" t="s">
        <v>326</v>
      </c>
      <c r="I25" s="989" t="s">
        <v>326</v>
      </c>
      <c r="J25" s="983"/>
      <c r="K25" s="983"/>
      <c r="L25" s="983"/>
      <c r="M25" s="984"/>
    </row>
    <row r="26" spans="1:26" ht="16.5" thickBot="1">
      <c r="A26" s="899"/>
      <c r="B26" s="1382" t="s">
        <v>954</v>
      </c>
      <c r="C26" s="989" t="s">
        <v>326</v>
      </c>
      <c r="D26" s="989" t="s">
        <v>326</v>
      </c>
      <c r="E26" s="989" t="s">
        <v>326</v>
      </c>
      <c r="F26" s="989" t="s">
        <v>326</v>
      </c>
      <c r="G26" s="989" t="s">
        <v>326</v>
      </c>
      <c r="H26" s="989" t="s">
        <v>326</v>
      </c>
      <c r="I26" s="989" t="s">
        <v>326</v>
      </c>
    </row>
    <row r="27" spans="1:26" ht="41.25" customHeight="1" thickBot="1">
      <c r="A27" s="929"/>
      <c r="B27" s="973"/>
      <c r="C27" s="1035" t="s">
        <v>736</v>
      </c>
      <c r="D27" s="1035" t="s">
        <v>736</v>
      </c>
      <c r="E27" s="1035" t="s">
        <v>736</v>
      </c>
      <c r="F27" s="1035" t="s">
        <v>736</v>
      </c>
      <c r="G27" s="1035" t="s">
        <v>736</v>
      </c>
      <c r="H27" s="994" t="s">
        <v>736</v>
      </c>
      <c r="I27" s="1104" t="str">
        <f>I8</f>
        <v xml:space="preserve"> ARP</v>
      </c>
    </row>
    <row r="28" spans="1:26" ht="49.5" thickTop="1">
      <c r="A28" s="993" t="s">
        <v>371</v>
      </c>
      <c r="B28" s="992" t="s">
        <v>775</v>
      </c>
      <c r="C28" s="995" t="s">
        <v>677</v>
      </c>
      <c r="D28" s="995" t="s">
        <v>678</v>
      </c>
      <c r="E28" s="995" t="s">
        <v>679</v>
      </c>
      <c r="F28" s="995" t="s">
        <v>729</v>
      </c>
      <c r="G28" s="995" t="s">
        <v>416</v>
      </c>
      <c r="H28" s="996" t="s">
        <v>968</v>
      </c>
      <c r="I28" s="1105" t="s">
        <v>753</v>
      </c>
    </row>
    <row r="29" spans="1:26" ht="15.75">
      <c r="A29" s="903"/>
      <c r="B29" s="1344" t="s">
        <v>885</v>
      </c>
      <c r="C29" s="981" t="s">
        <v>716</v>
      </c>
      <c r="D29" s="981" t="s">
        <v>716</v>
      </c>
      <c r="E29" s="981" t="s">
        <v>716</v>
      </c>
      <c r="F29" s="981" t="s">
        <v>716</v>
      </c>
      <c r="G29" s="981" t="s">
        <v>716</v>
      </c>
      <c r="H29" s="989" t="s">
        <v>326</v>
      </c>
      <c r="I29" s="989" t="s">
        <v>326</v>
      </c>
    </row>
    <row r="30" spans="1:26" ht="15.75">
      <c r="A30" s="903" t="str">
        <f>'Service Category Lookup Val '!A11</f>
        <v>05</v>
      </c>
      <c r="B30" s="1009" t="str">
        <f>'Service Category Lookup Val '!D11</f>
        <v>Adult Day Care</v>
      </c>
      <c r="C30" s="981" t="s">
        <v>716</v>
      </c>
      <c r="D30" s="981" t="s">
        <v>716</v>
      </c>
      <c r="E30" s="981" t="s">
        <v>716</v>
      </c>
      <c r="F30" s="981" t="s">
        <v>716</v>
      </c>
      <c r="G30" s="981" t="s">
        <v>716</v>
      </c>
      <c r="H30" s="989" t="s">
        <v>326</v>
      </c>
      <c r="I30" s="989" t="s">
        <v>326</v>
      </c>
    </row>
    <row r="31" spans="1:26" ht="15.75">
      <c r="A31" s="903" t="str">
        <f>'Service Category Lookup Val '!A12</f>
        <v>06</v>
      </c>
      <c r="B31" s="1009" t="str">
        <f>'Service Category Lookup Val '!D12</f>
        <v>Case Management</v>
      </c>
      <c r="C31" s="981" t="s">
        <v>716</v>
      </c>
      <c r="D31" s="981" t="s">
        <v>716</v>
      </c>
      <c r="E31" s="981" t="s">
        <v>716</v>
      </c>
      <c r="F31" s="981" t="s">
        <v>716</v>
      </c>
      <c r="G31" s="981" t="s">
        <v>716</v>
      </c>
      <c r="H31" s="989" t="s">
        <v>326</v>
      </c>
      <c r="I31" s="989" t="s">
        <v>326</v>
      </c>
    </row>
    <row r="32" spans="1:26" ht="15.75">
      <c r="A32" s="904" t="s">
        <v>39</v>
      </c>
      <c r="B32" s="1010"/>
      <c r="C32" s="989" t="s">
        <v>326</v>
      </c>
      <c r="D32" s="989" t="s">
        <v>326</v>
      </c>
      <c r="E32" s="989" t="s">
        <v>326</v>
      </c>
      <c r="F32" s="989" t="s">
        <v>326</v>
      </c>
      <c r="G32" s="989" t="s">
        <v>326</v>
      </c>
      <c r="H32" s="989" t="s">
        <v>326</v>
      </c>
      <c r="I32" s="989" t="s">
        <v>326</v>
      </c>
      <c r="J32" s="989" t="s">
        <v>326</v>
      </c>
    </row>
    <row r="33" spans="3:10" customFormat="1" ht="12">
      <c r="C33" s="631"/>
      <c r="D33" s="631"/>
      <c r="E33" s="631"/>
      <c r="F33" s="631"/>
      <c r="G33" s="631"/>
      <c r="H33" s="631"/>
    </row>
    <row r="34" spans="3:10" ht="60">
      <c r="C34" s="943"/>
      <c r="D34" s="1181" t="s">
        <v>776</v>
      </c>
      <c r="E34" s="918" t="s">
        <v>407</v>
      </c>
      <c r="F34" s="917" t="s">
        <v>409</v>
      </c>
      <c r="G34" s="1410" t="s">
        <v>967</v>
      </c>
      <c r="H34" s="943"/>
      <c r="I34" s="943"/>
      <c r="J34" s="943"/>
    </row>
    <row r="35" spans="3:10" ht="15.75">
      <c r="C35" s="944"/>
      <c r="D35" s="932" t="s">
        <v>412</v>
      </c>
      <c r="E35" s="919">
        <v>0.18</v>
      </c>
      <c r="F35" s="989" t="s">
        <v>326</v>
      </c>
      <c r="G35" s="920"/>
      <c r="H35" s="944"/>
      <c r="I35" s="944"/>
      <c r="J35" s="944"/>
    </row>
    <row r="36" spans="3:10" ht="15.75">
      <c r="C36" s="945"/>
      <c r="D36" s="933" t="s">
        <v>415</v>
      </c>
      <c r="E36" s="922">
        <v>0.03</v>
      </c>
      <c r="F36" s="989" t="s">
        <v>326</v>
      </c>
      <c r="G36" s="921"/>
      <c r="H36" s="945"/>
      <c r="I36" s="945"/>
      <c r="J36" s="945"/>
    </row>
    <row r="37" spans="3:10" ht="15.75">
      <c r="C37" s="946"/>
      <c r="D37" s="934" t="s">
        <v>418</v>
      </c>
      <c r="E37" s="923">
        <v>0.03</v>
      </c>
      <c r="F37" s="989" t="s">
        <v>326</v>
      </c>
      <c r="G37" s="901"/>
      <c r="H37" s="946"/>
      <c r="I37" s="946"/>
      <c r="J37" s="946"/>
    </row>
    <row r="38" spans="3:10">
      <c r="D38" s="916"/>
      <c r="E38" s="916"/>
      <c r="F38" s="916"/>
      <c r="G38" s="935"/>
      <c r="I38" s="942"/>
      <c r="J38" s="942"/>
    </row>
    <row r="39" spans="3:10">
      <c r="C39" s="924"/>
      <c r="D39" s="924"/>
      <c r="E39" s="1111" t="s">
        <v>736</v>
      </c>
      <c r="F39" s="1110" t="s">
        <v>738</v>
      </c>
      <c r="G39" s="1147" t="s">
        <v>757</v>
      </c>
      <c r="H39" s="1106" t="s">
        <v>709</v>
      </c>
    </row>
    <row r="40" spans="3:10">
      <c r="C40" s="924" t="s">
        <v>399</v>
      </c>
      <c r="D40" s="924" t="s">
        <v>683</v>
      </c>
      <c r="E40" s="956" t="s">
        <v>680</v>
      </c>
      <c r="F40" s="956" t="s">
        <v>680</v>
      </c>
      <c r="G40" s="1107" t="s">
        <v>680</v>
      </c>
      <c r="H40" s="1107" t="s">
        <v>680</v>
      </c>
    </row>
    <row r="41" spans="3:10" ht="15.75">
      <c r="C41" s="902" t="s">
        <v>410</v>
      </c>
      <c r="D41" s="989" t="s">
        <v>326</v>
      </c>
      <c r="E41" s="989" t="s">
        <v>326</v>
      </c>
      <c r="F41" s="989" t="s">
        <v>326</v>
      </c>
      <c r="G41" s="1032"/>
      <c r="H41" s="1108" t="s">
        <v>708</v>
      </c>
    </row>
    <row r="42" spans="3:10" ht="15.75">
      <c r="C42" s="926" t="s">
        <v>413</v>
      </c>
      <c r="D42" s="989" t="s">
        <v>326</v>
      </c>
      <c r="E42" s="989" t="s">
        <v>326</v>
      </c>
      <c r="F42" s="1032"/>
      <c r="G42" s="1032"/>
      <c r="H42" s="1108" t="s">
        <v>678</v>
      </c>
    </row>
    <row r="43" spans="3:10" ht="18.75" thickBot="1">
      <c r="C43" s="931" t="str">
        <f>IF(D42&lt;=D41,"within compliance","out of compliance")</f>
        <v>within compliance</v>
      </c>
      <c r="D43" s="955"/>
      <c r="E43" s="989" t="s">
        <v>326</v>
      </c>
      <c r="F43" s="1032"/>
      <c r="G43" s="989" t="s">
        <v>326</v>
      </c>
      <c r="H43" s="1109" t="s">
        <v>679</v>
      </c>
    </row>
    <row r="44" spans="3:10" ht="15.75">
      <c r="C44" s="927" t="s">
        <v>223</v>
      </c>
      <c r="D44" s="989" t="s">
        <v>326</v>
      </c>
      <c r="E44" s="989" t="s">
        <v>326</v>
      </c>
      <c r="F44" s="1032"/>
      <c r="G44" s="1032"/>
      <c r="H44" s="1109" t="s">
        <v>416</v>
      </c>
    </row>
    <row r="45" spans="3:10" ht="15.75">
      <c r="C45" s="916"/>
      <c r="D45" s="916"/>
      <c r="E45" s="989" t="s">
        <v>326</v>
      </c>
      <c r="F45" s="989" t="s">
        <v>326</v>
      </c>
      <c r="G45" s="989" t="s">
        <v>326</v>
      </c>
      <c r="H45" s="948"/>
    </row>
    <row r="46" spans="3:10" ht="15.75">
      <c r="C46" s="916"/>
      <c r="D46" s="916"/>
      <c r="E46" s="1024" t="s">
        <v>727</v>
      </c>
      <c r="F46" s="989" t="s">
        <v>326</v>
      </c>
      <c r="G46" s="947"/>
      <c r="H46" s="947"/>
    </row>
  </sheetData>
  <mergeCells count="10">
    <mergeCell ref="L22:Z22"/>
    <mergeCell ref="L23:Z23"/>
    <mergeCell ref="C1:H1"/>
    <mergeCell ref="L18:Z18"/>
    <mergeCell ref="L19:Z19"/>
    <mergeCell ref="L20:Z20"/>
    <mergeCell ref="L21:Z21"/>
    <mergeCell ref="D2:H2"/>
    <mergeCell ref="G4:H4"/>
    <mergeCell ref="I8:I9"/>
  </mergeCells>
  <pageMargins left="0.7" right="0.7" top="0.75" bottom="0.75" header="0.3" footer="0.3"/>
  <pageSetup scale="25"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BA89"/>
  <sheetViews>
    <sheetView topLeftCell="A10" zoomScale="75" zoomScaleNormal="75" zoomScalePageLayoutView="75" workbookViewId="0">
      <selection activeCell="H28" sqref="H28"/>
    </sheetView>
  </sheetViews>
  <sheetFormatPr defaultColWidth="9" defaultRowHeight="12"/>
  <cols>
    <col min="1" max="1" width="20.5703125" style="685" customWidth="1"/>
    <col min="2" max="2" width="13.5703125" style="216" customWidth="1"/>
    <col min="3" max="3" width="7.42578125" style="216" customWidth="1"/>
    <col min="4" max="4" width="22.28515625" style="216" customWidth="1"/>
    <col min="5" max="6" width="16.5703125" style="216" customWidth="1"/>
    <col min="7" max="7" width="17.7109375" style="216" customWidth="1"/>
    <col min="8" max="8" width="16.5703125" style="216" customWidth="1"/>
    <col min="9" max="9" width="18.85546875" style="216" customWidth="1"/>
    <col min="10" max="13" width="16.5703125" style="216" customWidth="1"/>
    <col min="14" max="14" width="8" style="216" customWidth="1"/>
    <col min="15" max="15" width="20.7109375" style="216" customWidth="1"/>
    <col min="16" max="16" width="16.85546875" style="216" customWidth="1"/>
    <col min="17" max="17" width="16" style="216" customWidth="1"/>
    <col min="18" max="16384" width="9" style="216"/>
  </cols>
  <sheetData>
    <row r="1" spans="1:53" s="155" customFormat="1" ht="18">
      <c r="A1" s="1609" t="str">
        <f>'APD 150 Pg1'!A1</f>
        <v>Department of Human Services</v>
      </c>
      <c r="B1" s="1450"/>
      <c r="C1" s="1610"/>
      <c r="D1" s="1611" t="s">
        <v>996</v>
      </c>
      <c r="E1" s="1518"/>
      <c r="F1" s="1518"/>
      <c r="G1" s="1518"/>
      <c r="H1" s="1518"/>
      <c r="I1" s="1518"/>
      <c r="J1" s="1518"/>
      <c r="K1" s="1518"/>
      <c r="M1" s="214"/>
      <c r="N1" s="297"/>
      <c r="O1" s="297"/>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row>
    <row r="2" spans="1:53" s="155" customFormat="1" ht="18" customHeight="1">
      <c r="A2" s="1450" t="str">
        <f>'APD 150 Pg1'!A2</f>
        <v>Aging and People with Disabilities</v>
      </c>
      <c r="B2" s="1450"/>
      <c r="C2" s="1610"/>
      <c r="D2" s="295"/>
      <c r="E2" s="1611" t="s">
        <v>492</v>
      </c>
      <c r="F2" s="1632"/>
      <c r="G2" s="1632"/>
      <c r="H2" s="1632"/>
      <c r="I2" s="1632"/>
      <c r="J2" s="1632"/>
      <c r="K2"/>
      <c r="L2" s="1450"/>
      <c r="M2" s="1450"/>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row>
    <row r="3" spans="1:53" s="227" customFormat="1" ht="19.5" customHeight="1">
      <c r="A3" s="228"/>
      <c r="B3" s="228"/>
      <c r="C3" s="228"/>
      <c r="D3" s="6"/>
      <c r="E3" s="6"/>
      <c r="F3" s="6"/>
      <c r="G3" s="1633"/>
      <c r="H3" s="1587"/>
      <c r="I3" s="44"/>
      <c r="J3" s="44"/>
      <c r="K3" s="298"/>
      <c r="L3" s="229"/>
      <c r="M3" s="6"/>
      <c r="N3" s="6"/>
      <c r="O3" s="6"/>
      <c r="P3" s="228"/>
      <c r="Q3" s="6"/>
    </row>
    <row r="4" spans="1:53" s="227" customFormat="1" ht="20.25">
      <c r="A4" s="228" t="str">
        <f>'APD 150 Pg1'!A4:C4</f>
        <v>AAA District Number:</v>
      </c>
      <c r="B4" s="613" t="str">
        <f>'APD 150 Pg1'!C4</f>
        <v>Select</v>
      </c>
      <c r="C4" s="613"/>
      <c r="E4" s="52"/>
      <c r="F4" s="52"/>
      <c r="G4" s="1835" t="s">
        <v>561</v>
      </c>
      <c r="H4" s="1836"/>
      <c r="I4" s="631"/>
      <c r="J4" s="282"/>
      <c r="K4" s="283" t="str">
        <f>'APD 150 Pg1'!O4</f>
        <v>Approved By:</v>
      </c>
      <c r="L4" s="613" t="str">
        <f>'APD 150 Pg1'!P4</f>
        <v>Select</v>
      </c>
      <c r="M4" s="276"/>
      <c r="P4" s="293"/>
      <c r="Q4" s="293"/>
    </row>
    <row r="5" spans="1:53" s="227" customFormat="1" ht="18" customHeight="1">
      <c r="A5" s="228"/>
      <c r="B5" s="228"/>
      <c r="C5" s="6"/>
      <c r="D5" s="6"/>
      <c r="E5" s="6"/>
      <c r="F5" s="6"/>
      <c r="G5" s="1613" t="s">
        <v>569</v>
      </c>
      <c r="H5" s="1518"/>
      <c r="P5" s="6"/>
      <c r="Q5" s="6"/>
    </row>
    <row r="6" spans="1:53" s="227" customFormat="1" ht="18">
      <c r="A6" s="213" t="str">
        <f>'APD 150 Pg1'!A6:B6</f>
        <v xml:space="preserve">AAA Name:  </v>
      </c>
      <c r="B6" s="1626" t="str">
        <f>'APD 150 Pg1'!C6</f>
        <v>Select</v>
      </c>
      <c r="C6" s="1627"/>
      <c r="D6" s="1627"/>
      <c r="E6" s="1627"/>
      <c r="F6" s="1627"/>
      <c r="G6" s="155"/>
      <c r="H6" s="155"/>
      <c r="I6" s="282"/>
      <c r="J6" s="282"/>
      <c r="K6" s="283" t="str">
        <f>'APD 150 Pg1'!O6</f>
        <v>Date:</v>
      </c>
      <c r="L6" s="1628">
        <f>'APD 150 Pg1'!P6</f>
        <v>46234</v>
      </c>
      <c r="M6" s="1629"/>
      <c r="Q6" s="6"/>
    </row>
    <row r="7" spans="1:53" s="227" customFormat="1" ht="18.75" customHeight="1">
      <c r="A7" s="213"/>
      <c r="B7" s="6"/>
      <c r="C7" s="6"/>
      <c r="D7" s="6"/>
      <c r="E7" s="6"/>
      <c r="F7" s="6"/>
      <c r="I7" s="370"/>
      <c r="J7" s="1458" t="s">
        <v>590</v>
      </c>
      <c r="K7" s="1459"/>
      <c r="L7" s="700" t="str">
        <f>'APD 150 Pg1'!P9</f>
        <v>Select</v>
      </c>
      <c r="M7" s="700"/>
      <c r="P7" s="228"/>
      <c r="Q7" s="6"/>
    </row>
    <row r="8" spans="1:53" s="227" customFormat="1" ht="18">
      <c r="A8" s="293"/>
      <c r="B8" s="6"/>
      <c r="C8" s="6"/>
      <c r="D8" s="367"/>
      <c r="E8" s="367"/>
      <c r="F8" s="367"/>
      <c r="G8" s="283"/>
      <c r="H8" s="419"/>
      <c r="I8" s="481"/>
      <c r="J8" s="282"/>
      <c r="K8" s="298" t="str">
        <f>'APD 150 Pg1'!O9</f>
        <v>Prepared By:</v>
      </c>
      <c r="L8" s="277" t="str">
        <f>'APD 150 Pg1'!P9</f>
        <v>Select</v>
      </c>
      <c r="M8" s="277"/>
      <c r="P8" s="6"/>
      <c r="Q8" s="6"/>
    </row>
    <row r="9" spans="1:53" s="227" customFormat="1" ht="20.100000000000001" customHeight="1">
      <c r="A9" s="293" t="str">
        <f>'APD 150 Pg1'!A9</f>
        <v xml:space="preserve">Final Report?  </v>
      </c>
      <c r="B9" s="276" t="str">
        <f>'APD 150 Pg1'!C9</f>
        <v>Select</v>
      </c>
      <c r="C9" s="6"/>
      <c r="D9" s="261"/>
      <c r="E9" s="261"/>
      <c r="F9" s="1612" t="str">
        <f>'APD 150 Pg1'!H7</f>
        <v>Month Ending:</v>
      </c>
      <c r="G9" s="1589"/>
      <c r="H9" s="709">
        <f>'APD 150 Pg1'!J7</f>
        <v>46234</v>
      </c>
      <c r="I9" s="708"/>
      <c r="J9" s="155"/>
      <c r="K9" s="298"/>
      <c r="L9" s="309"/>
      <c r="M9" s="282"/>
      <c r="P9" s="294"/>
      <c r="Q9" s="294"/>
    </row>
    <row r="10" spans="1:53" s="227" customFormat="1" ht="20.100000000000001" customHeight="1">
      <c r="A10" s="293" t="str">
        <f>'APD 150 Pg1'!A10</f>
        <v>Audited?</v>
      </c>
      <c r="B10" s="369" t="str">
        <f>'APD 150 Pg1'!C10</f>
        <v>Select</v>
      </c>
      <c r="C10" s="6"/>
      <c r="D10" s="261"/>
      <c r="E10" s="261"/>
      <c r="F10" s="306"/>
      <c r="G10" s="155"/>
      <c r="H10" s="155"/>
      <c r="I10" s="155"/>
      <c r="J10" s="155"/>
      <c r="K10" s="283" t="str">
        <f>'APD 150 Pg1'!O10</f>
        <v>Phone:</v>
      </c>
      <c r="L10" s="277" t="str">
        <f>'APD 150 Pg1'!P10</f>
        <v>Select</v>
      </c>
      <c r="M10" s="277"/>
      <c r="P10" s="6"/>
      <c r="Q10" s="6"/>
    </row>
    <row r="11" spans="1:53" s="227" customFormat="1" ht="20.100000000000001" customHeight="1">
      <c r="A11" s="293" t="str">
        <f>'APD 150 Pg1'!A11</f>
        <v>A-133 Submitted?</v>
      </c>
      <c r="B11" s="368" t="str">
        <f>'APD 150 Pg1'!C11</f>
        <v>Select</v>
      </c>
      <c r="D11" s="261"/>
      <c r="F11" s="894"/>
      <c r="G11" s="479" t="str">
        <f>'APD 150 Pg1'!H10</f>
        <v xml:space="preserve">   Fiscal Year:      </v>
      </c>
      <c r="H11" s="1837" t="str">
        <f>'APD 150 Pg1'!I10</f>
        <v xml:space="preserve">  July 1, 2026 thru June 30, 2027</v>
      </c>
      <c r="I11" s="1838"/>
      <c r="J11" s="43"/>
      <c r="K11" s="6"/>
      <c r="L11" s="6"/>
      <c r="M11" s="6"/>
      <c r="P11" s="6"/>
      <c r="Q11" s="6"/>
    </row>
    <row r="12" spans="1:53" s="227" customFormat="1" ht="20.100000000000001" customHeight="1">
      <c r="A12" s="293" t="str">
        <f>'APD 150 Pg1'!A12</f>
        <v>Cash or Accrual?</v>
      </c>
      <c r="B12" s="276" t="str">
        <f>'APD 150 Pg1'!C12</f>
        <v>Select</v>
      </c>
      <c r="C12" s="6"/>
      <c r="D12" s="261"/>
      <c r="E12" s="261"/>
      <c r="F12" s="261"/>
      <c r="G12" s="1429" t="str">
        <f>'APD 150 Pg1'!H11</f>
        <v>Biennial Year:</v>
      </c>
      <c r="H12" s="43" t="str">
        <f>'APD 150 Pg1'!I11</f>
        <v xml:space="preserve">  July 1, 2025 thru June 30, 2027</v>
      </c>
      <c r="I12" s="146"/>
      <c r="J12" s="146"/>
      <c r="K12" s="6"/>
      <c r="L12" s="6"/>
      <c r="M12" s="6"/>
      <c r="P12" s="6"/>
      <c r="Q12" s="6"/>
    </row>
    <row r="13" spans="1:53" s="227" customFormat="1" ht="20.25">
      <c r="A13" s="228"/>
      <c r="B13" s="6"/>
      <c r="C13" s="6"/>
      <c r="D13" s="257"/>
      <c r="E13" s="257"/>
      <c r="F13" s="257"/>
      <c r="G13" s="475" t="str">
        <f>'APD 150 Pg1'!H13</f>
        <v xml:space="preserve">Contract:   </v>
      </c>
      <c r="H13" s="333" t="str">
        <f>'APD 150 Pg1'!I13</f>
        <v>Select</v>
      </c>
      <c r="I13" s="614"/>
      <c r="J13" s="6"/>
      <c r="K13" s="6"/>
      <c r="M13" s="705"/>
      <c r="N13" s="6"/>
      <c r="O13" s="6"/>
      <c r="P13" s="257"/>
      <c r="Q13" s="6"/>
    </row>
    <row r="14" spans="1:53" s="155" customFormat="1" ht="21" thickBot="1">
      <c r="A14" s="298"/>
      <c r="B14" s="282"/>
      <c r="C14" s="282"/>
      <c r="D14" s="299"/>
      <c r="E14" s="299"/>
      <c r="F14" s="299"/>
      <c r="G14" s="282"/>
      <c r="H14" s="282"/>
      <c r="I14" s="282"/>
      <c r="J14" s="282"/>
      <c r="K14" s="298"/>
      <c r="L14" s="1630" t="s">
        <v>592</v>
      </c>
      <c r="M14" s="1631"/>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row>
    <row r="15" spans="1:53" s="627" customFormat="1" ht="84" customHeight="1" thickTop="1" thickBot="1">
      <c r="A15" s="681" t="s">
        <v>371</v>
      </c>
      <c r="B15" s="1621" t="s">
        <v>372</v>
      </c>
      <c r="C15" s="1622"/>
      <c r="D15" s="1623"/>
      <c r="E15" s="621" t="s">
        <v>565</v>
      </c>
      <c r="F15" s="621" t="s">
        <v>566</v>
      </c>
      <c r="G15" s="424" t="s">
        <v>567</v>
      </c>
      <c r="H15" s="424" t="s">
        <v>546</v>
      </c>
      <c r="I15" s="73" t="s">
        <v>51</v>
      </c>
      <c r="J15" s="597" t="s">
        <v>52</v>
      </c>
      <c r="K15" s="398" t="s">
        <v>53</v>
      </c>
      <c r="L15" s="470" t="s">
        <v>193</v>
      </c>
      <c r="M15" s="469" t="s">
        <v>212</v>
      </c>
      <c r="N15" s="218"/>
      <c r="O15" s="218"/>
      <c r="P15" s="218"/>
      <c r="Q15" s="219"/>
      <c r="R15" s="619"/>
      <c r="S15" s="619"/>
      <c r="T15" s="619"/>
      <c r="U15" s="619"/>
      <c r="V15" s="619"/>
      <c r="W15" s="619"/>
      <c r="X15" s="619"/>
      <c r="Y15" s="619"/>
      <c r="Z15" s="619"/>
      <c r="AA15" s="619"/>
      <c r="AB15" s="619"/>
      <c r="AC15" s="619"/>
      <c r="AD15" s="619"/>
      <c r="AE15" s="619"/>
      <c r="AF15" s="619"/>
      <c r="AG15" s="619"/>
      <c r="AH15" s="619"/>
      <c r="AI15" s="619"/>
      <c r="AJ15" s="619"/>
      <c r="AK15" s="619"/>
      <c r="AL15" s="619"/>
      <c r="AM15" s="619"/>
      <c r="AN15" s="619"/>
      <c r="AO15" s="619"/>
      <c r="AP15" s="619"/>
      <c r="AQ15" s="619"/>
      <c r="AR15" s="619"/>
      <c r="AS15" s="619"/>
      <c r="AT15" s="619"/>
      <c r="AU15" s="619"/>
      <c r="AV15" s="619"/>
      <c r="AW15" s="619"/>
      <c r="AX15" s="619"/>
      <c r="AY15" s="619"/>
      <c r="AZ15" s="619"/>
      <c r="BA15" s="619"/>
    </row>
    <row r="16" spans="1:53" s="220" customFormat="1" ht="19.899999999999999" customHeight="1" thickTop="1" thickBot="1">
      <c r="A16" s="682" t="s">
        <v>383</v>
      </c>
      <c r="B16" s="1635" t="s">
        <v>384</v>
      </c>
      <c r="C16" s="1636"/>
      <c r="D16" s="1637"/>
      <c r="E16" s="212" t="s">
        <v>385</v>
      </c>
      <c r="F16" s="212" t="s">
        <v>386</v>
      </c>
      <c r="G16" s="882" t="s">
        <v>387</v>
      </c>
      <c r="H16" s="883" t="s">
        <v>388</v>
      </c>
      <c r="I16" s="701" t="s">
        <v>389</v>
      </c>
      <c r="J16" s="883" t="s">
        <v>390</v>
      </c>
      <c r="K16" s="878" t="s">
        <v>391</v>
      </c>
      <c r="L16" s="701" t="s">
        <v>392</v>
      </c>
      <c r="M16" s="702" t="s">
        <v>393</v>
      </c>
    </row>
    <row r="17" spans="1:53" ht="16.899999999999999" customHeight="1" thickTop="1">
      <c r="A17" s="683" t="str">
        <f>'Service Category Lookup Val '!A4</f>
        <v>01</v>
      </c>
      <c r="B17" s="1638" t="str">
        <f>'Service Category Lookup Val '!C4</f>
        <v>Personal Care</v>
      </c>
      <c r="C17" s="1639"/>
      <c r="D17" s="1639"/>
      <c r="E17" s="628"/>
      <c r="F17" s="704"/>
      <c r="G17" s="703"/>
      <c r="H17" s="703"/>
      <c r="I17" s="703"/>
      <c r="J17" s="629"/>
      <c r="K17" s="603">
        <f>+E17+F17+I17+J17</f>
        <v>0</v>
      </c>
      <c r="L17" s="677"/>
      <c r="M17" s="678"/>
      <c r="N17" s="222"/>
      <c r="O17" s="222"/>
      <c r="P17" s="222"/>
      <c r="Q17" s="221"/>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row>
    <row r="18" spans="1:53" ht="15" customHeight="1">
      <c r="A18" s="683" t="str">
        <f>'Service Category Lookup Val '!A5</f>
        <v>01a</v>
      </c>
      <c r="B18" s="1598" t="str">
        <f>'Service Category Lookup Val '!C5</f>
        <v>Personal Care - HCW</v>
      </c>
      <c r="C18" s="1599"/>
      <c r="D18" s="1599"/>
      <c r="E18" s="628">
        <v>-22330</v>
      </c>
      <c r="F18" s="704"/>
      <c r="G18" s="630"/>
      <c r="H18" s="630"/>
      <c r="I18" s="630"/>
      <c r="J18" s="629">
        <v>22330</v>
      </c>
      <c r="K18" s="603">
        <f t="shared" ref="K18:K36" si="0">+E18+F18+I18+J18</f>
        <v>0</v>
      </c>
      <c r="L18" s="679"/>
      <c r="M18" s="680"/>
      <c r="N18" s="599"/>
      <c r="O18" s="222"/>
      <c r="P18" s="222"/>
      <c r="Q18" s="221"/>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row>
    <row r="19" spans="1:53" ht="18">
      <c r="A19" s="683" t="str">
        <f>'Service Category Lookup Val '!A6</f>
        <v>02</v>
      </c>
      <c r="B19" s="1598" t="str">
        <f>'Service Category Lookup Val '!C6</f>
        <v>Homemaker/Home Care</v>
      </c>
      <c r="C19" s="1599"/>
      <c r="D19" s="1599"/>
      <c r="E19" s="628"/>
      <c r="F19" s="704"/>
      <c r="G19" s="630"/>
      <c r="H19" s="630"/>
      <c r="I19" s="630"/>
      <c r="J19" s="629"/>
      <c r="K19" s="603">
        <f t="shared" si="0"/>
        <v>0</v>
      </c>
      <c r="L19" s="679"/>
      <c r="M19" s="680"/>
      <c r="N19" s="222"/>
      <c r="O19" s="222"/>
      <c r="P19" s="222"/>
      <c r="Q19" s="221"/>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P19" s="215"/>
      <c r="AQ19" s="215"/>
      <c r="AR19" s="215"/>
      <c r="AS19" s="215"/>
      <c r="AT19" s="215"/>
      <c r="AU19" s="215"/>
      <c r="AV19" s="215"/>
      <c r="AW19" s="215"/>
      <c r="AX19" s="215"/>
      <c r="AY19" s="215"/>
      <c r="AZ19" s="215"/>
      <c r="BA19" s="215"/>
    </row>
    <row r="20" spans="1:53" ht="18">
      <c r="A20" s="683" t="str">
        <f>'Service Category Lookup Val '!A7</f>
        <v>02a</v>
      </c>
      <c r="B20" s="1598" t="str">
        <f>'Service Category Lookup Val '!C7</f>
        <v>Homemaker/Home Care - HCW</v>
      </c>
      <c r="C20" s="1599"/>
      <c r="D20" s="1599"/>
      <c r="E20" s="628"/>
      <c r="F20" s="704"/>
      <c r="G20" s="630"/>
      <c r="H20" s="630"/>
      <c r="I20" s="630"/>
      <c r="J20" s="629"/>
      <c r="K20" s="603">
        <f t="shared" si="0"/>
        <v>0</v>
      </c>
      <c r="L20" s="679"/>
      <c r="M20" s="680"/>
      <c r="N20" s="222"/>
      <c r="O20" s="222"/>
      <c r="P20" s="222"/>
      <c r="Q20" s="221"/>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5"/>
      <c r="AY20" s="215"/>
      <c r="AZ20" s="215"/>
      <c r="BA20" s="215"/>
    </row>
    <row r="21" spans="1:53" ht="18">
      <c r="A21" s="683" t="str">
        <f>'Service Category Lookup Val '!A8</f>
        <v>03</v>
      </c>
      <c r="B21" s="1598" t="str">
        <f>'Service Category Lookup Val '!C8</f>
        <v>Chore</v>
      </c>
      <c r="C21" s="1599"/>
      <c r="D21" s="1599"/>
      <c r="E21" s="628"/>
      <c r="F21" s="704"/>
      <c r="G21" s="630"/>
      <c r="H21" s="630"/>
      <c r="I21" s="630"/>
      <c r="J21" s="629"/>
      <c r="K21" s="603">
        <f t="shared" si="0"/>
        <v>0</v>
      </c>
      <c r="L21" s="679"/>
      <c r="M21" s="680"/>
      <c r="N21" s="222"/>
      <c r="O21" s="222"/>
      <c r="P21" s="222"/>
      <c r="Q21" s="221"/>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row>
    <row r="22" spans="1:53" ht="18">
      <c r="A22" s="683" t="str">
        <f>'Service Category Lookup Val '!A9</f>
        <v>03a</v>
      </c>
      <c r="B22" s="1598" t="str">
        <f>'Service Category Lookup Val '!C9</f>
        <v>Chore - HCW</v>
      </c>
      <c r="C22" s="1599"/>
      <c r="D22" s="1599"/>
      <c r="E22" s="628"/>
      <c r="F22" s="704"/>
      <c r="G22" s="630"/>
      <c r="H22" s="630"/>
      <c r="I22" s="630"/>
      <c r="J22" s="629"/>
      <c r="K22" s="603">
        <f t="shared" si="0"/>
        <v>0</v>
      </c>
      <c r="L22" s="679"/>
      <c r="M22" s="680"/>
      <c r="N22" s="222"/>
      <c r="O22" s="222"/>
      <c r="P22" s="222"/>
      <c r="Q22" s="221"/>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row>
    <row r="23" spans="1:53" ht="18">
      <c r="A23" s="683" t="str">
        <f>'Service Category Lookup Val '!A10</f>
        <v>04</v>
      </c>
      <c r="B23" s="1598" t="str">
        <f>'Service Category Lookup Val '!C10</f>
        <v>Home Del. Meals</v>
      </c>
      <c r="C23" s="1599"/>
      <c r="D23" s="1599"/>
      <c r="E23" s="628"/>
      <c r="F23" s="704"/>
      <c r="G23" s="630"/>
      <c r="H23" s="630"/>
      <c r="I23" s="630"/>
      <c r="J23" s="629"/>
      <c r="K23" s="603">
        <f t="shared" si="0"/>
        <v>0</v>
      </c>
      <c r="L23" s="679"/>
      <c r="M23" s="680"/>
      <c r="N23" s="222"/>
      <c r="O23" s="222"/>
      <c r="P23" s="222"/>
      <c r="Q23" s="221"/>
      <c r="R23" s="215"/>
      <c r="S23" s="215"/>
      <c r="T23" s="215"/>
      <c r="U23" s="215"/>
      <c r="V23" s="215"/>
      <c r="W23" s="215"/>
      <c r="X23" s="215"/>
      <c r="Y23" s="215"/>
      <c r="Z23" s="215"/>
      <c r="AA23" s="215"/>
      <c r="AB23" s="215"/>
      <c r="AC23" s="215"/>
      <c r="AD23" s="215"/>
      <c r="AE23" s="215"/>
      <c r="AF23" s="215"/>
      <c r="AG23" s="215"/>
      <c r="AH23" s="215"/>
      <c r="AI23" s="215"/>
      <c r="AJ23" s="215"/>
      <c r="AK23" s="215"/>
      <c r="AL23" s="215"/>
      <c r="AM23" s="215"/>
      <c r="AN23" s="215"/>
      <c r="AO23" s="215"/>
      <c r="AP23" s="215"/>
      <c r="AQ23" s="215"/>
      <c r="AR23" s="215"/>
      <c r="AS23" s="215"/>
      <c r="AT23" s="215"/>
      <c r="AU23" s="215"/>
      <c r="AV23" s="215"/>
      <c r="AW23" s="215"/>
      <c r="AX23" s="215"/>
      <c r="AY23" s="215"/>
      <c r="AZ23" s="215"/>
      <c r="BA23" s="215"/>
    </row>
    <row r="24" spans="1:53" ht="18">
      <c r="A24" s="688" t="str">
        <f>'Service Category Lookup Val '!A11</f>
        <v>05</v>
      </c>
      <c r="B24" s="1598" t="str">
        <f>'Service Category Lookup Val '!C11</f>
        <v>Adult Day Care/Adult Day Health</v>
      </c>
      <c r="C24" s="1599"/>
      <c r="D24" s="1599"/>
      <c r="E24" s="628"/>
      <c r="F24" s="704"/>
      <c r="G24" s="630"/>
      <c r="H24" s="630"/>
      <c r="I24" s="630"/>
      <c r="J24" s="629"/>
      <c r="K24" s="603">
        <f t="shared" si="0"/>
        <v>0</v>
      </c>
      <c r="L24" s="679"/>
      <c r="M24" s="680"/>
      <c r="N24" s="222"/>
      <c r="O24" s="222"/>
      <c r="P24" s="222"/>
      <c r="Q24" s="221"/>
      <c r="R24" s="215"/>
      <c r="S24" s="215"/>
      <c r="T24" s="215"/>
      <c r="U24" s="215"/>
      <c r="V24" s="215"/>
      <c r="W24" s="215"/>
      <c r="X24" s="215"/>
      <c r="Y24" s="215"/>
      <c r="Z24" s="215"/>
      <c r="AA24" s="215"/>
      <c r="AB24" s="215"/>
      <c r="AC24" s="215"/>
      <c r="AD24" s="215"/>
      <c r="AE24" s="215"/>
      <c r="AF24" s="215"/>
      <c r="AG24" s="215"/>
      <c r="AH24" s="215"/>
      <c r="AI24" s="215"/>
      <c r="AJ24" s="215"/>
      <c r="AK24" s="215"/>
      <c r="AL24" s="215"/>
      <c r="AM24" s="215"/>
      <c r="AN24" s="215"/>
      <c r="AO24" s="215"/>
      <c r="AP24" s="215"/>
      <c r="AQ24" s="215"/>
      <c r="AR24" s="215"/>
      <c r="AS24" s="215"/>
      <c r="AT24" s="215"/>
      <c r="AU24" s="215"/>
      <c r="AV24" s="215"/>
      <c r="AW24" s="215"/>
      <c r="AX24" s="215"/>
      <c r="AY24" s="215"/>
      <c r="AZ24" s="215"/>
      <c r="BA24" s="215"/>
    </row>
    <row r="25" spans="1:53" ht="18">
      <c r="A25" s="688" t="str">
        <f>'Service Category Lookup Val '!A12</f>
        <v>06</v>
      </c>
      <c r="B25" s="1598" t="str">
        <f>'Service Category Lookup Val '!C12</f>
        <v>Case Management</v>
      </c>
      <c r="C25" s="1599"/>
      <c r="D25" s="1599"/>
      <c r="E25" s="628"/>
      <c r="F25" s="704"/>
      <c r="G25" s="630"/>
      <c r="H25" s="630"/>
      <c r="I25" s="630"/>
      <c r="J25" s="629"/>
      <c r="K25" s="603">
        <f t="shared" si="0"/>
        <v>0</v>
      </c>
      <c r="L25" s="679"/>
      <c r="M25" s="680"/>
      <c r="N25" s="222"/>
      <c r="O25" s="222"/>
      <c r="P25" s="222"/>
      <c r="Q25" s="221"/>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P25" s="215"/>
      <c r="AQ25" s="215"/>
      <c r="AR25" s="215"/>
      <c r="AS25" s="215"/>
      <c r="AT25" s="215"/>
      <c r="AU25" s="215"/>
      <c r="AV25" s="215"/>
      <c r="AW25" s="215"/>
      <c r="AX25" s="215"/>
      <c r="AY25" s="215"/>
      <c r="AZ25" s="215"/>
      <c r="BA25" s="215"/>
    </row>
    <row r="26" spans="1:53" ht="18">
      <c r="A26" s="689" t="str">
        <f>'Service Category Lookup Val '!A32</f>
        <v>20-1</v>
      </c>
      <c r="B26" s="1618" t="str">
        <f>'Service Category Lookup Val '!C32</f>
        <v>Administration</v>
      </c>
      <c r="C26" s="1624"/>
      <c r="D26" s="1625"/>
      <c r="E26" s="628"/>
      <c r="F26" s="704"/>
      <c r="G26" s="630"/>
      <c r="H26" s="630"/>
      <c r="I26" s="630"/>
      <c r="J26" s="629"/>
      <c r="K26" s="603">
        <f t="shared" si="0"/>
        <v>0</v>
      </c>
      <c r="L26" s="679"/>
      <c r="M26" s="680"/>
      <c r="N26" s="222"/>
      <c r="O26" s="222"/>
      <c r="P26" s="222"/>
      <c r="Q26" s="221"/>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c r="AR26" s="215"/>
      <c r="AS26" s="215"/>
      <c r="AT26" s="215"/>
      <c r="AU26" s="215"/>
      <c r="AV26" s="215"/>
      <c r="AW26" s="215"/>
      <c r="AX26" s="215"/>
      <c r="AY26" s="215"/>
      <c r="AZ26" s="215"/>
      <c r="BA26" s="215"/>
    </row>
    <row r="27" spans="1:53" ht="18">
      <c r="A27" s="690" t="str">
        <f>'Service Category Lookup Val '!A54</f>
        <v>40-5</v>
      </c>
      <c r="B27" s="1617" t="str">
        <f>'Service Category Lookup Val '!C54</f>
        <v xml:space="preserve">Health/Medical/Assist Tech Equip. </v>
      </c>
      <c r="C27" s="1615"/>
      <c r="D27" s="1616"/>
      <c r="E27" s="628"/>
      <c r="F27" s="704"/>
      <c r="G27" s="630"/>
      <c r="H27" s="630"/>
      <c r="I27" s="630"/>
      <c r="J27" s="629"/>
      <c r="K27" s="603">
        <f t="shared" si="0"/>
        <v>0</v>
      </c>
      <c r="L27" s="679"/>
      <c r="M27" s="680"/>
      <c r="N27" s="222"/>
      <c r="O27" s="222"/>
      <c r="P27" s="222"/>
      <c r="Q27" s="221"/>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5"/>
      <c r="AO27" s="215"/>
      <c r="AP27" s="215"/>
      <c r="AQ27" s="215"/>
      <c r="AR27" s="215"/>
      <c r="AS27" s="215"/>
      <c r="AT27" s="215"/>
      <c r="AU27" s="215"/>
      <c r="AV27" s="215"/>
      <c r="AW27" s="215"/>
      <c r="AX27" s="215"/>
      <c r="AY27" s="215"/>
      <c r="AZ27" s="215"/>
      <c r="BA27" s="215"/>
    </row>
    <row r="28" spans="1:53" ht="18">
      <c r="A28" s="691" t="str">
        <f>'Service Category Lookup Val '!A55</f>
        <v>40-8</v>
      </c>
      <c r="B28" s="1618" t="str">
        <f>'Service Category Lookup Val '!C55</f>
        <v>Registered Nurse Services</v>
      </c>
      <c r="C28" s="1619"/>
      <c r="D28" s="1620"/>
      <c r="E28" s="628"/>
      <c r="F28" s="704"/>
      <c r="G28" s="630"/>
      <c r="H28" s="630"/>
      <c r="I28" s="630"/>
      <c r="J28" s="629"/>
      <c r="K28" s="603">
        <f t="shared" si="0"/>
        <v>0</v>
      </c>
      <c r="L28" s="679"/>
      <c r="M28" s="680"/>
      <c r="N28" s="222"/>
      <c r="O28" s="222"/>
      <c r="P28" s="222"/>
      <c r="Q28" s="221"/>
      <c r="R28" s="215"/>
      <c r="S28" s="215"/>
      <c r="T28" s="215"/>
      <c r="U28" s="215"/>
      <c r="V28" s="215"/>
      <c r="W28" s="215"/>
      <c r="X28" s="215"/>
      <c r="Y28" s="215"/>
      <c r="Z28" s="215"/>
      <c r="AA28" s="215"/>
      <c r="AB28" s="215"/>
      <c r="AC28" s="215"/>
      <c r="AD28" s="215"/>
      <c r="AE28" s="215"/>
      <c r="AF28" s="215"/>
      <c r="AG28" s="215"/>
      <c r="AH28" s="215"/>
      <c r="AI28" s="215"/>
      <c r="AJ28" s="215"/>
      <c r="AK28" s="215"/>
      <c r="AL28" s="215"/>
      <c r="AM28" s="215"/>
      <c r="AN28" s="215"/>
      <c r="AO28" s="215"/>
      <c r="AP28" s="215"/>
      <c r="AQ28" s="215"/>
      <c r="AR28" s="215"/>
      <c r="AS28" s="215"/>
      <c r="AT28" s="215"/>
      <c r="AU28" s="215"/>
      <c r="AV28" s="215"/>
      <c r="AW28" s="215"/>
      <c r="AX28" s="215"/>
      <c r="AY28" s="215"/>
      <c r="AZ28" s="215"/>
      <c r="BA28" s="215"/>
    </row>
    <row r="29" spans="1:53" ht="18">
      <c r="A29" s="692"/>
      <c r="B29" s="1598"/>
      <c r="C29" s="1599"/>
      <c r="D29" s="1599"/>
      <c r="E29" s="628"/>
      <c r="F29" s="704"/>
      <c r="G29" s="630"/>
      <c r="H29" s="630"/>
      <c r="I29" s="630"/>
      <c r="J29" s="629"/>
      <c r="K29" s="603">
        <f>+E29+F29+I29+J29</f>
        <v>0</v>
      </c>
      <c r="L29" s="679"/>
      <c r="M29" s="680"/>
      <c r="N29" s="222"/>
      <c r="O29" s="222"/>
      <c r="P29" s="222"/>
      <c r="Q29" s="221"/>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row>
    <row r="30" spans="1:53" ht="18">
      <c r="A30" s="693"/>
      <c r="B30" s="1598"/>
      <c r="C30" s="1599"/>
      <c r="D30" s="1599"/>
      <c r="E30" s="628"/>
      <c r="F30" s="704"/>
      <c r="G30" s="630"/>
      <c r="H30" s="630"/>
      <c r="I30" s="630"/>
      <c r="J30" s="629"/>
      <c r="K30" s="603">
        <f>+E30+F30+I30+J30</f>
        <v>0</v>
      </c>
      <c r="L30" s="679"/>
      <c r="M30" s="680"/>
      <c r="N30" s="222"/>
      <c r="O30" s="222"/>
      <c r="P30" s="222"/>
      <c r="Q30" s="221"/>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row>
    <row r="31" spans="1:53" ht="18">
      <c r="A31" s="694"/>
      <c r="B31" s="1614"/>
      <c r="C31" s="1615"/>
      <c r="D31" s="1616"/>
      <c r="E31" s="628"/>
      <c r="F31" s="704"/>
      <c r="G31" s="630"/>
      <c r="H31" s="630"/>
      <c r="I31" s="630"/>
      <c r="J31" s="629"/>
      <c r="K31" s="603">
        <f t="shared" si="0"/>
        <v>0</v>
      </c>
      <c r="L31" s="679"/>
      <c r="M31" s="680"/>
      <c r="N31" s="222"/>
      <c r="O31" s="222"/>
      <c r="P31" s="222"/>
      <c r="Q31" s="221"/>
      <c r="R31" s="215"/>
      <c r="S31" s="215"/>
      <c r="T31" s="215"/>
      <c r="U31" s="215"/>
      <c r="V31" s="215"/>
      <c r="W31" s="215"/>
      <c r="X31" s="215"/>
      <c r="Y31" s="215"/>
      <c r="Z31" s="215"/>
      <c r="AA31" s="215"/>
      <c r="AB31" s="215"/>
      <c r="AC31" s="215"/>
      <c r="AD31" s="215"/>
      <c r="AE31" s="215"/>
      <c r="AF31" s="215"/>
      <c r="AG31" s="215"/>
      <c r="AH31" s="215"/>
      <c r="AI31" s="215"/>
      <c r="AJ31" s="215"/>
      <c r="AK31" s="215"/>
      <c r="AL31" s="215"/>
      <c r="AM31" s="215"/>
      <c r="AN31" s="215"/>
      <c r="AO31" s="215"/>
      <c r="AP31" s="215"/>
      <c r="AQ31" s="215"/>
      <c r="AR31" s="215"/>
      <c r="AS31" s="215"/>
      <c r="AT31" s="215"/>
      <c r="AU31" s="215"/>
      <c r="AV31" s="215"/>
      <c r="AW31" s="215"/>
      <c r="AX31" s="215"/>
      <c r="AY31" s="215"/>
      <c r="AZ31" s="215"/>
      <c r="BA31" s="215"/>
    </row>
    <row r="32" spans="1:53" ht="18">
      <c r="A32" s="694"/>
      <c r="B32" s="1614"/>
      <c r="C32" s="1615"/>
      <c r="D32" s="1616"/>
      <c r="E32" s="628"/>
      <c r="F32" s="704"/>
      <c r="G32" s="630"/>
      <c r="H32" s="630"/>
      <c r="I32" s="630"/>
      <c r="J32" s="629"/>
      <c r="K32" s="603">
        <f>+E32+F32+I32+J32</f>
        <v>0</v>
      </c>
      <c r="L32" s="679"/>
      <c r="M32" s="680"/>
      <c r="N32" s="222"/>
      <c r="O32" s="222"/>
      <c r="P32" s="222"/>
      <c r="Q32" s="221"/>
      <c r="R32" s="215"/>
      <c r="S32" s="215"/>
      <c r="T32" s="215"/>
      <c r="U32" s="215"/>
      <c r="V32" s="215"/>
      <c r="W32" s="215"/>
      <c r="X32" s="215"/>
      <c r="Y32" s="215"/>
      <c r="Z32" s="215"/>
      <c r="AA32" s="215"/>
      <c r="AB32" s="215"/>
      <c r="AC32" s="215"/>
      <c r="AD32" s="215"/>
      <c r="AE32" s="215"/>
      <c r="AF32" s="215"/>
      <c r="AG32" s="215"/>
      <c r="AH32" s="215"/>
      <c r="AI32" s="215"/>
      <c r="AJ32" s="215"/>
      <c r="AK32" s="215"/>
      <c r="AL32" s="215"/>
      <c r="AM32" s="215"/>
      <c r="AN32" s="215"/>
      <c r="AO32" s="215"/>
      <c r="AP32" s="215"/>
      <c r="AQ32" s="215"/>
      <c r="AR32" s="215"/>
      <c r="AS32" s="215"/>
      <c r="AT32" s="215"/>
      <c r="AU32" s="215"/>
      <c r="AV32" s="215"/>
      <c r="AW32" s="215"/>
      <c r="AX32" s="215"/>
      <c r="AY32" s="215"/>
      <c r="AZ32" s="215"/>
      <c r="BA32" s="215"/>
    </row>
    <row r="33" spans="1:53" ht="18">
      <c r="A33" s="694"/>
      <c r="B33" s="1614"/>
      <c r="C33" s="1615"/>
      <c r="D33" s="1616"/>
      <c r="E33" s="628"/>
      <c r="F33" s="704"/>
      <c r="G33" s="630"/>
      <c r="H33" s="630"/>
      <c r="I33" s="630"/>
      <c r="J33" s="629"/>
      <c r="K33" s="603">
        <f t="shared" si="0"/>
        <v>0</v>
      </c>
      <c r="L33" s="679"/>
      <c r="M33" s="680"/>
      <c r="N33" s="222"/>
      <c r="O33" s="222"/>
      <c r="P33" s="222"/>
      <c r="Q33" s="221"/>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row>
    <row r="34" spans="1:53" ht="18">
      <c r="A34" s="694"/>
      <c r="B34" s="1598"/>
      <c r="C34" s="1599"/>
      <c r="D34" s="1599"/>
      <c r="E34" s="628"/>
      <c r="F34" s="704"/>
      <c r="G34" s="630"/>
      <c r="H34" s="630"/>
      <c r="I34" s="630"/>
      <c r="J34" s="629"/>
      <c r="K34" s="603">
        <f t="shared" si="0"/>
        <v>0</v>
      </c>
      <c r="L34" s="679"/>
      <c r="M34" s="680"/>
      <c r="N34" s="222"/>
      <c r="O34" s="222"/>
      <c r="P34" s="222"/>
      <c r="Q34" s="221"/>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row>
    <row r="35" spans="1:53" ht="18">
      <c r="A35" s="694" t="s">
        <v>56</v>
      </c>
      <c r="B35" s="1600" t="s">
        <v>499</v>
      </c>
      <c r="C35" s="1601"/>
      <c r="D35" s="1602"/>
      <c r="E35" s="628"/>
      <c r="F35" s="704"/>
      <c r="G35" s="630"/>
      <c r="H35" s="630"/>
      <c r="I35" s="630"/>
      <c r="J35" s="629"/>
      <c r="K35" s="603">
        <f t="shared" si="0"/>
        <v>0</v>
      </c>
      <c r="L35" s="679"/>
      <c r="M35" s="680"/>
      <c r="N35" s="222"/>
      <c r="O35" s="222"/>
      <c r="P35" s="222"/>
      <c r="Q35" s="221"/>
      <c r="R35" s="215"/>
      <c r="S35" s="215"/>
      <c r="T35" s="215"/>
      <c r="U35" s="215"/>
      <c r="V35" s="215"/>
      <c r="W35" s="215"/>
      <c r="X35" s="215"/>
      <c r="Y35" s="215"/>
      <c r="Z35" s="215"/>
      <c r="AA35" s="215"/>
      <c r="AB35" s="215"/>
      <c r="AC35" s="215"/>
      <c r="AD35" s="215"/>
      <c r="AE35" s="215"/>
      <c r="AF35" s="215"/>
      <c r="AG35" s="215"/>
      <c r="AH35" s="215"/>
      <c r="AI35" s="215"/>
      <c r="AJ35" s="215"/>
      <c r="AK35" s="215"/>
      <c r="AL35" s="215"/>
      <c r="AM35" s="215"/>
      <c r="AN35" s="215"/>
      <c r="AO35" s="215"/>
      <c r="AP35" s="215"/>
      <c r="AQ35" s="215"/>
      <c r="AR35" s="215"/>
      <c r="AS35" s="215"/>
      <c r="AT35" s="215"/>
      <c r="AU35" s="215"/>
      <c r="AV35" s="215"/>
      <c r="AW35" s="215"/>
      <c r="AX35" s="215"/>
      <c r="AY35" s="215"/>
      <c r="AZ35" s="215"/>
      <c r="BA35" s="215"/>
    </row>
    <row r="36" spans="1:53" ht="19.149999999999999" customHeight="1" thickBot="1">
      <c r="A36" s="1603" t="s">
        <v>396</v>
      </c>
      <c r="B36" s="1604"/>
      <c r="C36" s="1604"/>
      <c r="D36" s="1605"/>
      <c r="E36" s="605">
        <f t="shared" ref="E36:J36" si="1">ROUND(SUM(E17:E35),0)</f>
        <v>-22330</v>
      </c>
      <c r="F36" s="605">
        <f t="shared" si="1"/>
        <v>0</v>
      </c>
      <c r="G36" s="605">
        <f t="shared" si="1"/>
        <v>0</v>
      </c>
      <c r="H36" s="605">
        <f t="shared" si="1"/>
        <v>0</v>
      </c>
      <c r="I36" s="605">
        <f t="shared" si="1"/>
        <v>0</v>
      </c>
      <c r="J36" s="604">
        <f t="shared" si="1"/>
        <v>22330</v>
      </c>
      <c r="K36" s="695">
        <f t="shared" si="0"/>
        <v>0</v>
      </c>
      <c r="L36" s="606">
        <f>SUM(L17:L35)</f>
        <v>0</v>
      </c>
      <c r="M36" s="607">
        <f>SUM(M17:M35)</f>
        <v>0</v>
      </c>
      <c r="N36" s="221"/>
      <c r="O36" s="221"/>
      <c r="P36" s="221"/>
      <c r="Q36" s="221"/>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215"/>
      <c r="AY36" s="215"/>
      <c r="AZ36" s="215"/>
      <c r="BA36" s="215"/>
    </row>
    <row r="37" spans="1:53" ht="19.149999999999999" customHeight="1" thickTop="1">
      <c r="A37" s="223"/>
      <c r="B37" s="215"/>
      <c r="C37" s="215"/>
      <c r="D37" s="215"/>
      <c r="E37" s="215"/>
      <c r="F37" s="215"/>
      <c r="G37" s="223"/>
      <c r="H37" s="223"/>
      <c r="I37" s="223"/>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row>
    <row r="38" spans="1:53" ht="15.75" customHeight="1">
      <c r="A38" s="1606" t="s">
        <v>653</v>
      </c>
      <c r="B38" s="1607"/>
      <c r="C38" s="1607"/>
      <c r="D38" s="1607"/>
      <c r="E38" s="382"/>
      <c r="F38" s="618"/>
      <c r="G38" s="1643" t="s">
        <v>654</v>
      </c>
      <c r="H38" s="1643"/>
      <c r="I38" s="1589"/>
      <c r="J38" s="382"/>
      <c r="L38" s="377" t="s">
        <v>60</v>
      </c>
      <c r="M38" s="378" t="s">
        <v>400</v>
      </c>
      <c r="N38" s="215"/>
      <c r="O38" s="215"/>
      <c r="P38" s="223"/>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215"/>
      <c r="AZ38" s="215"/>
      <c r="BA38" s="215"/>
    </row>
    <row r="39" spans="1:53" ht="15.75" customHeight="1">
      <c r="A39" s="223"/>
      <c r="B39" s="1833" t="s">
        <v>655</v>
      </c>
      <c r="C39" s="1833"/>
      <c r="D39" s="1834"/>
      <c r="E39" s="382"/>
      <c r="F39" s="616"/>
      <c r="G39" s="1643" t="s">
        <v>656</v>
      </c>
      <c r="H39" s="1643"/>
      <c r="I39" s="1589"/>
      <c r="J39" s="515"/>
      <c r="L39" s="379" t="s">
        <v>410</v>
      </c>
      <c r="M39" s="380">
        <f>ROUND(E40*10%,0)</f>
        <v>-2233</v>
      </c>
      <c r="N39" s="215"/>
      <c r="O39" s="215"/>
      <c r="P39" s="223"/>
      <c r="Q39" s="215"/>
      <c r="R39" s="215"/>
      <c r="S39" s="215"/>
      <c r="T39" s="215"/>
      <c r="U39" s="215"/>
      <c r="V39" s="215"/>
      <c r="W39" s="215"/>
      <c r="X39" s="215"/>
      <c r="Y39" s="215"/>
      <c r="Z39" s="215"/>
      <c r="AA39" s="215"/>
      <c r="AB39" s="215"/>
      <c r="AC39" s="215"/>
      <c r="AD39" s="215"/>
      <c r="AE39" s="215"/>
      <c r="AF39" s="215"/>
      <c r="AG39" s="215"/>
      <c r="AH39" s="215"/>
      <c r="AI39" s="215"/>
      <c r="AJ39" s="215"/>
      <c r="AK39" s="215"/>
      <c r="AL39" s="215"/>
      <c r="AM39" s="215"/>
      <c r="AN39" s="215"/>
      <c r="AO39" s="215"/>
      <c r="AP39" s="215"/>
      <c r="AQ39" s="215"/>
      <c r="AR39" s="215"/>
      <c r="AS39" s="215"/>
      <c r="AT39" s="215"/>
      <c r="AU39" s="215"/>
      <c r="AV39" s="215"/>
      <c r="AW39" s="215"/>
      <c r="AX39" s="215"/>
      <c r="AY39" s="215"/>
      <c r="AZ39" s="215"/>
      <c r="BA39" s="215"/>
    </row>
    <row r="40" spans="1:53" ht="15.75" customHeight="1">
      <c r="A40" s="223"/>
      <c r="B40" s="226"/>
      <c r="C40" s="226"/>
      <c r="D40" s="617" t="s">
        <v>657</v>
      </c>
      <c r="E40" s="382">
        <f>ROUND(+E36+E38+E39,0)</f>
        <v>-22330</v>
      </c>
      <c r="F40" s="617"/>
      <c r="G40" s="1643" t="s">
        <v>658</v>
      </c>
      <c r="H40" s="1643"/>
      <c r="I40" s="1589"/>
      <c r="J40" s="515"/>
      <c r="L40" s="379" t="s">
        <v>413</v>
      </c>
      <c r="M40" s="380">
        <f>E26</f>
        <v>0</v>
      </c>
      <c r="N40" s="215"/>
      <c r="O40" s="215"/>
      <c r="P40" s="223"/>
      <c r="Q40" s="215"/>
      <c r="R40" s="215"/>
      <c r="S40" s="215"/>
      <c r="T40" s="215"/>
      <c r="U40" s="215"/>
      <c r="V40" s="215"/>
      <c r="W40" s="215"/>
      <c r="X40" s="215"/>
      <c r="Y40" s="215"/>
      <c r="Z40" s="215"/>
      <c r="AA40" s="215"/>
      <c r="AB40" s="215"/>
      <c r="AC40" s="215"/>
      <c r="AD40" s="215"/>
      <c r="AE40" s="215"/>
      <c r="AF40" s="215"/>
      <c r="AG40" s="215"/>
      <c r="AH40" s="215"/>
      <c r="AI40" s="215"/>
      <c r="AJ40" s="215"/>
      <c r="AK40" s="215"/>
      <c r="AL40" s="215"/>
      <c r="AM40" s="215"/>
      <c r="AN40" s="215"/>
      <c r="AO40" s="215"/>
      <c r="AP40" s="215"/>
      <c r="AQ40" s="215"/>
      <c r="AR40" s="215"/>
      <c r="AS40" s="215"/>
      <c r="AT40" s="215"/>
      <c r="AU40" s="215"/>
      <c r="AV40" s="215"/>
      <c r="AW40" s="215"/>
      <c r="AX40" s="215"/>
      <c r="AY40" s="215"/>
      <c r="AZ40" s="215"/>
      <c r="BA40" s="215"/>
    </row>
    <row r="41" spans="1:53" ht="15.75" customHeight="1">
      <c r="A41" s="223"/>
      <c r="B41" s="215"/>
      <c r="C41" s="1832" t="s">
        <v>553</v>
      </c>
      <c r="D41" s="1597"/>
      <c r="E41" s="1597"/>
      <c r="F41" s="1597"/>
      <c r="G41" s="1685"/>
      <c r="H41" s="615"/>
      <c r="L41" s="384" t="str">
        <f>IF(M40&lt;=M39,"within compliance","out of compliance")</f>
        <v>out of compliance</v>
      </c>
      <c r="M41" s="381"/>
      <c r="N41" s="215"/>
      <c r="O41" s="215"/>
      <c r="P41" s="223"/>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row>
    <row r="42" spans="1:53" ht="17.25" customHeight="1">
      <c r="A42" s="223"/>
      <c r="B42" s="215"/>
      <c r="C42" s="1597"/>
      <c r="D42" s="1597"/>
      <c r="E42" s="1597"/>
      <c r="F42" s="1597"/>
      <c r="G42" s="1685"/>
      <c r="H42" s="215"/>
      <c r="I42" s="215"/>
      <c r="L42" s="377" t="s">
        <v>176</v>
      </c>
      <c r="M42" s="380">
        <f>+M39-M40</f>
        <v>-2233</v>
      </c>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row>
    <row r="43" spans="1:53" ht="12" customHeight="1">
      <c r="A43" s="223"/>
      <c r="B43" s="215"/>
      <c r="C43" s="215"/>
      <c r="D43" s="608"/>
      <c r="E43" s="608"/>
      <c r="F43" s="608"/>
      <c r="G43" s="215"/>
      <c r="H43" s="215"/>
      <c r="I43" s="215"/>
      <c r="J43" s="215"/>
      <c r="K43" s="215"/>
      <c r="L43" s="217"/>
      <c r="M43" s="215"/>
      <c r="N43" s="217"/>
      <c r="O43" s="215"/>
      <c r="P43" s="215"/>
      <c r="Q43" s="215"/>
      <c r="R43" s="215"/>
      <c r="S43" s="215"/>
      <c r="T43" s="215"/>
      <c r="U43" s="215"/>
      <c r="V43" s="215"/>
      <c r="W43" s="215"/>
      <c r="X43" s="215"/>
      <c r="Y43" s="215"/>
      <c r="Z43" s="215"/>
      <c r="AA43" s="215"/>
      <c r="AB43" s="215"/>
      <c r="AC43" s="215"/>
      <c r="AD43" s="215"/>
      <c r="AE43" s="215"/>
      <c r="AF43" s="215"/>
      <c r="AG43" s="215"/>
      <c r="AH43" s="215"/>
      <c r="AI43" s="215"/>
      <c r="AJ43" s="215"/>
      <c r="AK43" s="215"/>
      <c r="AL43" s="215"/>
      <c r="AM43" s="215"/>
      <c r="AN43" s="215"/>
      <c r="AO43" s="215"/>
      <c r="AP43" s="215"/>
      <c r="AQ43" s="215"/>
      <c r="AR43" s="215"/>
      <c r="AS43" s="215"/>
      <c r="AT43" s="215"/>
      <c r="AU43" s="215"/>
      <c r="AV43" s="215"/>
      <c r="AW43" s="215"/>
      <c r="AX43" s="215"/>
      <c r="AY43" s="215"/>
      <c r="AZ43" s="215"/>
      <c r="BA43" s="215"/>
    </row>
    <row r="44" spans="1:53" ht="12" customHeight="1">
      <c r="A44" s="223"/>
      <c r="B44" s="215"/>
      <c r="C44" s="215"/>
      <c r="D44" s="608"/>
      <c r="E44" s="608"/>
      <c r="F44" s="608"/>
      <c r="G44" s="215"/>
      <c r="H44" s="215"/>
      <c r="I44" s="215"/>
      <c r="L44" s="217"/>
      <c r="M44" s="217"/>
      <c r="N44" s="215"/>
      <c r="O44" s="217"/>
      <c r="P44" s="215"/>
      <c r="Q44" s="215"/>
      <c r="R44" s="215"/>
      <c r="S44" s="215"/>
      <c r="T44" s="215"/>
      <c r="U44" s="215"/>
      <c r="V44" s="215"/>
      <c r="W44" s="215"/>
      <c r="X44" s="215"/>
      <c r="Y44" s="215"/>
      <c r="Z44" s="215"/>
      <c r="AA44" s="215"/>
      <c r="AB44" s="215"/>
      <c r="AC44" s="215"/>
      <c r="AD44" s="215"/>
      <c r="AE44" s="215"/>
      <c r="AF44" s="215"/>
      <c r="AG44" s="215"/>
      <c r="AH44" s="215"/>
      <c r="AI44" s="215"/>
      <c r="AJ44" s="215"/>
      <c r="AK44" s="215"/>
      <c r="AL44" s="215"/>
      <c r="AM44" s="215"/>
      <c r="AN44" s="215"/>
      <c r="AO44" s="215"/>
      <c r="AP44" s="215"/>
      <c r="AQ44" s="215"/>
      <c r="AR44" s="215"/>
      <c r="AS44" s="215"/>
      <c r="AT44" s="215"/>
      <c r="AU44" s="215"/>
      <c r="AV44" s="215"/>
      <c r="AW44" s="215"/>
      <c r="AX44" s="215"/>
      <c r="AY44" s="215"/>
      <c r="AZ44" s="215"/>
      <c r="BA44" s="215"/>
    </row>
    <row r="45" spans="1:53">
      <c r="A45" s="223"/>
      <c r="B45" s="215"/>
      <c r="C45" s="215"/>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row>
    <row r="46" spans="1:53" ht="12" customHeight="1">
      <c r="A46" s="223"/>
      <c r="B46" s="215"/>
      <c r="C46" s="215"/>
      <c r="D46" s="71"/>
      <c r="E46" s="71"/>
      <c r="F46" s="71"/>
      <c r="G46" s="215"/>
      <c r="H46" s="215"/>
      <c r="I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row>
    <row r="47" spans="1:53" ht="12" customHeight="1">
      <c r="A47" s="223"/>
      <c r="B47" s="69"/>
      <c r="C47" s="215"/>
      <c r="D47" s="71"/>
      <c r="E47" s="71"/>
      <c r="F47" s="71"/>
      <c r="G47" s="215"/>
      <c r="H47" s="215"/>
      <c r="I47" s="215"/>
      <c r="L47" s="215"/>
      <c r="M47" s="215"/>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215"/>
      <c r="AN47" s="215"/>
      <c r="AO47" s="215"/>
      <c r="AP47" s="215"/>
      <c r="AQ47" s="215"/>
      <c r="AR47" s="215"/>
      <c r="AS47" s="215"/>
      <c r="AT47" s="215"/>
      <c r="AU47" s="215"/>
      <c r="AV47" s="215"/>
      <c r="AW47" s="215"/>
      <c r="AX47" s="215"/>
      <c r="AY47" s="215"/>
      <c r="AZ47" s="215"/>
      <c r="BA47" s="215"/>
    </row>
    <row r="48" spans="1:53" ht="12" customHeight="1">
      <c r="A48" s="223"/>
      <c r="B48" s="215"/>
      <c r="C48" s="215"/>
      <c r="D48" s="215"/>
      <c r="E48" s="215"/>
      <c r="F48" s="215"/>
      <c r="G48" s="215"/>
      <c r="H48" s="215"/>
      <c r="I48" s="215"/>
      <c r="L48" s="215"/>
      <c r="M48" s="215"/>
      <c r="N48" s="215"/>
      <c r="O48" s="215"/>
      <c r="P48" s="215"/>
      <c r="Q48" s="215"/>
      <c r="R48" s="215"/>
      <c r="S48" s="215"/>
      <c r="T48" s="215"/>
      <c r="U48" s="215"/>
      <c r="V48" s="215"/>
      <c r="W48" s="215"/>
      <c r="X48" s="215"/>
      <c r="Y48" s="215"/>
      <c r="Z48" s="215"/>
      <c r="AA48" s="215"/>
      <c r="AB48" s="215"/>
      <c r="AC48" s="215"/>
      <c r="AD48" s="215"/>
      <c r="AE48" s="215"/>
      <c r="AF48" s="215"/>
      <c r="AG48" s="215"/>
      <c r="AH48" s="215"/>
      <c r="AI48" s="215"/>
      <c r="AJ48" s="215"/>
      <c r="AK48" s="215"/>
      <c r="AL48" s="215"/>
      <c r="AM48" s="215"/>
      <c r="AN48" s="215"/>
      <c r="AO48" s="215"/>
      <c r="AP48" s="215"/>
      <c r="AQ48" s="215"/>
      <c r="AR48" s="215"/>
      <c r="AS48" s="215"/>
      <c r="AT48" s="215"/>
      <c r="AU48" s="215"/>
      <c r="AV48" s="215"/>
      <c r="AW48" s="215"/>
      <c r="AX48" s="215"/>
      <c r="AY48" s="215"/>
      <c r="AZ48" s="215"/>
      <c r="BA48" s="215"/>
    </row>
    <row r="49" spans="1:53" ht="12" customHeight="1">
      <c r="A49" s="684"/>
      <c r="B49" s="215"/>
      <c r="C49" s="215"/>
      <c r="D49" s="71"/>
      <c r="E49" s="71"/>
      <c r="F49" s="71"/>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row>
    <row r="50" spans="1:53" ht="12" customHeight="1">
      <c r="A50" s="223"/>
      <c r="B50" s="215"/>
      <c r="C50" s="223"/>
      <c r="D50" s="223"/>
      <c r="E50" s="223"/>
      <c r="F50" s="223"/>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row>
    <row r="51" spans="1:53" ht="12" customHeight="1">
      <c r="A51" s="223"/>
      <c r="B51" s="215"/>
      <c r="C51" s="215"/>
      <c r="D51" s="71"/>
      <c r="E51" s="71"/>
      <c r="F51" s="71"/>
      <c r="G51" s="215"/>
      <c r="H51" s="215"/>
      <c r="I51" s="215"/>
      <c r="J51" s="215"/>
      <c r="K51" s="215"/>
      <c r="L51" s="215"/>
      <c r="M51" s="215"/>
      <c r="N51" s="215"/>
      <c r="O51" s="215"/>
      <c r="P51" s="215"/>
      <c r="Q51" s="215"/>
      <c r="R51" s="215"/>
      <c r="S51" s="215"/>
      <c r="T51" s="215"/>
      <c r="U51" s="215"/>
      <c r="V51" s="215"/>
      <c r="W51" s="215"/>
      <c r="X51" s="215"/>
      <c r="Y51" s="215"/>
      <c r="Z51" s="215"/>
      <c r="AA51" s="215"/>
      <c r="AB51" s="215"/>
      <c r="AC51" s="215"/>
      <c r="AD51" s="215"/>
      <c r="AE51" s="215"/>
      <c r="AF51" s="215"/>
      <c r="AG51" s="215"/>
      <c r="AH51" s="215"/>
      <c r="AI51" s="215"/>
      <c r="AJ51" s="215"/>
      <c r="AK51" s="215"/>
      <c r="AL51" s="215"/>
      <c r="AM51" s="215"/>
      <c r="AN51" s="215"/>
      <c r="AO51" s="215"/>
      <c r="AP51" s="215"/>
      <c r="AQ51" s="215"/>
      <c r="AR51" s="215"/>
      <c r="AS51" s="215"/>
      <c r="AT51" s="215"/>
      <c r="AU51" s="215"/>
      <c r="AV51" s="215"/>
      <c r="AW51" s="215"/>
      <c r="AX51" s="215"/>
      <c r="AY51" s="215"/>
      <c r="AZ51" s="215"/>
      <c r="BA51" s="215"/>
    </row>
    <row r="52" spans="1:53" ht="12" customHeight="1">
      <c r="A52" s="223"/>
      <c r="B52" s="215"/>
      <c r="C52" s="215"/>
      <c r="D52" s="215"/>
      <c r="E52" s="215"/>
      <c r="F52" s="215"/>
      <c r="G52" s="215"/>
      <c r="H52" s="215"/>
      <c r="I52" s="215"/>
      <c r="J52" s="215"/>
      <c r="K52" s="215"/>
      <c r="L52" s="215"/>
      <c r="M52" s="215"/>
      <c r="N52" s="215"/>
      <c r="O52" s="215"/>
      <c r="P52" s="215"/>
      <c r="Q52" s="215"/>
      <c r="R52" s="215"/>
      <c r="S52" s="215"/>
      <c r="T52" s="215"/>
      <c r="U52" s="215"/>
      <c r="V52" s="215"/>
      <c r="W52" s="215"/>
      <c r="X52" s="215"/>
      <c r="Y52" s="215"/>
      <c r="Z52" s="215"/>
      <c r="AA52" s="215"/>
      <c r="AB52" s="215"/>
      <c r="AC52" s="215"/>
      <c r="AD52" s="215"/>
      <c r="AE52" s="215"/>
      <c r="AF52" s="215"/>
      <c r="AG52" s="215"/>
      <c r="AH52" s="215"/>
      <c r="AI52" s="215"/>
      <c r="AJ52" s="215"/>
      <c r="AK52" s="215"/>
      <c r="AL52" s="215"/>
      <c r="AM52" s="215"/>
      <c r="AN52" s="215"/>
      <c r="AO52" s="215"/>
      <c r="AP52" s="215"/>
      <c r="AQ52" s="215"/>
      <c r="AR52" s="215"/>
      <c r="AS52" s="215"/>
      <c r="AT52" s="215"/>
      <c r="AU52" s="215"/>
      <c r="AV52" s="215"/>
      <c r="AW52" s="215"/>
      <c r="AX52" s="215"/>
      <c r="AY52" s="215"/>
      <c r="AZ52" s="215"/>
      <c r="BA52" s="215"/>
    </row>
    <row r="53" spans="1:53">
      <c r="A53" s="223"/>
      <c r="B53" s="215"/>
      <c r="C53" s="215"/>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row>
    <row r="54" spans="1:53">
      <c r="A54" s="223"/>
      <c r="B54" s="215"/>
      <c r="C54" s="215"/>
      <c r="D54" s="215"/>
      <c r="E54" s="215"/>
      <c r="F54" s="215"/>
      <c r="G54" s="215"/>
      <c r="H54" s="215"/>
      <c r="I54" s="215"/>
      <c r="J54" s="215"/>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row>
    <row r="55" spans="1:53">
      <c r="A55" s="223"/>
      <c r="B55" s="215"/>
      <c r="C55" s="215"/>
      <c r="D55" s="215"/>
      <c r="E55" s="215"/>
      <c r="F55" s="215"/>
      <c r="G55" s="215"/>
      <c r="H55" s="215"/>
      <c r="I55" s="215"/>
      <c r="J55" s="215"/>
      <c r="K55" s="215"/>
      <c r="L55" s="215"/>
      <c r="M55" s="215"/>
      <c r="N55" s="215"/>
      <c r="O55" s="215"/>
      <c r="P55" s="215"/>
      <c r="Q55" s="215"/>
      <c r="R55" s="215"/>
      <c r="S55" s="215"/>
      <c r="T55" s="215"/>
      <c r="U55" s="215"/>
      <c r="V55" s="215"/>
      <c r="W55" s="215"/>
      <c r="X55" s="215"/>
      <c r="Y55" s="215"/>
      <c r="Z55" s="215"/>
      <c r="AA55" s="215"/>
      <c r="AB55" s="215"/>
      <c r="AC55" s="215"/>
      <c r="AD55" s="215"/>
      <c r="AE55" s="215"/>
      <c r="AF55" s="215"/>
      <c r="AG55" s="215"/>
      <c r="AH55" s="215"/>
      <c r="AI55" s="215"/>
      <c r="AJ55" s="215"/>
      <c r="AK55" s="215"/>
      <c r="AL55" s="215"/>
      <c r="AM55" s="215"/>
      <c r="AN55" s="215"/>
      <c r="AO55" s="215"/>
      <c r="AP55" s="215"/>
      <c r="AQ55" s="215"/>
      <c r="AR55" s="215"/>
      <c r="AS55" s="215"/>
      <c r="AT55" s="215"/>
      <c r="AU55" s="215"/>
      <c r="AV55" s="215"/>
      <c r="AW55" s="215"/>
      <c r="AX55" s="215"/>
      <c r="AY55" s="215"/>
      <c r="AZ55" s="215"/>
      <c r="BA55" s="215"/>
    </row>
    <row r="56" spans="1:53">
      <c r="A56" s="223"/>
      <c r="B56" s="215"/>
      <c r="C56" s="215"/>
      <c r="D56" s="215"/>
      <c r="E56" s="215"/>
      <c r="F56" s="215"/>
      <c r="G56" s="215"/>
      <c r="H56" s="215"/>
      <c r="I56" s="215"/>
      <c r="J56" s="215"/>
      <c r="K56" s="215"/>
      <c r="L56" s="215"/>
      <c r="M56" s="215"/>
      <c r="N56" s="215"/>
      <c r="O56" s="215"/>
      <c r="P56" s="215"/>
      <c r="Q56" s="215"/>
      <c r="R56" s="215"/>
      <c r="S56" s="215"/>
      <c r="T56" s="215"/>
      <c r="U56" s="215"/>
      <c r="V56" s="215"/>
      <c r="W56" s="215"/>
      <c r="X56" s="215"/>
      <c r="Y56" s="215"/>
      <c r="Z56" s="215"/>
      <c r="AA56" s="215"/>
      <c r="AB56" s="215"/>
      <c r="AC56" s="215"/>
      <c r="AD56" s="215"/>
      <c r="AE56" s="215"/>
      <c r="AF56" s="215"/>
      <c r="AG56" s="215"/>
      <c r="AH56" s="215"/>
      <c r="AI56" s="215"/>
      <c r="AJ56" s="215"/>
      <c r="AK56" s="215"/>
      <c r="AL56" s="215"/>
      <c r="AM56" s="215"/>
      <c r="AN56" s="215"/>
      <c r="AO56" s="215"/>
      <c r="AP56" s="215"/>
      <c r="AQ56" s="215"/>
      <c r="AR56" s="215"/>
      <c r="AS56" s="215"/>
      <c r="AT56" s="215"/>
      <c r="AU56" s="215"/>
      <c r="AV56" s="215"/>
      <c r="AW56" s="215"/>
      <c r="AX56" s="215"/>
      <c r="AY56" s="215"/>
      <c r="AZ56" s="215"/>
      <c r="BA56" s="215"/>
    </row>
    <row r="57" spans="1:53">
      <c r="A57" s="223"/>
      <c r="B57" s="215"/>
      <c r="C57" s="217"/>
      <c r="D57" s="217"/>
      <c r="E57" s="217"/>
      <c r="F57" s="217"/>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row>
    <row r="58" spans="1:53">
      <c r="A58" s="223"/>
      <c r="B58" s="215"/>
      <c r="C58" s="224"/>
      <c r="D58" s="224"/>
      <c r="E58" s="224"/>
      <c r="F58" s="224"/>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row>
    <row r="59" spans="1:53">
      <c r="A59" s="223"/>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215"/>
      <c r="AL59" s="215"/>
      <c r="AM59" s="215"/>
      <c r="AN59" s="215"/>
      <c r="AO59" s="215"/>
      <c r="AP59" s="215"/>
      <c r="AQ59" s="215"/>
      <c r="AR59" s="215"/>
      <c r="AS59" s="215"/>
      <c r="AT59" s="215"/>
      <c r="AU59" s="215"/>
      <c r="AV59" s="215"/>
      <c r="AW59" s="215"/>
      <c r="AX59" s="215"/>
      <c r="AY59" s="215"/>
      <c r="AZ59" s="215"/>
      <c r="BA59" s="215"/>
    </row>
    <row r="60" spans="1:53">
      <c r="A60" s="223"/>
      <c r="B60" s="215"/>
      <c r="C60" s="224"/>
      <c r="D60" s="224"/>
      <c r="E60" s="224"/>
      <c r="F60" s="224"/>
      <c r="G60" s="215"/>
      <c r="H60" s="215"/>
      <c r="I60" s="215"/>
      <c r="J60" s="215"/>
      <c r="K60" s="215"/>
      <c r="L60" s="215"/>
      <c r="M60" s="215"/>
      <c r="N60" s="215"/>
      <c r="O60" s="215"/>
      <c r="P60" s="215"/>
      <c r="Q60" s="215"/>
      <c r="R60" s="215"/>
      <c r="S60" s="215"/>
      <c r="T60" s="215"/>
      <c r="U60" s="215"/>
      <c r="V60" s="215"/>
      <c r="W60" s="215"/>
      <c r="X60" s="215"/>
      <c r="Y60" s="215"/>
      <c r="Z60" s="215"/>
      <c r="AA60" s="215"/>
      <c r="AB60" s="215"/>
      <c r="AC60" s="215"/>
      <c r="AD60" s="215"/>
      <c r="AE60" s="215"/>
      <c r="AF60" s="215"/>
      <c r="AG60" s="215"/>
      <c r="AH60" s="215"/>
      <c r="AI60" s="215"/>
      <c r="AJ60" s="215"/>
      <c r="AK60" s="215"/>
      <c r="AL60" s="215"/>
      <c r="AM60" s="215"/>
      <c r="AN60" s="215"/>
      <c r="AO60" s="215"/>
      <c r="AP60" s="215"/>
      <c r="AQ60" s="215"/>
      <c r="AR60" s="215"/>
      <c r="AS60" s="215"/>
      <c r="AT60" s="215"/>
      <c r="AU60" s="215"/>
      <c r="AV60" s="215"/>
      <c r="AW60" s="215"/>
      <c r="AX60" s="215"/>
      <c r="AY60" s="215"/>
      <c r="AZ60" s="215"/>
      <c r="BA60" s="215"/>
    </row>
    <row r="61" spans="1:53">
      <c r="A61" s="223"/>
      <c r="B61" s="215"/>
      <c r="C61" s="215"/>
      <c r="D61" s="215"/>
      <c r="E61" s="215"/>
      <c r="F61" s="215"/>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c r="AH61" s="215"/>
      <c r="AI61" s="215"/>
      <c r="AJ61" s="215"/>
      <c r="AK61" s="215"/>
      <c r="AL61" s="215"/>
      <c r="AM61" s="215"/>
      <c r="AN61" s="215"/>
      <c r="AO61" s="215"/>
      <c r="AP61" s="215"/>
      <c r="AQ61" s="215"/>
      <c r="AR61" s="215"/>
      <c r="AS61" s="215"/>
      <c r="AT61" s="215"/>
      <c r="AU61" s="215"/>
      <c r="AV61" s="215"/>
      <c r="AW61" s="215"/>
      <c r="AX61" s="215"/>
      <c r="AY61" s="215"/>
      <c r="AZ61" s="215"/>
      <c r="BA61" s="215"/>
    </row>
    <row r="62" spans="1:53">
      <c r="A62" s="223"/>
      <c r="B62" s="215"/>
      <c r="C62" s="215"/>
      <c r="D62" s="224"/>
      <c r="E62" s="224"/>
      <c r="F62" s="224"/>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row>
    <row r="63" spans="1:53">
      <c r="A63" s="223"/>
      <c r="B63" s="215"/>
      <c r="C63" s="215"/>
      <c r="D63" s="215"/>
      <c r="E63" s="215"/>
      <c r="F63" s="215"/>
      <c r="G63" s="215"/>
      <c r="H63" s="215"/>
      <c r="I63" s="215"/>
      <c r="J63" s="215"/>
      <c r="K63" s="215"/>
      <c r="L63" s="215"/>
      <c r="M63" s="215"/>
      <c r="N63" s="215"/>
      <c r="O63" s="215"/>
      <c r="P63" s="215"/>
      <c r="Q63" s="215"/>
      <c r="R63" s="215"/>
      <c r="S63" s="215"/>
      <c r="T63" s="215"/>
      <c r="U63" s="215"/>
      <c r="V63" s="215"/>
      <c r="W63" s="215"/>
      <c r="X63" s="215"/>
      <c r="Y63" s="215"/>
      <c r="Z63" s="215"/>
      <c r="AA63" s="215"/>
      <c r="AB63" s="215"/>
      <c r="AC63" s="215"/>
      <c r="AD63" s="215"/>
      <c r="AE63" s="215"/>
      <c r="AF63" s="215"/>
      <c r="AG63" s="215"/>
      <c r="AH63" s="215"/>
      <c r="AI63" s="215"/>
      <c r="AJ63" s="215"/>
      <c r="AK63" s="215"/>
      <c r="AL63" s="215"/>
      <c r="AM63" s="215"/>
      <c r="AN63" s="215"/>
      <c r="AO63" s="215"/>
      <c r="AP63" s="215"/>
      <c r="AQ63" s="215"/>
      <c r="AR63" s="215"/>
      <c r="AS63" s="215"/>
      <c r="AT63" s="215"/>
      <c r="AU63" s="215"/>
      <c r="AV63" s="215"/>
      <c r="AW63" s="215"/>
      <c r="AX63" s="215"/>
      <c r="AY63" s="215"/>
      <c r="AZ63" s="215"/>
      <c r="BA63" s="215"/>
    </row>
    <row r="64" spans="1:53">
      <c r="A64" s="223"/>
      <c r="B64" s="215"/>
      <c r="C64" s="224"/>
      <c r="D64" s="224"/>
      <c r="E64" s="224"/>
      <c r="F64" s="224"/>
      <c r="G64" s="215"/>
      <c r="H64" s="215"/>
      <c r="I64" s="215"/>
      <c r="J64" s="215"/>
      <c r="K64" s="215"/>
      <c r="L64" s="215"/>
      <c r="M64" s="215"/>
      <c r="N64" s="215"/>
      <c r="O64" s="215"/>
      <c r="P64" s="215"/>
      <c r="Q64" s="215"/>
      <c r="R64" s="215"/>
      <c r="S64" s="215"/>
      <c r="T64" s="215"/>
      <c r="U64" s="215"/>
      <c r="V64" s="215"/>
      <c r="W64" s="215"/>
      <c r="X64" s="215"/>
      <c r="Y64" s="215"/>
      <c r="Z64" s="215"/>
      <c r="AA64" s="215"/>
      <c r="AB64" s="215"/>
      <c r="AC64" s="215"/>
      <c r="AD64" s="215"/>
      <c r="AE64" s="215"/>
      <c r="AF64" s="215"/>
      <c r="AG64" s="215"/>
      <c r="AH64" s="215"/>
      <c r="AI64" s="215"/>
      <c r="AJ64" s="215"/>
      <c r="AK64" s="215"/>
      <c r="AL64" s="215"/>
      <c r="AM64" s="215"/>
      <c r="AN64" s="215"/>
      <c r="AO64" s="215"/>
      <c r="AP64" s="215"/>
      <c r="AQ64" s="215"/>
      <c r="AR64" s="215"/>
      <c r="AS64" s="215"/>
      <c r="AT64" s="215"/>
      <c r="AU64" s="215"/>
      <c r="AV64" s="215"/>
      <c r="AW64" s="215"/>
      <c r="AX64" s="215"/>
      <c r="AY64" s="215"/>
      <c r="AZ64" s="215"/>
      <c r="BA64" s="215"/>
    </row>
    <row r="65" spans="1:53">
      <c r="A65" s="223"/>
      <c r="B65" s="215"/>
      <c r="C65" s="215"/>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215"/>
      <c r="AQ65" s="215"/>
      <c r="AR65" s="215"/>
      <c r="AS65" s="215"/>
      <c r="AT65" s="215"/>
      <c r="AU65" s="215"/>
      <c r="AV65" s="215"/>
      <c r="AW65" s="215"/>
      <c r="AX65" s="215"/>
      <c r="AY65" s="215"/>
      <c r="AZ65" s="215"/>
      <c r="BA65" s="215"/>
    </row>
    <row r="66" spans="1:53">
      <c r="A66" s="223"/>
      <c r="B66" s="215"/>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215"/>
      <c r="AQ66" s="215"/>
      <c r="AR66" s="215"/>
      <c r="AS66" s="215"/>
      <c r="AT66" s="215"/>
      <c r="AU66" s="215"/>
      <c r="AV66" s="215"/>
      <c r="AW66" s="215"/>
      <c r="AX66" s="215"/>
      <c r="AY66" s="215"/>
      <c r="AZ66" s="215"/>
      <c r="BA66" s="215"/>
    </row>
    <row r="67" spans="1:53">
      <c r="A67" s="223"/>
      <c r="B67" s="215"/>
      <c r="C67" s="215"/>
      <c r="D67" s="215"/>
      <c r="E67" s="215"/>
      <c r="F67" s="215"/>
      <c r="G67" s="215"/>
      <c r="H67" s="215"/>
      <c r="I67" s="215"/>
      <c r="J67" s="215"/>
      <c r="K67" s="215"/>
      <c r="L67" s="215"/>
      <c r="M67" s="215"/>
      <c r="N67" s="215"/>
      <c r="O67" s="215"/>
      <c r="P67" s="215"/>
      <c r="Q67" s="215"/>
      <c r="R67" s="215"/>
      <c r="S67" s="215"/>
      <c r="T67" s="215"/>
      <c r="U67" s="215"/>
      <c r="V67" s="215"/>
      <c r="W67" s="215"/>
      <c r="X67" s="215"/>
      <c r="Y67" s="215"/>
      <c r="Z67" s="215"/>
      <c r="AA67" s="215"/>
      <c r="AB67" s="215"/>
      <c r="AC67" s="215"/>
      <c r="AD67" s="215"/>
      <c r="AE67" s="215"/>
      <c r="AF67" s="215"/>
      <c r="AG67" s="215"/>
      <c r="AH67" s="215"/>
      <c r="AI67" s="215"/>
      <c r="AJ67" s="215"/>
      <c r="AK67" s="215"/>
      <c r="AL67" s="215"/>
      <c r="AM67" s="215"/>
      <c r="AN67" s="215"/>
      <c r="AO67" s="215"/>
      <c r="AP67" s="215"/>
      <c r="AQ67" s="215"/>
      <c r="AR67" s="215"/>
      <c r="AS67" s="215"/>
      <c r="AT67" s="215"/>
      <c r="AU67" s="215"/>
      <c r="AV67" s="215"/>
      <c r="AW67" s="215"/>
      <c r="AX67" s="215"/>
      <c r="AY67" s="215"/>
      <c r="AZ67" s="215"/>
      <c r="BA67" s="215"/>
    </row>
    <row r="68" spans="1:53">
      <c r="A68" s="223"/>
      <c r="B68" s="215"/>
      <c r="C68" s="215"/>
      <c r="D68" s="215"/>
      <c r="E68" s="215"/>
      <c r="F68" s="215"/>
      <c r="G68" s="215"/>
      <c r="H68" s="215"/>
      <c r="I68" s="215"/>
      <c r="J68" s="215"/>
      <c r="K68" s="215"/>
      <c r="L68" s="215"/>
      <c r="M68" s="215"/>
      <c r="N68" s="215"/>
      <c r="O68" s="215"/>
      <c r="P68" s="215"/>
      <c r="Q68" s="215"/>
      <c r="R68" s="215"/>
      <c r="S68" s="215"/>
      <c r="T68" s="215"/>
      <c r="U68" s="215"/>
      <c r="V68" s="215"/>
      <c r="W68" s="215"/>
      <c r="X68" s="215"/>
      <c r="Y68" s="215"/>
      <c r="Z68" s="215"/>
      <c r="AA68" s="215"/>
      <c r="AB68" s="215"/>
      <c r="AC68" s="215"/>
      <c r="AD68" s="215"/>
      <c r="AE68" s="215"/>
      <c r="AF68" s="215"/>
      <c r="AG68" s="215"/>
      <c r="AH68" s="215"/>
      <c r="AI68" s="215"/>
      <c r="AJ68" s="215"/>
      <c r="AK68" s="215"/>
      <c r="AL68" s="215"/>
      <c r="AM68" s="215"/>
      <c r="AN68" s="215"/>
      <c r="AO68" s="215"/>
      <c r="AP68" s="215"/>
      <c r="AQ68" s="215"/>
      <c r="AR68" s="215"/>
      <c r="AS68" s="215"/>
      <c r="AT68" s="215"/>
      <c r="AU68" s="215"/>
      <c r="AV68" s="215"/>
      <c r="AW68" s="215"/>
      <c r="AX68" s="215"/>
      <c r="AY68" s="215"/>
      <c r="AZ68" s="215"/>
      <c r="BA68" s="215"/>
    </row>
    <row r="69" spans="1:53">
      <c r="A69" s="223"/>
      <c r="B69" s="215"/>
      <c r="C69" s="215"/>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row>
    <row r="70" spans="1:53">
      <c r="A70" s="223"/>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15"/>
      <c r="BA70" s="215"/>
    </row>
    <row r="71" spans="1:53">
      <c r="A71" s="223"/>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15"/>
      <c r="BA71" s="215"/>
    </row>
    <row r="72" spans="1:53">
      <c r="A72" s="223"/>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15"/>
      <c r="BA72" s="215"/>
    </row>
    <row r="73" spans="1:53">
      <c r="A73" s="223"/>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15"/>
      <c r="BA73" s="215"/>
    </row>
    <row r="87" spans="8:18">
      <c r="R87" s="216" t="e">
        <f>SUM(J33+J35+J43+J45+J47+J64+J68+J73)/J80</f>
        <v>#DIV/0!</v>
      </c>
    </row>
    <row r="89" spans="8:18">
      <c r="H89" s="225">
        <f>SUM(O27:O35,O42:O47,O63:O64,O67:O68,O72:O73,Q27:Q35,Q42:Q47,Q63:Q64,Q67:Q68,Q72:Q73)</f>
        <v>0</v>
      </c>
      <c r="R89" s="216" t="e">
        <f>SUM(J33+J35+J43+#REF!+#REF!+J68+J73)/J80</f>
        <v>#REF!</v>
      </c>
    </row>
  </sheetData>
  <mergeCells count="42">
    <mergeCell ref="A1:C1"/>
    <mergeCell ref="D1:K1"/>
    <mergeCell ref="A2:C2"/>
    <mergeCell ref="E2:J2"/>
    <mergeCell ref="G3:H3"/>
    <mergeCell ref="L2:M2"/>
    <mergeCell ref="B29:D29"/>
    <mergeCell ref="L14:M14"/>
    <mergeCell ref="B15:D15"/>
    <mergeCell ref="B16:D16"/>
    <mergeCell ref="B17:D17"/>
    <mergeCell ref="B18:D18"/>
    <mergeCell ref="G4:H4"/>
    <mergeCell ref="G5:H5"/>
    <mergeCell ref="B6:F6"/>
    <mergeCell ref="L6:M6"/>
    <mergeCell ref="J7:K7"/>
    <mergeCell ref="F9:G9"/>
    <mergeCell ref="H11:I11"/>
    <mergeCell ref="B31:D31"/>
    <mergeCell ref="B32:D32"/>
    <mergeCell ref="B30:D30"/>
    <mergeCell ref="B19:D19"/>
    <mergeCell ref="B20:D20"/>
    <mergeCell ref="B21:D21"/>
    <mergeCell ref="B22:D22"/>
    <mergeCell ref="B23:D23"/>
    <mergeCell ref="B24:D24"/>
    <mergeCell ref="B25:D25"/>
    <mergeCell ref="B26:D26"/>
    <mergeCell ref="B27:D27"/>
    <mergeCell ref="B28:D28"/>
    <mergeCell ref="B33:D33"/>
    <mergeCell ref="B34:D34"/>
    <mergeCell ref="B35:D35"/>
    <mergeCell ref="C41:G42"/>
    <mergeCell ref="A36:D36"/>
    <mergeCell ref="A38:D38"/>
    <mergeCell ref="G38:I38"/>
    <mergeCell ref="B39:D39"/>
    <mergeCell ref="G39:I39"/>
    <mergeCell ref="G40:I40"/>
  </mergeCells>
  <dataValidations disablePrompts="1" count="2">
    <dataValidation type="list" allowBlank="1" showInputMessage="1" showErrorMessage="1" sqref="P9:Q9" xr:uid="{00000000-0002-0000-0800-000000000000}">
      <formula1>Prepared_By</formula1>
    </dataValidation>
    <dataValidation type="list" allowBlank="1" showInputMessage="1" showErrorMessage="1" sqref="P4" xr:uid="{00000000-0002-0000-0800-000001000000}">
      <formula1>Approved_By</formula1>
    </dataValidation>
  </dataValidations>
  <printOptions horizontalCentered="1"/>
  <pageMargins left="0.24" right="0.23" top="0.171875" bottom="0.43" header="0.19" footer="0.24"/>
  <pageSetup scale="69" orientation="landscape" cellComments="asDisplayed" r:id="rId1"/>
  <headerFooter alignWithMargins="0">
    <oddFooter>&amp;L&amp;Z&amp;F&amp;C                                                      Printed &amp;D&amp;T&amp;R&amp;A
Last updated: (7/30/26
)</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57793A573FA24A999BFD6F01BF9242" ma:contentTypeVersion="10" ma:contentTypeDescription="Create a new document." ma:contentTypeScope="" ma:versionID="7d1fb28bc1ad0bb11517aa1df6987335">
  <xsd:schema xmlns:xsd="http://www.w3.org/2001/XMLSchema" xmlns:xs="http://www.w3.org/2001/XMLSchema" xmlns:p="http://schemas.microsoft.com/office/2006/metadata/properties" xmlns:ns1="http://schemas.microsoft.com/sharepoint/v3" xmlns:ns2="b5921b60-9b2e-4daa-8c80-faaf819f1b87" xmlns:ns3="49e1b1f5-4598-4f10-9cb7-32cc96214367" targetNamespace="http://schemas.microsoft.com/office/2006/metadata/properties" ma:root="true" ma:fieldsID="8ab6796db139a0c7f63d5143a998b635" ns1:_="" ns2:_="" ns3:_="">
    <xsd:import namespace="http://schemas.microsoft.com/sharepoint/v3"/>
    <xsd:import namespace="b5921b60-9b2e-4daa-8c80-faaf819f1b87"/>
    <xsd:import namespace="49e1b1f5-4598-4f10-9cb7-32cc96214367"/>
    <xsd:element name="properties">
      <xsd:complexType>
        <xsd:sequence>
          <xsd:element name="documentManagement">
            <xsd:complexType>
              <xsd:all>
                <xsd:element ref="ns1:PublishingStartDate" minOccurs="0"/>
                <xsd:element ref="ns1:PublishingExpirationDate" minOccurs="0"/>
                <xsd:element ref="ns2:Category" minOccurs="0"/>
                <xsd:element ref="ns2:Subcategory" minOccurs="0"/>
                <xsd:element ref="ns3:SharedWithUser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921b60-9b2e-4daa-8c80-faaf819f1b87" elementFormDefault="qualified">
    <xsd:import namespace="http://schemas.microsoft.com/office/2006/documentManagement/types"/>
    <xsd:import namespace="http://schemas.microsoft.com/office/infopath/2007/PartnerControls"/>
    <xsd:element name="Category" ma:index="7" nillable="true" ma:displayName="Category" ma:format="Dropdown" ma:internalName="Category" ma:readOnly="false">
      <xsd:simpleType>
        <xsd:restriction base="dms:Choice">
          <xsd:enumeration value="Area Plans"/>
          <xsd:enumeration value="Family Caregiver"/>
          <xsd:enumeration value="Gatekeeper"/>
          <xsd:enumeration value="Grant Award Letters"/>
          <xsd:enumeration value="Healthy Aging"/>
          <xsd:enumeration value="Legal"/>
          <xsd:enumeration value="Nutrition"/>
          <xsd:enumeration value="OPI"/>
          <xsd:enumeration value="Power Hour"/>
        </xsd:restriction>
      </xsd:simpleType>
    </xsd:element>
    <xsd:element name="Subcategory" ma:index="8" nillable="true" ma:displayName="Subcategory" ma:description="Use only with Category=Grant Awards" ma:format="Dropdown" ma:internalName="Subcategory" ma:readOnly="false">
      <xsd:simpleType>
        <xsd:restriction base="dms:Choice">
          <xsd:enumeration value="NSIP"/>
          <xsd:enumeration value="Special/Disaster"/>
          <xsd:enumeration value="Title III"/>
          <xsd:enumeration value="Title VII"/>
        </xsd:restriction>
      </xsd:simpleType>
    </xsd:element>
    <xsd:element name="Date" ma:index="10" nillable="true" ma:displayName="Date" ma:description="Use when Category=Grant Award Letter"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9e1b1f5-4598-4f10-9cb7-32cc96214367"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ubcategory xmlns="b5921b60-9b2e-4daa-8c80-faaf819f1b87" xsi:nil="true"/>
    <PublishingExpirationDate xmlns="http://schemas.microsoft.com/sharepoint/v3" xsi:nil="true"/>
    <PublishingStartDate xmlns="http://schemas.microsoft.com/sharepoint/v3" xsi:nil="true"/>
    <Category xmlns="b5921b60-9b2e-4daa-8c80-faaf819f1b87" xsi:nil="true"/>
    <Date xmlns="b5921b60-9b2e-4daa-8c80-faaf819f1b87"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C7332C-ECF8-442E-BE6D-C28416EE9E38}">
  <ds:schemaRefs>
    <ds:schemaRef ds:uri="http://schemas.microsoft.com/office/2006/metadata/longProperties"/>
  </ds:schemaRefs>
</ds:datastoreItem>
</file>

<file path=customXml/itemProps2.xml><?xml version="1.0" encoding="utf-8"?>
<ds:datastoreItem xmlns:ds="http://schemas.openxmlformats.org/officeDocument/2006/customXml" ds:itemID="{CDA20DEE-5C5B-44E8-A8F7-EE4341E20C15}"/>
</file>

<file path=customXml/itemProps3.xml><?xml version="1.0" encoding="utf-8"?>
<ds:datastoreItem xmlns:ds="http://schemas.openxmlformats.org/officeDocument/2006/customXml" ds:itemID="{3E3DEF9D-3567-4730-A8E6-1EDB204CCFF1}">
  <ds:schemaRefs>
    <ds:schemaRef ds:uri="http://schemas.microsoft.com/office/2006/metadata/properties"/>
    <ds:schemaRef ds:uri="http://purl.org/dc/dcmitype/"/>
    <ds:schemaRef ds:uri="ff90a875-b49c-40de-9556-a35ae4f67e29"/>
    <ds:schemaRef ds:uri="http://schemas.openxmlformats.org/package/2006/metadata/core-properties"/>
    <ds:schemaRef ds:uri="http://schemas.microsoft.com/office/2006/documentManagement/types"/>
    <ds:schemaRef ds:uri="http://purl.org/dc/elements/1.1/"/>
    <ds:schemaRef ds:uri="http://www.w3.org/XML/1998/namespace"/>
    <ds:schemaRef ds:uri="http://purl.org/dc/terms/"/>
    <ds:schemaRef ds:uri="http://schemas.microsoft.com/office/infopath/2007/PartnerControls"/>
    <ds:schemaRef ds:uri="http://schemas.microsoft.com/sharepoint/v3"/>
  </ds:schemaRefs>
</ds:datastoreItem>
</file>

<file path=customXml/itemProps4.xml><?xml version="1.0" encoding="utf-8"?>
<ds:datastoreItem xmlns:ds="http://schemas.openxmlformats.org/officeDocument/2006/customXml" ds:itemID="{B5CBCBDE-AEC6-472A-854F-74D23B4670AB}">
  <ds:schemaRefs>
    <ds:schemaRef ds:uri="http://schemas.microsoft.com/sharepoint/v3/contenttype/forms"/>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45</vt:i4>
      </vt:variant>
    </vt:vector>
  </HeadingPairs>
  <TitlesOfParts>
    <vt:vector size="59" baseType="lpstr">
      <vt:lpstr>APD 150 Pg1</vt:lpstr>
      <vt:lpstr>APD 150 Pg2 </vt:lpstr>
      <vt:lpstr>APD-OPI 148  60+</vt:lpstr>
      <vt:lpstr>COVID-ARP</vt:lpstr>
      <vt:lpstr>150 Pg1 Instructions</vt:lpstr>
      <vt:lpstr>150 Pg2 Instructions</vt:lpstr>
      <vt:lpstr>148 Instructions</vt:lpstr>
      <vt:lpstr>COVID-19 Instructions</vt:lpstr>
      <vt:lpstr>Reporting VA funds</vt:lpstr>
      <vt:lpstr>Service Category Lookup Val </vt:lpstr>
      <vt:lpstr>Matrix Crosswalk</vt:lpstr>
      <vt:lpstr>AAA Lookup Values</vt:lpstr>
      <vt:lpstr>III-B Minimun Exps</vt:lpstr>
      <vt:lpstr>Documentation Instructions</vt:lpstr>
      <vt:lpstr>A133_Submitted</vt:lpstr>
      <vt:lpstr>AAA</vt:lpstr>
      <vt:lpstr>AAA_District_Name</vt:lpstr>
      <vt:lpstr>AAA_Optional_Updates</vt:lpstr>
      <vt:lpstr>Accrual</vt:lpstr>
      <vt:lpstr>Approved_By</vt:lpstr>
      <vt:lpstr>ApprovedBy</vt:lpstr>
      <vt:lpstr>Approver</vt:lpstr>
      <vt:lpstr>Audited</vt:lpstr>
      <vt:lpstr>CashAccrual</vt:lpstr>
      <vt:lpstr>Contract</vt:lpstr>
      <vt:lpstr>Contract_Number</vt:lpstr>
      <vt:lpstr>ContractNumber</vt:lpstr>
      <vt:lpstr>District</vt:lpstr>
      <vt:lpstr>District_No</vt:lpstr>
      <vt:lpstr>District_Number</vt:lpstr>
      <vt:lpstr>Final_Report</vt:lpstr>
      <vt:lpstr>Index</vt:lpstr>
      <vt:lpstr>IndexNo</vt:lpstr>
      <vt:lpstr>Phone</vt:lpstr>
      <vt:lpstr>Prepared_By</vt:lpstr>
      <vt:lpstr>Preparer</vt:lpstr>
      <vt:lpstr>'148 Instructions'!Print_Area</vt:lpstr>
      <vt:lpstr>'150 Pg1 Instructions'!Print_Area</vt:lpstr>
      <vt:lpstr>'150 Pg2 Instructions'!Print_Area</vt:lpstr>
      <vt:lpstr>'AAA Lookup Values'!Print_Area</vt:lpstr>
      <vt:lpstr>'APD 150 Pg1'!Print_Area</vt:lpstr>
      <vt:lpstr>'APD 150 Pg2 '!Print_Area</vt:lpstr>
      <vt:lpstr>'APD-OPI 148  60+'!Print_Area</vt:lpstr>
      <vt:lpstr>'COVID-19 Instructions'!Print_Area</vt:lpstr>
      <vt:lpstr>'COVID-ARP'!Print_Area</vt:lpstr>
      <vt:lpstr>'III-B Minimun Exps'!Print_Area</vt:lpstr>
      <vt:lpstr>'Reporting VA funds'!Print_Area</vt:lpstr>
      <vt:lpstr>'Service Category Lookup Val '!Print_Area</vt:lpstr>
      <vt:lpstr>'AAA Lookup Values'!Print_Titles</vt:lpstr>
      <vt:lpstr>ReportApprover</vt:lpstr>
      <vt:lpstr>'148 Instructions'!SDS_148_Print_Area</vt:lpstr>
      <vt:lpstr>'APD-OPI 148  60+'!SDS_148_Print_Area</vt:lpstr>
      <vt:lpstr>'Reporting VA funds'!SDS_148_Print_Area</vt:lpstr>
      <vt:lpstr>'150 Pg1 Instructions'!SDS_150_Page_1_Print_Area</vt:lpstr>
      <vt:lpstr>SDS_150_Page_1_Print_Area</vt:lpstr>
      <vt:lpstr>'APD 150 Pg2 '!SDS_150_Page_2_Print_Area</vt:lpstr>
      <vt:lpstr>Signature</vt:lpstr>
      <vt:lpstr>Signature_Line</vt:lpstr>
      <vt:lpstr>SignatureApprover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148-150 FY 2027 AAA Billing Template</dc:title>
  <dc:creator>Buedefeldt &amp; Stuivenga</dc:creator>
  <cp:lastModifiedBy>Melinda Meeds (she/ella)</cp:lastModifiedBy>
  <cp:lastPrinted>2026-08-04T19:05:01Z</cp:lastPrinted>
  <dcterms:created xsi:type="dcterms:W3CDTF">2000-03-24T16:14:27Z</dcterms:created>
  <dcterms:modified xsi:type="dcterms:W3CDTF">2026-08-04T21:56:01Z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0x0101003C57793A573FA24A999BFD6F01BF9242</vt:lpwstr>
  </property>
  <property fmtid="{D5CDD505-2E9C-101B-9397-08002B2CF9AE}" pid="3" name="WorkflowChangePath">
    <vt:lpwstr>329b327f-4280-4d28-9a29-9ff6712d22e5,2;329b327f-4280-4d28-9a29-9ff6712d22e5,4;329b327f-4280-4d28-9a29-9ff6712d22e5,2;40f221c8-4bdd-4680-868b-ea3c707004bb,3;5f633908-c4fc-47cf-ad0b-130847b6ab11,2;5f633908-c4fc-47cf-ad0b-130847b6ab11,4;</vt:lpwstr>
  </property>
  <property fmtid="{D5CDD505-2E9C-101B-9397-08002B2CF9AE}" pid="4" name="MSIP_Label_ebdd6eeb-0dd0-4927-947e-a759f08fcf55_Enabled">
    <vt:lpwstr>true</vt:lpwstr>
  </property>
  <property fmtid="{D5CDD505-2E9C-101B-9397-08002B2CF9AE}" pid="5" name="MSIP_Label_ebdd6eeb-0dd0-4927-947e-a759f08fcf55_SetDate">
    <vt:lpwstr>2024-01-17T23:00:38Z</vt:lpwstr>
  </property>
  <property fmtid="{D5CDD505-2E9C-101B-9397-08002B2CF9AE}" pid="6" name="MSIP_Label_ebdd6eeb-0dd0-4927-947e-a759f08fcf55_Method">
    <vt:lpwstr>Privileged</vt:lpwstr>
  </property>
  <property fmtid="{D5CDD505-2E9C-101B-9397-08002B2CF9AE}" pid="7" name="MSIP_Label_ebdd6eeb-0dd0-4927-947e-a759f08fcf55_Name">
    <vt:lpwstr>Level 1 - Published (Items)</vt:lpwstr>
  </property>
  <property fmtid="{D5CDD505-2E9C-101B-9397-08002B2CF9AE}" pid="8" name="MSIP_Label_ebdd6eeb-0dd0-4927-947e-a759f08fcf55_SiteId">
    <vt:lpwstr>658e63e8-8d39-499c-8f48-13adc9452f4c</vt:lpwstr>
  </property>
  <property fmtid="{D5CDD505-2E9C-101B-9397-08002B2CF9AE}" pid="9" name="MSIP_Label_ebdd6eeb-0dd0-4927-947e-a759f08fcf55_ActionId">
    <vt:lpwstr>d5cede4e-40bc-455a-807e-a3cc4d5f3093</vt:lpwstr>
  </property>
  <property fmtid="{D5CDD505-2E9C-101B-9397-08002B2CF9AE}" pid="10" name="MSIP_Label_ebdd6eeb-0dd0-4927-947e-a759f08fcf55_ContentBits">
    <vt:lpwstr>0</vt:lpwstr>
  </property>
</Properties>
</file>