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PA-SPD\AAA Accounting\AAA FFY 12\21-23 OAA Planning Allocation\Amendment 2 - SUA website\"/>
    </mc:Choice>
  </mc:AlternateContent>
  <xr:revisionPtr revIDLastSave="0" documentId="8_{24B9ABF2-7C9A-4FE5-AA7F-5B163C00F019}" xr6:coauthVersionLast="47" xr6:coauthVersionMax="47" xr10:uidLastSave="{00000000-0000-0000-0000-000000000000}"/>
  <bookViews>
    <workbookView xWindow="28680" yWindow="-120" windowWidth="29040" windowHeight="15840" xr2:uid="{3F819523-5319-4C9C-997B-9CB364933CB0}"/>
  </bookViews>
  <sheets>
    <sheet name="21-23 Amendment 2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'21-23 Amendment 2'!$A$1:$BA$20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19" i="1" l="1"/>
  <c r="AJ18" i="1" l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J3" i="1"/>
  <c r="U15" i="1"/>
  <c r="AI15" i="1"/>
  <c r="AI14" i="1"/>
  <c r="AI12" i="1"/>
  <c r="AI11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H3" i="1"/>
  <c r="S19" i="1"/>
  <c r="S18" i="1"/>
  <c r="S17" i="1"/>
  <c r="S16" i="1"/>
  <c r="S15" i="1"/>
  <c r="AQ15" i="1" s="1"/>
  <c r="S14" i="1"/>
  <c r="AQ14" i="1" s="1"/>
  <c r="S13" i="1"/>
  <c r="S12" i="1"/>
  <c r="AQ12" i="1" s="1"/>
  <c r="S11" i="1"/>
  <c r="AQ11" i="1" s="1"/>
  <c r="S10" i="1"/>
  <c r="S9" i="1"/>
  <c r="S8" i="1"/>
  <c r="S7" i="1"/>
  <c r="S6" i="1"/>
  <c r="S5" i="1"/>
  <c r="S4" i="1"/>
  <c r="S3" i="1"/>
  <c r="AO19" i="1"/>
  <c r="AO18" i="1"/>
  <c r="AO17" i="1"/>
  <c r="AO16" i="1"/>
  <c r="AO15" i="1"/>
  <c r="AO14" i="1"/>
  <c r="AO13" i="1"/>
  <c r="AO12" i="1"/>
  <c r="AO11" i="1"/>
  <c r="AO10" i="1"/>
  <c r="AP10" i="1" s="1"/>
  <c r="AO9" i="1"/>
  <c r="AO8" i="1"/>
  <c r="AO7" i="1"/>
  <c r="AO6" i="1"/>
  <c r="AO5" i="1"/>
  <c r="AO4" i="1"/>
  <c r="AP4" i="1" s="1"/>
  <c r="AO3" i="1"/>
  <c r="C3" i="1"/>
  <c r="D3" i="1"/>
  <c r="E3" i="1"/>
  <c r="F3" i="1"/>
  <c r="G3" i="1"/>
  <c r="H3" i="1"/>
  <c r="AD12" i="1"/>
  <c r="AD16" i="1"/>
  <c r="AD11" i="1"/>
  <c r="AZ19" i="1"/>
  <c r="AN19" i="1"/>
  <c r="AM19" i="1"/>
  <c r="AL19" i="1"/>
  <c r="AD19" i="1"/>
  <c r="AC19" i="1"/>
  <c r="Z19" i="1"/>
  <c r="V19" i="1"/>
  <c r="P19" i="1"/>
  <c r="O19" i="1"/>
  <c r="N19" i="1"/>
  <c r="M19" i="1"/>
  <c r="L19" i="1"/>
  <c r="H19" i="1"/>
  <c r="G19" i="1"/>
  <c r="F19" i="1"/>
  <c r="E19" i="1"/>
  <c r="D19" i="1"/>
  <c r="C19" i="1"/>
  <c r="AZ18" i="1"/>
  <c r="AF18" i="1"/>
  <c r="AD18" i="1"/>
  <c r="AB18" i="1"/>
  <c r="Z18" i="1"/>
  <c r="X18" i="1"/>
  <c r="V18" i="1"/>
  <c r="W18" i="1" s="1"/>
  <c r="U18" i="1"/>
  <c r="P18" i="1"/>
  <c r="O18" i="1"/>
  <c r="N18" i="1"/>
  <c r="M18" i="1"/>
  <c r="L18" i="1"/>
  <c r="K18" i="1"/>
  <c r="H18" i="1"/>
  <c r="G18" i="1"/>
  <c r="F18" i="1"/>
  <c r="E18" i="1"/>
  <c r="D18" i="1"/>
  <c r="C18" i="1"/>
  <c r="AZ17" i="1"/>
  <c r="AF17" i="1"/>
  <c r="AD17" i="1"/>
  <c r="AB17" i="1"/>
  <c r="Z17" i="1"/>
  <c r="X17" i="1"/>
  <c r="V17" i="1"/>
  <c r="P17" i="1"/>
  <c r="O17" i="1"/>
  <c r="N17" i="1"/>
  <c r="M17" i="1"/>
  <c r="L17" i="1"/>
  <c r="K17" i="1"/>
  <c r="H17" i="1"/>
  <c r="G17" i="1"/>
  <c r="F17" i="1"/>
  <c r="E17" i="1"/>
  <c r="D17" i="1"/>
  <c r="C17" i="1"/>
  <c r="AZ16" i="1"/>
  <c r="AF16" i="1"/>
  <c r="AB16" i="1"/>
  <c r="Z16" i="1"/>
  <c r="X16" i="1"/>
  <c r="V16" i="1"/>
  <c r="U16" i="1"/>
  <c r="P16" i="1"/>
  <c r="O16" i="1"/>
  <c r="N16" i="1"/>
  <c r="M16" i="1"/>
  <c r="L16" i="1"/>
  <c r="K16" i="1"/>
  <c r="H16" i="1"/>
  <c r="G16" i="1"/>
  <c r="F16" i="1"/>
  <c r="E16" i="1"/>
  <c r="D16" i="1"/>
  <c r="C16" i="1"/>
  <c r="AZ15" i="1"/>
  <c r="BA15" i="1" s="1"/>
  <c r="AF15" i="1"/>
  <c r="AD15" i="1"/>
  <c r="AB15" i="1"/>
  <c r="Z15" i="1"/>
  <c r="X15" i="1"/>
  <c r="V15" i="1"/>
  <c r="P15" i="1"/>
  <c r="O15" i="1"/>
  <c r="N15" i="1"/>
  <c r="M15" i="1"/>
  <c r="L15" i="1"/>
  <c r="K15" i="1"/>
  <c r="H15" i="1"/>
  <c r="G15" i="1"/>
  <c r="F15" i="1"/>
  <c r="E15" i="1"/>
  <c r="D15" i="1"/>
  <c r="C15" i="1"/>
  <c r="AZ14" i="1"/>
  <c r="AF14" i="1"/>
  <c r="AD14" i="1"/>
  <c r="AE14" i="1" s="1"/>
  <c r="AB14" i="1"/>
  <c r="Z14" i="1"/>
  <c r="X14" i="1"/>
  <c r="V14" i="1"/>
  <c r="U14" i="1"/>
  <c r="P14" i="1"/>
  <c r="O14" i="1"/>
  <c r="N14" i="1"/>
  <c r="M14" i="1"/>
  <c r="L14" i="1"/>
  <c r="K14" i="1"/>
  <c r="H14" i="1"/>
  <c r="G14" i="1"/>
  <c r="F14" i="1"/>
  <c r="E14" i="1"/>
  <c r="D14" i="1"/>
  <c r="C14" i="1"/>
  <c r="AZ13" i="1"/>
  <c r="AF13" i="1"/>
  <c r="AD13" i="1"/>
  <c r="AB13" i="1"/>
  <c r="Z13" i="1"/>
  <c r="X13" i="1"/>
  <c r="V13" i="1"/>
  <c r="P13" i="1"/>
  <c r="O13" i="1"/>
  <c r="N13" i="1"/>
  <c r="M13" i="1"/>
  <c r="L13" i="1"/>
  <c r="K13" i="1"/>
  <c r="H13" i="1"/>
  <c r="G13" i="1"/>
  <c r="F13" i="1"/>
  <c r="E13" i="1"/>
  <c r="D13" i="1"/>
  <c r="C13" i="1"/>
  <c r="AZ12" i="1"/>
  <c r="AF12" i="1"/>
  <c r="AB12" i="1"/>
  <c r="Z12" i="1"/>
  <c r="X12" i="1"/>
  <c r="V12" i="1"/>
  <c r="U12" i="1"/>
  <c r="P12" i="1"/>
  <c r="O12" i="1"/>
  <c r="N12" i="1"/>
  <c r="M12" i="1"/>
  <c r="L12" i="1"/>
  <c r="K12" i="1"/>
  <c r="H12" i="1"/>
  <c r="G12" i="1"/>
  <c r="F12" i="1"/>
  <c r="E12" i="1"/>
  <c r="D12" i="1"/>
  <c r="C12" i="1"/>
  <c r="AZ11" i="1"/>
  <c r="AF11" i="1"/>
  <c r="AB11" i="1"/>
  <c r="Z11" i="1"/>
  <c r="X11" i="1"/>
  <c r="V11" i="1"/>
  <c r="U11" i="1"/>
  <c r="P11" i="1"/>
  <c r="O11" i="1"/>
  <c r="N11" i="1"/>
  <c r="M11" i="1"/>
  <c r="L11" i="1"/>
  <c r="K11" i="1"/>
  <c r="H11" i="1"/>
  <c r="G11" i="1"/>
  <c r="F11" i="1"/>
  <c r="E11" i="1"/>
  <c r="D11" i="1"/>
  <c r="C11" i="1"/>
  <c r="AZ10" i="1"/>
  <c r="BA10" i="1" s="1"/>
  <c r="AF10" i="1"/>
  <c r="AD10" i="1"/>
  <c r="AE10" i="1" s="1"/>
  <c r="AB10" i="1"/>
  <c r="Z10" i="1"/>
  <c r="X10" i="1"/>
  <c r="V10" i="1"/>
  <c r="U10" i="1"/>
  <c r="P10" i="1"/>
  <c r="O10" i="1"/>
  <c r="N10" i="1"/>
  <c r="M10" i="1"/>
  <c r="L10" i="1"/>
  <c r="K10" i="1"/>
  <c r="H10" i="1"/>
  <c r="G10" i="1"/>
  <c r="F10" i="1"/>
  <c r="E10" i="1"/>
  <c r="D10" i="1"/>
  <c r="C10" i="1"/>
  <c r="AZ9" i="1"/>
  <c r="AF9" i="1"/>
  <c r="AD9" i="1"/>
  <c r="AB9" i="1"/>
  <c r="Z9" i="1"/>
  <c r="AA9" i="1" s="1"/>
  <c r="X9" i="1"/>
  <c r="V9" i="1"/>
  <c r="U9" i="1"/>
  <c r="P9" i="1"/>
  <c r="O9" i="1"/>
  <c r="N9" i="1"/>
  <c r="M9" i="1"/>
  <c r="L9" i="1"/>
  <c r="K9" i="1"/>
  <c r="H9" i="1"/>
  <c r="G9" i="1"/>
  <c r="F9" i="1"/>
  <c r="E9" i="1"/>
  <c r="D9" i="1"/>
  <c r="C9" i="1"/>
  <c r="AZ8" i="1"/>
  <c r="AF8" i="1"/>
  <c r="AD8" i="1"/>
  <c r="AE8" i="1" s="1"/>
  <c r="AB8" i="1"/>
  <c r="Z8" i="1"/>
  <c r="X8" i="1"/>
  <c r="V8" i="1"/>
  <c r="U8" i="1"/>
  <c r="P8" i="1"/>
  <c r="O8" i="1"/>
  <c r="N8" i="1"/>
  <c r="M8" i="1"/>
  <c r="L8" i="1"/>
  <c r="K8" i="1"/>
  <c r="H8" i="1"/>
  <c r="G8" i="1"/>
  <c r="F8" i="1"/>
  <c r="E8" i="1"/>
  <c r="D8" i="1"/>
  <c r="C8" i="1"/>
  <c r="AZ7" i="1"/>
  <c r="BA7" i="1" s="1"/>
  <c r="AF7" i="1"/>
  <c r="AD7" i="1"/>
  <c r="AE7" i="1" s="1"/>
  <c r="AB7" i="1"/>
  <c r="Z7" i="1"/>
  <c r="X7" i="1"/>
  <c r="V7" i="1"/>
  <c r="U7" i="1"/>
  <c r="P7" i="1"/>
  <c r="O7" i="1"/>
  <c r="N7" i="1"/>
  <c r="M7" i="1"/>
  <c r="L7" i="1"/>
  <c r="K7" i="1"/>
  <c r="H7" i="1"/>
  <c r="G7" i="1"/>
  <c r="F7" i="1"/>
  <c r="E7" i="1"/>
  <c r="D7" i="1"/>
  <c r="C7" i="1"/>
  <c r="AZ6" i="1"/>
  <c r="BA6" i="1" s="1"/>
  <c r="AF6" i="1"/>
  <c r="AD6" i="1"/>
  <c r="AE6" i="1" s="1"/>
  <c r="AB6" i="1"/>
  <c r="Z6" i="1"/>
  <c r="AA6" i="1" s="1"/>
  <c r="X6" i="1"/>
  <c r="V6" i="1"/>
  <c r="U6" i="1"/>
  <c r="P6" i="1"/>
  <c r="O6" i="1"/>
  <c r="N6" i="1"/>
  <c r="M6" i="1"/>
  <c r="L6" i="1"/>
  <c r="K6" i="1"/>
  <c r="H6" i="1"/>
  <c r="G6" i="1"/>
  <c r="F6" i="1"/>
  <c r="E6" i="1"/>
  <c r="D6" i="1"/>
  <c r="C6" i="1"/>
  <c r="AZ5" i="1"/>
  <c r="AF5" i="1"/>
  <c r="AD5" i="1"/>
  <c r="AB5" i="1"/>
  <c r="Z5" i="1"/>
  <c r="X5" i="1"/>
  <c r="V5" i="1"/>
  <c r="U5" i="1"/>
  <c r="P5" i="1"/>
  <c r="O5" i="1"/>
  <c r="N5" i="1"/>
  <c r="M5" i="1"/>
  <c r="L5" i="1"/>
  <c r="K5" i="1"/>
  <c r="H5" i="1"/>
  <c r="G5" i="1"/>
  <c r="F5" i="1"/>
  <c r="E5" i="1"/>
  <c r="D5" i="1"/>
  <c r="C5" i="1"/>
  <c r="AZ4" i="1"/>
  <c r="AF4" i="1"/>
  <c r="AD4" i="1"/>
  <c r="AE4" i="1" s="1"/>
  <c r="AB4" i="1"/>
  <c r="Z4" i="1"/>
  <c r="X4" i="1"/>
  <c r="V4" i="1"/>
  <c r="P4" i="1"/>
  <c r="O4" i="1"/>
  <c r="N4" i="1"/>
  <c r="M4" i="1"/>
  <c r="L4" i="1"/>
  <c r="K4" i="1"/>
  <c r="H4" i="1"/>
  <c r="G4" i="1"/>
  <c r="F4" i="1"/>
  <c r="E4" i="1"/>
  <c r="D4" i="1"/>
  <c r="C4" i="1"/>
  <c r="AZ3" i="1"/>
  <c r="BA3" i="1" s="1"/>
  <c r="AF3" i="1"/>
  <c r="AD3" i="1"/>
  <c r="AE3" i="1" s="1"/>
  <c r="AB3" i="1"/>
  <c r="Z3" i="1"/>
  <c r="Y3" i="1"/>
  <c r="Y19" i="1" s="1"/>
  <c r="X3" i="1"/>
  <c r="V3" i="1"/>
  <c r="P3" i="1"/>
  <c r="O3" i="1"/>
  <c r="N3" i="1"/>
  <c r="M3" i="1"/>
  <c r="L3" i="1"/>
  <c r="K3" i="1"/>
  <c r="AP13" i="1"/>
  <c r="AP16" i="1"/>
  <c r="AA11" i="1"/>
  <c r="AE16" i="1"/>
  <c r="U4" i="1"/>
  <c r="AQ23" i="1" l="1"/>
  <c r="AQ20" i="1"/>
  <c r="AQ4" i="1"/>
  <c r="U19" i="1"/>
  <c r="AA18" i="1"/>
  <c r="AP12" i="1"/>
  <c r="AP5" i="1"/>
  <c r="AP11" i="1"/>
  <c r="AQ17" i="1"/>
  <c r="AJ19" i="1"/>
  <c r="AI19" i="1"/>
  <c r="AQ7" i="1"/>
  <c r="AE9" i="1"/>
  <c r="T19" i="1"/>
  <c r="AH19" i="1"/>
  <c r="T16" i="1"/>
  <c r="T6" i="1"/>
  <c r="T12" i="1"/>
  <c r="T18" i="1"/>
  <c r="T13" i="1"/>
  <c r="T10" i="1"/>
  <c r="T8" i="1"/>
  <c r="T7" i="1"/>
  <c r="AA3" i="1"/>
  <c r="AA14" i="1"/>
  <c r="T11" i="1"/>
  <c r="T17" i="1"/>
  <c r="Y20" i="1"/>
  <c r="AA7" i="1"/>
  <c r="BA8" i="1"/>
  <c r="AA10" i="1"/>
  <c r="BA12" i="1"/>
  <c r="AP15" i="1"/>
  <c r="T15" i="1"/>
  <c r="AA8" i="1"/>
  <c r="BA9" i="1"/>
  <c r="AP7" i="1"/>
  <c r="W4" i="1"/>
  <c r="BA4" i="1"/>
  <c r="AE5" i="1"/>
  <c r="AA12" i="1"/>
  <c r="I17" i="1"/>
  <c r="BA17" i="1"/>
  <c r="AE18" i="1"/>
  <c r="AE12" i="1"/>
  <c r="I3" i="1"/>
  <c r="AP6" i="1"/>
  <c r="AP18" i="1"/>
  <c r="AA5" i="1"/>
  <c r="T3" i="1"/>
  <c r="T9" i="1"/>
  <c r="AP8" i="1"/>
  <c r="AP14" i="1"/>
  <c r="BA16" i="1"/>
  <c r="BA19" i="1"/>
  <c r="AA4" i="1"/>
  <c r="BA5" i="1"/>
  <c r="BA11" i="1"/>
  <c r="T14" i="1"/>
  <c r="T5" i="1"/>
  <c r="S23" i="1"/>
  <c r="T4" i="1"/>
  <c r="AP19" i="1"/>
  <c r="AA13" i="1"/>
  <c r="BA14" i="1"/>
  <c r="AE15" i="1"/>
  <c r="AA16" i="1"/>
  <c r="AP3" i="1"/>
  <c r="AP9" i="1"/>
  <c r="W12" i="1"/>
  <c r="BA13" i="1"/>
  <c r="X19" i="1"/>
  <c r="G20" i="1"/>
  <c r="I10" i="1"/>
  <c r="AQ10" i="1" s="1"/>
  <c r="AA17" i="1"/>
  <c r="BA18" i="1"/>
  <c r="Q5" i="1"/>
  <c r="F20" i="1"/>
  <c r="Q10" i="1"/>
  <c r="AA15" i="1"/>
  <c r="AE11" i="1"/>
  <c r="I21" i="1"/>
  <c r="W13" i="1"/>
  <c r="AE13" i="1"/>
  <c r="Q6" i="1"/>
  <c r="AQ6" i="1" s="1"/>
  <c r="Q12" i="1"/>
  <c r="I15" i="1"/>
  <c r="AE17" i="1"/>
  <c r="AP17" i="1"/>
  <c r="X20" i="1"/>
  <c r="Q23" i="1"/>
  <c r="E20" i="1"/>
  <c r="Q4" i="1"/>
  <c r="Q7" i="1"/>
  <c r="Q13" i="1"/>
  <c r="AQ13" i="1" s="1"/>
  <c r="I16" i="1"/>
  <c r="AQ16" i="1" s="1"/>
  <c r="Q17" i="1"/>
  <c r="Q3" i="1"/>
  <c r="AQ3" i="1" s="1"/>
  <c r="V20" i="1"/>
  <c r="AF19" i="1"/>
  <c r="AG9" i="1" s="1"/>
  <c r="AD20" i="1"/>
  <c r="I9" i="1"/>
  <c r="AQ9" i="1" s="1"/>
  <c r="Q9" i="1"/>
  <c r="AB20" i="1"/>
  <c r="C20" i="1"/>
  <c r="Q19" i="1"/>
  <c r="W3" i="1"/>
  <c r="I8" i="1"/>
  <c r="AQ8" i="1" s="1"/>
  <c r="Q8" i="1"/>
  <c r="I11" i="1"/>
  <c r="Q11" i="1"/>
  <c r="D20" i="1"/>
  <c r="Q16" i="1"/>
  <c r="W16" i="1"/>
  <c r="I18" i="1"/>
  <c r="AQ18" i="1" s="1"/>
  <c r="Q18" i="1"/>
  <c r="I4" i="1"/>
  <c r="I6" i="1"/>
  <c r="I7" i="1"/>
  <c r="I14" i="1"/>
  <c r="Z20" i="1"/>
  <c r="I5" i="1"/>
  <c r="AQ5" i="1" s="1"/>
  <c r="K20" i="1"/>
  <c r="I13" i="1"/>
  <c r="K19" i="1"/>
  <c r="Q14" i="1"/>
  <c r="Q15" i="1"/>
  <c r="W7" i="1"/>
  <c r="I12" i="1"/>
  <c r="AG4" i="1"/>
  <c r="I23" i="1"/>
  <c r="W14" i="1"/>
  <c r="W9" i="1"/>
  <c r="W17" i="1"/>
  <c r="AB19" i="1"/>
  <c r="AF20" i="1"/>
  <c r="H20" i="1"/>
  <c r="W8" i="1"/>
  <c r="W15" i="1"/>
  <c r="W11" i="1"/>
  <c r="W5" i="1"/>
  <c r="W6" i="1"/>
  <c r="W10" i="1"/>
  <c r="R11" i="1" l="1"/>
  <c r="AE19" i="1"/>
  <c r="AA19" i="1"/>
  <c r="R6" i="1"/>
  <c r="R7" i="1"/>
  <c r="R15" i="1"/>
  <c r="R13" i="1"/>
  <c r="R16" i="1"/>
  <c r="R9" i="1"/>
  <c r="R3" i="1"/>
  <c r="R4" i="1"/>
  <c r="I19" i="1"/>
  <c r="R18" i="1"/>
  <c r="R14" i="1"/>
  <c r="R8" i="1"/>
  <c r="AG8" i="1"/>
  <c r="AG16" i="1"/>
  <c r="R12" i="1"/>
  <c r="AG5" i="1"/>
  <c r="AG13" i="1"/>
  <c r="AG17" i="1"/>
  <c r="AG18" i="1"/>
  <c r="AG7" i="1"/>
  <c r="AG6" i="1"/>
  <c r="I20" i="1"/>
  <c r="AG11" i="1"/>
  <c r="AG14" i="1"/>
  <c r="R10" i="1"/>
  <c r="W19" i="1"/>
  <c r="AG10" i="1"/>
  <c r="AG15" i="1"/>
  <c r="AG3" i="1"/>
  <c r="AG12" i="1"/>
  <c r="R17" i="1"/>
  <c r="R19" i="1"/>
  <c r="R5" i="1"/>
  <c r="J16" i="1"/>
  <c r="J4" i="1"/>
  <c r="J17" i="1"/>
  <c r="J12" i="1" l="1"/>
  <c r="J13" i="1"/>
  <c r="J10" i="1"/>
  <c r="J11" i="1"/>
  <c r="J18" i="1"/>
  <c r="J14" i="1"/>
  <c r="J3" i="1"/>
  <c r="J7" i="1"/>
  <c r="J5" i="1"/>
  <c r="J9" i="1"/>
  <c r="J15" i="1"/>
  <c r="J6" i="1"/>
  <c r="J8" i="1"/>
  <c r="AG19" i="1"/>
  <c r="AQ19" i="1"/>
  <c r="AR18" i="1" s="1"/>
  <c r="J19" i="1" l="1"/>
  <c r="AR9" i="1"/>
  <c r="AR13" i="1"/>
  <c r="AR7" i="1"/>
  <c r="AR8" i="1"/>
  <c r="AR11" i="1"/>
  <c r="AR10" i="1"/>
  <c r="AR14" i="1"/>
  <c r="AR3" i="1"/>
  <c r="AR5" i="1"/>
  <c r="AR17" i="1"/>
  <c r="AR4" i="1"/>
  <c r="AR6" i="1"/>
  <c r="AR15" i="1"/>
  <c r="AR12" i="1"/>
  <c r="AR16" i="1"/>
  <c r="AR19" i="1" l="1"/>
</calcChain>
</file>

<file path=xl/sharedStrings.xml><?xml version="1.0" encoding="utf-8"?>
<sst xmlns="http://schemas.openxmlformats.org/spreadsheetml/2006/main" count="95" uniqueCount="71">
  <si>
    <t>Allocation Total</t>
  </si>
  <si>
    <t>AAA</t>
  </si>
  <si>
    <t xml:space="preserve">IIIB
Support
Services </t>
  </si>
  <si>
    <t>IIIC1
Congregate
Meals</t>
  </si>
  <si>
    <t>IIIC2
Home-
Delivered
Meals</t>
  </si>
  <si>
    <t>IIID
Evidence-
Based
Health
Promotion
Services</t>
  </si>
  <si>
    <t>IIIE
Caregiver
Services</t>
  </si>
  <si>
    <t>VIIB
Elder
Abuse,
Neglect &amp;
Exploitation
Prevention
Activities</t>
  </si>
  <si>
    <t>Subtotal
of 
OAA
Titles</t>
  </si>
  <si>
    <t>%
of
OAA 
Funds</t>
  </si>
  <si>
    <t>Unspent
'19-'21
Biennia
OAA
Funds</t>
  </si>
  <si>
    <t xml:space="preserve">American Rescue Plan (ARP)                IIIB
Support
Services </t>
  </si>
  <si>
    <t>American Rescue Plan {ARP}              IIIC1
Congregate
Meals</t>
  </si>
  <si>
    <t>American Rescue Plan {ARP}            IIIC2
Home-
Delivered
Meals</t>
  </si>
  <si>
    <t>American Rescue Plan {ARP}              IIID
Evidence-
Based
Health
Promotion
Services</t>
  </si>
  <si>
    <t>American Rescue Plan   IIIE
Caregiver
Services</t>
  </si>
  <si>
    <t>Subtotal
of 
ARP
Titles</t>
  </si>
  <si>
    <t>%
of
ARP
Funds</t>
  </si>
  <si>
    <t>Unspent
'19-'21
Biennia
FFCRA/CARES/HDC5
Funds</t>
  </si>
  <si>
    <t>Nutrition
Services
Incentive
Program</t>
  </si>
  <si>
    <t>% 
of 
NSIP Funds</t>
  </si>
  <si>
    <t>**'19-'21
Unspent
NSIP
via
IFF
FYE 18
Meal
Count</t>
  </si>
  <si>
    <t>SUA 
admin
funds
provided
to AAAs
for IS/IT</t>
  </si>
  <si>
    <t>Continued
Seq. Mitig.
SPA
Funds</t>
  </si>
  <si>
    <t>%
of 
SPA Funds</t>
  </si>
  <si>
    <t>Continued
EB
SPA
Funds</t>
  </si>
  <si>
    <t>%
of 
EB
SPA Funds</t>
  </si>
  <si>
    <t>Total
OPI
(Services
to 60+
Alz/Dem.)
Allocation</t>
  </si>
  <si>
    <t>%
of 
OPI
Alloc.</t>
  </si>
  <si>
    <t>Total
OPI
(Services
to 19-59)
Funds</t>
  </si>
  <si>
    <t>% of 
OPI
19-59 Funds</t>
  </si>
  <si>
    <t>Waivered
XIX</t>
  </si>
  <si>
    <t>Non-Waivered
XIX</t>
  </si>
  <si>
    <t>XIX 
Local Match</t>
  </si>
  <si>
    <t>21-23
Allocation
Total</t>
  </si>
  <si>
    <t>% of 
ALL FUNDs
Allocated</t>
  </si>
  <si>
    <t>Contract Number</t>
  </si>
  <si>
    <t>Expending Access to COVID-19 Vaccines via the Aging Network Authority</t>
  </si>
  <si>
    <t>CAPECO</t>
  </si>
  <si>
    <t>CAT</t>
  </si>
  <si>
    <t>CCNO</t>
  </si>
  <si>
    <t>CCSS</t>
  </si>
  <si>
    <t>COCOA</t>
  </si>
  <si>
    <t>DCSSD</t>
  </si>
  <si>
    <t>HCSCS</t>
  </si>
  <si>
    <t>KLCCOA</t>
  </si>
  <si>
    <t>LCOG</t>
  </si>
  <si>
    <t>MCADVDS</t>
  </si>
  <si>
    <t>MCOACS</t>
  </si>
  <si>
    <t>NWSDS</t>
  </si>
  <si>
    <t>OCWCOG</t>
  </si>
  <si>
    <t>RVCOG</t>
  </si>
  <si>
    <t>SCBEC</t>
  </si>
  <si>
    <t>WCDAVS</t>
  </si>
  <si>
    <t xml:space="preserve">  Total Allocation</t>
  </si>
  <si>
    <t>Number check (Rows 3 - 19)</t>
  </si>
  <si>
    <t>Number check (C20:H20)</t>
  </si>
  <si>
    <t xml:space="preserve"> </t>
  </si>
  <si>
    <t>CFDA #</t>
  </si>
  <si>
    <t>Various</t>
  </si>
  <si>
    <t>Contract #</t>
  </si>
  <si>
    <t>50/50 GF/FF</t>
  </si>
  <si>
    <t>P</t>
  </si>
  <si>
    <t>American Rescue Plan Act-ARPA Coronavirus State and Local Fiscal Recovery Fund {SLFRF} Home-Delivered Meals</t>
  </si>
  <si>
    <t>%
of
SLFRF
Funds</t>
  </si>
  <si>
    <t>Total                OPIM &amp; FCAP       Ongoing Case Management</t>
  </si>
  <si>
    <t>Total                OPIM &amp; FCAP      Eligibility Case Management</t>
  </si>
  <si>
    <t>FMAP</t>
  </si>
  <si>
    <t>Service Equity Funds GF</t>
  </si>
  <si>
    <t>Housing Support Services Medicaid Type B</t>
  </si>
  <si>
    <t>60/40 FF/GF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</si>
</sst>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&quot;$&quot;#,##0"/>
    <numFmt numFmtId="167" formatCode="_(* #,##0_);_(* \(#,##0\);_(* &quot;-&quot;??_);_(@_)"/>
    <numFmt numFmtId="168" formatCode="#,##0\ ;\(#,##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0"/>
      <name val="Wingdings 2"/>
      <family val="1"/>
      <charset val="2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91">
    <xf numFmtId="0" fontId="0" fillId="0" borderId="0" xfId="0"/>
    <xf numFmtId="0" fontId="2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0" borderId="2" xfId="0" quotePrefix="1" applyFont="1" applyBorder="1" applyAlignment="1">
      <alignment horizontal="center" wrapText="1"/>
    </xf>
    <xf numFmtId="0" fontId="4" fillId="0" borderId="6" xfId="0" applyFont="1" applyBorder="1" applyAlignment="1">
      <alignment horizontal="right"/>
    </xf>
    <xf numFmtId="6" fontId="4" fillId="0" borderId="6" xfId="1" applyNumberFormat="1" applyFont="1" applyFill="1" applyBorder="1"/>
    <xf numFmtId="6" fontId="4" fillId="3" borderId="6" xfId="1" applyNumberFormat="1" applyFont="1" applyFill="1" applyBorder="1"/>
    <xf numFmtId="165" fontId="4" fillId="0" borderId="6" xfId="1" applyNumberFormat="1" applyFont="1" applyFill="1" applyBorder="1"/>
    <xf numFmtId="6" fontId="4" fillId="4" borderId="6" xfId="1" applyNumberFormat="1" applyFont="1" applyFill="1" applyBorder="1"/>
    <xf numFmtId="6" fontId="4" fillId="5" borderId="6" xfId="1" applyNumberFormat="1" applyFont="1" applyFill="1" applyBorder="1"/>
    <xf numFmtId="166" fontId="4" fillId="0" borderId="6" xfId="1" applyNumberFormat="1" applyFont="1" applyFill="1" applyBorder="1"/>
    <xf numFmtId="6" fontId="4" fillId="0" borderId="6" xfId="0" applyNumberFormat="1" applyFont="1" applyBorder="1"/>
    <xf numFmtId="165" fontId="4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6" fontId="4" fillId="6" borderId="6" xfId="0" applyNumberFormat="1" applyFont="1" applyFill="1" applyBorder="1"/>
    <xf numFmtId="165" fontId="5" fillId="0" borderId="6" xfId="1" applyNumberFormat="1" applyFont="1" applyFill="1" applyBorder="1" applyAlignment="1"/>
    <xf numFmtId="6" fontId="4" fillId="0" borderId="6" xfId="2" applyNumberFormat="1" applyFont="1" applyBorder="1" applyAlignment="1">
      <alignment horizontal="right"/>
    </xf>
    <xf numFmtId="6" fontId="4" fillId="0" borderId="6" xfId="1" applyNumberFormat="1" applyFont="1" applyFill="1" applyBorder="1" applyProtection="1">
      <protection locked="0"/>
    </xf>
    <xf numFmtId="6" fontId="4" fillId="0" borderId="6" xfId="2" applyNumberFormat="1" applyFont="1" applyBorder="1" applyAlignment="1" applyProtection="1">
      <alignment horizontal="right"/>
      <protection locked="0"/>
    </xf>
    <xf numFmtId="6" fontId="3" fillId="0" borderId="6" xfId="1" applyNumberFormat="1" applyFont="1" applyFill="1" applyBorder="1"/>
    <xf numFmtId="6" fontId="4" fillId="0" borderId="7" xfId="1" applyNumberFormat="1" applyFont="1" applyFill="1" applyBorder="1"/>
    <xf numFmtId="0" fontId="4" fillId="0" borderId="7" xfId="0" applyFont="1" applyBorder="1" applyAlignment="1">
      <alignment horizontal="right"/>
    </xf>
    <xf numFmtId="6" fontId="5" fillId="0" borderId="6" xfId="1" applyNumberFormat="1" applyFont="1" applyFill="1" applyBorder="1"/>
    <xf numFmtId="165" fontId="4" fillId="0" borderId="7" xfId="1" applyNumberFormat="1" applyFont="1" applyFill="1" applyBorder="1"/>
    <xf numFmtId="6" fontId="4" fillId="5" borderId="7" xfId="1" applyNumberFormat="1" applyFont="1" applyFill="1" applyBorder="1"/>
    <xf numFmtId="6" fontId="4" fillId="0" borderId="7" xfId="2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center"/>
    </xf>
    <xf numFmtId="164" fontId="5" fillId="0" borderId="0" xfId="0" applyNumberFormat="1" applyFont="1"/>
    <xf numFmtId="0" fontId="5" fillId="0" borderId="0" xfId="0" applyFont="1"/>
    <xf numFmtId="9" fontId="4" fillId="0" borderId="6" xfId="1" applyNumberFormat="1" applyFont="1" applyFill="1" applyBorder="1"/>
    <xf numFmtId="9" fontId="7" fillId="0" borderId="6" xfId="1" applyNumberFormat="1" applyFont="1" applyFill="1" applyBorder="1"/>
    <xf numFmtId="42" fontId="4" fillId="0" borderId="6" xfId="1" applyNumberFormat="1" applyFont="1" applyFill="1" applyBorder="1"/>
    <xf numFmtId="167" fontId="4" fillId="0" borderId="6" xfId="0" applyNumberFormat="1" applyFont="1" applyBorder="1"/>
    <xf numFmtId="9" fontId="4" fillId="0" borderId="6" xfId="0" applyNumberFormat="1" applyFont="1" applyBorder="1" applyAlignment="1">
      <alignment horizontal="center"/>
    </xf>
    <xf numFmtId="167" fontId="9" fillId="0" borderId="0" xfId="1" applyNumberFormat="1" applyFont="1"/>
    <xf numFmtId="167" fontId="9" fillId="0" borderId="0" xfId="1" applyNumberFormat="1" applyFont="1" applyFill="1"/>
    <xf numFmtId="167" fontId="9" fillId="0" borderId="0" xfId="1" applyNumberFormat="1" applyFont="1" applyBorder="1"/>
    <xf numFmtId="9" fontId="9" fillId="0" borderId="0" xfId="1" applyNumberFormat="1" applyFont="1" applyBorder="1"/>
    <xf numFmtId="167" fontId="10" fillId="0" borderId="0" xfId="1" applyNumberFormat="1" applyFont="1" applyBorder="1"/>
    <xf numFmtId="167" fontId="10" fillId="0" borderId="0" xfId="1" applyNumberFormat="1" applyFont="1" applyFill="1" applyBorder="1"/>
    <xf numFmtId="167" fontId="5" fillId="0" borderId="0" xfId="1" applyNumberFormat="1" applyFont="1"/>
    <xf numFmtId="167" fontId="9" fillId="0" borderId="0" xfId="0" applyNumberFormat="1" applyFont="1"/>
    <xf numFmtId="0" fontId="10" fillId="0" borderId="0" xfId="0" applyFont="1" applyAlignment="1">
      <alignment horizontal="right"/>
    </xf>
    <xf numFmtId="6" fontId="5" fillId="0" borderId="0" xfId="0" applyNumberFormat="1" applyFont="1"/>
    <xf numFmtId="167" fontId="5" fillId="0" borderId="0" xfId="0" applyNumberFormat="1" applyFont="1"/>
    <xf numFmtId="6" fontId="11" fillId="0" borderId="0" xfId="0" applyNumberFormat="1" applyFont="1"/>
    <xf numFmtId="0" fontId="13" fillId="0" borderId="0" xfId="0" applyFont="1"/>
    <xf numFmtId="167" fontId="5" fillId="0" borderId="0" xfId="1" applyNumberFormat="1" applyFont="1" applyFill="1" applyBorder="1"/>
    <xf numFmtId="0" fontId="11" fillId="0" borderId="0" xfId="0" applyFont="1"/>
    <xf numFmtId="168" fontId="4" fillId="0" borderId="0" xfId="0" applyNumberFormat="1" applyFont="1" applyAlignment="1">
      <alignment horizontal="centerContinuous"/>
    </xf>
    <xf numFmtId="168" fontId="5" fillId="0" borderId="0" xfId="0" applyNumberFormat="1" applyFont="1" applyAlignment="1">
      <alignment horizontal="centerContinuous"/>
    </xf>
    <xf numFmtId="6" fontId="14" fillId="0" borderId="0" xfId="0" applyNumberFormat="1" applyFont="1"/>
    <xf numFmtId="6" fontId="13" fillId="0" borderId="6" xfId="1" applyNumberFormat="1" applyFont="1" applyFill="1" applyBorder="1"/>
    <xf numFmtId="38" fontId="13" fillId="0" borderId="6" xfId="0" applyNumberFormat="1" applyFont="1" applyBorder="1"/>
    <xf numFmtId="167" fontId="15" fillId="0" borderId="0" xfId="0" applyNumberFormat="1" applyFont="1"/>
    <xf numFmtId="0" fontId="16" fillId="0" borderId="2" xfId="0" applyFont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8" fillId="5" borderId="2" xfId="0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164" fontId="19" fillId="0" borderId="0" xfId="0" applyNumberFormat="1" applyFont="1"/>
    <xf numFmtId="0" fontId="18" fillId="6" borderId="2" xfId="0" applyFont="1" applyFill="1" applyBorder="1" applyAlignment="1">
      <alignment horizontal="center" wrapText="1"/>
    </xf>
    <xf numFmtId="0" fontId="16" fillId="2" borderId="5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3" fillId="0" borderId="4" xfId="0" quotePrefix="1" applyFont="1" applyBorder="1" applyAlignment="1">
      <alignment horizontal="center" wrapText="1"/>
    </xf>
    <xf numFmtId="0" fontId="18" fillId="5" borderId="4" xfId="0" applyFont="1" applyFill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8" fillId="6" borderId="4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18" fillId="0" borderId="4" xfId="0" applyFont="1" applyFill="1" applyBorder="1" applyAlignment="1">
      <alignment horizontal="center" wrapText="1"/>
    </xf>
    <xf numFmtId="0" fontId="21" fillId="0" borderId="0" xfId="0" applyFont="1"/>
    <xf numFmtId="0" fontId="16" fillId="0" borderId="4" xfId="0" applyFont="1" applyFill="1" applyBorder="1" applyAlignment="1">
      <alignment horizontal="center" wrapText="1"/>
    </xf>
    <xf numFmtId="0" fontId="22" fillId="7" borderId="2" xfId="0" applyFont="1" applyFill="1" applyBorder="1" applyAlignment="1">
      <alignment horizontal="center" wrapText="1"/>
    </xf>
    <xf numFmtId="0" fontId="16" fillId="7" borderId="4" xfId="0" applyFont="1" applyFill="1" applyBorder="1" applyAlignment="1">
      <alignment horizontal="center" wrapText="1"/>
    </xf>
    <xf numFmtId="6" fontId="4" fillId="7" borderId="6" xfId="1" applyNumberFormat="1" applyFont="1" applyFill="1" applyBorder="1"/>
    <xf numFmtId="0" fontId="4" fillId="0" borderId="4" xfId="0" applyFont="1" applyBorder="1" applyAlignment="1">
      <alignment horizontal="center" wrapText="1"/>
    </xf>
    <xf numFmtId="38" fontId="4" fillId="0" borderId="6" xfId="1" applyNumberFormat="1" applyFont="1" applyFill="1" applyBorder="1"/>
    <xf numFmtId="0" fontId="4" fillId="0" borderId="6" xfId="0" applyFont="1" applyBorder="1" applyAlignment="1">
      <alignment horizontal="right" wrapText="1"/>
    </xf>
    <xf numFmtId="0" fontId="5" fillId="0" borderId="6" xfId="0" applyFont="1" applyBorder="1" applyAlignment="1">
      <alignment wrapText="1"/>
    </xf>
    <xf numFmtId="167" fontId="8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1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Normal 3" xfId="2" xr:uid="{A70C9451-0801-4812-A060-F6C605F2B6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PA-SPD/AAA%20Accounting/AAA%20FFY%2012/21-23%20OAA%20Planning%20Allocation/Copy%20of%2021-23%20AAA%20Budget%20WIPt-OFSt%2003.02.22-Amendment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PA-SPD/AAA%20Accounting/AAA%20FFY%2012/21-23%20OAA%20Planning%20Allocation/Copy%20of%2021-23%20AAA%20Budget%20WIPt-OFSt%2003.14.22-Amendment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PA-SPD/AAA%20Accounting/AAA%20FFY%2012/21-23%20OAA%20Planning%20Allocation/Copy%20of%2021-23%20AAA%20Budget%20WIPt-OFSt%2004.11.22-Amendment%2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PA-SPD/AAA%20Accounting/AAA%20FFY%2012/21-23%20OAA%20Planning%20Allocation/Copy%20of%2021-23%20AAA%20Budget%20WIPt-OFSt%2004.20.22-Amendment%202-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3. Population-NSIP#"/>
      <sheetName val="4. Award History&amp;Projections "/>
      <sheetName val="5. Alloc Summary"/>
      <sheetName val="6. III B"/>
      <sheetName val="7. III C-1"/>
      <sheetName val="8. III C-2"/>
      <sheetName val="9. III D"/>
      <sheetName val="10. III E"/>
      <sheetName val="VII A"/>
      <sheetName val="III B-ARP "/>
      <sheetName val="III C-1-ARP"/>
      <sheetName val="III C-2-ARP"/>
      <sheetName val=" III D-ARP"/>
      <sheetName val="III E-ARP"/>
      <sheetName val="SLFRF-HDM"/>
      <sheetName val="III B-VACS"/>
      <sheetName val="VII A-LTCO"/>
      <sheetName val="11. VII B"/>
      <sheetName val="12. 19-21 Unspent"/>
      <sheetName val="19-21 Unspent-COVID"/>
      <sheetName val="13. NSIP"/>
      <sheetName val="NSIP-17-19 Unspent"/>
      <sheetName val="15. SPA - EB"/>
      <sheetName val="No wrong door"/>
      <sheetName val="14. SPA-Seq Mit."/>
      <sheetName val="16. OPI 60+"/>
      <sheetName val="17. OPI 19-59"/>
      <sheetName val="PopulationData"/>
      <sheetName val="Popul-ADRC sorted"/>
      <sheetName val="Source Information"/>
      <sheetName val="District AAA crosswalk"/>
      <sheetName val="O4AD agreement-Appendix J "/>
      <sheetName val="O4AD agreement-Old"/>
      <sheetName val="Land per square"/>
    </sheetNames>
    <sheetDataSet>
      <sheetData sheetId="0" refreshError="1"/>
      <sheetData sheetId="1" refreshError="1"/>
      <sheetData sheetId="2" refreshError="1"/>
      <sheetData sheetId="3">
        <row r="3">
          <cell r="S3">
            <v>70049</v>
          </cell>
        </row>
      </sheetData>
      <sheetData sheetId="4">
        <row r="23">
          <cell r="E23">
            <v>402464.04008291557</v>
          </cell>
        </row>
        <row r="24">
          <cell r="E24">
            <v>167598.9319683825</v>
          </cell>
        </row>
        <row r="25">
          <cell r="E25">
            <v>272256.61387605889</v>
          </cell>
        </row>
        <row r="26">
          <cell r="E26">
            <v>940237.64858547889</v>
          </cell>
        </row>
        <row r="27">
          <cell r="E27">
            <v>601211.7424087961</v>
          </cell>
        </row>
        <row r="28">
          <cell r="E28">
            <v>398023.05501883494</v>
          </cell>
        </row>
        <row r="29">
          <cell r="E29">
            <v>121115.71541336586</v>
          </cell>
        </row>
        <row r="30">
          <cell r="E30">
            <v>308888.18423402228</v>
          </cell>
        </row>
        <row r="31">
          <cell r="E31">
            <v>886833.84701429843</v>
          </cell>
        </row>
        <row r="32">
          <cell r="E32">
            <v>1313096.0583062852</v>
          </cell>
        </row>
        <row r="33">
          <cell r="E33">
            <v>166464.62399735974</v>
          </cell>
        </row>
        <row r="34">
          <cell r="E34">
            <v>1231674.4220693226</v>
          </cell>
        </row>
        <row r="35">
          <cell r="E35">
            <v>653943.13341800135</v>
          </cell>
        </row>
        <row r="36">
          <cell r="E36">
            <v>873814.37192887207</v>
          </cell>
        </row>
        <row r="37">
          <cell r="E37">
            <v>331126.78557302291</v>
          </cell>
        </row>
        <row r="38">
          <cell r="E38">
            <v>1014771.8261049832</v>
          </cell>
        </row>
        <row r="39">
          <cell r="E39">
            <v>9683521</v>
          </cell>
        </row>
      </sheetData>
      <sheetData sheetId="5">
        <row r="19">
          <cell r="E19">
            <v>448367</v>
          </cell>
        </row>
        <row r="20">
          <cell r="E20">
            <v>167738</v>
          </cell>
        </row>
        <row r="21">
          <cell r="E21">
            <v>242844</v>
          </cell>
        </row>
        <row r="22">
          <cell r="E22">
            <v>1341878</v>
          </cell>
        </row>
        <row r="23">
          <cell r="E23">
            <v>781473</v>
          </cell>
        </row>
        <row r="24">
          <cell r="E24">
            <v>489705</v>
          </cell>
        </row>
        <row r="25">
          <cell r="E25">
            <v>32001</v>
          </cell>
        </row>
        <row r="26">
          <cell r="E26">
            <v>289788</v>
          </cell>
        </row>
        <row r="27">
          <cell r="E27">
            <v>1241303</v>
          </cell>
        </row>
        <row r="28">
          <cell r="E28">
            <v>1922702</v>
          </cell>
        </row>
        <row r="29">
          <cell r="E29">
            <v>101213</v>
          </cell>
        </row>
        <row r="30">
          <cell r="E30">
            <v>1769017</v>
          </cell>
        </row>
        <row r="31">
          <cell r="E31">
            <v>889086</v>
          </cell>
        </row>
        <row r="32">
          <cell r="E32">
            <v>1222287</v>
          </cell>
        </row>
        <row r="33">
          <cell r="E33">
            <v>400031</v>
          </cell>
        </row>
        <row r="34">
          <cell r="E34">
            <v>1464009</v>
          </cell>
        </row>
        <row r="35">
          <cell r="E35">
            <v>12803443</v>
          </cell>
        </row>
      </sheetData>
      <sheetData sheetId="6">
        <row r="18">
          <cell r="E18">
            <v>241238</v>
          </cell>
        </row>
        <row r="19">
          <cell r="E19">
            <v>90249</v>
          </cell>
        </row>
        <row r="20">
          <cell r="E20">
            <v>130659</v>
          </cell>
        </row>
        <row r="21">
          <cell r="E21">
            <v>721981</v>
          </cell>
        </row>
        <row r="22">
          <cell r="E22">
            <v>420462</v>
          </cell>
        </row>
        <row r="23">
          <cell r="E23">
            <v>263480</v>
          </cell>
        </row>
        <row r="24">
          <cell r="E24">
            <v>16181</v>
          </cell>
        </row>
        <row r="25">
          <cell r="E25">
            <v>155917</v>
          </cell>
        </row>
        <row r="26">
          <cell r="E26">
            <v>667868</v>
          </cell>
        </row>
        <row r="27">
          <cell r="E27">
            <v>1034487</v>
          </cell>
        </row>
        <row r="28">
          <cell r="E28">
            <v>54456</v>
          </cell>
        </row>
        <row r="29">
          <cell r="E29">
            <v>951799</v>
          </cell>
        </row>
        <row r="30">
          <cell r="E30">
            <v>478363</v>
          </cell>
        </row>
        <row r="31">
          <cell r="E31">
            <v>657637</v>
          </cell>
        </row>
        <row r="32">
          <cell r="E32">
            <v>215232</v>
          </cell>
        </row>
        <row r="33">
          <cell r="E33">
            <v>787693</v>
          </cell>
        </row>
        <row r="34">
          <cell r="E34">
            <v>6887702</v>
          </cell>
        </row>
      </sheetData>
      <sheetData sheetId="7">
        <row r="18">
          <cell r="D18">
            <v>24711</v>
          </cell>
        </row>
        <row r="19">
          <cell r="D19">
            <v>9886</v>
          </cell>
        </row>
        <row r="20">
          <cell r="D20">
            <v>14340</v>
          </cell>
        </row>
        <row r="21">
          <cell r="D21">
            <v>56573</v>
          </cell>
        </row>
        <row r="22">
          <cell r="D22">
            <v>38309</v>
          </cell>
        </row>
        <row r="23">
          <cell r="D23">
            <v>27497</v>
          </cell>
        </row>
        <row r="24">
          <cell r="D24">
            <v>4425</v>
          </cell>
        </row>
        <row r="25">
          <cell r="D25">
            <v>17554</v>
          </cell>
        </row>
        <row r="26">
          <cell r="D26">
            <v>59251</v>
          </cell>
        </row>
        <row r="27">
          <cell r="D27">
            <v>99334</v>
          </cell>
        </row>
        <row r="28">
          <cell r="D28">
            <v>8562</v>
          </cell>
        </row>
        <row r="29">
          <cell r="D29">
            <v>90413</v>
          </cell>
        </row>
        <row r="30">
          <cell r="D30">
            <v>44825</v>
          </cell>
        </row>
        <row r="31">
          <cell r="D31">
            <v>64938</v>
          </cell>
        </row>
        <row r="32">
          <cell r="D32">
            <v>23164</v>
          </cell>
        </row>
        <row r="33">
          <cell r="D33">
            <v>74619</v>
          </cell>
        </row>
        <row r="34">
          <cell r="D34">
            <v>658401</v>
          </cell>
        </row>
      </sheetData>
      <sheetData sheetId="8">
        <row r="18">
          <cell r="D18">
            <v>184982.65790344321</v>
          </cell>
        </row>
        <row r="19">
          <cell r="D19">
            <v>57350.099859595502</v>
          </cell>
        </row>
        <row r="20">
          <cell r="D20">
            <v>117304.75380769669</v>
          </cell>
        </row>
        <row r="21">
          <cell r="D21">
            <v>441902.97176145104</v>
          </cell>
        </row>
        <row r="22">
          <cell r="D22">
            <v>291060.25521083653</v>
          </cell>
        </row>
        <row r="23">
          <cell r="D23">
            <v>190097.17223128371</v>
          </cell>
        </row>
        <row r="24">
          <cell r="D24">
            <v>35481.562009359266</v>
          </cell>
        </row>
        <row r="25">
          <cell r="D25">
            <v>139011.22426169511</v>
          </cell>
        </row>
        <row r="26">
          <cell r="D26">
            <v>446039.5573757884</v>
          </cell>
        </row>
        <row r="27">
          <cell r="D27">
            <v>672999.40767859924</v>
          </cell>
        </row>
        <row r="28">
          <cell r="D28">
            <v>61444.536160806601</v>
          </cell>
        </row>
        <row r="29">
          <cell r="D29">
            <v>638573.08130098914</v>
          </cell>
        </row>
        <row r="30">
          <cell r="D30">
            <v>325368.05674556422</v>
          </cell>
        </row>
        <row r="31">
          <cell r="D31">
            <v>452770.19611334079</v>
          </cell>
        </row>
        <row r="32">
          <cell r="D32">
            <v>153331.24112534011</v>
          </cell>
        </row>
        <row r="33">
          <cell r="D33">
            <v>507003.22645421053</v>
          </cell>
        </row>
        <row r="34">
          <cell r="D34">
            <v>4714720.0000000009</v>
          </cell>
        </row>
      </sheetData>
      <sheetData sheetId="9" refreshError="1"/>
      <sheetData sheetId="10">
        <row r="23">
          <cell r="E23">
            <v>249243.56609010234</v>
          </cell>
        </row>
        <row r="24">
          <cell r="E24">
            <v>117946.40345215208</v>
          </cell>
        </row>
        <row r="25">
          <cell r="E25">
            <v>176453.460836457</v>
          </cell>
        </row>
        <row r="26">
          <cell r="E26">
            <v>549876.13296991936</v>
          </cell>
        </row>
        <row r="27">
          <cell r="E27">
            <v>360349.8563325539</v>
          </cell>
        </row>
        <row r="28">
          <cell r="E28">
            <v>246760.87387960151</v>
          </cell>
        </row>
        <row r="29">
          <cell r="E29">
            <v>91960.855475884295</v>
          </cell>
        </row>
        <row r="30">
          <cell r="E30">
            <v>196931.68629394128</v>
          </cell>
        </row>
        <row r="31">
          <cell r="E31">
            <v>520021.71758053574</v>
          </cell>
        </row>
        <row r="32">
          <cell r="E32">
            <v>758315.88565099519</v>
          </cell>
        </row>
        <row r="33">
          <cell r="E33">
            <v>117312.34250345334</v>
          </cell>
        </row>
        <row r="34">
          <cell r="E34">
            <v>712798.61416030338</v>
          </cell>
        </row>
        <row r="35">
          <cell r="E35">
            <v>389828.36608459824</v>
          </cell>
        </row>
        <row r="36">
          <cell r="E36">
            <v>512743.41438290878</v>
          </cell>
        </row>
        <row r="37">
          <cell r="E37">
            <v>209363.71194100982</v>
          </cell>
        </row>
        <row r="38">
          <cell r="E38">
            <v>591543.11236558412</v>
          </cell>
        </row>
        <row r="39">
          <cell r="E39">
            <v>5801450</v>
          </cell>
        </row>
      </sheetData>
      <sheetData sheetId="11">
        <row r="19">
          <cell r="E19">
            <v>131706</v>
          </cell>
        </row>
        <row r="20">
          <cell r="E20">
            <v>49272</v>
          </cell>
        </row>
        <row r="21">
          <cell r="E21">
            <v>71334</v>
          </cell>
        </row>
        <row r="22">
          <cell r="E22">
            <v>394171</v>
          </cell>
        </row>
        <row r="23">
          <cell r="E23">
            <v>229554</v>
          </cell>
        </row>
        <row r="24">
          <cell r="E24">
            <v>143849</v>
          </cell>
        </row>
        <row r="25">
          <cell r="E25">
            <v>32001</v>
          </cell>
        </row>
        <row r="26">
          <cell r="E26">
            <v>85124</v>
          </cell>
        </row>
        <row r="27">
          <cell r="E27">
            <v>364627</v>
          </cell>
        </row>
        <row r="28">
          <cell r="E28">
            <v>564785</v>
          </cell>
        </row>
        <row r="29">
          <cell r="E29">
            <v>29732</v>
          </cell>
        </row>
        <row r="30">
          <cell r="E30">
            <v>519641</v>
          </cell>
        </row>
        <row r="31">
          <cell r="E31">
            <v>261164</v>
          </cell>
        </row>
        <row r="32">
          <cell r="E32">
            <v>359041</v>
          </cell>
        </row>
        <row r="33">
          <cell r="E33">
            <v>117507</v>
          </cell>
        </row>
        <row r="34">
          <cell r="E34">
            <v>430045</v>
          </cell>
        </row>
        <row r="35">
          <cell r="E35">
            <v>3783555</v>
          </cell>
        </row>
      </sheetData>
      <sheetData sheetId="12">
        <row r="18">
          <cell r="E18">
            <v>198776</v>
          </cell>
        </row>
        <row r="19">
          <cell r="E19">
            <v>74364</v>
          </cell>
        </row>
        <row r="20">
          <cell r="E20">
            <v>107661</v>
          </cell>
        </row>
        <row r="21">
          <cell r="E21">
            <v>594898</v>
          </cell>
        </row>
        <row r="22">
          <cell r="E22">
            <v>346453</v>
          </cell>
        </row>
        <row r="23">
          <cell r="E23">
            <v>217102</v>
          </cell>
        </row>
        <row r="24">
          <cell r="E24">
            <v>13333</v>
          </cell>
        </row>
        <row r="25">
          <cell r="E25">
            <v>128472</v>
          </cell>
        </row>
        <row r="26">
          <cell r="E26">
            <v>550310</v>
          </cell>
        </row>
        <row r="27">
          <cell r="E27">
            <v>852397</v>
          </cell>
        </row>
        <row r="28">
          <cell r="E28">
            <v>44871</v>
          </cell>
        </row>
        <row r="29">
          <cell r="E29">
            <v>784263</v>
          </cell>
        </row>
        <row r="30">
          <cell r="E30">
            <v>394161</v>
          </cell>
        </row>
        <row r="31">
          <cell r="E31">
            <v>541880</v>
          </cell>
        </row>
        <row r="32">
          <cell r="E32">
            <v>177347</v>
          </cell>
        </row>
        <row r="33">
          <cell r="E33">
            <v>649044</v>
          </cell>
        </row>
        <row r="34">
          <cell r="E34">
            <v>5675332</v>
          </cell>
        </row>
      </sheetData>
      <sheetData sheetId="13">
        <row r="18">
          <cell r="D18">
            <v>22069</v>
          </cell>
        </row>
        <row r="19">
          <cell r="D19">
            <v>9048</v>
          </cell>
        </row>
        <row r="20">
          <cell r="D20">
            <v>12961</v>
          </cell>
        </row>
        <row r="21">
          <cell r="D21">
            <v>50054</v>
          </cell>
        </row>
        <row r="22">
          <cell r="D22">
            <v>34013</v>
          </cell>
        </row>
        <row r="23">
          <cell r="D23">
            <v>24516</v>
          </cell>
        </row>
        <row r="24">
          <cell r="D24">
            <v>4251</v>
          </cell>
        </row>
        <row r="25">
          <cell r="D25">
            <v>15783</v>
          </cell>
        </row>
        <row r="26">
          <cell r="D26">
            <v>52406</v>
          </cell>
        </row>
        <row r="27">
          <cell r="D27">
            <v>87612</v>
          </cell>
        </row>
        <row r="28">
          <cell r="D28">
            <v>7885</v>
          </cell>
        </row>
        <row r="29">
          <cell r="D29">
            <v>79777</v>
          </cell>
        </row>
        <row r="30">
          <cell r="D30">
            <v>39736</v>
          </cell>
        </row>
        <row r="31">
          <cell r="D31">
            <v>57401</v>
          </cell>
        </row>
        <row r="32">
          <cell r="D32">
            <v>20711</v>
          </cell>
        </row>
        <row r="33">
          <cell r="D33">
            <v>65905</v>
          </cell>
        </row>
        <row r="34">
          <cell r="D34">
            <v>584128</v>
          </cell>
        </row>
      </sheetData>
      <sheetData sheetId="14">
        <row r="18">
          <cell r="D18">
            <v>71356.287576126371</v>
          </cell>
        </row>
        <row r="19">
          <cell r="D19">
            <v>22122.56810357064</v>
          </cell>
        </row>
        <row r="20">
          <cell r="D20">
            <v>45249.807288694778</v>
          </cell>
        </row>
        <row r="21">
          <cell r="D21">
            <v>170462.28365353693</v>
          </cell>
        </row>
        <row r="22">
          <cell r="D22">
            <v>112275.30161577163</v>
          </cell>
        </row>
        <row r="23">
          <cell r="D23">
            <v>73329.205875793647</v>
          </cell>
        </row>
        <row r="24">
          <cell r="D24">
            <v>13686.8471103951</v>
          </cell>
        </row>
        <row r="25">
          <cell r="D25">
            <v>53622.987803077282</v>
          </cell>
        </row>
        <row r="26">
          <cell r="D26">
            <v>172057.9489741844</v>
          </cell>
        </row>
        <row r="27">
          <cell r="D27">
            <v>259606.80421716179</v>
          </cell>
        </row>
        <row r="28">
          <cell r="D28">
            <v>23701.96013674694</v>
          </cell>
        </row>
        <row r="29">
          <cell r="D29">
            <v>246326.97868939472</v>
          </cell>
        </row>
        <row r="30">
          <cell r="D30">
            <v>125509.40599027989</v>
          </cell>
        </row>
        <row r="31">
          <cell r="D31">
            <v>174654.2659860081</v>
          </cell>
        </row>
        <row r="32">
          <cell r="D32">
            <v>59146.900320875458</v>
          </cell>
        </row>
        <row r="33">
          <cell r="D33">
            <v>195574.44665838237</v>
          </cell>
        </row>
        <row r="34">
          <cell r="D34">
            <v>1818684.0000000002</v>
          </cell>
        </row>
      </sheetData>
      <sheetData sheetId="15" refreshError="1"/>
      <sheetData sheetId="16">
        <row r="23">
          <cell r="E23">
            <v>25013.755427913147</v>
          </cell>
        </row>
        <row r="24">
          <cell r="E24">
            <v>8105.9401435107775</v>
          </cell>
        </row>
        <row r="25">
          <cell r="E25">
            <v>15640.187855546084</v>
          </cell>
        </row>
        <row r="26">
          <cell r="E26">
            <v>63727.812117932102</v>
          </cell>
        </row>
        <row r="27">
          <cell r="E27">
            <v>39321.504647582362</v>
          </cell>
        </row>
        <row r="28">
          <cell r="E28">
            <v>24694.054636362263</v>
          </cell>
        </row>
        <row r="29">
          <cell r="E29">
            <v>4759.6319419108904</v>
          </cell>
        </row>
        <row r="30">
          <cell r="E30">
            <v>18277.275519205636</v>
          </cell>
        </row>
        <row r="31">
          <cell r="E31">
            <v>59883.297938459153</v>
          </cell>
        </row>
        <row r="32">
          <cell r="E32">
            <v>90569.702227660615</v>
          </cell>
        </row>
        <row r="33">
          <cell r="E33">
            <v>8024.277186515742</v>
          </cell>
        </row>
        <row r="34">
          <cell r="E34">
            <v>84708.197481724783</v>
          </cell>
        </row>
        <row r="35">
          <cell r="E35">
            <v>43117.612913781275</v>
          </cell>
        </row>
        <row r="36">
          <cell r="E36">
            <v>58946.032541622866</v>
          </cell>
        </row>
        <row r="37">
          <cell r="E37">
            <v>19878.226768330696</v>
          </cell>
        </row>
        <row r="38">
          <cell r="E38">
            <v>69093.49065194164</v>
          </cell>
        </row>
        <row r="39">
          <cell r="E39">
            <v>633761</v>
          </cell>
        </row>
      </sheetData>
      <sheetData sheetId="17" refreshError="1"/>
      <sheetData sheetId="18">
        <row r="23">
          <cell r="E23">
            <v>4380</v>
          </cell>
        </row>
        <row r="24">
          <cell r="E24">
            <v>2095</v>
          </cell>
        </row>
        <row r="25">
          <cell r="E25">
            <v>3113</v>
          </cell>
        </row>
        <row r="26">
          <cell r="E26">
            <v>9611</v>
          </cell>
        </row>
        <row r="27">
          <cell r="E27">
            <v>6313</v>
          </cell>
        </row>
        <row r="28">
          <cell r="E28">
            <v>4337</v>
          </cell>
        </row>
        <row r="29">
          <cell r="E29">
            <v>1643</v>
          </cell>
        </row>
        <row r="30">
          <cell r="E30">
            <v>3470</v>
          </cell>
        </row>
        <row r="31">
          <cell r="E31">
            <v>9091</v>
          </cell>
        </row>
        <row r="32">
          <cell r="E32">
            <v>13237</v>
          </cell>
        </row>
        <row r="33">
          <cell r="E33">
            <v>2084</v>
          </cell>
        </row>
        <row r="34">
          <cell r="E34">
            <v>12445</v>
          </cell>
        </row>
        <row r="35">
          <cell r="E35">
            <v>6826</v>
          </cell>
        </row>
        <row r="36">
          <cell r="E36">
            <v>8965</v>
          </cell>
        </row>
        <row r="37">
          <cell r="E37">
            <v>3686</v>
          </cell>
        </row>
        <row r="38">
          <cell r="E38">
            <v>10336</v>
          </cell>
        </row>
        <row r="39">
          <cell r="E39">
            <v>101632</v>
          </cell>
        </row>
      </sheetData>
      <sheetData sheetId="19">
        <row r="2">
          <cell r="I2">
            <v>0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</sheetData>
      <sheetData sheetId="20">
        <row r="2">
          <cell r="I2">
            <v>295401</v>
          </cell>
        </row>
        <row r="3">
          <cell r="I3">
            <v>12245</v>
          </cell>
        </row>
        <row r="4">
          <cell r="I4">
            <v>0</v>
          </cell>
        </row>
        <row r="5">
          <cell r="I5">
            <v>407831</v>
          </cell>
        </row>
        <row r="6">
          <cell r="I6">
            <v>132676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84950</v>
          </cell>
        </row>
        <row r="11">
          <cell r="I11">
            <v>150000</v>
          </cell>
        </row>
        <row r="13">
          <cell r="I13">
            <v>0</v>
          </cell>
        </row>
        <row r="15">
          <cell r="I15">
            <v>213468</v>
          </cell>
        </row>
        <row r="17">
          <cell r="I17">
            <v>714666</v>
          </cell>
        </row>
      </sheetData>
      <sheetData sheetId="21">
        <row r="18">
          <cell r="E18">
            <v>148558</v>
          </cell>
        </row>
        <row r="19">
          <cell r="E19">
            <v>77790</v>
          </cell>
        </row>
        <row r="20">
          <cell r="E20">
            <v>121521</v>
          </cell>
        </row>
        <row r="21">
          <cell r="E21">
            <v>305062</v>
          </cell>
        </row>
        <row r="22">
          <cell r="E22">
            <v>142709</v>
          </cell>
        </row>
        <row r="23">
          <cell r="E23">
            <v>89478</v>
          </cell>
        </row>
        <row r="24">
          <cell r="E24">
            <v>17132</v>
          </cell>
        </row>
        <row r="25">
          <cell r="E25">
            <v>121045</v>
          </cell>
        </row>
        <row r="26">
          <cell r="E26">
            <v>251734</v>
          </cell>
        </row>
        <row r="27">
          <cell r="E27">
            <v>702903</v>
          </cell>
        </row>
        <row r="28">
          <cell r="E28">
            <v>22059</v>
          </cell>
        </row>
        <row r="29">
          <cell r="E29">
            <v>355654</v>
          </cell>
        </row>
        <row r="30">
          <cell r="E30">
            <v>204893</v>
          </cell>
        </row>
        <row r="31">
          <cell r="E31">
            <v>265696</v>
          </cell>
        </row>
        <row r="32">
          <cell r="E32">
            <v>161207</v>
          </cell>
        </row>
        <row r="33">
          <cell r="E33">
            <v>193585</v>
          </cell>
        </row>
        <row r="34">
          <cell r="E34">
            <v>3181026</v>
          </cell>
        </row>
      </sheetData>
      <sheetData sheetId="22"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</sheetData>
      <sheetData sheetId="23">
        <row r="20">
          <cell r="D20">
            <v>-3.5568576624560994E-4</v>
          </cell>
        </row>
        <row r="21">
          <cell r="D21">
            <v>-1.1281126537238784E-4</v>
          </cell>
        </row>
        <row r="22">
          <cell r="D22">
            <v>-1.8578738442922519E-4</v>
          </cell>
        </row>
        <row r="23">
          <cell r="D23">
            <v>-8.7766529760989768E-4</v>
          </cell>
        </row>
        <row r="24">
          <cell r="D24">
            <v>-5.7846103673700499E-4</v>
          </cell>
        </row>
        <row r="25">
          <cell r="D25">
            <v>-4.0132440898643738E-4</v>
          </cell>
        </row>
        <row r="26">
          <cell r="D26">
            <v>-2.3337211402252251E-5</v>
          </cell>
        </row>
        <row r="27">
          <cell r="D27">
            <v>-2.3844056270752467E-4</v>
          </cell>
        </row>
        <row r="28">
          <cell r="D28">
            <v>-9.2153893124952298E-4</v>
          </cell>
        </row>
        <row r="29">
          <cell r="D29">
            <v>-1.5782059508518543E-3</v>
          </cell>
        </row>
        <row r="30">
          <cell r="D30">
            <v>-9.1121846007663105E-5</v>
          </cell>
        </row>
        <row r="31">
          <cell r="D31">
            <v>-1.4320565634713734E-3</v>
          </cell>
        </row>
        <row r="32">
          <cell r="D32">
            <v>-6.852085819094002E-4</v>
          </cell>
        </row>
        <row r="33">
          <cell r="D33">
            <v>-1.0147008003468854E-3</v>
          </cell>
        </row>
        <row r="34">
          <cell r="D34">
            <v>-3.3034295742656198E-4</v>
          </cell>
        </row>
        <row r="35">
          <cell r="D35">
            <v>-1.1733114352463999E-3</v>
          </cell>
        </row>
      </sheetData>
      <sheetData sheetId="24" refreshError="1"/>
      <sheetData sheetId="25">
        <row r="18">
          <cell r="B18">
            <v>71670</v>
          </cell>
        </row>
        <row r="19">
          <cell r="B19">
            <v>26812</v>
          </cell>
        </row>
        <row r="20">
          <cell r="B20">
            <v>38818</v>
          </cell>
        </row>
        <row r="21">
          <cell r="B21">
            <v>214495</v>
          </cell>
        </row>
        <row r="22">
          <cell r="B22">
            <v>124916</v>
          </cell>
        </row>
        <row r="23">
          <cell r="B23">
            <v>78278</v>
          </cell>
        </row>
        <row r="24">
          <cell r="B24">
            <v>4807</v>
          </cell>
        </row>
        <row r="25">
          <cell r="B25">
            <v>46322</v>
          </cell>
        </row>
        <row r="26">
          <cell r="B26">
            <v>198418</v>
          </cell>
        </row>
        <row r="27">
          <cell r="B27">
            <v>307338</v>
          </cell>
        </row>
        <row r="28">
          <cell r="B28">
            <v>16179</v>
          </cell>
        </row>
        <row r="29">
          <cell r="B29">
            <v>282772</v>
          </cell>
        </row>
        <row r="30">
          <cell r="B30">
            <v>142118</v>
          </cell>
        </row>
        <row r="31">
          <cell r="B31">
            <v>195379</v>
          </cell>
        </row>
        <row r="32">
          <cell r="B32">
            <v>63944</v>
          </cell>
        </row>
        <row r="33">
          <cell r="B33">
            <v>234017</v>
          </cell>
        </row>
        <row r="34">
          <cell r="B34">
            <v>2046283</v>
          </cell>
        </row>
      </sheetData>
      <sheetData sheetId="26">
        <row r="18">
          <cell r="D18">
            <v>617364</v>
          </cell>
        </row>
        <row r="19">
          <cell r="D19">
            <v>200062</v>
          </cell>
        </row>
        <row r="20">
          <cell r="D20">
            <v>386016</v>
          </cell>
        </row>
        <row r="21">
          <cell r="D21">
            <v>1572864</v>
          </cell>
        </row>
        <row r="22">
          <cell r="D22">
            <v>970492</v>
          </cell>
        </row>
        <row r="23">
          <cell r="D23">
            <v>609473</v>
          </cell>
        </row>
        <row r="24">
          <cell r="D24">
            <v>117472</v>
          </cell>
        </row>
        <row r="25">
          <cell r="D25">
            <v>451101</v>
          </cell>
        </row>
        <row r="26">
          <cell r="D26">
            <v>1477977</v>
          </cell>
        </row>
        <row r="27">
          <cell r="D27">
            <v>2235345</v>
          </cell>
        </row>
        <row r="28">
          <cell r="D28">
            <v>198047</v>
          </cell>
        </row>
        <row r="29">
          <cell r="D29">
            <v>2090679</v>
          </cell>
        </row>
        <row r="30">
          <cell r="D30">
            <v>1064184</v>
          </cell>
        </row>
        <row r="31">
          <cell r="D31">
            <v>1454846</v>
          </cell>
        </row>
        <row r="32">
          <cell r="D32">
            <v>490614</v>
          </cell>
        </row>
        <row r="33">
          <cell r="D33">
            <v>1705294</v>
          </cell>
        </row>
        <row r="34">
          <cell r="D34">
            <v>15641830</v>
          </cell>
        </row>
      </sheetData>
      <sheetData sheetId="27">
        <row r="18">
          <cell r="D18">
            <v>297143.39842505462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616710.67203771544</v>
          </cell>
        </row>
        <row r="27">
          <cell r="D27">
            <v>907193.45443269191</v>
          </cell>
        </row>
        <row r="28">
          <cell r="D28">
            <v>0</v>
          </cell>
        </row>
        <row r="29">
          <cell r="D29">
            <v>864971.2543402015</v>
          </cell>
        </row>
        <row r="30">
          <cell r="D30">
            <v>446689.73072189069</v>
          </cell>
        </row>
        <row r="31">
          <cell r="D31">
            <v>606826.17948754644</v>
          </cell>
        </row>
        <row r="32">
          <cell r="D32">
            <v>0</v>
          </cell>
        </row>
        <row r="33">
          <cell r="D33">
            <v>693640.31055489939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3. Population-NSIP#"/>
      <sheetName val="4. Award History&amp;Projections "/>
      <sheetName val="5. Alloc Summary"/>
      <sheetName val="6. III B"/>
      <sheetName val="7. III C-1"/>
      <sheetName val="8. III C-2"/>
      <sheetName val="9. III D"/>
      <sheetName val="10. III E"/>
      <sheetName val="VII A"/>
      <sheetName val="III B-ARP "/>
      <sheetName val="III C-1-ARP"/>
      <sheetName val="III C-2-ARP"/>
      <sheetName val=" III D-ARP"/>
      <sheetName val="III E-ARP"/>
      <sheetName val="SLFRF-HDM"/>
      <sheetName val="III B-VACS"/>
      <sheetName val="VII A-LTCO"/>
      <sheetName val="11. VII B"/>
      <sheetName val="12. 19-21 Unspent"/>
      <sheetName val="19-21 Unspent-COVID"/>
      <sheetName val="13. NSIP"/>
      <sheetName val="NSIP-17-19 Unspent"/>
      <sheetName val="15. SPA - EB"/>
      <sheetName val="No wrong door"/>
      <sheetName val="14. SPA-Seq Mit."/>
      <sheetName val="16. OPI 60+"/>
      <sheetName val="17. OPI 19-59"/>
      <sheetName val="PopulationData"/>
      <sheetName val="Popul-ADRC sorted"/>
      <sheetName val="Source Information"/>
      <sheetName val="District AAA crosswalk"/>
      <sheetName val="O4AD agreement-Appendix J "/>
      <sheetName val="O4AD agreement-Old"/>
      <sheetName val="Land per square"/>
    </sheetNames>
    <sheetDataSet>
      <sheetData sheetId="0"/>
      <sheetData sheetId="1"/>
      <sheetData sheetId="2"/>
      <sheetData sheetId="3">
        <row r="3">
          <cell r="S3">
            <v>52537</v>
          </cell>
        </row>
        <row r="4">
          <cell r="S4">
            <v>19654</v>
          </cell>
        </row>
        <row r="5">
          <cell r="S5">
            <v>28455</v>
          </cell>
        </row>
        <row r="6">
          <cell r="S6">
            <v>157233</v>
          </cell>
        </row>
        <row r="7">
          <cell r="S7">
            <v>91568</v>
          </cell>
        </row>
        <row r="8">
          <cell r="S8">
            <v>57381</v>
          </cell>
        </row>
        <row r="9">
          <cell r="S9">
            <v>3524</v>
          </cell>
        </row>
        <row r="10">
          <cell r="S10">
            <v>33955</v>
          </cell>
        </row>
        <row r="11">
          <cell r="S11">
            <v>145448</v>
          </cell>
        </row>
        <row r="12">
          <cell r="S12">
            <v>225290</v>
          </cell>
        </row>
        <row r="13">
          <cell r="S13">
            <v>11859</v>
          </cell>
        </row>
        <row r="14">
          <cell r="S14">
            <v>207282</v>
          </cell>
        </row>
        <row r="15">
          <cell r="S15">
            <v>104178</v>
          </cell>
        </row>
        <row r="16">
          <cell r="S16">
            <v>143220</v>
          </cell>
        </row>
        <row r="17">
          <cell r="S17">
            <v>46873</v>
          </cell>
        </row>
        <row r="18">
          <cell r="S18">
            <v>171543</v>
          </cell>
        </row>
        <row r="19">
          <cell r="S19">
            <v>1500000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3. Population-NSIP#"/>
      <sheetName val="4. Award History&amp;Projections "/>
      <sheetName val="5. Alloc Summary"/>
      <sheetName val="6. III B"/>
      <sheetName val="7. III C-1"/>
      <sheetName val="8. III C-2"/>
      <sheetName val="9. III D"/>
      <sheetName val="10. III E"/>
      <sheetName val="VII A"/>
      <sheetName val="III B-ARP "/>
      <sheetName val="III C-1-ARP"/>
      <sheetName val="III C-2-ARP"/>
      <sheetName val=" III D-ARP"/>
      <sheetName val="III E-ARP"/>
      <sheetName val="SLFRF-HDM"/>
      <sheetName val="III B-VACS"/>
      <sheetName val="VII A-LTCO"/>
      <sheetName val="11. VII B"/>
      <sheetName val="12. 19-21 Unspent"/>
      <sheetName val="19-21 Unspent-COVID"/>
      <sheetName val="13. NSIP"/>
      <sheetName val="NSIP-17-19 Unspent"/>
      <sheetName val="15. SPA - EB"/>
      <sheetName val="No wrong door"/>
      <sheetName val="14. SPA-Seq Mit."/>
      <sheetName val="16. OPI 60+"/>
      <sheetName val="17. OPI 19-59"/>
      <sheetName val="PopulationData"/>
      <sheetName val="Popul-ADRC sorted"/>
      <sheetName val="Source Information"/>
      <sheetName val="District AAA crosswalk"/>
      <sheetName val="O4AD agreement-Appendix J "/>
      <sheetName val="O4AD agreement-Old"/>
      <sheetName val="Land per square"/>
    </sheetNames>
    <sheetDataSet>
      <sheetData sheetId="0"/>
      <sheetData sheetId="1"/>
      <sheetData sheetId="2"/>
      <sheetData sheetId="3">
        <row r="3">
          <cell r="AH3">
            <v>479857</v>
          </cell>
        </row>
        <row r="4">
          <cell r="AH4">
            <v>155502</v>
          </cell>
        </row>
        <row r="5">
          <cell r="AH5">
            <v>300037</v>
          </cell>
        </row>
        <row r="6">
          <cell r="AH6">
            <v>1222537</v>
          </cell>
        </row>
        <row r="7">
          <cell r="AH7">
            <v>754333</v>
          </cell>
        </row>
        <row r="8">
          <cell r="AH8">
            <v>473724</v>
          </cell>
        </row>
        <row r="9">
          <cell r="AH9">
            <v>91308</v>
          </cell>
        </row>
        <row r="10">
          <cell r="AH10">
            <v>350626</v>
          </cell>
        </row>
        <row r="11">
          <cell r="AH11">
            <v>1148784</v>
          </cell>
          <cell r="AJ11">
            <v>970726</v>
          </cell>
        </row>
        <row r="12">
          <cell r="AH12">
            <v>1737462</v>
          </cell>
          <cell r="AJ12">
            <v>1924563</v>
          </cell>
        </row>
        <row r="13">
          <cell r="AH13">
            <v>153936</v>
          </cell>
        </row>
        <row r="14">
          <cell r="AH14">
            <v>1625019</v>
          </cell>
          <cell r="AJ14">
            <v>1299284</v>
          </cell>
        </row>
        <row r="15">
          <cell r="U15">
            <v>224514.43</v>
          </cell>
          <cell r="AH15">
            <v>827156</v>
          </cell>
          <cell r="AJ15">
            <v>565427</v>
          </cell>
        </row>
        <row r="16">
          <cell r="AH16">
            <v>1130805</v>
          </cell>
        </row>
        <row r="17">
          <cell r="AH17">
            <v>381338</v>
          </cell>
        </row>
        <row r="18">
          <cell r="AH18">
            <v>1325471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3. Population-NSIP#"/>
      <sheetName val="4. Award History&amp;Projections "/>
      <sheetName val="5. Alloc Summary"/>
      <sheetName val="6. III B"/>
      <sheetName val="7. III C-1"/>
      <sheetName val="8. III C-2"/>
      <sheetName val="9. III D"/>
      <sheetName val="10. III E"/>
      <sheetName val="VII A"/>
      <sheetName val="III B-ARP "/>
      <sheetName val="III C-1-ARP"/>
      <sheetName val="III C-2-ARP"/>
      <sheetName val=" III D-ARP"/>
      <sheetName val="III E-ARP"/>
      <sheetName val="SLFRF-HDM"/>
      <sheetName val="III B-VACS"/>
      <sheetName val="VII A-LTCO"/>
      <sheetName val="11. VII B"/>
      <sheetName val="12. 19-21 Unspent"/>
      <sheetName val="19-21 Unspent-COVID"/>
      <sheetName val="13. NSIP"/>
      <sheetName val="NSIP-17-19 Unspent"/>
      <sheetName val="15. SPA - EB"/>
      <sheetName val="No wrong door"/>
      <sheetName val="14. SPA-Seq Mit."/>
      <sheetName val="16. OPI 60+"/>
      <sheetName val="17. OPI 19-59"/>
      <sheetName val="18. Service Equity"/>
      <sheetName val="PopulationData"/>
      <sheetName val="Popul-ADRC sorted"/>
      <sheetName val="Source Information"/>
      <sheetName val="District AAA crosswalk"/>
      <sheetName val="O4AD agreement-Appendix J "/>
      <sheetName val="O4AD agreement-Old"/>
      <sheetName val="Land per square"/>
    </sheetNames>
    <sheetDataSet>
      <sheetData sheetId="0" refreshError="1"/>
      <sheetData sheetId="1" refreshError="1"/>
      <sheetData sheetId="2" refreshError="1"/>
      <sheetData sheetId="3">
        <row r="3">
          <cell r="AL3">
            <v>126309</v>
          </cell>
        </row>
        <row r="4">
          <cell r="AL4">
            <v>91627</v>
          </cell>
        </row>
        <row r="5">
          <cell r="AL5">
            <v>107082</v>
          </cell>
        </row>
        <row r="6">
          <cell r="AL6">
            <v>205722</v>
          </cell>
        </row>
        <row r="7">
          <cell r="AL7">
            <v>155658</v>
          </cell>
        </row>
        <row r="8">
          <cell r="AL8">
            <v>125653</v>
          </cell>
        </row>
        <row r="9">
          <cell r="AL9">
            <v>84763</v>
          </cell>
        </row>
        <row r="10">
          <cell r="AL10">
            <v>112492</v>
          </cell>
        </row>
        <row r="11">
          <cell r="AL11">
            <v>197835</v>
          </cell>
        </row>
        <row r="12">
          <cell r="AL12">
            <v>260782</v>
          </cell>
        </row>
        <row r="13">
          <cell r="AL13">
            <v>91460</v>
          </cell>
        </row>
        <row r="14">
          <cell r="AL14">
            <v>248757</v>
          </cell>
        </row>
        <row r="15">
          <cell r="AL15">
            <v>163445</v>
          </cell>
        </row>
        <row r="16">
          <cell r="AL16">
            <v>195913</v>
          </cell>
        </row>
        <row r="17">
          <cell r="AL17">
            <v>115775</v>
          </cell>
        </row>
        <row r="18">
          <cell r="AL18">
            <v>216727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CACBB-8CF5-4BF0-BB13-A69AE6D2646A}">
  <sheetPr>
    <pageSetUpPr fitToPage="1"/>
  </sheetPr>
  <dimension ref="A1:BA23"/>
  <sheetViews>
    <sheetView tabSelected="1" zoomScaleNormal="100" workbookViewId="0">
      <pane xSplit="2" ySplit="2" topLeftCell="S9" activePane="bottomRight" state="frozen"/>
      <selection pane="topRight" activeCell="C1" sqref="C1"/>
      <selection pane="bottomLeft" activeCell="A3" sqref="A3"/>
      <selection pane="bottomRight" activeCell="AQ21" sqref="AQ21"/>
    </sheetView>
  </sheetViews>
  <sheetFormatPr defaultRowHeight="15" x14ac:dyDescent="0.25"/>
  <cols>
    <col min="1" max="1" width="12.7109375" bestFit="1" customWidth="1"/>
    <col min="3" max="4" width="11.5703125" customWidth="1"/>
    <col min="5" max="5" width="11.7109375" customWidth="1"/>
    <col min="6" max="6" width="11" customWidth="1"/>
    <col min="7" max="7" width="11.140625" customWidth="1"/>
    <col min="8" max="8" width="10.28515625" customWidth="1"/>
    <col min="9" max="9" width="11.5703125" customWidth="1"/>
    <col min="10" max="10" width="6.5703125" customWidth="1"/>
    <col min="11" max="11" width="7.42578125" customWidth="1"/>
    <col min="12" max="13" width="11" customWidth="1"/>
    <col min="14" max="14" width="10.85546875" customWidth="1"/>
    <col min="15" max="15" width="10.42578125" customWidth="1"/>
    <col min="16" max="16" width="10.5703125" customWidth="1"/>
    <col min="17" max="17" width="12" customWidth="1"/>
    <col min="18" max="18" width="6.140625" customWidth="1"/>
    <col min="19" max="19" width="10.5703125" customWidth="1"/>
    <col min="20" max="20" width="6.140625" customWidth="1"/>
    <col min="21" max="21" width="12.140625" customWidth="1"/>
    <col min="22" max="22" width="11.140625" customWidth="1"/>
    <col min="23" max="23" width="6.5703125" customWidth="1"/>
    <col min="24" max="24" width="8.7109375" customWidth="1"/>
    <col min="25" max="25" width="10.7109375" customWidth="1"/>
    <col min="26" max="26" width="12" customWidth="1"/>
    <col min="27" max="27" width="6" customWidth="1"/>
    <col min="28" max="28" width="0" hidden="1" customWidth="1"/>
    <col min="29" max="29" width="8.140625" hidden="1" customWidth="1"/>
    <col min="30" max="30" width="12.140625" customWidth="1"/>
    <col min="31" max="31" width="6.5703125" customWidth="1"/>
    <col min="32" max="32" width="12.42578125" customWidth="1"/>
    <col min="33" max="33" width="6.7109375" customWidth="1"/>
    <col min="34" max="38" width="11.7109375" customWidth="1"/>
    <col min="39" max="39" width="14.85546875" customWidth="1"/>
    <col min="40" max="41" width="11.7109375" customWidth="1"/>
    <col min="42" max="42" width="7.42578125" customWidth="1"/>
    <col min="43" max="43" width="15.140625" customWidth="1"/>
    <col min="45" max="45" width="8.140625" hidden="1" customWidth="1"/>
    <col min="46" max="46" width="1.5703125" customWidth="1"/>
    <col min="53" max="53" width="7" customWidth="1"/>
  </cols>
  <sheetData>
    <row r="1" spans="1:53" ht="135" x14ac:dyDescent="0.25">
      <c r="A1" s="57" t="s">
        <v>0</v>
      </c>
      <c r="B1" s="1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6" t="s">
        <v>6</v>
      </c>
      <c r="H1" s="56" t="s">
        <v>7</v>
      </c>
      <c r="I1" s="2" t="s">
        <v>8</v>
      </c>
      <c r="J1" s="56" t="s">
        <v>9</v>
      </c>
      <c r="K1" s="58" t="s">
        <v>10</v>
      </c>
      <c r="L1" s="56" t="s">
        <v>11</v>
      </c>
      <c r="M1" s="56" t="s">
        <v>12</v>
      </c>
      <c r="N1" s="56" t="s">
        <v>13</v>
      </c>
      <c r="O1" s="56" t="s">
        <v>14</v>
      </c>
      <c r="P1" s="56" t="s">
        <v>15</v>
      </c>
      <c r="Q1" s="3" t="s">
        <v>16</v>
      </c>
      <c r="R1" s="1" t="s">
        <v>17</v>
      </c>
      <c r="S1" s="81" t="s">
        <v>63</v>
      </c>
      <c r="T1" s="1" t="s">
        <v>64</v>
      </c>
      <c r="U1" s="58" t="s">
        <v>18</v>
      </c>
      <c r="V1" s="56" t="s">
        <v>19</v>
      </c>
      <c r="W1" s="56" t="s">
        <v>20</v>
      </c>
      <c r="X1" s="4" t="s">
        <v>21</v>
      </c>
      <c r="Y1" s="59" t="s">
        <v>22</v>
      </c>
      <c r="Z1" s="60" t="s">
        <v>23</v>
      </c>
      <c r="AA1" s="60" t="s">
        <v>24</v>
      </c>
      <c r="AB1" s="60" t="s">
        <v>25</v>
      </c>
      <c r="AC1" s="60" t="s">
        <v>26</v>
      </c>
      <c r="AD1" s="60" t="s">
        <v>27</v>
      </c>
      <c r="AE1" s="60" t="s">
        <v>28</v>
      </c>
      <c r="AF1" s="60" t="s">
        <v>29</v>
      </c>
      <c r="AG1" s="60" t="s">
        <v>30</v>
      </c>
      <c r="AH1" s="60" t="s">
        <v>65</v>
      </c>
      <c r="AI1" s="60" t="s">
        <v>66</v>
      </c>
      <c r="AJ1" s="60" t="s">
        <v>68</v>
      </c>
      <c r="AK1" s="60" t="s">
        <v>69</v>
      </c>
      <c r="AL1" s="60" t="s">
        <v>31</v>
      </c>
      <c r="AM1" s="60" t="s">
        <v>32</v>
      </c>
      <c r="AN1" s="60" t="s">
        <v>33</v>
      </c>
      <c r="AO1" s="65" t="s">
        <v>37</v>
      </c>
      <c r="AP1" s="56" t="s">
        <v>9</v>
      </c>
      <c r="AQ1" s="61" t="s">
        <v>34</v>
      </c>
      <c r="AR1" s="62" t="s">
        <v>35</v>
      </c>
      <c r="AS1" s="63" t="s">
        <v>36</v>
      </c>
      <c r="AT1" s="64"/>
      <c r="AZ1" s="65" t="s">
        <v>37</v>
      </c>
      <c r="BA1" s="56" t="s">
        <v>9</v>
      </c>
    </row>
    <row r="2" spans="1:53" x14ac:dyDescent="0.25">
      <c r="A2" s="66" t="s">
        <v>60</v>
      </c>
      <c r="B2" s="67" t="s">
        <v>58</v>
      </c>
      <c r="C2" s="68">
        <v>93.043999999999997</v>
      </c>
      <c r="D2" s="68">
        <v>93.045000000000002</v>
      </c>
      <c r="E2" s="68">
        <v>93.045000000000002</v>
      </c>
      <c r="F2" s="68">
        <v>93.043000000000006</v>
      </c>
      <c r="G2" s="68">
        <v>93.052000000000007</v>
      </c>
      <c r="H2" s="68">
        <v>93.042000000000002</v>
      </c>
      <c r="I2" s="69"/>
      <c r="J2" s="68"/>
      <c r="K2" s="70"/>
      <c r="L2" s="68">
        <v>93.043999999999997</v>
      </c>
      <c r="M2" s="68">
        <v>93.045000000000002</v>
      </c>
      <c r="N2" s="68">
        <v>93.045000000000002</v>
      </c>
      <c r="O2" s="68">
        <v>93.043000000000006</v>
      </c>
      <c r="P2" s="68">
        <v>93.052000000000007</v>
      </c>
      <c r="Q2" s="71"/>
      <c r="R2" s="67"/>
      <c r="S2" s="82">
        <v>21.027000000000001</v>
      </c>
      <c r="T2" s="80"/>
      <c r="U2" s="70" t="s">
        <v>59</v>
      </c>
      <c r="V2" s="68">
        <v>93.052999999999997</v>
      </c>
      <c r="W2" s="68"/>
      <c r="X2" s="72"/>
      <c r="Y2" s="73">
        <v>93.045000000000002</v>
      </c>
      <c r="Z2" s="63">
        <v>99.998999999999995</v>
      </c>
      <c r="AA2" s="63"/>
      <c r="AB2" s="63"/>
      <c r="AC2" s="63"/>
      <c r="AD2" s="63">
        <v>99.998999999999995</v>
      </c>
      <c r="AE2" s="63"/>
      <c r="AF2" s="63">
        <v>99.998999999999995</v>
      </c>
      <c r="AG2" s="63"/>
      <c r="AH2" s="84" t="s">
        <v>67</v>
      </c>
      <c r="AI2" s="84" t="s">
        <v>67</v>
      </c>
      <c r="AJ2" s="63">
        <v>99.998999999999995</v>
      </c>
      <c r="AK2" s="63" t="s">
        <v>70</v>
      </c>
      <c r="AL2" s="63" t="s">
        <v>61</v>
      </c>
      <c r="AM2" s="63" t="s">
        <v>61</v>
      </c>
      <c r="AN2" s="63" t="s">
        <v>61</v>
      </c>
      <c r="AO2" s="76">
        <v>93.043999999999997</v>
      </c>
      <c r="AP2" s="78"/>
      <c r="AQ2" s="74"/>
      <c r="AR2" s="75"/>
      <c r="AS2" s="63"/>
      <c r="AT2" s="64"/>
      <c r="AZ2" s="76">
        <v>93.043999999999997</v>
      </c>
      <c r="BA2" s="68"/>
    </row>
    <row r="3" spans="1:53" ht="15.75" x14ac:dyDescent="0.25">
      <c r="A3" s="77">
        <v>171488</v>
      </c>
      <c r="B3" s="5" t="s">
        <v>38</v>
      </c>
      <c r="C3" s="6">
        <f>'[1]6. III B'!E23</f>
        <v>402464.04008291557</v>
      </c>
      <c r="D3" s="6">
        <f>'[1]7. III C-1'!E19</f>
        <v>448367</v>
      </c>
      <c r="E3" s="6">
        <f>'[1]8. III C-2'!E18</f>
        <v>241238</v>
      </c>
      <c r="F3" s="6">
        <f>'[1]9. III D'!D18</f>
        <v>24711</v>
      </c>
      <c r="G3" s="6">
        <f>'[1]10. III E'!D18</f>
        <v>184982.65790344321</v>
      </c>
      <c r="H3" s="6">
        <f>'[1]11. VII B'!E23</f>
        <v>4380</v>
      </c>
      <c r="I3" s="7">
        <f t="shared" ref="I3:I18" si="0">SUM(C3:H3)</f>
        <v>1306142.6979863588</v>
      </c>
      <c r="J3" s="8">
        <f t="shared" ref="J3:J18" si="1">SUM(I3/$I$19)</f>
        <v>3.7479612944651158E-2</v>
      </c>
      <c r="K3" s="20">
        <f>'[1]12. 19-21 Unspent'!I2</f>
        <v>0</v>
      </c>
      <c r="L3" s="6">
        <f>'[1]III B-ARP '!E23</f>
        <v>249243.56609010234</v>
      </c>
      <c r="M3" s="6">
        <f>'[1]III C-1-ARP'!E19</f>
        <v>131706</v>
      </c>
      <c r="N3" s="6">
        <f>'[1]III C-2-ARP'!E18</f>
        <v>198776</v>
      </c>
      <c r="O3" s="6">
        <f>'[1] III D-ARP'!D18</f>
        <v>22069</v>
      </c>
      <c r="P3" s="6">
        <f>'[1]III E-ARP'!D18</f>
        <v>71356.287576126371</v>
      </c>
      <c r="Q3" s="9">
        <f>SUM(L3:P3)</f>
        <v>673150.85366622871</v>
      </c>
      <c r="R3" s="8">
        <f>SUM(Q3/$Q$19)</f>
        <v>3.8110466806696171E-2</v>
      </c>
      <c r="S3" s="83">
        <f>'[2]5. Alloc Summary'!$S$3</f>
        <v>52537</v>
      </c>
      <c r="T3" s="8">
        <f>SUM(S3/$S$19)</f>
        <v>3.5024666666666669E-2</v>
      </c>
      <c r="U3" s="6">
        <v>307940</v>
      </c>
      <c r="V3" s="6">
        <f>'[1]13. NSIP'!E18</f>
        <v>148558</v>
      </c>
      <c r="W3" s="8">
        <f t="shared" ref="W3:W18" si="2">V3/$V$19</f>
        <v>4.6701284428357394E-2</v>
      </c>
      <c r="X3" s="6">
        <f>'[1]NSIP-17-19 Unspent'!E23</f>
        <v>0</v>
      </c>
      <c r="Y3" s="10">
        <f>2151+2000</f>
        <v>4151</v>
      </c>
      <c r="Z3" s="6">
        <f>'[1]14. SPA-Seq Mit.'!B18</f>
        <v>71670</v>
      </c>
      <c r="AA3" s="8">
        <f t="shared" ref="AA3:AA16" si="3">SUM(Z3/$Z$19)</f>
        <v>3.5024480973550577E-2</v>
      </c>
      <c r="AB3" s="11">
        <f>'[1]15. SPA - EB'!D20</f>
        <v>-3.5568576624560994E-4</v>
      </c>
      <c r="AC3" s="8"/>
      <c r="AD3" s="6">
        <f>'[1]16. OPI 60+'!D18</f>
        <v>617364</v>
      </c>
      <c r="AE3" s="8">
        <f t="shared" ref="AE3:AE18" si="4">SUM(AD3/$AD$19)</f>
        <v>3.9468783384041382E-2</v>
      </c>
      <c r="AF3" s="12">
        <f>'[1]17. OPI 19-59'!D18</f>
        <v>297143.39842505462</v>
      </c>
      <c r="AG3" s="8">
        <f t="shared" ref="AG3:AG18" si="5">SUM(AF3/$AF$19)</f>
        <v>6.7027220541723401E-2</v>
      </c>
      <c r="AH3" s="85">
        <f>'[3]5. Alloc Summary'!$AH$3</f>
        <v>479857</v>
      </c>
      <c r="AI3" s="6"/>
      <c r="AJ3" s="6">
        <f>'[4]5. Alloc Summary'!$AL$3</f>
        <v>126309</v>
      </c>
      <c r="AK3" s="6"/>
      <c r="AL3" s="6"/>
      <c r="AM3" s="6"/>
      <c r="AN3" s="6"/>
      <c r="AO3" s="15">
        <f>'[1]III B-VACS'!E23</f>
        <v>25013.755427913147</v>
      </c>
      <c r="AP3" s="16">
        <f t="shared" ref="AP3:AP19" si="6">SUM(AO3/$AZ$19)</f>
        <v>3.946875151344615E-2</v>
      </c>
      <c r="AQ3" s="53">
        <f>SUM(I3,K3,Q3,S3,U3,V3,X3,Y3,Z3,AB3,AD3,AF3,AH3,AI3,AJ3,AL3,AM3,AN3,AO3)</f>
        <v>4109836.7051498699</v>
      </c>
      <c r="AR3" s="13">
        <f t="shared" ref="AR3:AR18" si="7">SUM(AQ3/$AQ$19)</f>
        <v>1.0303790065635239E-2</v>
      </c>
      <c r="AS3" s="14"/>
      <c r="AT3" s="79" t="s">
        <v>62</v>
      </c>
      <c r="AZ3" s="15">
        <f>'[1]III B-VACS'!E23</f>
        <v>25013.755427913147</v>
      </c>
      <c r="BA3" s="16">
        <f t="shared" ref="BA3:BA19" si="8">SUM(AZ3/$AZ$19)</f>
        <v>3.946875151344615E-2</v>
      </c>
    </row>
    <row r="4" spans="1:53" ht="15.75" x14ac:dyDescent="0.25">
      <c r="A4" s="77">
        <v>171493</v>
      </c>
      <c r="B4" s="5" t="s">
        <v>39</v>
      </c>
      <c r="C4" s="6">
        <f>'[1]6. III B'!E24</f>
        <v>167598.9319683825</v>
      </c>
      <c r="D4" s="6">
        <f>'[1]7. III C-1'!E20</f>
        <v>167738</v>
      </c>
      <c r="E4" s="6">
        <f>'[1]8. III C-2'!E19</f>
        <v>90249</v>
      </c>
      <c r="F4" s="6">
        <f>'[1]9. III D'!D19</f>
        <v>9886</v>
      </c>
      <c r="G4" s="6">
        <f>'[1]10. III E'!D19</f>
        <v>57350.099859595502</v>
      </c>
      <c r="H4" s="6">
        <f>'[1]11. VII B'!E24</f>
        <v>2095</v>
      </c>
      <c r="I4" s="7">
        <f t="shared" si="0"/>
        <v>494917.03182797797</v>
      </c>
      <c r="J4" s="8">
        <f t="shared" si="1"/>
        <v>1.4201586718836397E-2</v>
      </c>
      <c r="K4" s="20">
        <f>'[1]12. 19-21 Unspent'!I3</f>
        <v>0</v>
      </c>
      <c r="L4" s="6">
        <f>'[1]III B-ARP '!E24</f>
        <v>117946.40345215208</v>
      </c>
      <c r="M4" s="6">
        <f>'[1]III C-1-ARP'!E20</f>
        <v>49272</v>
      </c>
      <c r="N4" s="6">
        <f>'[1]III C-2-ARP'!E19</f>
        <v>74364</v>
      </c>
      <c r="O4" s="6">
        <f>'[1] III D-ARP'!D19</f>
        <v>9048</v>
      </c>
      <c r="P4" s="6">
        <f>'[1]III E-ARP'!D19</f>
        <v>22122.56810357064</v>
      </c>
      <c r="Q4" s="9">
        <f t="shared" ref="Q4:Q19" si="9">SUM(L4:P4)</f>
        <v>272752.97155572276</v>
      </c>
      <c r="R4" s="8">
        <f t="shared" ref="R4:R19" si="10">SUM(Q4/$Q$19)</f>
        <v>1.5441922137197776E-2</v>
      </c>
      <c r="S4" s="83">
        <f>'[2]5. Alloc Summary'!$S$4</f>
        <v>19654</v>
      </c>
      <c r="T4" s="8">
        <f t="shared" ref="T4:T19" si="11">SUM(S4/$S$19)</f>
        <v>1.3102666666666667E-2</v>
      </c>
      <c r="U4" s="6">
        <f>'[1]19-21 Unspent-COVID'!I3</f>
        <v>12245</v>
      </c>
      <c r="V4" s="6">
        <f>'[1]13. NSIP'!E19</f>
        <v>77790</v>
      </c>
      <c r="W4" s="8">
        <f t="shared" si="2"/>
        <v>2.4454374154753843E-2</v>
      </c>
      <c r="X4" s="6">
        <f>'[1]NSIP-17-19 Unspent'!E24</f>
        <v>0</v>
      </c>
      <c r="Y4" s="10">
        <v>2000</v>
      </c>
      <c r="Z4" s="6">
        <f>'[1]14. SPA-Seq Mit.'!B19</f>
        <v>26812</v>
      </c>
      <c r="AA4" s="8">
        <f t="shared" si="3"/>
        <v>1.3102781971017694E-2</v>
      </c>
      <c r="AB4" s="11">
        <f>'[1]15. SPA - EB'!D21</f>
        <v>-1.1281126537238784E-4</v>
      </c>
      <c r="AC4" s="8"/>
      <c r="AD4" s="6">
        <f>'[1]16. OPI 60+'!D19</f>
        <v>200062</v>
      </c>
      <c r="AE4" s="8">
        <f t="shared" si="4"/>
        <v>1.2790191429007986E-2</v>
      </c>
      <c r="AF4" s="12">
        <f>'[1]17. OPI 19-59'!D19</f>
        <v>0</v>
      </c>
      <c r="AG4" s="8">
        <f t="shared" si="5"/>
        <v>0</v>
      </c>
      <c r="AH4" s="85">
        <f>'[3]5. Alloc Summary'!$AH$4</f>
        <v>155502</v>
      </c>
      <c r="AI4" s="6"/>
      <c r="AJ4" s="6">
        <f>'[4]5. Alloc Summary'!$AL$4</f>
        <v>91627</v>
      </c>
      <c r="AK4" s="6"/>
      <c r="AL4" s="6"/>
      <c r="AM4" s="6"/>
      <c r="AN4" s="6"/>
      <c r="AO4" s="15">
        <f>'[1]III B-VACS'!E24</f>
        <v>8105.9401435107775</v>
      </c>
      <c r="AP4" s="16">
        <f t="shared" si="6"/>
        <v>1.2790216096463457E-2</v>
      </c>
      <c r="AQ4" s="53">
        <f t="shared" ref="AQ4:AQ18" si="12">SUM(I4,K4,Q4,S4,U4,V4,X4,Y4,Z4,AB4,AD4,AF4,AH4,AI4,AJ4,AL4,AM4,AN4,AO4)</f>
        <v>1361467.9434144003</v>
      </c>
      <c r="AR4" s="13">
        <f t="shared" si="7"/>
        <v>3.4133423969025015E-3</v>
      </c>
      <c r="AS4" s="14"/>
      <c r="AT4" s="79" t="s">
        <v>62</v>
      </c>
      <c r="AZ4" s="15">
        <f>'[1]III B-VACS'!E24</f>
        <v>8105.9401435107775</v>
      </c>
      <c r="BA4" s="16">
        <f t="shared" si="8"/>
        <v>1.2790216096463457E-2</v>
      </c>
    </row>
    <row r="5" spans="1:53" ht="15.75" x14ac:dyDescent="0.25">
      <c r="A5" s="77">
        <v>171485</v>
      </c>
      <c r="B5" s="5" t="s">
        <v>40</v>
      </c>
      <c r="C5" s="6">
        <f>'[1]6. III B'!E25</f>
        <v>272256.61387605889</v>
      </c>
      <c r="D5" s="6">
        <f>'[1]7. III C-1'!E21</f>
        <v>242844</v>
      </c>
      <c r="E5" s="6">
        <f>'[1]8. III C-2'!E20</f>
        <v>130659</v>
      </c>
      <c r="F5" s="6">
        <f>'[1]9. III D'!D20</f>
        <v>14340</v>
      </c>
      <c r="G5" s="6">
        <f>'[1]10. III E'!D20</f>
        <v>117304.75380769669</v>
      </c>
      <c r="H5" s="6">
        <f>'[1]11. VII B'!E25</f>
        <v>3113</v>
      </c>
      <c r="I5" s="7">
        <f t="shared" si="0"/>
        <v>780517.3676837557</v>
      </c>
      <c r="J5" s="8">
        <f t="shared" si="1"/>
        <v>2.2396855169396396E-2</v>
      </c>
      <c r="K5" s="20">
        <f>'[1]12. 19-21 Unspent'!I4</f>
        <v>0</v>
      </c>
      <c r="L5" s="6">
        <f>'[1]III B-ARP '!E25</f>
        <v>176453.460836457</v>
      </c>
      <c r="M5" s="6">
        <f>'[1]III C-1-ARP'!E21</f>
        <v>71334</v>
      </c>
      <c r="N5" s="6">
        <f>'[1]III C-2-ARP'!E20</f>
        <v>107661</v>
      </c>
      <c r="O5" s="6">
        <f>'[1] III D-ARP'!D20</f>
        <v>12961</v>
      </c>
      <c r="P5" s="6">
        <f>'[1]III E-ARP'!D20</f>
        <v>45249.807288694778</v>
      </c>
      <c r="Q5" s="9">
        <f t="shared" si="9"/>
        <v>413659.26812515175</v>
      </c>
      <c r="R5" s="8">
        <f t="shared" si="10"/>
        <v>2.3419338653891883E-2</v>
      </c>
      <c r="S5" s="83">
        <f>'[2]5. Alloc Summary'!$S$5</f>
        <v>28455</v>
      </c>
      <c r="T5" s="8">
        <f t="shared" si="11"/>
        <v>1.8970000000000001E-2</v>
      </c>
      <c r="U5" s="6">
        <f>'[1]19-21 Unspent-COVID'!I4</f>
        <v>0</v>
      </c>
      <c r="V5" s="6">
        <f>'[1]13. NSIP'!E20</f>
        <v>121521</v>
      </c>
      <c r="W5" s="8">
        <f t="shared" si="2"/>
        <v>3.82018254487703E-2</v>
      </c>
      <c r="X5" s="6">
        <f>'[1]NSIP-17-19 Unspent'!E25</f>
        <v>0</v>
      </c>
      <c r="Y5" s="10">
        <v>2169</v>
      </c>
      <c r="Z5" s="6">
        <f>'[1]14. SPA-Seq Mit.'!B20</f>
        <v>38818</v>
      </c>
      <c r="AA5" s="8">
        <f t="shared" si="3"/>
        <v>1.8970005615059109E-2</v>
      </c>
      <c r="AB5" s="11">
        <f>'[1]15. SPA - EB'!D22</f>
        <v>-1.8578738442922519E-4</v>
      </c>
      <c r="AC5" s="8"/>
      <c r="AD5" s="6">
        <f>'[1]16. OPI 60+'!D20</f>
        <v>386016</v>
      </c>
      <c r="AE5" s="8">
        <f t="shared" si="4"/>
        <v>2.4678442356169322E-2</v>
      </c>
      <c r="AF5" s="12">
        <f>'[1]17. OPI 19-59'!D20</f>
        <v>0</v>
      </c>
      <c r="AG5" s="8">
        <f t="shared" si="5"/>
        <v>0</v>
      </c>
      <c r="AH5" s="85">
        <f>'[3]5. Alloc Summary'!$AH$5</f>
        <v>300037</v>
      </c>
      <c r="AI5" s="6"/>
      <c r="AJ5" s="6">
        <f>'[4]5. Alloc Summary'!$AL$5</f>
        <v>107082</v>
      </c>
      <c r="AK5" s="6"/>
      <c r="AL5" s="6"/>
      <c r="AM5" s="6"/>
      <c r="AN5" s="6"/>
      <c r="AO5" s="15">
        <f>'[1]III B-VACS'!E25</f>
        <v>15640.187855546084</v>
      </c>
      <c r="AP5" s="16">
        <f t="shared" si="6"/>
        <v>2.4678369062700427E-2</v>
      </c>
      <c r="AQ5" s="53">
        <f t="shared" si="12"/>
        <v>2193914.8234786657</v>
      </c>
      <c r="AR5" s="13">
        <f t="shared" si="7"/>
        <v>5.5003737094184678E-3</v>
      </c>
      <c r="AS5" s="14"/>
      <c r="AT5" s="79" t="s">
        <v>62</v>
      </c>
      <c r="AZ5" s="15">
        <f>'[1]III B-VACS'!E25</f>
        <v>15640.187855546084</v>
      </c>
      <c r="BA5" s="16">
        <f t="shared" si="8"/>
        <v>2.4678369062700427E-2</v>
      </c>
    </row>
    <row r="6" spans="1:53" ht="15.75" x14ac:dyDescent="0.25">
      <c r="A6" s="77">
        <v>171482</v>
      </c>
      <c r="B6" s="5" t="s">
        <v>41</v>
      </c>
      <c r="C6" s="6">
        <f>'[1]6. III B'!E26</f>
        <v>940237.64858547889</v>
      </c>
      <c r="D6" s="6">
        <f>'[1]7. III C-1'!E22</f>
        <v>1341878</v>
      </c>
      <c r="E6" s="6">
        <f>'[1]8. III C-2'!E21</f>
        <v>721981</v>
      </c>
      <c r="F6" s="6">
        <f>'[1]9. III D'!D21</f>
        <v>56573</v>
      </c>
      <c r="G6" s="6">
        <f>'[1]10. III E'!D21</f>
        <v>441902.97176145104</v>
      </c>
      <c r="H6" s="6">
        <f>'[1]11. VII B'!E26</f>
        <v>9611</v>
      </c>
      <c r="I6" s="7">
        <f t="shared" si="0"/>
        <v>3512183.6203469299</v>
      </c>
      <c r="J6" s="8">
        <f t="shared" si="1"/>
        <v>0.10078170086934969</v>
      </c>
      <c r="K6" s="20">
        <f>'[1]12. 19-21 Unspent'!I5</f>
        <v>0</v>
      </c>
      <c r="L6" s="6">
        <f>'[1]III B-ARP '!E26</f>
        <v>549876.13296991936</v>
      </c>
      <c r="M6" s="6">
        <f>'[1]III C-1-ARP'!E22</f>
        <v>394171</v>
      </c>
      <c r="N6" s="6">
        <f>'[1]III C-2-ARP'!E21</f>
        <v>594898</v>
      </c>
      <c r="O6" s="6">
        <f>'[1] III D-ARP'!D21</f>
        <v>50054</v>
      </c>
      <c r="P6" s="6">
        <f>'[1]III E-ARP'!D21</f>
        <v>170462.28365353693</v>
      </c>
      <c r="Q6" s="9">
        <f t="shared" si="9"/>
        <v>1759461.4166234564</v>
      </c>
      <c r="R6" s="8">
        <f t="shared" si="10"/>
        <v>9.9611989720714944E-2</v>
      </c>
      <c r="S6" s="83">
        <f>'[2]5. Alloc Summary'!$S$6</f>
        <v>157233</v>
      </c>
      <c r="T6" s="8">
        <f t="shared" si="11"/>
        <v>0.104822</v>
      </c>
      <c r="U6" s="6">
        <f>'[1]19-21 Unspent-COVID'!I5</f>
        <v>407831</v>
      </c>
      <c r="V6" s="6">
        <f>'[1]13. NSIP'!E21</f>
        <v>305062</v>
      </c>
      <c r="W6" s="8">
        <f t="shared" si="2"/>
        <v>9.5900505057173374E-2</v>
      </c>
      <c r="X6" s="6">
        <f>'[1]NSIP-17-19 Unspent'!E26</f>
        <v>0</v>
      </c>
      <c r="Y6" s="10">
        <v>7293</v>
      </c>
      <c r="Z6" s="6">
        <f>'[1]14. SPA-Seq Mit.'!B21</f>
        <v>214495</v>
      </c>
      <c r="AA6" s="8">
        <f t="shared" si="3"/>
        <v>0.10482176707718337</v>
      </c>
      <c r="AB6" s="11">
        <f>'[1]15. SPA - EB'!D23</f>
        <v>-8.7766529760989768E-4</v>
      </c>
      <c r="AC6" s="8"/>
      <c r="AD6" s="6">
        <f>'[1]16. OPI 60+'!D21</f>
        <v>1572864</v>
      </c>
      <c r="AE6" s="8">
        <f t="shared" si="4"/>
        <v>0.10055498621324999</v>
      </c>
      <c r="AF6" s="12">
        <f>'[1]17. OPI 19-59'!D21</f>
        <v>0</v>
      </c>
      <c r="AG6" s="8">
        <f t="shared" si="5"/>
        <v>0</v>
      </c>
      <c r="AH6" s="85">
        <f>'[3]5. Alloc Summary'!$AH$6</f>
        <v>1222537</v>
      </c>
      <c r="AI6" s="6"/>
      <c r="AJ6" s="6">
        <f>'[4]5. Alloc Summary'!$AL$6</f>
        <v>205722</v>
      </c>
      <c r="AK6" s="6"/>
      <c r="AL6" s="6"/>
      <c r="AM6" s="6"/>
      <c r="AN6" s="17"/>
      <c r="AO6" s="15">
        <f>'[1]III B-VACS'!E26</f>
        <v>63727.812117932102</v>
      </c>
      <c r="AP6" s="16">
        <f t="shared" si="6"/>
        <v>0.10055496017888779</v>
      </c>
      <c r="AQ6" s="53">
        <f t="shared" si="12"/>
        <v>9428409.8482106533</v>
      </c>
      <c r="AR6" s="13">
        <f t="shared" si="7"/>
        <v>2.3638008684626739E-2</v>
      </c>
      <c r="AS6" s="14"/>
      <c r="AT6" s="79" t="s">
        <v>62</v>
      </c>
      <c r="AZ6" s="15">
        <f>'[1]III B-VACS'!E26</f>
        <v>63727.812117932102</v>
      </c>
      <c r="BA6" s="16">
        <f t="shared" si="8"/>
        <v>0.10055496017888779</v>
      </c>
    </row>
    <row r="7" spans="1:53" ht="15.75" x14ac:dyDescent="0.25">
      <c r="A7" s="77">
        <v>171480</v>
      </c>
      <c r="B7" s="5" t="s">
        <v>42</v>
      </c>
      <c r="C7" s="6">
        <f>'[1]6. III B'!E27</f>
        <v>601211.7424087961</v>
      </c>
      <c r="D7" s="6">
        <f>'[1]7. III C-1'!E23</f>
        <v>781473</v>
      </c>
      <c r="E7" s="6">
        <f>'[1]8. III C-2'!E22</f>
        <v>420462</v>
      </c>
      <c r="F7" s="6">
        <f>'[1]9. III D'!D22</f>
        <v>38309</v>
      </c>
      <c r="G7" s="6">
        <f>'[1]10. III E'!D22</f>
        <v>291060.25521083653</v>
      </c>
      <c r="H7" s="6">
        <f>'[1]11. VII B'!E27</f>
        <v>6313</v>
      </c>
      <c r="I7" s="7">
        <f t="shared" si="0"/>
        <v>2138828.9976196326</v>
      </c>
      <c r="J7" s="8">
        <f t="shared" si="1"/>
        <v>6.1373449554297667E-2</v>
      </c>
      <c r="K7" s="20">
        <f>'[1]12. 19-21 Unspent'!I6</f>
        <v>0</v>
      </c>
      <c r="L7" s="6">
        <f>'[1]III B-ARP '!E27</f>
        <v>360349.8563325539</v>
      </c>
      <c r="M7" s="6">
        <f>'[1]III C-1-ARP'!E23</f>
        <v>229554</v>
      </c>
      <c r="N7" s="6">
        <f>'[1]III C-2-ARP'!E22</f>
        <v>346453</v>
      </c>
      <c r="O7" s="6">
        <f>'[1] III D-ARP'!D22</f>
        <v>34013</v>
      </c>
      <c r="P7" s="6">
        <f>'[1]III E-ARP'!D22</f>
        <v>112275.30161577163</v>
      </c>
      <c r="Q7" s="9">
        <f t="shared" si="9"/>
        <v>1082645.1579483256</v>
      </c>
      <c r="R7" s="8">
        <f t="shared" si="10"/>
        <v>6.1294005839407549E-2</v>
      </c>
      <c r="S7" s="83">
        <f>'[2]5. Alloc Summary'!$S$7</f>
        <v>91568</v>
      </c>
      <c r="T7" s="8">
        <f t="shared" si="11"/>
        <v>6.1045333333333333E-2</v>
      </c>
      <c r="U7" s="6">
        <f>'[1]19-21 Unspent-COVID'!I6</f>
        <v>132676</v>
      </c>
      <c r="V7" s="6">
        <f>'[1]13. NSIP'!E22</f>
        <v>142709</v>
      </c>
      <c r="W7" s="8">
        <f t="shared" si="2"/>
        <v>4.4862569498017306E-2</v>
      </c>
      <c r="X7" s="6">
        <f>'[1]NSIP-17-19 Unspent'!E27</f>
        <v>0</v>
      </c>
      <c r="Y7" s="10">
        <v>4084</v>
      </c>
      <c r="Z7" s="6">
        <f>'[1]14. SPA-Seq Mit.'!B22</f>
        <v>124916</v>
      </c>
      <c r="AA7" s="8">
        <f t="shared" si="3"/>
        <v>6.1045319733389759E-2</v>
      </c>
      <c r="AB7" s="11">
        <f>'[1]15. SPA - EB'!D24</f>
        <v>-5.7846103673700499E-4</v>
      </c>
      <c r="AC7" s="8"/>
      <c r="AD7" s="6">
        <f>'[1]16. OPI 60+'!D22</f>
        <v>970492</v>
      </c>
      <c r="AE7" s="8">
        <f t="shared" si="4"/>
        <v>6.2044658457482277E-2</v>
      </c>
      <c r="AF7" s="12">
        <f>'[1]17. OPI 19-59'!D22</f>
        <v>0</v>
      </c>
      <c r="AG7" s="8">
        <f t="shared" si="5"/>
        <v>0</v>
      </c>
      <c r="AH7" s="85">
        <f>'[3]5. Alloc Summary'!$AH$7</f>
        <v>754333</v>
      </c>
      <c r="AI7" s="6"/>
      <c r="AJ7" s="6">
        <f>'[4]5. Alloc Summary'!$AL$7</f>
        <v>155658</v>
      </c>
      <c r="AK7" s="6"/>
      <c r="AL7" s="6"/>
      <c r="AM7" s="6"/>
      <c r="AN7" s="6"/>
      <c r="AO7" s="15">
        <f>'[1]III B-VACS'!E27</f>
        <v>39321.504647582362</v>
      </c>
      <c r="AP7" s="16">
        <f t="shared" si="6"/>
        <v>6.2044689792496478E-2</v>
      </c>
      <c r="AQ7" s="53">
        <f t="shared" si="12"/>
        <v>5637231.6596370796</v>
      </c>
      <c r="AR7" s="13">
        <f t="shared" si="7"/>
        <v>1.41331288173735E-2</v>
      </c>
      <c r="AS7" s="14"/>
      <c r="AT7" s="79" t="s">
        <v>62</v>
      </c>
      <c r="AZ7" s="15">
        <f>'[1]III B-VACS'!E27</f>
        <v>39321.504647582362</v>
      </c>
      <c r="BA7" s="16">
        <f t="shared" si="8"/>
        <v>6.2044689792496478E-2</v>
      </c>
    </row>
    <row r="8" spans="1:53" ht="15.75" x14ac:dyDescent="0.25">
      <c r="A8" s="77">
        <v>171793</v>
      </c>
      <c r="B8" s="5" t="s">
        <v>43</v>
      </c>
      <c r="C8" s="6">
        <f>'[1]6. III B'!E28</f>
        <v>398023.05501883494</v>
      </c>
      <c r="D8" s="6">
        <f>'[1]7. III C-1'!E24</f>
        <v>489705</v>
      </c>
      <c r="E8" s="6">
        <f>'[1]8. III C-2'!E23</f>
        <v>263480</v>
      </c>
      <c r="F8" s="6">
        <f>'[1]9. III D'!D23</f>
        <v>27497</v>
      </c>
      <c r="G8" s="6">
        <f>'[1]10. III E'!D23</f>
        <v>190097.17223128371</v>
      </c>
      <c r="H8" s="6">
        <f>'[1]11. VII B'!E28</f>
        <v>4337</v>
      </c>
      <c r="I8" s="7">
        <f t="shared" si="0"/>
        <v>1373139.2272501187</v>
      </c>
      <c r="J8" s="8">
        <f t="shared" si="1"/>
        <v>3.9402070566863387E-2</v>
      </c>
      <c r="K8" s="20">
        <f>'[1]12. 19-21 Unspent'!I7</f>
        <v>0</v>
      </c>
      <c r="L8" s="6">
        <f>'[1]III B-ARP '!E28</f>
        <v>246760.87387960151</v>
      </c>
      <c r="M8" s="6">
        <f>'[1]III C-1-ARP'!E24</f>
        <v>143849</v>
      </c>
      <c r="N8" s="6">
        <f>'[1]III C-2-ARP'!E23</f>
        <v>217102</v>
      </c>
      <c r="O8" s="6">
        <f>'[1] III D-ARP'!D23</f>
        <v>24516</v>
      </c>
      <c r="P8" s="6">
        <f>'[1]III E-ARP'!D23</f>
        <v>73329.205875793647</v>
      </c>
      <c r="Q8" s="9">
        <f t="shared" si="9"/>
        <v>705557.07975539519</v>
      </c>
      <c r="R8" s="8">
        <f t="shared" si="10"/>
        <v>3.9945146800006909E-2</v>
      </c>
      <c r="S8" s="83">
        <f>'[2]5. Alloc Summary'!$S$8</f>
        <v>57381</v>
      </c>
      <c r="T8" s="8">
        <f t="shared" si="11"/>
        <v>3.8254000000000003E-2</v>
      </c>
      <c r="U8" s="6">
        <f>'[1]19-21 Unspent-COVID'!I7</f>
        <v>0</v>
      </c>
      <c r="V8" s="6">
        <f>'[1]13. NSIP'!E23</f>
        <v>89478</v>
      </c>
      <c r="W8" s="8">
        <f t="shared" si="2"/>
        <v>2.8128660375614661E-2</v>
      </c>
      <c r="X8" s="6">
        <f>'[1]NSIP-17-19 Unspent'!E28</f>
        <v>0</v>
      </c>
      <c r="Y8" s="10">
        <v>3572</v>
      </c>
      <c r="Z8" s="6">
        <f>'[1]14. SPA-Seq Mit.'!B23</f>
        <v>78278</v>
      </c>
      <c r="AA8" s="8">
        <f t="shared" si="3"/>
        <v>3.8253750825276857E-2</v>
      </c>
      <c r="AB8" s="11">
        <f>'[1]15. SPA - EB'!D25</f>
        <v>-4.0132440898643738E-4</v>
      </c>
      <c r="AC8" s="8"/>
      <c r="AD8" s="6">
        <f>'[1]16. OPI 60+'!D23</f>
        <v>609473</v>
      </c>
      <c r="AE8" s="8">
        <f t="shared" si="4"/>
        <v>3.896430277020016E-2</v>
      </c>
      <c r="AF8" s="12">
        <f>'[1]17. OPI 19-59'!D23</f>
        <v>0</v>
      </c>
      <c r="AG8" s="8">
        <f t="shared" si="5"/>
        <v>0</v>
      </c>
      <c r="AH8" s="85">
        <f>'[3]5. Alloc Summary'!$AH$8</f>
        <v>473724</v>
      </c>
      <c r="AI8" s="6"/>
      <c r="AJ8" s="6">
        <f>'[4]5. Alloc Summary'!$AL$8</f>
        <v>125653</v>
      </c>
      <c r="AK8" s="6"/>
      <c r="AL8" s="6"/>
      <c r="AM8" s="18">
        <v>242140</v>
      </c>
      <c r="AN8" s="17"/>
      <c r="AO8" s="15">
        <f>'[1]III B-VACS'!E28</f>
        <v>24694.054636362263</v>
      </c>
      <c r="AP8" s="16">
        <f t="shared" si="6"/>
        <v>3.8964301426503464E-2</v>
      </c>
      <c r="AQ8" s="53">
        <f t="shared" si="12"/>
        <v>3783089.3612405518</v>
      </c>
      <c r="AR8" s="13">
        <f t="shared" si="7"/>
        <v>9.4846003319100976E-3</v>
      </c>
      <c r="AS8" s="14"/>
      <c r="AT8" s="79" t="s">
        <v>62</v>
      </c>
      <c r="AZ8" s="15">
        <f>'[1]III B-VACS'!E28</f>
        <v>24694.054636362263</v>
      </c>
      <c r="BA8" s="16">
        <f t="shared" si="8"/>
        <v>3.8964301426503464E-2</v>
      </c>
    </row>
    <row r="9" spans="1:53" ht="15.75" x14ac:dyDescent="0.25">
      <c r="A9" s="77">
        <v>171474</v>
      </c>
      <c r="B9" s="5" t="s">
        <v>44</v>
      </c>
      <c r="C9" s="6">
        <f>'[1]6. III B'!E29</f>
        <v>121115.71541336586</v>
      </c>
      <c r="D9" s="6">
        <f>'[1]7. III C-1'!E25</f>
        <v>32001</v>
      </c>
      <c r="E9" s="6">
        <f>'[1]8. III C-2'!E24</f>
        <v>16181</v>
      </c>
      <c r="F9" s="6">
        <f>'[1]9. III D'!D24</f>
        <v>4425</v>
      </c>
      <c r="G9" s="6">
        <f>'[1]10. III E'!D24</f>
        <v>35481.562009359266</v>
      </c>
      <c r="H9" s="6">
        <f>'[1]11. VII B'!E29</f>
        <v>1643</v>
      </c>
      <c r="I9" s="7">
        <f t="shared" si="0"/>
        <v>210847.27742272514</v>
      </c>
      <c r="J9" s="8">
        <f t="shared" si="1"/>
        <v>6.0502381251453085E-3</v>
      </c>
      <c r="K9" s="20">
        <f>'[1]12. 19-21 Unspent'!I8</f>
        <v>0</v>
      </c>
      <c r="L9" s="6">
        <f>'[1]III B-ARP '!E29</f>
        <v>91960.855475884295</v>
      </c>
      <c r="M9" s="6">
        <f>'[1]III C-1-ARP'!E25</f>
        <v>32001</v>
      </c>
      <c r="N9" s="6">
        <f>'[1]III C-2-ARP'!E24</f>
        <v>13333</v>
      </c>
      <c r="O9" s="6">
        <f>'[1] III D-ARP'!D24</f>
        <v>4251</v>
      </c>
      <c r="P9" s="6">
        <f>'[1]III E-ARP'!D24</f>
        <v>13686.8471103951</v>
      </c>
      <c r="Q9" s="9">
        <f t="shared" si="9"/>
        <v>155232.70258627937</v>
      </c>
      <c r="R9" s="8">
        <f t="shared" si="10"/>
        <v>8.7885066579169637E-3</v>
      </c>
      <c r="S9" s="83">
        <f>'[2]5. Alloc Summary'!$S$9</f>
        <v>3524</v>
      </c>
      <c r="T9" s="8">
        <f t="shared" si="11"/>
        <v>2.3493333333333335E-3</v>
      </c>
      <c r="U9" s="6">
        <f>'[1]19-21 Unspent-COVID'!I8</f>
        <v>0</v>
      </c>
      <c r="V9" s="6">
        <f>'[1]13. NSIP'!E24</f>
        <v>17132</v>
      </c>
      <c r="W9" s="8">
        <f t="shared" si="2"/>
        <v>5.38568373851707E-3</v>
      </c>
      <c r="X9" s="6">
        <f>'[1]NSIP-17-19 Unspent'!E29</f>
        <v>0</v>
      </c>
      <c r="Y9" s="10">
        <v>2000</v>
      </c>
      <c r="Z9" s="6">
        <f>'[1]14. SPA-Seq Mit.'!B24</f>
        <v>4807</v>
      </c>
      <c r="AA9" s="8">
        <f t="shared" si="3"/>
        <v>2.3491374360242448E-3</v>
      </c>
      <c r="AB9" s="11">
        <f>'[1]15. SPA - EB'!D26</f>
        <v>-2.3337211402252251E-5</v>
      </c>
      <c r="AC9" s="8"/>
      <c r="AD9" s="6">
        <f>'[1]16. OPI 60+'!D24</f>
        <v>117472</v>
      </c>
      <c r="AE9" s="8">
        <f t="shared" si="4"/>
        <v>7.5101187009448383E-3</v>
      </c>
      <c r="AF9" s="12">
        <f>'[1]17. OPI 19-59'!D24</f>
        <v>0</v>
      </c>
      <c r="AG9" s="8">
        <f t="shared" si="5"/>
        <v>0</v>
      </c>
      <c r="AH9" s="85">
        <f>'[3]5. Alloc Summary'!$AH$9</f>
        <v>91308</v>
      </c>
      <c r="AI9" s="6"/>
      <c r="AJ9" s="6">
        <f>'[4]5. Alloc Summary'!$AL$9</f>
        <v>84763</v>
      </c>
      <c r="AK9" s="6"/>
      <c r="AL9" s="6"/>
      <c r="AM9" s="6"/>
      <c r="AN9" s="6"/>
      <c r="AO9" s="15">
        <f>'[1]III B-VACS'!E29</f>
        <v>4759.6319419108904</v>
      </c>
      <c r="AP9" s="16">
        <f t="shared" si="6"/>
        <v>7.5101370104990531E-3</v>
      </c>
      <c r="AQ9" s="53">
        <f t="shared" si="12"/>
        <v>691845.61192757811</v>
      </c>
      <c r="AR9" s="13">
        <f t="shared" si="7"/>
        <v>1.7345292415633234E-3</v>
      </c>
      <c r="AS9" s="14"/>
      <c r="AT9" s="79" t="s">
        <v>62</v>
      </c>
      <c r="AZ9" s="15">
        <f>'[1]III B-VACS'!E29</f>
        <v>4759.6319419108904</v>
      </c>
      <c r="BA9" s="16">
        <f t="shared" si="8"/>
        <v>7.5101370104990531E-3</v>
      </c>
    </row>
    <row r="10" spans="1:53" ht="15.75" x14ac:dyDescent="0.25">
      <c r="A10" s="77">
        <v>171477</v>
      </c>
      <c r="B10" s="5" t="s">
        <v>45</v>
      </c>
      <c r="C10" s="6">
        <f>'[1]6. III B'!E30</f>
        <v>308888.18423402228</v>
      </c>
      <c r="D10" s="6">
        <f>'[1]7. III C-1'!E26</f>
        <v>289788</v>
      </c>
      <c r="E10" s="6">
        <f>'[1]8. III C-2'!E25</f>
        <v>155917</v>
      </c>
      <c r="F10" s="6">
        <f>'[1]9. III D'!D25</f>
        <v>17554</v>
      </c>
      <c r="G10" s="6">
        <f>'[1]10. III E'!D25</f>
        <v>139011.22426169511</v>
      </c>
      <c r="H10" s="6">
        <f>'[1]11. VII B'!E30</f>
        <v>3470</v>
      </c>
      <c r="I10" s="7">
        <f t="shared" si="0"/>
        <v>914628.40849571745</v>
      </c>
      <c r="J10" s="8">
        <f t="shared" si="1"/>
        <v>2.6245155901763344E-2</v>
      </c>
      <c r="K10" s="20">
        <f>'[1]12. 19-21 Unspent'!I9</f>
        <v>0</v>
      </c>
      <c r="L10" s="6">
        <f>'[1]III B-ARP '!E30</f>
        <v>196931.68629394128</v>
      </c>
      <c r="M10" s="6">
        <f>'[1]III C-1-ARP'!E26</f>
        <v>85124</v>
      </c>
      <c r="N10" s="6">
        <f>'[1]III C-2-ARP'!E25</f>
        <v>128472</v>
      </c>
      <c r="O10" s="6">
        <f>'[1] III D-ARP'!D25</f>
        <v>15783</v>
      </c>
      <c r="P10" s="6">
        <f>'[1]III E-ARP'!D25</f>
        <v>53622.987803077282</v>
      </c>
      <c r="Q10" s="9">
        <f t="shared" si="9"/>
        <v>479933.67409701855</v>
      </c>
      <c r="R10" s="8">
        <f t="shared" si="10"/>
        <v>2.7171467222351947E-2</v>
      </c>
      <c r="S10" s="83">
        <f>'[2]5. Alloc Summary'!$S$10</f>
        <v>33955</v>
      </c>
      <c r="T10" s="8">
        <f t="shared" si="11"/>
        <v>2.2636666666666666E-2</v>
      </c>
      <c r="U10" s="6">
        <f>'[1]19-21 Unspent-COVID'!I9</f>
        <v>0</v>
      </c>
      <c r="V10" s="6">
        <f>'[1]13. NSIP'!E25</f>
        <v>121045</v>
      </c>
      <c r="W10" s="8">
        <f t="shared" si="2"/>
        <v>3.8052188193369058E-2</v>
      </c>
      <c r="X10" s="6">
        <f>'[1]NSIP-17-19 Unspent'!E30</f>
        <v>0</v>
      </c>
      <c r="Y10" s="10">
        <v>2383</v>
      </c>
      <c r="Z10" s="6">
        <f>'[1]14. SPA-Seq Mit.'!B25</f>
        <v>46322</v>
      </c>
      <c r="AA10" s="8">
        <f t="shared" si="3"/>
        <v>2.2637142565324543E-2</v>
      </c>
      <c r="AB10" s="11">
        <f>'[1]15. SPA - EB'!D27</f>
        <v>-2.3844056270752467E-4</v>
      </c>
      <c r="AC10" s="8"/>
      <c r="AD10" s="6">
        <f>'[1]16. OPI 60+'!D25</f>
        <v>451101</v>
      </c>
      <c r="AE10" s="8">
        <f t="shared" si="4"/>
        <v>2.8839400504928132E-2</v>
      </c>
      <c r="AF10" s="12">
        <f>'[1]17. OPI 19-59'!D25</f>
        <v>0</v>
      </c>
      <c r="AG10" s="8">
        <f t="shared" si="5"/>
        <v>0</v>
      </c>
      <c r="AH10" s="85">
        <f>'[3]5. Alloc Summary'!$AH$10</f>
        <v>350626</v>
      </c>
      <c r="AI10" s="6"/>
      <c r="AJ10" s="6">
        <f>'[4]5. Alloc Summary'!$AL$10</f>
        <v>112492</v>
      </c>
      <c r="AK10" s="6"/>
      <c r="AL10" s="6"/>
      <c r="AM10" s="6"/>
      <c r="AN10" s="6"/>
      <c r="AO10" s="15">
        <f>'[1]III B-VACS'!E30</f>
        <v>18277.275519205636</v>
      </c>
      <c r="AP10" s="16">
        <f t="shared" si="6"/>
        <v>2.8839381910855409E-2</v>
      </c>
      <c r="AQ10" s="53">
        <f t="shared" si="12"/>
        <v>2530763.3578735013</v>
      </c>
      <c r="AR10" s="13">
        <f t="shared" si="7"/>
        <v>6.3448881831862838E-3</v>
      </c>
      <c r="AS10" s="14"/>
      <c r="AT10" s="79" t="s">
        <v>62</v>
      </c>
      <c r="AZ10" s="15">
        <f>'[1]III B-VACS'!E30</f>
        <v>18277.275519205636</v>
      </c>
      <c r="BA10" s="16">
        <f t="shared" si="8"/>
        <v>2.8839381910855409E-2</v>
      </c>
    </row>
    <row r="11" spans="1:53" ht="15.75" x14ac:dyDescent="0.25">
      <c r="A11" s="77">
        <v>171794</v>
      </c>
      <c r="B11" s="5" t="s">
        <v>46</v>
      </c>
      <c r="C11" s="6">
        <f>'[1]6. III B'!E31</f>
        <v>886833.84701429843</v>
      </c>
      <c r="D11" s="6">
        <f>'[1]7. III C-1'!E27</f>
        <v>1241303</v>
      </c>
      <c r="E11" s="6">
        <f>'[1]8. III C-2'!E26</f>
        <v>667868</v>
      </c>
      <c r="F11" s="6">
        <f>'[1]9. III D'!D26</f>
        <v>59251</v>
      </c>
      <c r="G11" s="6">
        <f>'[1]10. III E'!D26</f>
        <v>446039.5573757884</v>
      </c>
      <c r="H11" s="6">
        <f>'[1]11. VII B'!E31</f>
        <v>9091</v>
      </c>
      <c r="I11" s="7">
        <f t="shared" si="0"/>
        <v>3310386.4043900869</v>
      </c>
      <c r="J11" s="8">
        <f t="shared" si="1"/>
        <v>9.4991153206348738E-2</v>
      </c>
      <c r="K11" s="20">
        <f>'[1]12. 19-21 Unspent'!I10</f>
        <v>0</v>
      </c>
      <c r="L11" s="6">
        <f>'[1]III B-ARP '!E31</f>
        <v>520021.71758053574</v>
      </c>
      <c r="M11" s="6">
        <f>'[1]III C-1-ARP'!E27</f>
        <v>364627</v>
      </c>
      <c r="N11" s="6">
        <f>'[1]III C-2-ARP'!E26</f>
        <v>550310</v>
      </c>
      <c r="O11" s="6">
        <f>'[1] III D-ARP'!D26</f>
        <v>52406</v>
      </c>
      <c r="P11" s="6">
        <f>'[1]III E-ARP'!D26</f>
        <v>172057.9489741844</v>
      </c>
      <c r="Q11" s="9">
        <f t="shared" si="9"/>
        <v>1659422.6665547201</v>
      </c>
      <c r="R11" s="8">
        <f t="shared" si="10"/>
        <v>9.3948291244937143E-2</v>
      </c>
      <c r="S11" s="83">
        <f>'[2]5. Alloc Summary'!$S$11</f>
        <v>145448</v>
      </c>
      <c r="T11" s="8">
        <f t="shared" si="11"/>
        <v>9.6965333333333334E-2</v>
      </c>
      <c r="U11" s="6">
        <f>'[1]19-21 Unspent-COVID'!I10</f>
        <v>84950</v>
      </c>
      <c r="V11" s="6">
        <f>'[1]13. NSIP'!E26</f>
        <v>251734</v>
      </c>
      <c r="W11" s="8">
        <f t="shared" si="2"/>
        <v>7.9136102628522997E-2</v>
      </c>
      <c r="X11" s="6">
        <f>'[1]NSIP-17-19 Unspent'!E31</f>
        <v>0</v>
      </c>
      <c r="Y11" s="10">
        <v>8348</v>
      </c>
      <c r="Z11" s="6">
        <f>'[1]14. SPA-Seq Mit.'!B26</f>
        <v>198418</v>
      </c>
      <c r="AA11" s="8">
        <f t="shared" si="3"/>
        <v>9.6965082542346287E-2</v>
      </c>
      <c r="AB11" s="11">
        <f>'[1]15. SPA - EB'!D28</f>
        <v>-9.2153893124952298E-4</v>
      </c>
      <c r="AC11" s="8"/>
      <c r="AD11" s="6">
        <f>'[1]16. OPI 60+'!D26-1</f>
        <v>1477976</v>
      </c>
      <c r="AE11" s="8">
        <f t="shared" si="4"/>
        <v>9.4488688344010904E-2</v>
      </c>
      <c r="AF11" s="12">
        <f>'[1]17. OPI 19-59'!D26</f>
        <v>616710.67203771544</v>
      </c>
      <c r="AG11" s="8">
        <f t="shared" si="5"/>
        <v>0.13911263869297183</v>
      </c>
      <c r="AH11" s="85">
        <f>'[3]5. Alloc Summary'!$AH$11</f>
        <v>1148784</v>
      </c>
      <c r="AI11" s="6">
        <f>'[3]5. Alloc Summary'!$AJ$11</f>
        <v>970726</v>
      </c>
      <c r="AJ11" s="6">
        <f>'[4]5. Alloc Summary'!$AL$11</f>
        <v>197835</v>
      </c>
      <c r="AK11" s="6">
        <v>98990</v>
      </c>
      <c r="AL11" s="18">
        <v>9538888</v>
      </c>
      <c r="AM11" s="18">
        <v>44155151</v>
      </c>
      <c r="AN11" s="19">
        <v>1749714</v>
      </c>
      <c r="AO11" s="15">
        <f>'[1]III B-VACS'!E31</f>
        <v>59883.297938459153</v>
      </c>
      <c r="AP11" s="16">
        <f t="shared" si="6"/>
        <v>9.4488770906476033E-2</v>
      </c>
      <c r="AQ11" s="53">
        <f>SUM(I11,K11,Q11,S11,U11,V11,X11,Y11,Z11,AB11,AD11,AF11,AH11,AI11,AJ11,AK11,AL11,AM11,AN11,AO11)</f>
        <v>65673365.03999944</v>
      </c>
      <c r="AR11" s="13">
        <f t="shared" si="7"/>
        <v>0.164649988508803</v>
      </c>
      <c r="AS11" s="14"/>
      <c r="AT11" s="79" t="s">
        <v>62</v>
      </c>
      <c r="AZ11" s="15">
        <f>'[1]III B-VACS'!E31</f>
        <v>59883.297938459153</v>
      </c>
      <c r="BA11" s="16">
        <f t="shared" si="8"/>
        <v>9.4488770906476033E-2</v>
      </c>
    </row>
    <row r="12" spans="1:53" ht="15.75" x14ac:dyDescent="0.25">
      <c r="A12" s="77">
        <v>171795</v>
      </c>
      <c r="B12" s="5" t="s">
        <v>47</v>
      </c>
      <c r="C12" s="6">
        <f>'[1]6. III B'!E32</f>
        <v>1313096.0583062852</v>
      </c>
      <c r="D12" s="6">
        <f>'[1]7. III C-1'!E28</f>
        <v>1922702</v>
      </c>
      <c r="E12" s="6">
        <f>'[1]8. III C-2'!E27</f>
        <v>1034487</v>
      </c>
      <c r="F12" s="6">
        <f>'[1]9. III D'!D27</f>
        <v>99334</v>
      </c>
      <c r="G12" s="6">
        <f>'[1]10. III E'!D27</f>
        <v>672999.40767859924</v>
      </c>
      <c r="H12" s="6">
        <f>'[1]11. VII B'!E32</f>
        <v>13237</v>
      </c>
      <c r="I12" s="7">
        <f t="shared" si="0"/>
        <v>5055855.4659848846</v>
      </c>
      <c r="J12" s="8">
        <f t="shared" si="1"/>
        <v>0.14507718510492446</v>
      </c>
      <c r="K12" s="20">
        <f>'[1]12. 19-21 Unspent'!I11</f>
        <v>0</v>
      </c>
      <c r="L12" s="6">
        <f>'[1]III B-ARP '!E32</f>
        <v>758315.88565099519</v>
      </c>
      <c r="M12" s="6">
        <f>'[1]III C-1-ARP'!E28</f>
        <v>564785</v>
      </c>
      <c r="N12" s="6">
        <f>'[1]III C-2-ARP'!E27</f>
        <v>852397</v>
      </c>
      <c r="O12" s="6">
        <f>'[1] III D-ARP'!D27</f>
        <v>87612</v>
      </c>
      <c r="P12" s="6">
        <f>'[1]III E-ARP'!D27</f>
        <v>259606.80421716179</v>
      </c>
      <c r="Q12" s="9">
        <f t="shared" si="9"/>
        <v>2522716.6898681568</v>
      </c>
      <c r="R12" s="8">
        <f t="shared" si="10"/>
        <v>0.14282372242164501</v>
      </c>
      <c r="S12" s="83">
        <f>'[2]5. Alloc Summary'!$S$12</f>
        <v>225290</v>
      </c>
      <c r="T12" s="8">
        <f t="shared" si="11"/>
        <v>0.15019333333333335</v>
      </c>
      <c r="U12" s="6">
        <f>'[1]19-21 Unspent-COVID'!I11</f>
        <v>150000</v>
      </c>
      <c r="V12" s="6">
        <f>'[1]13. NSIP'!E27</f>
        <v>702903</v>
      </c>
      <c r="W12" s="8">
        <f t="shared" si="2"/>
        <v>0.22096738599433013</v>
      </c>
      <c r="X12" s="6">
        <f>'[1]NSIP-17-19 Unspent'!E32</f>
        <v>0</v>
      </c>
      <c r="Y12" s="10">
        <v>25000</v>
      </c>
      <c r="Z12" s="6">
        <f>'[1]14. SPA-Seq Mit.'!B27</f>
        <v>307338</v>
      </c>
      <c r="AA12" s="8">
        <f t="shared" si="3"/>
        <v>0.15019330170851247</v>
      </c>
      <c r="AB12" s="11">
        <f>'[1]15. SPA - EB'!D29</f>
        <v>-1.5782059508518543E-3</v>
      </c>
      <c r="AC12" s="8"/>
      <c r="AD12" s="6">
        <f>'[1]16. OPI 60+'!D27</f>
        <v>2235345</v>
      </c>
      <c r="AE12" s="8">
        <f t="shared" si="4"/>
        <v>0.14290815077263977</v>
      </c>
      <c r="AF12" s="12">
        <f>'[1]17. OPI 19-59'!D27</f>
        <v>907193.45443269191</v>
      </c>
      <c r="AG12" s="8">
        <f t="shared" si="5"/>
        <v>0.20463741098257837</v>
      </c>
      <c r="AH12" s="85">
        <f>'[3]5. Alloc Summary'!$AH$12</f>
        <v>1737462</v>
      </c>
      <c r="AI12" s="6">
        <f>'[3]5. Alloc Summary'!$AJ$12</f>
        <v>1924563</v>
      </c>
      <c r="AJ12" s="6">
        <f>'[4]5. Alloc Summary'!$AL$12</f>
        <v>260782</v>
      </c>
      <c r="AK12" s="6">
        <v>261636</v>
      </c>
      <c r="AL12" s="18">
        <v>17707728</v>
      </c>
      <c r="AM12" s="18">
        <v>94121288</v>
      </c>
      <c r="AN12" s="19">
        <v>19931711</v>
      </c>
      <c r="AO12" s="15">
        <f>'[1]III B-VACS'!E32</f>
        <v>90569.702227660615</v>
      </c>
      <c r="AP12" s="16">
        <f t="shared" si="6"/>
        <v>0.14290829228630447</v>
      </c>
      <c r="AQ12" s="53">
        <f>SUM(I12,K12,Q12,S12,U12,V12,X12,Y12,Z12,AB12,AD12,AF12,AH12,AI12,AJ12,AK12,AL12,AM12,AN12,AO12)</f>
        <v>148167381.31093517</v>
      </c>
      <c r="AR12" s="13">
        <f t="shared" si="7"/>
        <v>0.37147110728019295</v>
      </c>
      <c r="AS12" s="14"/>
      <c r="AT12" s="79" t="s">
        <v>62</v>
      </c>
      <c r="AZ12" s="15">
        <f>'[1]III B-VACS'!E32</f>
        <v>90569.702227660615</v>
      </c>
      <c r="BA12" s="16">
        <f t="shared" si="8"/>
        <v>0.14290829228630447</v>
      </c>
    </row>
    <row r="13" spans="1:53" ht="15.75" x14ac:dyDescent="0.25">
      <c r="A13" s="77">
        <v>171497</v>
      </c>
      <c r="B13" s="5" t="s">
        <v>48</v>
      </c>
      <c r="C13" s="6">
        <f>'[1]6. III B'!E33</f>
        <v>166464.62399735974</v>
      </c>
      <c r="D13" s="6">
        <f>'[1]7. III C-1'!E29</f>
        <v>101213</v>
      </c>
      <c r="E13" s="6">
        <f>'[1]8. III C-2'!E28</f>
        <v>54456</v>
      </c>
      <c r="F13" s="6">
        <f>'[1]9. III D'!D28</f>
        <v>8562</v>
      </c>
      <c r="G13" s="6">
        <f>'[1]10. III E'!D28</f>
        <v>61444.536160806601</v>
      </c>
      <c r="H13" s="6">
        <f>'[1]11. VII B'!E33</f>
        <v>2084</v>
      </c>
      <c r="I13" s="7">
        <f t="shared" si="0"/>
        <v>394224.16015816637</v>
      </c>
      <c r="J13" s="8">
        <f t="shared" si="1"/>
        <v>1.1312216466804881E-2</v>
      </c>
      <c r="K13" s="20">
        <f>'[1]12. 19-21 Unspent'!I12</f>
        <v>0</v>
      </c>
      <c r="L13" s="6">
        <f>'[1]III B-ARP '!E33</f>
        <v>117312.34250345334</v>
      </c>
      <c r="M13" s="6">
        <f>'[1]III C-1-ARP'!E29</f>
        <v>29732</v>
      </c>
      <c r="N13" s="6">
        <f>'[1]III C-2-ARP'!E28</f>
        <v>44871</v>
      </c>
      <c r="O13" s="6">
        <f>'[1] III D-ARP'!D28</f>
        <v>7885</v>
      </c>
      <c r="P13" s="6">
        <f>'[1]III E-ARP'!D28</f>
        <v>23701.96013674694</v>
      </c>
      <c r="Q13" s="9">
        <f t="shared" si="9"/>
        <v>223502.30264020027</v>
      </c>
      <c r="R13" s="8">
        <f t="shared" si="10"/>
        <v>1.2653593231886357E-2</v>
      </c>
      <c r="S13" s="83">
        <f>'[2]5. Alloc Summary'!$S$13</f>
        <v>11859</v>
      </c>
      <c r="T13" s="8">
        <f t="shared" si="11"/>
        <v>7.9059999999999998E-3</v>
      </c>
      <c r="U13" s="6">
        <v>18258</v>
      </c>
      <c r="V13" s="6">
        <f>'[1]13. NSIP'!E28</f>
        <v>22059</v>
      </c>
      <c r="W13" s="8">
        <f t="shared" si="2"/>
        <v>6.9345550775127274E-3</v>
      </c>
      <c r="X13" s="6">
        <f>'[1]NSIP-17-19 Unspent'!E33</f>
        <v>0</v>
      </c>
      <c r="Y13" s="10">
        <v>2000</v>
      </c>
      <c r="Z13" s="6">
        <f>'[1]14. SPA-Seq Mit.'!B28</f>
        <v>16179</v>
      </c>
      <c r="AA13" s="8">
        <f t="shared" si="3"/>
        <v>7.906531012572552E-3</v>
      </c>
      <c r="AB13" s="11">
        <f>'[1]15. SPA - EB'!D30</f>
        <v>-9.1121846007663105E-5</v>
      </c>
      <c r="AC13" s="8"/>
      <c r="AD13" s="6">
        <f>'[1]16. OPI 60+'!D28</f>
        <v>198047</v>
      </c>
      <c r="AE13" s="8">
        <f t="shared" si="4"/>
        <v>1.266137018494639E-2</v>
      </c>
      <c r="AF13" s="12">
        <f>'[1]17. OPI 19-59'!D28</f>
        <v>0</v>
      </c>
      <c r="AG13" s="8">
        <f t="shared" si="5"/>
        <v>0</v>
      </c>
      <c r="AH13" s="85">
        <f>'[3]5. Alloc Summary'!$AH$13</f>
        <v>153936</v>
      </c>
      <c r="AI13" s="6"/>
      <c r="AJ13" s="6">
        <f>'[4]5. Alloc Summary'!$AL$13</f>
        <v>91460</v>
      </c>
      <c r="AK13" s="6"/>
      <c r="AL13" s="6"/>
      <c r="AM13" s="6"/>
      <c r="AN13" s="6"/>
      <c r="AO13" s="15">
        <f>'[1]III B-VACS'!E33</f>
        <v>8024.277186515742</v>
      </c>
      <c r="AP13" s="16">
        <f t="shared" si="6"/>
        <v>1.2661361596115479E-2</v>
      </c>
      <c r="AQ13" s="53">
        <f t="shared" si="12"/>
        <v>1139548.7398937605</v>
      </c>
      <c r="AR13" s="13">
        <f t="shared" si="7"/>
        <v>2.8569677648533996E-3</v>
      </c>
      <c r="AS13" s="14"/>
      <c r="AT13" s="79" t="s">
        <v>62</v>
      </c>
      <c r="AZ13" s="15">
        <f>'[1]III B-VACS'!E33</f>
        <v>8024.277186515742</v>
      </c>
      <c r="BA13" s="16">
        <f t="shared" si="8"/>
        <v>1.2661361596115479E-2</v>
      </c>
    </row>
    <row r="14" spans="1:53" ht="15.75" x14ac:dyDescent="0.25">
      <c r="A14" s="77">
        <v>171796</v>
      </c>
      <c r="B14" s="5" t="s">
        <v>49</v>
      </c>
      <c r="C14" s="6">
        <f>'[1]6. III B'!E34</f>
        <v>1231674.4220693226</v>
      </c>
      <c r="D14" s="6">
        <f>'[1]7. III C-1'!E30</f>
        <v>1769017</v>
      </c>
      <c r="E14" s="6">
        <f>'[1]8. III C-2'!E29</f>
        <v>951799</v>
      </c>
      <c r="F14" s="6">
        <f>'[1]9. III D'!D29</f>
        <v>90413</v>
      </c>
      <c r="G14" s="6">
        <f>'[1]10. III E'!D29</f>
        <v>638573.08130098914</v>
      </c>
      <c r="H14" s="6">
        <f>'[1]11. VII B'!E34</f>
        <v>12445</v>
      </c>
      <c r="I14" s="7">
        <f t="shared" si="0"/>
        <v>4693921.5033703111</v>
      </c>
      <c r="J14" s="8">
        <f t="shared" si="1"/>
        <v>0.13469153210450494</v>
      </c>
      <c r="K14" s="20">
        <f>'[1]12. 19-21 Unspent'!I13</f>
        <v>0</v>
      </c>
      <c r="L14" s="6">
        <f>'[1]III B-ARP '!E34</f>
        <v>712798.61416030338</v>
      </c>
      <c r="M14" s="6">
        <f>'[1]III C-1-ARP'!E30</f>
        <v>519641</v>
      </c>
      <c r="N14" s="6">
        <f>'[1]III C-2-ARP'!E29</f>
        <v>784263</v>
      </c>
      <c r="O14" s="6">
        <f>'[1] III D-ARP'!D29</f>
        <v>79777</v>
      </c>
      <c r="P14" s="6">
        <f>'[1]III E-ARP'!D29</f>
        <v>246326.97868939472</v>
      </c>
      <c r="Q14" s="9">
        <f t="shared" si="9"/>
        <v>2342806.5928496984</v>
      </c>
      <c r="R14" s="8">
        <f t="shared" si="10"/>
        <v>0.13263810393320571</v>
      </c>
      <c r="S14" s="83">
        <f>'[2]5. Alloc Summary'!$S$14</f>
        <v>207282</v>
      </c>
      <c r="T14" s="8">
        <f t="shared" si="11"/>
        <v>0.13818800000000001</v>
      </c>
      <c r="U14" s="6">
        <f>'[1]19-21 Unspent-COVID'!I13</f>
        <v>0</v>
      </c>
      <c r="V14" s="6">
        <f>'[1]13. NSIP'!E29</f>
        <v>355654</v>
      </c>
      <c r="W14" s="8">
        <f t="shared" si="2"/>
        <v>0.11180480763124853</v>
      </c>
      <c r="X14" s="6">
        <f>'[1]NSIP-17-19 Unspent'!E34</f>
        <v>0</v>
      </c>
      <c r="Y14" s="10">
        <v>12666</v>
      </c>
      <c r="Z14" s="6">
        <f>'[1]14. SPA-Seq Mit.'!B29</f>
        <v>282772</v>
      </c>
      <c r="AA14" s="8">
        <f t="shared" si="3"/>
        <v>0.13818811962959179</v>
      </c>
      <c r="AB14" s="11">
        <f>'[1]15. SPA - EB'!D31</f>
        <v>-1.4320565634713734E-3</v>
      </c>
      <c r="AC14" s="8"/>
      <c r="AD14" s="6">
        <f>'[1]16. OPI 60+'!D29</f>
        <v>2090679</v>
      </c>
      <c r="AE14" s="8">
        <f t="shared" si="4"/>
        <v>0.13365948869154057</v>
      </c>
      <c r="AF14" s="12">
        <f>'[1]17. OPI 19-59'!D29</f>
        <v>864971.2543402015</v>
      </c>
      <c r="AG14" s="8">
        <f t="shared" si="5"/>
        <v>0.19511326630241341</v>
      </c>
      <c r="AH14" s="85">
        <f>'[3]5. Alloc Summary'!$AH$14</f>
        <v>1625019</v>
      </c>
      <c r="AI14" s="6">
        <f>'[3]5. Alloc Summary'!$AJ$14</f>
        <v>1299284</v>
      </c>
      <c r="AJ14" s="6">
        <f>'[4]5. Alloc Summary'!$AL$14</f>
        <v>248757</v>
      </c>
      <c r="AK14" s="6">
        <v>144011</v>
      </c>
      <c r="AL14" s="18">
        <v>13232861</v>
      </c>
      <c r="AM14" s="18">
        <v>59994028</v>
      </c>
      <c r="AN14" s="19">
        <v>2899415</v>
      </c>
      <c r="AO14" s="15">
        <f>'[1]III B-VACS'!E34</f>
        <v>84708.197481724783</v>
      </c>
      <c r="AP14" s="16">
        <f t="shared" si="6"/>
        <v>0.13365953014105442</v>
      </c>
      <c r="AQ14" s="53">
        <f>SUM(I14,K14,Q14,S14,U14,V14,X14,Y14,Z14,AB14,AD14,AF14,AH14,AI14,AJ14,AK14,AL14,AM14,AN14,AO14)</f>
        <v>90378835.546609879</v>
      </c>
      <c r="AR14" s="13">
        <f t="shared" si="7"/>
        <v>0.22658918459751332</v>
      </c>
      <c r="AS14" s="14"/>
      <c r="AT14" s="79" t="s">
        <v>62</v>
      </c>
      <c r="AZ14" s="15">
        <f>'[1]III B-VACS'!E34</f>
        <v>84708.197481724783</v>
      </c>
      <c r="BA14" s="16">
        <f t="shared" si="8"/>
        <v>0.13365953014105442</v>
      </c>
    </row>
    <row r="15" spans="1:53" ht="15.75" x14ac:dyDescent="0.25">
      <c r="A15" s="77">
        <v>171797</v>
      </c>
      <c r="B15" s="5" t="s">
        <v>50</v>
      </c>
      <c r="C15" s="6">
        <f>'[1]6. III B'!E35</f>
        <v>653943.13341800135</v>
      </c>
      <c r="D15" s="6">
        <f>'[1]7. III C-1'!E31</f>
        <v>889086</v>
      </c>
      <c r="E15" s="6">
        <f>'[1]8. III C-2'!E30</f>
        <v>478363</v>
      </c>
      <c r="F15" s="6">
        <f>'[1]9. III D'!D30</f>
        <v>44825</v>
      </c>
      <c r="G15" s="6">
        <f>'[1]10. III E'!D30</f>
        <v>325368.05674556422</v>
      </c>
      <c r="H15" s="6">
        <f>'[1]11. VII B'!E35</f>
        <v>6826</v>
      </c>
      <c r="I15" s="7">
        <f t="shared" si="0"/>
        <v>2398411.1901635653</v>
      </c>
      <c r="J15" s="8">
        <f t="shared" si="1"/>
        <v>6.8822130405838219E-2</v>
      </c>
      <c r="K15" s="20">
        <f>'[1]12. 19-21 Unspent'!I14</f>
        <v>0</v>
      </c>
      <c r="L15" s="6">
        <f>'[1]III B-ARP '!E35</f>
        <v>389828.36608459824</v>
      </c>
      <c r="M15" s="6">
        <f>'[1]III C-1-ARP'!E31</f>
        <v>261164</v>
      </c>
      <c r="N15" s="6">
        <f>'[1]III C-2-ARP'!E30</f>
        <v>394161</v>
      </c>
      <c r="O15" s="6">
        <f>'[1] III D-ARP'!D30</f>
        <v>39736</v>
      </c>
      <c r="P15" s="6">
        <f>'[1]III E-ARP'!D30</f>
        <v>125509.40599027989</v>
      </c>
      <c r="Q15" s="9">
        <f t="shared" si="9"/>
        <v>1210398.7720748782</v>
      </c>
      <c r="R15" s="8">
        <f t="shared" si="10"/>
        <v>6.8526782629466473E-2</v>
      </c>
      <c r="S15" s="83">
        <f>'[2]5. Alloc Summary'!$S$15</f>
        <v>104178</v>
      </c>
      <c r="T15" s="8">
        <f t="shared" si="11"/>
        <v>6.9452E-2</v>
      </c>
      <c r="U15" s="6">
        <f>'[3]5. Alloc Summary'!$U$15</f>
        <v>224514.43</v>
      </c>
      <c r="V15" s="21">
        <f>'[1]13. NSIP'!E30</f>
        <v>204893</v>
      </c>
      <c r="W15" s="8">
        <f t="shared" si="2"/>
        <v>6.4410979350687486E-2</v>
      </c>
      <c r="X15" s="6">
        <f>'[1]NSIP-17-19 Unspent'!E35</f>
        <v>0</v>
      </c>
      <c r="Y15" s="10">
        <v>6112</v>
      </c>
      <c r="Z15" s="6">
        <f>'[1]14. SPA-Seq Mit.'!B30</f>
        <v>142118</v>
      </c>
      <c r="AA15" s="8">
        <f t="shared" si="3"/>
        <v>6.9451781596191725E-2</v>
      </c>
      <c r="AB15" s="11">
        <f>'[1]15. SPA - EB'!D32</f>
        <v>-6.852085819094002E-4</v>
      </c>
      <c r="AC15" s="8"/>
      <c r="AD15" s="6">
        <f>'[1]16. OPI 60+'!D30</f>
        <v>1064184</v>
      </c>
      <c r="AE15" s="8">
        <f t="shared" si="4"/>
        <v>6.8034494685084795E-2</v>
      </c>
      <c r="AF15" s="12">
        <f>'[1]17. OPI 19-59'!D30</f>
        <v>446689.73072189069</v>
      </c>
      <c r="AG15" s="8">
        <f t="shared" si="5"/>
        <v>0.10076068071345948</v>
      </c>
      <c r="AH15" s="85">
        <f>'[3]5. Alloc Summary'!$AH$15</f>
        <v>827156</v>
      </c>
      <c r="AI15" s="6">
        <f>'[3]5. Alloc Summary'!$AJ$15</f>
        <v>565427</v>
      </c>
      <c r="AJ15" s="6">
        <f>'[4]5. Alloc Summary'!$AL$15</f>
        <v>163445</v>
      </c>
      <c r="AK15" s="6">
        <v>58028</v>
      </c>
      <c r="AL15" s="18">
        <v>7699741</v>
      </c>
      <c r="AM15" s="18">
        <v>23943180</v>
      </c>
      <c r="AN15" s="19">
        <v>900000</v>
      </c>
      <c r="AO15" s="15">
        <f>'[1]III B-VACS'!E35</f>
        <v>43117.612913781275</v>
      </c>
      <c r="AP15" s="16">
        <f t="shared" si="6"/>
        <v>6.803450025132704E-2</v>
      </c>
      <c r="AQ15" s="53">
        <f>SUM(I15,K15,Q15,S15,U15,V15,X15,Y15,Z15,AB15,AD15,AF15,AH15,AI15,AJ15,AK15,AL15,AM15,AN15,AO15)</f>
        <v>40001593.735188909</v>
      </c>
      <c r="AR15" s="13">
        <f t="shared" si="7"/>
        <v>0.10028817534812155</v>
      </c>
      <c r="AS15" s="14"/>
      <c r="AT15" s="79" t="s">
        <v>62</v>
      </c>
      <c r="AZ15" s="15">
        <f>'[1]III B-VACS'!E35</f>
        <v>43117.612913781275</v>
      </c>
      <c r="BA15" s="16">
        <f t="shared" si="8"/>
        <v>6.803450025132704E-2</v>
      </c>
    </row>
    <row r="16" spans="1:53" ht="15.75" x14ac:dyDescent="0.25">
      <c r="A16" s="77">
        <v>171791</v>
      </c>
      <c r="B16" s="5" t="s">
        <v>51</v>
      </c>
      <c r="C16" s="6">
        <f>'[1]6. III B'!E36</f>
        <v>873814.37192887207</v>
      </c>
      <c r="D16" s="6">
        <f>'[1]7. III C-1'!E32</f>
        <v>1222287</v>
      </c>
      <c r="E16" s="6">
        <f>'[1]8. III C-2'!E31</f>
        <v>657637</v>
      </c>
      <c r="F16" s="6">
        <f>'[1]9. III D'!D31</f>
        <v>64938</v>
      </c>
      <c r="G16" s="6">
        <f>'[1]10. III E'!D31</f>
        <v>452770.19611334079</v>
      </c>
      <c r="H16" s="6">
        <f>'[1]11. VII B'!E36</f>
        <v>8965</v>
      </c>
      <c r="I16" s="7">
        <f t="shared" si="0"/>
        <v>3280411.5680422131</v>
      </c>
      <c r="J16" s="8">
        <f t="shared" si="1"/>
        <v>9.4131028760429045E-2</v>
      </c>
      <c r="K16" s="20">
        <f>'[1]12. 19-21 Unspent'!I15</f>
        <v>0</v>
      </c>
      <c r="L16" s="6">
        <f>'[1]III B-ARP '!E36</f>
        <v>512743.41438290878</v>
      </c>
      <c r="M16" s="6">
        <f>'[1]III C-1-ARP'!E32</f>
        <v>359041</v>
      </c>
      <c r="N16" s="6">
        <f>'[1]III C-2-ARP'!E31</f>
        <v>541880</v>
      </c>
      <c r="O16" s="6">
        <f>'[1] III D-ARP'!D31</f>
        <v>57401</v>
      </c>
      <c r="P16" s="6">
        <f>'[1]III E-ARP'!D31</f>
        <v>174654.2659860081</v>
      </c>
      <c r="Q16" s="9">
        <f t="shared" si="9"/>
        <v>1645719.6803689168</v>
      </c>
      <c r="R16" s="8">
        <f t="shared" si="10"/>
        <v>9.3172496046368444E-2</v>
      </c>
      <c r="S16" s="83">
        <f>'[2]5. Alloc Summary'!$S$16</f>
        <v>143220</v>
      </c>
      <c r="T16" s="8">
        <f t="shared" si="11"/>
        <v>9.5479999999999995E-2</v>
      </c>
      <c r="U16" s="6">
        <f>'[1]19-21 Unspent-COVID'!I15</f>
        <v>213468</v>
      </c>
      <c r="V16" s="21">
        <f>'[1]13. NSIP'!E31</f>
        <v>265696</v>
      </c>
      <c r="W16" s="8">
        <f t="shared" si="2"/>
        <v>8.3525252544304887E-2</v>
      </c>
      <c r="X16" s="6">
        <f>'[1]NSIP-17-19 Unspent'!E36</f>
        <v>0</v>
      </c>
      <c r="Y16" s="10">
        <v>8452</v>
      </c>
      <c r="Z16" s="6">
        <f>'[1]14. SPA-Seq Mit.'!B31</f>
        <v>195379</v>
      </c>
      <c r="AA16" s="8">
        <f t="shared" si="3"/>
        <v>9.5479950720403772E-2</v>
      </c>
      <c r="AB16" s="11">
        <f>'[1]15. SPA - EB'!D33</f>
        <v>-1.0147008003468854E-3</v>
      </c>
      <c r="AC16" s="8"/>
      <c r="AD16" s="6">
        <f>'[1]16. OPI 60+'!D31</f>
        <v>1454846</v>
      </c>
      <c r="AE16" s="8">
        <f t="shared" si="4"/>
        <v>9.3009961110688461E-2</v>
      </c>
      <c r="AF16" s="12">
        <f>'[1]17. OPI 19-59'!D31</f>
        <v>606826.17948754644</v>
      </c>
      <c r="AG16" s="8">
        <f t="shared" si="5"/>
        <v>0.13688297427634741</v>
      </c>
      <c r="AH16" s="85">
        <f>'[3]5. Alloc Summary'!$AH$16</f>
        <v>1130805</v>
      </c>
      <c r="AI16" s="6"/>
      <c r="AJ16" s="6">
        <f>'[4]5. Alloc Summary'!$AL$16</f>
        <v>195913</v>
      </c>
      <c r="AK16" s="6"/>
      <c r="AL16" s="6"/>
      <c r="AM16" s="18">
        <v>242140</v>
      </c>
      <c r="AN16" s="19"/>
      <c r="AO16" s="15">
        <f>'[1]III B-VACS'!E36</f>
        <v>58946.032541622866</v>
      </c>
      <c r="AP16" s="16">
        <f t="shared" si="6"/>
        <v>9.300987681732209E-2</v>
      </c>
      <c r="AQ16" s="53">
        <f t="shared" si="12"/>
        <v>9441822.4594255984</v>
      </c>
      <c r="AR16" s="13">
        <f t="shared" si="7"/>
        <v>2.3671635502455685E-2</v>
      </c>
      <c r="AS16" s="14"/>
      <c r="AT16" s="79" t="s">
        <v>62</v>
      </c>
      <c r="AZ16" s="15">
        <f>'[1]III B-VACS'!E36</f>
        <v>58946.032541622866</v>
      </c>
      <c r="BA16" s="16">
        <f t="shared" si="8"/>
        <v>9.300987681732209E-2</v>
      </c>
    </row>
    <row r="17" spans="1:53" ht="15.75" x14ac:dyDescent="0.25">
      <c r="A17" s="77">
        <v>171496</v>
      </c>
      <c r="B17" s="5" t="s">
        <v>52</v>
      </c>
      <c r="C17" s="6">
        <f>'[1]6. III B'!E37</f>
        <v>331126.78557302291</v>
      </c>
      <c r="D17" s="6">
        <f>'[1]7. III C-1'!E33</f>
        <v>400031</v>
      </c>
      <c r="E17" s="6">
        <f>'[1]8. III C-2'!E32</f>
        <v>215232</v>
      </c>
      <c r="F17" s="6">
        <f>'[1]9. III D'!D32</f>
        <v>23164</v>
      </c>
      <c r="G17" s="6">
        <f>'[1]10. III E'!D32</f>
        <v>153331.24112534011</v>
      </c>
      <c r="H17" s="6">
        <f>'[1]11. VII B'!E37</f>
        <v>3686</v>
      </c>
      <c r="I17" s="7">
        <f t="shared" si="0"/>
        <v>1126571.026698363</v>
      </c>
      <c r="J17" s="8">
        <f t="shared" si="1"/>
        <v>3.232682470330963E-2</v>
      </c>
      <c r="K17" s="20">
        <f>'[1]12. 19-21 Unspent'!I16</f>
        <v>0</v>
      </c>
      <c r="L17" s="6">
        <f>'[1]III B-ARP '!E37</f>
        <v>209363.71194100982</v>
      </c>
      <c r="M17" s="6">
        <f>'[1]III C-1-ARP'!E33</f>
        <v>117507</v>
      </c>
      <c r="N17" s="6">
        <f>'[1]III C-2-ARP'!E32</f>
        <v>177347</v>
      </c>
      <c r="O17" s="6">
        <f>'[1] III D-ARP'!D32</f>
        <v>20711</v>
      </c>
      <c r="P17" s="6">
        <f>'[1]III E-ARP'!D32</f>
        <v>59146.900320875458</v>
      </c>
      <c r="Q17" s="9">
        <f t="shared" si="9"/>
        <v>584075.61226188531</v>
      </c>
      <c r="R17" s="8">
        <f t="shared" si="10"/>
        <v>3.306746788253246E-2</v>
      </c>
      <c r="S17" s="83">
        <f>'[2]5. Alloc Summary'!$S$17</f>
        <v>46873</v>
      </c>
      <c r="T17" s="8">
        <f t="shared" si="11"/>
        <v>3.1248666666666668E-2</v>
      </c>
      <c r="U17" s="6">
        <v>211317</v>
      </c>
      <c r="V17" s="21">
        <f>'[1]13. NSIP'!E32</f>
        <v>161207</v>
      </c>
      <c r="W17" s="8">
        <f t="shared" si="2"/>
        <v>5.0677674435858119E-2</v>
      </c>
      <c r="X17" s="6">
        <f>'[1]NSIP-17-19 Unspent'!E37</f>
        <v>0</v>
      </c>
      <c r="Y17" s="10">
        <v>3550</v>
      </c>
      <c r="Z17" s="6">
        <f>'[1]14. SPA-Seq Mit.'!B32</f>
        <v>63944</v>
      </c>
      <c r="AA17" s="8">
        <f>SUM(Z17/$Z$19)</f>
        <v>3.1248854630566741E-2</v>
      </c>
      <c r="AB17" s="11">
        <f>'[1]15. SPA - EB'!D34</f>
        <v>-3.3034295742656198E-4</v>
      </c>
      <c r="AC17" s="8"/>
      <c r="AD17" s="6">
        <f>'[1]16. OPI 60+'!D32</f>
        <v>490614</v>
      </c>
      <c r="AE17" s="8">
        <f t="shared" si="4"/>
        <v>3.1365511580166767E-2</v>
      </c>
      <c r="AF17" s="12">
        <f>'[1]17. OPI 19-59'!D32</f>
        <v>0</v>
      </c>
      <c r="AG17" s="8">
        <f t="shared" si="5"/>
        <v>0</v>
      </c>
      <c r="AH17" s="85">
        <f>'[3]5. Alloc Summary'!$AH$17</f>
        <v>381338</v>
      </c>
      <c r="AI17" s="6"/>
      <c r="AJ17" s="6">
        <f>'[4]5. Alloc Summary'!$AL$17</f>
        <v>115775</v>
      </c>
      <c r="AK17" s="6"/>
      <c r="AL17" s="6"/>
      <c r="AM17" s="6"/>
      <c r="AN17" s="6"/>
      <c r="AO17" s="15">
        <f>'[1]III B-VACS'!E37</f>
        <v>19878.226768330696</v>
      </c>
      <c r="AP17" s="16">
        <f t="shared" si="6"/>
        <v>3.1365493882284802E-2</v>
      </c>
      <c r="AQ17" s="53">
        <f t="shared" si="12"/>
        <v>3205142.8653982361</v>
      </c>
      <c r="AR17" s="13">
        <f t="shared" si="7"/>
        <v>8.0356280759402363E-3</v>
      </c>
      <c r="AS17" s="14"/>
      <c r="AT17" s="79" t="s">
        <v>62</v>
      </c>
      <c r="AZ17" s="15">
        <f>'[1]III B-VACS'!E37</f>
        <v>19878.226768330696</v>
      </c>
      <c r="BA17" s="16">
        <f t="shared" si="8"/>
        <v>3.1365493882284802E-2</v>
      </c>
    </row>
    <row r="18" spans="1:53" ht="15.75" x14ac:dyDescent="0.25">
      <c r="A18" s="77">
        <v>171495</v>
      </c>
      <c r="B18" s="22" t="s">
        <v>53</v>
      </c>
      <c r="C18" s="23">
        <f>'[1]6. III B'!E38</f>
        <v>1014771.8261049832</v>
      </c>
      <c r="D18" s="23">
        <f>'[1]7. III C-1'!E34</f>
        <v>1464009</v>
      </c>
      <c r="E18" s="23">
        <f>'[1]8. III C-2'!E33</f>
        <v>787693</v>
      </c>
      <c r="F18" s="6">
        <f>'[1]9. III D'!D33</f>
        <v>74619</v>
      </c>
      <c r="G18" s="6">
        <f>'[1]10. III E'!D33</f>
        <v>507003.22645421053</v>
      </c>
      <c r="H18" s="6">
        <f>'[1]11. VII B'!E38</f>
        <v>10336</v>
      </c>
      <c r="I18" s="7">
        <f t="shared" si="0"/>
        <v>3858432.0525591937</v>
      </c>
      <c r="J18" s="8">
        <f t="shared" si="1"/>
        <v>0.11071725939753699</v>
      </c>
      <c r="K18" s="20">
        <f>'[1]12. 19-21 Unspent'!I17</f>
        <v>0</v>
      </c>
      <c r="L18" s="6">
        <f>'[1]III B-ARP '!E38</f>
        <v>591543.11236558412</v>
      </c>
      <c r="M18" s="6">
        <f>'[1]III C-1-ARP'!E34</f>
        <v>430045</v>
      </c>
      <c r="N18" s="6">
        <f>'[1]III C-2-ARP'!E33</f>
        <v>649044</v>
      </c>
      <c r="O18" s="6">
        <f>'[1] III D-ARP'!D33</f>
        <v>65905</v>
      </c>
      <c r="P18" s="6">
        <f>'[1]III E-ARP'!D33</f>
        <v>195574.44665838237</v>
      </c>
      <c r="Q18" s="9">
        <f t="shared" si="9"/>
        <v>1932111.5590239665</v>
      </c>
      <c r="R18" s="8">
        <f t="shared" si="10"/>
        <v>0.10938658554168153</v>
      </c>
      <c r="S18" s="83">
        <f>'[2]5. Alloc Summary'!$S$18</f>
        <v>171543</v>
      </c>
      <c r="T18" s="8">
        <f t="shared" si="11"/>
        <v>0.11436200000000001</v>
      </c>
      <c r="U18" s="6">
        <f>'[1]19-21 Unspent-COVID'!I17</f>
        <v>714666</v>
      </c>
      <c r="V18" s="21">
        <f>'[1]13. NSIP'!E33</f>
        <v>193585</v>
      </c>
      <c r="W18" s="24">
        <f t="shared" si="2"/>
        <v>6.0856151442962116E-2</v>
      </c>
      <c r="X18" s="6">
        <f>'[1]NSIP-17-19 Unspent'!E38</f>
        <v>0</v>
      </c>
      <c r="Y18" s="25">
        <v>7673</v>
      </c>
      <c r="Z18" s="6">
        <f>'[1]14. SPA-Seq Mit.'!B33</f>
        <v>234017</v>
      </c>
      <c r="AA18" s="24">
        <f>SUM(Z18/$Z$19)</f>
        <v>0.1143619919629885</v>
      </c>
      <c r="AB18" s="11">
        <f>'[1]15. SPA - EB'!D35</f>
        <v>-1.1733114352463999E-3</v>
      </c>
      <c r="AC18" s="24"/>
      <c r="AD18" s="6">
        <f>'[1]16. OPI 60+'!D33</f>
        <v>1705294</v>
      </c>
      <c r="AE18" s="24">
        <f t="shared" si="4"/>
        <v>0.10902138688375977</v>
      </c>
      <c r="AF18" s="12">
        <f>'[1]17. OPI 19-59'!D33</f>
        <v>693640.31055489939</v>
      </c>
      <c r="AG18" s="24">
        <f t="shared" si="5"/>
        <v>0.15646580849050609</v>
      </c>
      <c r="AH18" s="85">
        <f>'[3]5. Alloc Summary'!$AH$18</f>
        <v>1325471</v>
      </c>
      <c r="AI18" s="21"/>
      <c r="AJ18" s="6">
        <f>'[4]5. Alloc Summary'!$AL$18</f>
        <v>216727</v>
      </c>
      <c r="AK18" s="21"/>
      <c r="AL18" s="21"/>
      <c r="AM18" s="21"/>
      <c r="AN18" s="26"/>
      <c r="AO18" s="15">
        <f>'[1]III B-VACS'!E38</f>
        <v>69093.49065194164</v>
      </c>
      <c r="AP18" s="16">
        <f t="shared" si="6"/>
        <v>0.1090213671272635</v>
      </c>
      <c r="AQ18" s="53">
        <f t="shared" si="12"/>
        <v>11122253.411616689</v>
      </c>
      <c r="AR18" s="27">
        <f t="shared" si="7"/>
        <v>2.7884651491503626E-2</v>
      </c>
      <c r="AS18" s="14"/>
      <c r="AT18" s="79" t="s">
        <v>62</v>
      </c>
      <c r="AZ18" s="15">
        <f>'[1]III B-VACS'!E38</f>
        <v>69093.49065194164</v>
      </c>
      <c r="BA18" s="16">
        <f t="shared" si="8"/>
        <v>0.1090213671272635</v>
      </c>
    </row>
    <row r="19" spans="1:53" ht="15.75" x14ac:dyDescent="0.25">
      <c r="A19" s="86" t="s">
        <v>54</v>
      </c>
      <c r="B19" s="87"/>
      <c r="C19" s="6">
        <f>'[1]6. III B'!E39</f>
        <v>9683521</v>
      </c>
      <c r="D19" s="6">
        <f>'[1]7. III C-1'!E35</f>
        <v>12803443</v>
      </c>
      <c r="E19" s="6">
        <f>'[1]8. III C-2'!E34</f>
        <v>6887702</v>
      </c>
      <c r="F19" s="6">
        <f>'[1]9. III D'!D34</f>
        <v>658401</v>
      </c>
      <c r="G19" s="6">
        <f>'[1]10. III E'!D34</f>
        <v>4714720.0000000009</v>
      </c>
      <c r="H19" s="6">
        <f>'[1]11. VII B'!E39</f>
        <v>101632</v>
      </c>
      <c r="I19" s="7">
        <f>SUM(I3:I18)</f>
        <v>34849417.999999993</v>
      </c>
      <c r="J19" s="30">
        <f>SUM(J3:J18)</f>
        <v>1.0000000000000002</v>
      </c>
      <c r="K19" s="20">
        <f>SUM(K3:K18)</f>
        <v>0</v>
      </c>
      <c r="L19" s="6">
        <f>'[1]III B-ARP '!E39</f>
        <v>5801450</v>
      </c>
      <c r="M19" s="6">
        <f>'[1]III C-1-ARP'!E35</f>
        <v>3783555</v>
      </c>
      <c r="N19" s="6">
        <f>'[1]III C-2-ARP'!E34</f>
        <v>5675332</v>
      </c>
      <c r="O19" s="6">
        <f>'[1] III D-ARP'!D34</f>
        <v>584128</v>
      </c>
      <c r="P19" s="6">
        <f>'[1]III E-ARP'!D34</f>
        <v>1818684.0000000002</v>
      </c>
      <c r="Q19" s="9">
        <f t="shared" si="9"/>
        <v>17663149</v>
      </c>
      <c r="R19" s="30">
        <f t="shared" si="10"/>
        <v>1</v>
      </c>
      <c r="S19" s="83">
        <f>'[2]5. Alloc Summary'!$S$19</f>
        <v>1500000</v>
      </c>
      <c r="T19" s="30">
        <f t="shared" si="11"/>
        <v>1</v>
      </c>
      <c r="U19" s="6">
        <f>SUM(U3:U18)</f>
        <v>2477865.4299999997</v>
      </c>
      <c r="V19" s="6">
        <f>'[1]13. NSIP'!E34</f>
        <v>3181026</v>
      </c>
      <c r="W19" s="31">
        <f>SUM(W3:W18)</f>
        <v>1</v>
      </c>
      <c r="X19" s="6">
        <f>SUM(X3:X18)</f>
        <v>0</v>
      </c>
      <c r="Y19" s="10">
        <f>SUM(Y3:Y18)</f>
        <v>101453</v>
      </c>
      <c r="Z19" s="6">
        <f>'[1]14. SPA-Seq Mit.'!B34</f>
        <v>2046283</v>
      </c>
      <c r="AA19" s="30">
        <f>SUM(AA3:AA18)</f>
        <v>0.99999999999999989</v>
      </c>
      <c r="AB19" s="32">
        <f>SUM(AB3:AB18)</f>
        <v>-0.01</v>
      </c>
      <c r="AC19" s="30">
        <f>SUM(AC3:AC18)</f>
        <v>0</v>
      </c>
      <c r="AD19" s="6">
        <f>'[1]16. OPI 60+'!D34</f>
        <v>15641830</v>
      </c>
      <c r="AE19" s="30">
        <f t="shared" ref="AE19:AR19" si="13">SUM(AE3:AE18)</f>
        <v>0.99999993606886151</v>
      </c>
      <c r="AF19" s="6">
        <f t="shared" si="13"/>
        <v>4433175</v>
      </c>
      <c r="AG19" s="30">
        <f t="shared" si="13"/>
        <v>1</v>
      </c>
      <c r="AH19" s="6">
        <f t="shared" si="13"/>
        <v>12157895</v>
      </c>
      <c r="AI19" s="6">
        <f t="shared" si="13"/>
        <v>4760000</v>
      </c>
      <c r="AJ19" s="6">
        <f t="shared" si="13"/>
        <v>2500000</v>
      </c>
      <c r="AK19" s="6">
        <f t="shared" si="13"/>
        <v>562665</v>
      </c>
      <c r="AL19" s="6">
        <f t="shared" si="13"/>
        <v>48179218</v>
      </c>
      <c r="AM19" s="6">
        <f t="shared" si="13"/>
        <v>222697927</v>
      </c>
      <c r="AN19" s="33">
        <f t="shared" si="13"/>
        <v>25480840</v>
      </c>
      <c r="AO19" s="15">
        <f>'[1]III B-VACS'!E39</f>
        <v>633761</v>
      </c>
      <c r="AP19" s="16">
        <f t="shared" si="6"/>
        <v>1</v>
      </c>
      <c r="AQ19" s="54">
        <f t="shared" si="13"/>
        <v>398866502.42000002</v>
      </c>
      <c r="AR19" s="34">
        <f t="shared" si="13"/>
        <v>1</v>
      </c>
      <c r="AS19" s="12"/>
      <c r="AT19" s="28"/>
      <c r="AZ19" s="15">
        <f>'[1]III B-VACS'!E39</f>
        <v>633761</v>
      </c>
      <c r="BA19" s="16">
        <f t="shared" si="8"/>
        <v>1</v>
      </c>
    </row>
    <row r="20" spans="1:53" ht="18.75" x14ac:dyDescent="0.3">
      <c r="A20" s="88" t="s">
        <v>55</v>
      </c>
      <c r="B20" s="89"/>
      <c r="C20" s="35">
        <f t="shared" ref="C20:I20" si="14">SUM(C3:C18)</f>
        <v>9683521</v>
      </c>
      <c r="D20" s="36">
        <f t="shared" si="14"/>
        <v>12803442</v>
      </c>
      <c r="E20" s="35">
        <f t="shared" si="14"/>
        <v>6887702</v>
      </c>
      <c r="F20" s="35">
        <f t="shared" si="14"/>
        <v>658401</v>
      </c>
      <c r="G20" s="37">
        <f t="shared" si="14"/>
        <v>4714720.0000000009</v>
      </c>
      <c r="H20" s="37">
        <f t="shared" si="14"/>
        <v>101632</v>
      </c>
      <c r="I20" s="37">
        <f t="shared" si="14"/>
        <v>34849417.999999993</v>
      </c>
      <c r="J20" s="38"/>
      <c r="K20" s="39">
        <f>SUM(K3:K18)</f>
        <v>0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35">
        <f>SUM(V3:V18)</f>
        <v>3181026</v>
      </c>
      <c r="W20" s="29"/>
      <c r="X20" s="37">
        <f>SUM(X3:X18)</f>
        <v>0</v>
      </c>
      <c r="Y20" s="36">
        <f>SUM(Y3:Y18)</f>
        <v>101453</v>
      </c>
      <c r="Z20" s="36">
        <f>SUM(Z3:Z18)</f>
        <v>2046283</v>
      </c>
      <c r="AA20" s="35"/>
      <c r="AB20" s="36">
        <f>SUM(AB3:AB18)</f>
        <v>-0.01</v>
      </c>
      <c r="AC20" s="35"/>
      <c r="AD20" s="36">
        <f>SUM(AD3:AD18)</f>
        <v>15641829</v>
      </c>
      <c r="AE20" s="35"/>
      <c r="AF20" s="36">
        <f>SUM(AF3:AF18)</f>
        <v>4433175</v>
      </c>
      <c r="AG20" s="35"/>
      <c r="AH20" s="35"/>
      <c r="AI20" s="35"/>
      <c r="AJ20" s="35"/>
      <c r="AK20" s="35"/>
      <c r="AL20" s="35"/>
      <c r="AM20" s="35"/>
      <c r="AN20" s="29"/>
      <c r="AO20" s="29"/>
      <c r="AP20" s="29"/>
      <c r="AQ20" s="55">
        <f>SUM(I19,K19,Q19,S19,U19,V19,X19,Y19,Z19,AB19,AD19,AF19,AH19,AI19,AJ19,AK19,AL19,AM19,AN19,AO19)</f>
        <v>398866505.41999996</v>
      </c>
      <c r="AR20" s="29"/>
      <c r="AS20" s="29"/>
      <c r="AT20" s="28"/>
      <c r="AZ20" s="29"/>
      <c r="BA20" s="29"/>
    </row>
    <row r="21" spans="1:53" ht="18.75" x14ac:dyDescent="0.3">
      <c r="A21" s="29"/>
      <c r="B21" s="41"/>
      <c r="C21" s="41"/>
      <c r="D21" s="41"/>
      <c r="E21" s="41"/>
      <c r="F21" s="41"/>
      <c r="G21" s="90" t="s">
        <v>56</v>
      </c>
      <c r="H21" s="90"/>
      <c r="I21" s="42">
        <f>SUM(C19:H19)</f>
        <v>34849419</v>
      </c>
      <c r="J21" s="42" t="s">
        <v>57</v>
      </c>
      <c r="K21" s="43" t="s">
        <v>57</v>
      </c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4" t="s">
        <v>57</v>
      </c>
      <c r="W21" s="42"/>
      <c r="X21" s="42"/>
      <c r="Y21" s="29"/>
      <c r="Z21" s="29"/>
      <c r="AA21" s="29"/>
      <c r="AB21" s="29"/>
      <c r="AC21" s="29"/>
      <c r="AD21" s="45"/>
      <c r="AE21" s="29"/>
      <c r="AF21" s="29"/>
      <c r="AG21" s="29"/>
      <c r="AH21" s="29"/>
      <c r="AI21" s="29"/>
      <c r="AJ21" s="29"/>
      <c r="AK21" s="29"/>
      <c r="AL21" s="29"/>
      <c r="AM21" s="44" t="s">
        <v>57</v>
      </c>
      <c r="AN21" s="29"/>
      <c r="AO21" s="29"/>
      <c r="AP21" s="29"/>
      <c r="AQ21" s="46"/>
      <c r="AR21" s="29"/>
      <c r="AS21" s="29"/>
      <c r="AT21" s="28"/>
      <c r="AZ21" s="29"/>
      <c r="BA21" s="29"/>
    </row>
    <row r="22" spans="1:53" ht="18.75" x14ac:dyDescent="0.3">
      <c r="A22" s="47"/>
      <c r="B22" s="48"/>
      <c r="C22" s="48"/>
      <c r="D22" s="48"/>
      <c r="E22" s="48"/>
      <c r="F22" s="48"/>
      <c r="G22" s="29"/>
      <c r="H22" s="29"/>
      <c r="I22" s="29"/>
      <c r="J22" s="2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49"/>
      <c r="AR22" s="29"/>
      <c r="AS22" s="29"/>
      <c r="AT22" s="28"/>
      <c r="AZ22" s="29"/>
      <c r="BA22" s="29"/>
    </row>
    <row r="23" spans="1:53" ht="18.75" x14ac:dyDescent="0.3">
      <c r="A23" s="50"/>
      <c r="B23" s="51"/>
      <c r="C23" s="51"/>
      <c r="D23" s="51"/>
      <c r="E23" s="51"/>
      <c r="F23" s="51"/>
      <c r="G23" s="51"/>
      <c r="H23" s="29"/>
      <c r="I23" s="44">
        <f>SUM(C19:H19)</f>
        <v>34849419</v>
      </c>
      <c r="J23" s="29"/>
      <c r="K23" s="49"/>
      <c r="L23" s="49"/>
      <c r="M23" s="49"/>
      <c r="N23" s="49"/>
      <c r="O23" s="49"/>
      <c r="P23" s="49"/>
      <c r="Q23" s="44">
        <f>SUM(L19:P19)</f>
        <v>17663149</v>
      </c>
      <c r="R23" s="49"/>
      <c r="S23" s="44">
        <f>SUM(S3:S18)</f>
        <v>1500000</v>
      </c>
      <c r="T23" s="44"/>
      <c r="U23" s="49"/>
      <c r="V23" s="29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29"/>
      <c r="AN23" s="29"/>
      <c r="AO23" s="29"/>
      <c r="AP23" s="29"/>
      <c r="AQ23" s="52">
        <f>I19+K19+Q19+S19+U19+V19+X19+Y19+Z19+AD19+AF19+AH19+AI19+AJ19+AK19+AL19+AM19+AN19+AO19</f>
        <v>398866505.43000001</v>
      </c>
      <c r="AR23" s="29"/>
      <c r="AS23" s="29"/>
      <c r="AT23" s="28"/>
      <c r="AZ23" s="29"/>
      <c r="BA23" s="29"/>
    </row>
  </sheetData>
  <mergeCells count="3">
    <mergeCell ref="A19:B19"/>
    <mergeCell ref="A20:B20"/>
    <mergeCell ref="G21:H21"/>
  </mergeCells>
  <pageMargins left="0.7" right="0.7" top="0.75" bottom="0.75" header="0.3" footer="0.3"/>
  <pageSetup paperSize="5" scale="36" orientation="landscape" horizontalDpi="200" verticalDpi="200" r:id="rId1"/>
  <headerFooter>
    <oddHeader xml:space="preserve">&amp;C&amp;"-,Bold"&amp;14
AAA 2021-2023
 FUNDING ALLOCATION
OAA
March 2022
Amendment 2&amp;"-,Regular"&amp;11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7793A573FA24A999BFD6F01BF9242" ma:contentTypeVersion="6" ma:contentTypeDescription="Create a new document." ma:contentTypeScope="" ma:versionID="84d7fe15d6bed1339d345968622690f7">
  <xsd:schema xmlns:xsd="http://www.w3.org/2001/XMLSchema" xmlns:xs="http://www.w3.org/2001/XMLSchema" xmlns:p="http://schemas.microsoft.com/office/2006/metadata/properties" xmlns:ns1="http://schemas.microsoft.com/sharepoint/v3" xmlns:ns2="b5921b60-9b2e-4daa-8c80-faaf819f1b87" xmlns:ns3="49e1b1f5-4598-4f10-9cb7-32cc96214367" targetNamespace="http://schemas.microsoft.com/office/2006/metadata/properties" ma:root="true" ma:fieldsID="ab3bd5f389ba078ba416d2722464ee67" ns1:_="" ns2:_="" ns3:_="">
    <xsd:import namespace="http://schemas.microsoft.com/sharepoint/v3"/>
    <xsd:import namespace="b5921b60-9b2e-4daa-8c80-faaf819f1b87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" minOccurs="0"/>
                <xsd:element ref="ns2:Subcategory" minOccurs="0"/>
                <xsd:element ref="ns3:SharedWithUser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21b60-9b2e-4daa-8c80-faaf819f1b87" elementFormDefault="qualified">
    <xsd:import namespace="http://schemas.microsoft.com/office/2006/documentManagement/types"/>
    <xsd:import namespace="http://schemas.microsoft.com/office/infopath/2007/PartnerControls"/>
    <xsd:element name="Category" ma:index="11" nillable="true" ma:displayName="Category" ma:format="Dropdown" ma:internalName="Category">
      <xsd:simpleType>
        <xsd:restriction base="dms:Choice">
          <xsd:enumeration value="Area Plans"/>
          <xsd:enumeration value="Family Caregiver"/>
          <xsd:enumeration value="Gatekeeper"/>
          <xsd:enumeration value="Grant Award Letters"/>
          <xsd:enumeration value="Healthy Aging"/>
          <xsd:enumeration value="Legal"/>
          <xsd:enumeration value="Nutrition"/>
          <xsd:enumeration value="OPI"/>
          <xsd:enumeration value="Power Hour"/>
        </xsd:restriction>
      </xsd:simpleType>
    </xsd:element>
    <xsd:element name="Subcategory" ma:index="12" nillable="true" ma:displayName="Subcategory" ma:description="Use only with Category=Grant Awards" ma:format="Dropdown" ma:internalName="Subcategory">
      <xsd:simpleType>
        <xsd:restriction base="dms:Choice">
          <xsd:enumeration value="NSIP"/>
          <xsd:enumeration value="Special/Disaster"/>
          <xsd:enumeration value="Title III"/>
          <xsd:enumeration value="Title VII"/>
        </xsd:restriction>
      </xsd:simpleType>
    </xsd:element>
    <xsd:element name="Date" ma:index="14" nillable="true" ma:displayName="Date" ma:description="Use when Category=Grant Award Letter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Category xmlns="b5921b60-9b2e-4daa-8c80-faaf819f1b87" xsi:nil="true"/>
    <Subcategory xmlns="b5921b60-9b2e-4daa-8c80-faaf819f1b87" xsi:nil="true"/>
    <Date xmlns="b5921b60-9b2e-4daa-8c80-faaf819f1b87" xsi:nil="true"/>
  </documentManagement>
</p:properties>
</file>

<file path=customXml/itemProps1.xml><?xml version="1.0" encoding="utf-8"?>
<ds:datastoreItem xmlns:ds="http://schemas.openxmlformats.org/officeDocument/2006/customXml" ds:itemID="{9EF510D0-E714-43A5-9BDA-48BF806AF92E}"/>
</file>

<file path=customXml/itemProps2.xml><?xml version="1.0" encoding="utf-8"?>
<ds:datastoreItem xmlns:ds="http://schemas.openxmlformats.org/officeDocument/2006/customXml" ds:itemID="{58FCD641-66EB-4E28-AC63-D2C5288B061F}"/>
</file>

<file path=customXml/itemProps3.xml><?xml version="1.0" encoding="utf-8"?>
<ds:datastoreItem xmlns:ds="http://schemas.openxmlformats.org/officeDocument/2006/customXml" ds:itemID="{9518E1BC-4FD5-49E1-93E6-C841C7C087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21-23 Amendment 2</vt:lpstr>
      <vt:lpstr>'21-23 Amendment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21-23 Planning Allocation Amendment 2</dc:title>
  <dc:creator>Stuivenga Brenda S</dc:creator>
  <cp:lastModifiedBy>Stuivenga Brenda S</cp:lastModifiedBy>
  <cp:lastPrinted>2021-12-09T23:03:15Z</cp:lastPrinted>
  <dcterms:created xsi:type="dcterms:W3CDTF">2021-06-29T13:31:54Z</dcterms:created>
  <dcterms:modified xsi:type="dcterms:W3CDTF">2022-06-23T14:15:14Z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flowChangePath">
    <vt:lpwstr>bbfaaaad-5153-41bf-8618-d3e2006892e9,5;bbfaaaad-5153-41bf-8618-d3e2006892e9,7;</vt:lpwstr>
  </property>
  <property fmtid="{D5CDD505-2E9C-101B-9397-08002B2CF9AE}" pid="3" name="ContentTypeId">
    <vt:lpwstr>0x0101003C57793A573FA24A999BFD6F01BF9242</vt:lpwstr>
  </property>
</Properties>
</file>