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hsoha-my.sharepoint.com/personal/melinda_a_meeds_odhs_oregon_gov/Documents/Desktop/Web updates/09-24/"/>
    </mc:Choice>
  </mc:AlternateContent>
  <xr:revisionPtr revIDLastSave="0" documentId="8_{4F6E58A9-EBD3-4086-9067-CCD3D650BF47}" xr6:coauthVersionLast="47" xr6:coauthVersionMax="47" xr10:uidLastSave="{00000000-0000-0000-0000-000000000000}"/>
  <bookViews>
    <workbookView xWindow="-120" yWindow="-120" windowWidth="29040" windowHeight="15720" xr2:uid="{51C61FFF-22A3-4EFC-8A0F-E5FA0701BEFB}"/>
  </bookViews>
  <sheets>
    <sheet name="Amendment 4" sheetId="1" r:id="rId1"/>
    <sheet name="23-25 Unspent OAA Funds" sheetId="3" r:id="rId2"/>
    <sheet name="Amendment 3" sheetId="2" r:id="rId3"/>
  </sheets>
  <definedNames>
    <definedName name="_xlnm.Print_Area" localSheetId="2">'Amendment 3'!$A$1:$AJ$22</definedName>
    <definedName name="_xlnm.Print_Area" localSheetId="0">'Amendment 4'!$A$1:$AL$21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9" i="1" l="1"/>
  <c r="AF19" i="1"/>
  <c r="G19" i="3" l="1"/>
  <c r="F19" i="3"/>
  <c r="E19" i="3"/>
  <c r="D19" i="3"/>
  <c r="C19" i="3"/>
  <c r="B19" i="3"/>
  <c r="H19" i="3" s="1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20" i="3" s="1"/>
  <c r="H3" i="3"/>
  <c r="AG19" i="2"/>
  <c r="AF19" i="2"/>
  <c r="AE19" i="2"/>
  <c r="AD19" i="2"/>
  <c r="AC19" i="2"/>
  <c r="T19" i="2"/>
  <c r="V18" i="2"/>
  <c r="R18" i="2"/>
  <c r="A18" i="2"/>
  <c r="V17" i="2"/>
  <c r="R17" i="2"/>
  <c r="A17" i="2"/>
  <c r="V16" i="2"/>
  <c r="R16" i="2"/>
  <c r="A16" i="2"/>
  <c r="V15" i="2"/>
  <c r="R15" i="2"/>
  <c r="A15" i="2"/>
  <c r="V14" i="2"/>
  <c r="R14" i="2"/>
  <c r="A14" i="2"/>
  <c r="V13" i="2"/>
  <c r="R13" i="2"/>
  <c r="N13" i="2"/>
  <c r="A13" i="2"/>
  <c r="V12" i="2"/>
  <c r="R12" i="2"/>
  <c r="A12" i="2"/>
  <c r="V11" i="2"/>
  <c r="N11" i="2"/>
  <c r="A11" i="2"/>
  <c r="V10" i="2"/>
  <c r="R10" i="2"/>
  <c r="N10" i="2"/>
  <c r="A10" i="2"/>
  <c r="V9" i="2"/>
  <c r="N9" i="2"/>
  <c r="A9" i="2"/>
  <c r="V8" i="2"/>
  <c r="R8" i="2"/>
  <c r="A8" i="2"/>
  <c r="V7" i="2"/>
  <c r="N7" i="2"/>
  <c r="A7" i="2"/>
  <c r="V6" i="2"/>
  <c r="R6" i="2"/>
  <c r="A6" i="2"/>
  <c r="V5" i="2"/>
  <c r="R5" i="2"/>
  <c r="N5" i="2"/>
  <c r="A5" i="2"/>
  <c r="V4" i="2"/>
  <c r="R4" i="2"/>
  <c r="A4" i="2"/>
  <c r="V3" i="2"/>
  <c r="R3" i="2"/>
  <c r="P3" i="2"/>
  <c r="P20" i="2" s="1"/>
  <c r="A3" i="2"/>
  <c r="I12" i="2" l="1"/>
  <c r="AH12" i="2" s="1"/>
  <c r="I7" i="2"/>
  <c r="Y19" i="2"/>
  <c r="Z8" i="2" s="1"/>
  <c r="G20" i="2"/>
  <c r="I8" i="2"/>
  <c r="N15" i="2"/>
  <c r="H20" i="2"/>
  <c r="I6" i="2"/>
  <c r="I13" i="2"/>
  <c r="AH13" i="2" s="1"/>
  <c r="I14" i="2"/>
  <c r="AH14" i="2" s="1"/>
  <c r="K19" i="2"/>
  <c r="I4" i="2"/>
  <c r="Z10" i="2"/>
  <c r="I15" i="2"/>
  <c r="AH15" i="2" s="1"/>
  <c r="I18" i="2"/>
  <c r="D20" i="2"/>
  <c r="N6" i="2"/>
  <c r="AA19" i="2"/>
  <c r="Z12" i="2"/>
  <c r="N14" i="2"/>
  <c r="I16" i="2"/>
  <c r="AH16" i="2" s="1"/>
  <c r="E20" i="2"/>
  <c r="M20" i="2"/>
  <c r="N4" i="2"/>
  <c r="Z6" i="2"/>
  <c r="R9" i="2"/>
  <c r="I11" i="2"/>
  <c r="AH11" i="2" s="1"/>
  <c r="AB19" i="2"/>
  <c r="N18" i="2"/>
  <c r="I23" i="2"/>
  <c r="C20" i="2"/>
  <c r="S20" i="2"/>
  <c r="N8" i="2"/>
  <c r="N12" i="2"/>
  <c r="I17" i="2"/>
  <c r="AH17" i="2" s="1"/>
  <c r="R11" i="2"/>
  <c r="F20" i="2"/>
  <c r="O20" i="2"/>
  <c r="W19" i="2"/>
  <c r="X9" i="2" s="1"/>
  <c r="R7" i="2"/>
  <c r="R19" i="2" s="1"/>
  <c r="I9" i="2"/>
  <c r="AH9" i="2" s="1"/>
  <c r="I10" i="2"/>
  <c r="N16" i="2"/>
  <c r="N17" i="2"/>
  <c r="I5" i="2"/>
  <c r="AH5" i="2" s="1"/>
  <c r="AH6" i="2"/>
  <c r="AH4" i="2"/>
  <c r="AH18" i="2"/>
  <c r="V19" i="2"/>
  <c r="AH10" i="2"/>
  <c r="X16" i="2"/>
  <c r="Z7" i="2"/>
  <c r="Z13" i="2"/>
  <c r="Z11" i="2"/>
  <c r="Z15" i="2"/>
  <c r="Z3" i="2"/>
  <c r="AH7" i="2"/>
  <c r="AH8" i="2"/>
  <c r="Z16" i="2"/>
  <c r="S19" i="2"/>
  <c r="K20" i="2"/>
  <c r="U20" i="2"/>
  <c r="N3" i="2"/>
  <c r="W20" i="2"/>
  <c r="I3" i="2"/>
  <c r="O19" i="2"/>
  <c r="P19" i="2"/>
  <c r="I21" i="2"/>
  <c r="Q20" i="2"/>
  <c r="X18" i="2" l="1"/>
  <c r="Z5" i="2"/>
  <c r="Z14" i="2"/>
  <c r="X5" i="2"/>
  <c r="X7" i="2"/>
  <c r="X14" i="2"/>
  <c r="X15" i="2"/>
  <c r="Z9" i="2"/>
  <c r="Z17" i="2"/>
  <c r="Z18" i="2"/>
  <c r="Z4" i="2"/>
  <c r="X6" i="2"/>
  <c r="X10" i="2"/>
  <c r="X8" i="2"/>
  <c r="X11" i="2"/>
  <c r="X3" i="2"/>
  <c r="X19" i="2" s="1"/>
  <c r="N19" i="2"/>
  <c r="X13" i="2"/>
  <c r="X17" i="2"/>
  <c r="X4" i="2"/>
  <c r="X12" i="2"/>
  <c r="I20" i="2"/>
  <c r="I19" i="2"/>
  <c r="AH3" i="2"/>
  <c r="Z19" i="2"/>
  <c r="AH23" i="2" l="1"/>
  <c r="AH20" i="2"/>
  <c r="J4" i="2"/>
  <c r="J18" i="2"/>
  <c r="J12" i="2"/>
  <c r="J9" i="2"/>
  <c r="J15" i="2"/>
  <c r="J16" i="2"/>
  <c r="J5" i="2"/>
  <c r="J10" i="2"/>
  <c r="J7" i="2"/>
  <c r="J11" i="2"/>
  <c r="J8" i="2"/>
  <c r="J13" i="2"/>
  <c r="J6" i="2"/>
  <c r="J17" i="2"/>
  <c r="J14" i="2"/>
  <c r="J3" i="2"/>
  <c r="AH19" i="2"/>
  <c r="AI3" i="2" s="1"/>
  <c r="AI13" i="2" l="1"/>
  <c r="AI11" i="2"/>
  <c r="AI7" i="2"/>
  <c r="AI18" i="2"/>
  <c r="AI8" i="2"/>
  <c r="AI15" i="2"/>
  <c r="AI9" i="2"/>
  <c r="AI4" i="2"/>
  <c r="AI10" i="2"/>
  <c r="AI5" i="2"/>
  <c r="AI14" i="2"/>
  <c r="AI17" i="2"/>
  <c r="AI16" i="2"/>
  <c r="AI6" i="2"/>
  <c r="AI12" i="2"/>
  <c r="J19" i="2"/>
  <c r="AI19" i="2" l="1"/>
  <c r="AI19" i="1"/>
  <c r="AH19" i="1"/>
  <c r="AG19" i="1"/>
  <c r="AD19" i="1"/>
  <c r="AC19" i="1"/>
  <c r="T19" i="1"/>
  <c r="N18" i="1"/>
  <c r="A18" i="1"/>
  <c r="N17" i="1"/>
  <c r="A17" i="1"/>
  <c r="N16" i="1"/>
  <c r="A16" i="1"/>
  <c r="N15" i="1"/>
  <c r="A15" i="1"/>
  <c r="N14" i="1"/>
  <c r="A14" i="1"/>
  <c r="V13" i="1"/>
  <c r="N13" i="1"/>
  <c r="A13" i="1"/>
  <c r="V12" i="1"/>
  <c r="N12" i="1"/>
  <c r="A12" i="1"/>
  <c r="V11" i="1"/>
  <c r="N11" i="1"/>
  <c r="A11" i="1"/>
  <c r="N10" i="1"/>
  <c r="A10" i="1"/>
  <c r="N9" i="1"/>
  <c r="A9" i="1"/>
  <c r="V8" i="1"/>
  <c r="N8" i="1"/>
  <c r="A8" i="1"/>
  <c r="N7" i="1"/>
  <c r="A7" i="1"/>
  <c r="N6" i="1"/>
  <c r="A6" i="1"/>
  <c r="V5" i="1"/>
  <c r="N5" i="1"/>
  <c r="A5" i="1"/>
  <c r="N4" i="1"/>
  <c r="A4" i="1"/>
  <c r="P3" i="1"/>
  <c r="P20" i="1" s="1"/>
  <c r="A3" i="1"/>
  <c r="R15" i="1" l="1"/>
  <c r="R16" i="1"/>
  <c r="I17" i="1"/>
  <c r="AJ17" i="1" s="1"/>
  <c r="V17" i="1"/>
  <c r="V10" i="1"/>
  <c r="R14" i="1"/>
  <c r="V4" i="1"/>
  <c r="V7" i="1"/>
  <c r="V3" i="1"/>
  <c r="V19" i="1" s="1"/>
  <c r="V6" i="1"/>
  <c r="R8" i="1"/>
  <c r="V9" i="1"/>
  <c r="R12" i="1"/>
  <c r="V14" i="1"/>
  <c r="V15" i="1"/>
  <c r="AA19" i="1"/>
  <c r="V16" i="1"/>
  <c r="I7" i="1"/>
  <c r="R17" i="1"/>
  <c r="G20" i="1"/>
  <c r="V18" i="1"/>
  <c r="D20" i="1"/>
  <c r="U20" i="1"/>
  <c r="R9" i="1"/>
  <c r="I10" i="1"/>
  <c r="AJ10" i="1" s="1"/>
  <c r="I11" i="1"/>
  <c r="AJ11" i="1" s="1"/>
  <c r="AB19" i="1"/>
  <c r="E20" i="1"/>
  <c r="I18" i="1"/>
  <c r="AJ18" i="1" s="1"/>
  <c r="R18" i="1"/>
  <c r="M20" i="1"/>
  <c r="I8" i="1"/>
  <c r="F20" i="1"/>
  <c r="O20" i="1"/>
  <c r="W20" i="1"/>
  <c r="I9" i="1"/>
  <c r="AJ9" i="1" s="1"/>
  <c r="I12" i="1"/>
  <c r="AJ12" i="1" s="1"/>
  <c r="I21" i="1"/>
  <c r="Y19" i="1"/>
  <c r="R3" i="1"/>
  <c r="R4" i="1"/>
  <c r="H20" i="1"/>
  <c r="S20" i="1"/>
  <c r="I3" i="1"/>
  <c r="AJ3" i="1" s="1"/>
  <c r="K20" i="1"/>
  <c r="S19" i="1"/>
  <c r="C20" i="1"/>
  <c r="I5" i="1"/>
  <c r="AJ5" i="1" s="1"/>
  <c r="I6" i="1"/>
  <c r="R10" i="1"/>
  <c r="I13" i="1"/>
  <c r="AJ13" i="1" s="1"/>
  <c r="I14" i="1"/>
  <c r="AJ14" i="1" s="1"/>
  <c r="I15" i="1"/>
  <c r="AJ15" i="1" s="1"/>
  <c r="I16" i="1"/>
  <c r="AJ16" i="1" s="1"/>
  <c r="AJ6" i="1"/>
  <c r="Z16" i="1"/>
  <c r="AJ7" i="1"/>
  <c r="AJ8" i="1"/>
  <c r="I4" i="1"/>
  <c r="K19" i="1"/>
  <c r="W19" i="1"/>
  <c r="X10" i="1" s="1"/>
  <c r="Q20" i="1"/>
  <c r="N3" i="1"/>
  <c r="N19" i="1" s="1"/>
  <c r="R5" i="1"/>
  <c r="R11" i="1"/>
  <c r="R13" i="1"/>
  <c r="R6" i="1"/>
  <c r="O19" i="1"/>
  <c r="R7" i="1"/>
  <c r="P19" i="1"/>
  <c r="Z8" i="1" l="1"/>
  <c r="Z5" i="1"/>
  <c r="Z6" i="1"/>
  <c r="Z11" i="1"/>
  <c r="Z4" i="1"/>
  <c r="R19" i="1"/>
  <c r="I20" i="1"/>
  <c r="Z13" i="1"/>
  <c r="Z3" i="1"/>
  <c r="Z15" i="1"/>
  <c r="Z10" i="1"/>
  <c r="X13" i="1"/>
  <c r="Z12" i="1"/>
  <c r="Z17" i="1"/>
  <c r="Z18" i="1"/>
  <c r="X17" i="1"/>
  <c r="Z9" i="1"/>
  <c r="Z7" i="1"/>
  <c r="Z14" i="1"/>
  <c r="AJ4" i="1"/>
  <c r="I19" i="1"/>
  <c r="AJ21" i="1" s="1"/>
  <c r="X18" i="1"/>
  <c r="X12" i="1"/>
  <c r="X8" i="1"/>
  <c r="X7" i="1"/>
  <c r="X16" i="1"/>
  <c r="X14" i="1"/>
  <c r="X6" i="1"/>
  <c r="X15" i="1"/>
  <c r="X9" i="1"/>
  <c r="X3" i="1"/>
  <c r="X19" i="1" s="1"/>
  <c r="X5" i="1"/>
  <c r="X4" i="1"/>
  <c r="X11" i="1"/>
  <c r="AJ20" i="1" l="1"/>
  <c r="Z19" i="1"/>
  <c r="J7" i="1"/>
  <c r="J16" i="1"/>
  <c r="J18" i="1"/>
  <c r="J6" i="1"/>
  <c r="J17" i="1"/>
  <c r="J10" i="1"/>
  <c r="J12" i="1"/>
  <c r="J5" i="1"/>
  <c r="J8" i="1"/>
  <c r="J13" i="1"/>
  <c r="J3" i="1"/>
  <c r="J9" i="1"/>
  <c r="J14" i="1"/>
  <c r="J11" i="1"/>
  <c r="J15" i="1"/>
  <c r="AJ19" i="1"/>
  <c r="J4" i="1"/>
  <c r="J19" i="1" l="1"/>
  <c r="AK9" i="1"/>
  <c r="AK18" i="1"/>
  <c r="AK13" i="1"/>
  <c r="AK5" i="1"/>
  <c r="AK3" i="1"/>
  <c r="AK8" i="1"/>
  <c r="AK7" i="1"/>
  <c r="AK16" i="1"/>
  <c r="AK15" i="1"/>
  <c r="AK6" i="1"/>
  <c r="AK14" i="1"/>
  <c r="AK11" i="1"/>
  <c r="AK10" i="1"/>
  <c r="AK17" i="1"/>
  <c r="AK12" i="1"/>
  <c r="AK4" i="1"/>
  <c r="AK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Stuivenga Brenda S</author>
  </authors>
  <commentList>
    <comment ref="AG8" authorId="0" shapeId="0" xr:uid="{50ADFEBF-B20C-4AE7-BDD2-85219F573F04}">
      <text>
        <r>
          <rPr>
            <b/>
            <sz val="9"/>
            <color indexed="81"/>
            <rFont val="Tahoma"/>
            <family val="2"/>
          </rPr>
          <t>Stuivenga Brenda S:</t>
        </r>
        <r>
          <rPr>
            <sz val="9"/>
            <color indexed="81"/>
            <rFont val="Tahoma"/>
            <family val="2"/>
          </rPr>
          <t xml:space="preserve">
Per Nate Singer</t>
        </r>
      </text>
    </comment>
    <comment ref="AG16" authorId="0" shapeId="0" xr:uid="{97C97C87-223E-4B87-804C-5DA49E277990}">
      <text>
        <r>
          <rPr>
            <b/>
            <sz val="9"/>
            <color indexed="81"/>
            <rFont val="Tahoma"/>
            <family val="2"/>
          </rPr>
          <t>Stuivenga Brenda S:</t>
        </r>
        <r>
          <rPr>
            <sz val="9"/>
            <color indexed="81"/>
            <rFont val="Tahoma"/>
            <family val="2"/>
          </rPr>
          <t xml:space="preserve">
Per Nate Singer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Stuivenga Brenda S</author>
  </authors>
  <commentList>
    <comment ref="AE8" authorId="0" shapeId="0" xr:uid="{F98064FB-7FF1-49FF-94E3-2AAD65753B95}">
      <text>
        <r>
          <rPr>
            <b/>
            <sz val="9"/>
            <color indexed="81"/>
            <rFont val="Tahoma"/>
            <family val="2"/>
          </rPr>
          <t>Stuivenga Brenda S:</t>
        </r>
        <r>
          <rPr>
            <sz val="9"/>
            <color indexed="81"/>
            <rFont val="Tahoma"/>
            <family val="2"/>
          </rPr>
          <t xml:space="preserve">
Per Nate Singer</t>
        </r>
      </text>
    </comment>
    <comment ref="AE16" authorId="0" shapeId="0" xr:uid="{28171985-FB21-478B-A704-40D6A2E7B78A}">
      <text>
        <r>
          <rPr>
            <b/>
            <sz val="9"/>
            <color indexed="81"/>
            <rFont val="Tahoma"/>
            <family val="2"/>
          </rPr>
          <t>Stuivenga Brenda S:</t>
        </r>
        <r>
          <rPr>
            <sz val="9"/>
            <color indexed="81"/>
            <rFont val="Tahoma"/>
            <family val="2"/>
          </rPr>
          <t xml:space="preserve">
Per Nate Singer</t>
        </r>
      </text>
    </comment>
  </commentList>
</comments>
</file>

<file path=xl/sharedStrings.xml><?xml version="1.0" encoding="utf-8"?>
<sst xmlns="http://schemas.openxmlformats.org/spreadsheetml/2006/main" count="171" uniqueCount="82">
  <si>
    <t>Allocation Total</t>
  </si>
  <si>
    <t>AAA</t>
  </si>
  <si>
    <t xml:space="preserve">IIIB
Support
Services </t>
  </si>
  <si>
    <t>IIIC1
Congregate
Meals</t>
  </si>
  <si>
    <t>IIIC2
Home-
Delivered
Meals</t>
  </si>
  <si>
    <t>IIID
Evidence-
Based
Health
Promotion
Services</t>
  </si>
  <si>
    <t>IIIE
Caregiver
Services</t>
  </si>
  <si>
    <t>VIIB
Elder
Abuse,
Neglect &amp;
Exploitation
Prevention
Activities</t>
  </si>
  <si>
    <t>Subtotal
of 
OAA
Titles</t>
  </si>
  <si>
    <t>%
of
OAA 
Funds</t>
  </si>
  <si>
    <t>Unspent
'23-'25
Biennia
OAA
Funds</t>
  </si>
  <si>
    <t>Unspent
'21-'23
Biennia
ARP/SLFR/VAC5
Funds</t>
  </si>
  <si>
    <t>Nutrition
Services
Incentive
Program</t>
  </si>
  <si>
    <t>% 
of 
NSIP Funds</t>
  </si>
  <si>
    <t>**'23-'25
Unspent
NSIP
via
IFF
FYE 23
Meal
Count</t>
  </si>
  <si>
    <t>SUA 
admin
funds
provided
to AAAs
for IS/IT</t>
  </si>
  <si>
    <t>Continued
Seq. Mitig.
SPA
Funds</t>
  </si>
  <si>
    <t>%
of 
SPA Funds</t>
  </si>
  <si>
    <t>Continued
EB
SPA
Funds</t>
  </si>
  <si>
    <t>%
of 
EB
SPA Funds</t>
  </si>
  <si>
    <t>Total
OPI
(Classic)
Allocation</t>
  </si>
  <si>
    <t>%
of 
OPI
Alloc.</t>
  </si>
  <si>
    <t>Total
OPI
(Services
to 19-59)
Funds</t>
  </si>
  <si>
    <t>% of 
OPI
19-59 Funds</t>
  </si>
  <si>
    <t>Total                 OPIM  Ongoing Case       Management</t>
  </si>
  <si>
    <t>%
of 
OPIM
Alloc.</t>
  </si>
  <si>
    <t>Non-Waivered      OPIM    Eligibility Case      Management XIX</t>
  </si>
  <si>
    <t>Housing Support Services Medicaid Type B</t>
  </si>
  <si>
    <t>Waivered
XIX</t>
  </si>
  <si>
    <t>Non-Waivered
XIX</t>
  </si>
  <si>
    <t>Non-Waivered
XIX - OEP</t>
  </si>
  <si>
    <t>XIX 
Local Match</t>
  </si>
  <si>
    <t>% of 
ALL FUNDs
Allocated</t>
  </si>
  <si>
    <t>Contract Number</t>
  </si>
  <si>
    <t>Contract #</t>
  </si>
  <si>
    <t>CFDA #</t>
  </si>
  <si>
    <t>Various</t>
  </si>
  <si>
    <t>Medicaid-Adm 1115-FF/GF 93.778</t>
  </si>
  <si>
    <t>Medicaid FMAP  FF/GF 93.778</t>
  </si>
  <si>
    <t xml:space="preserve"> GF/FF         93.778</t>
  </si>
  <si>
    <t>CAPECO</t>
  </si>
  <si>
    <t>CAT</t>
  </si>
  <si>
    <t>CCNO</t>
  </si>
  <si>
    <t>CCSS</t>
  </si>
  <si>
    <t>COCOA</t>
  </si>
  <si>
    <t>DCSSD</t>
  </si>
  <si>
    <t>HCSCS</t>
  </si>
  <si>
    <t>KLCCOA</t>
  </si>
  <si>
    <t>LCOG</t>
  </si>
  <si>
    <t>MCADVDS</t>
  </si>
  <si>
    <t>MCOACS</t>
  </si>
  <si>
    <t>NWSDS</t>
  </si>
  <si>
    <t>OCWCOG</t>
  </si>
  <si>
    <t>RVCOG</t>
  </si>
  <si>
    <t>SCBEC</t>
  </si>
  <si>
    <t>WCDAVS</t>
  </si>
  <si>
    <t xml:space="preserve">  Total Allocation</t>
  </si>
  <si>
    <t>Number check (Rows 3 - 19)</t>
  </si>
  <si>
    <t>Number check (C20:H20)</t>
  </si>
  <si>
    <t xml:space="preserve"> </t>
  </si>
  <si>
    <t>Unspent
'21-'23
Biennia
OAA
Funds</t>
  </si>
  <si>
    <t>**'21-'23
Unspent
NSIP
via
IFF
FYE 18
Meal
Count</t>
  </si>
  <si>
    <t>Total                 OPIM    Eligibility Case      Management</t>
  </si>
  <si>
    <t>25-27
Allocation
Total</t>
  </si>
  <si>
    <t>Medicaid-Adm 1115- FF/GF 93.778</t>
  </si>
  <si>
    <t>Medicaid  FF/GF 93.778</t>
  </si>
  <si>
    <t xml:space="preserve"> GF/FF    93.778</t>
  </si>
  <si>
    <t xml:space="preserve"> GF/FF   93.778</t>
  </si>
  <si>
    <t xml:space="preserve"> GF/FF 93.778</t>
  </si>
  <si>
    <t>23-25 Unspent OAA Funds</t>
  </si>
  <si>
    <t>OAA 
Title 
III-B</t>
  </si>
  <si>
    <t>OAA 
Title 
III-C1</t>
  </si>
  <si>
    <t>OAA 
Title 
III-C2</t>
  </si>
  <si>
    <t>OAA 
Title 
III-D</t>
  </si>
  <si>
    <t>OAA 
Title 
III-E</t>
  </si>
  <si>
    <t>OAA 
Title 
VII-B</t>
  </si>
  <si>
    <t>Total</t>
  </si>
  <si>
    <t>MCADVSD</t>
  </si>
  <si>
    <t>TOTAL</t>
  </si>
  <si>
    <t xml:space="preserve"> Check</t>
  </si>
  <si>
    <t>Non-Waivered XIX                    SNAP Accuracy</t>
  </si>
  <si>
    <t>Non-Waivered, SB 739 AFH Licensing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</si>
</sst>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&quot;$&quot;#,##0"/>
    <numFmt numFmtId="167" formatCode="_(* #,##0_);_(* \(#,##0\);_(* &quot;-&quot;??_);_(@_)"/>
    <numFmt numFmtId="168" formatCode="#,##0\ ;\(#,##0\)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b/>
      <sz val="12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4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sz val="12"/>
      <name val="Calibri"/>
      <family val="2"/>
    </font>
    <font>
      <b/>
      <sz val="9"/>
      <color theme="1"/>
      <name val="Calibri"/>
      <family val="2"/>
    </font>
    <font>
      <b/>
      <sz val="9"/>
      <color rgb="FFFF0000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sz val="12"/>
      <color theme="1"/>
      <name val="Calibri"/>
      <family val="2"/>
    </font>
    <font>
      <b/>
      <sz val="8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10"/>
      <color rgb="FFA20000"/>
      <name val="Calibri"/>
      <family val="2"/>
    </font>
    <font>
      <sz val="12"/>
      <color rgb="FFA20000"/>
      <name val="Calibri"/>
      <family val="2"/>
    </font>
    <font>
      <sz val="12"/>
      <color rgb="FF8E0000"/>
      <name val="Calibri"/>
      <family val="2"/>
    </font>
    <font>
      <b/>
      <sz val="9"/>
      <color rgb="FFA2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49">
    <xf numFmtId="0" fontId="0" fillId="0" borderId="0" xfId="0"/>
    <xf numFmtId="0" fontId="6" fillId="0" borderId="0" xfId="0" applyFont="1"/>
    <xf numFmtId="6" fontId="6" fillId="0" borderId="0" xfId="0" applyNumberFormat="1" applyFont="1"/>
    <xf numFmtId="0" fontId="4" fillId="0" borderId="0" xfId="0" applyFont="1"/>
    <xf numFmtId="167" fontId="6" fillId="0" borderId="0" xfId="1" applyNumberFormat="1" applyFont="1" applyFill="1" applyBorder="1"/>
    <xf numFmtId="0" fontId="7" fillId="0" borderId="0" xfId="0" applyFont="1"/>
    <xf numFmtId="168" fontId="2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4" fontId="11" fillId="0" borderId="0" xfId="0" applyNumberFormat="1" applyFont="1"/>
    <xf numFmtId="167" fontId="13" fillId="0" borderId="0" xfId="1" applyNumberFormat="1" applyFont="1"/>
    <xf numFmtId="167" fontId="13" fillId="0" borderId="0" xfId="1" applyNumberFormat="1" applyFont="1" applyFill="1"/>
    <xf numFmtId="167" fontId="13" fillId="0" borderId="0" xfId="1" applyNumberFormat="1" applyFont="1" applyBorder="1"/>
    <xf numFmtId="9" fontId="13" fillId="0" borderId="0" xfId="1" applyNumberFormat="1" applyFont="1" applyBorder="1"/>
    <xf numFmtId="0" fontId="3" fillId="0" borderId="0" xfId="0" applyFont="1"/>
    <xf numFmtId="167" fontId="3" fillId="0" borderId="0" xfId="0" applyNumberFormat="1" applyFont="1"/>
    <xf numFmtId="164" fontId="3" fillId="0" borderId="0" xfId="0" applyNumberFormat="1" applyFont="1"/>
    <xf numFmtId="167" fontId="3" fillId="0" borderId="0" xfId="1" applyNumberFormat="1" applyFont="1"/>
    <xf numFmtId="0" fontId="14" fillId="0" borderId="0" xfId="0" applyFont="1" applyAlignment="1">
      <alignment horizontal="right"/>
    </xf>
    <xf numFmtId="167" fontId="13" fillId="0" borderId="0" xfId="0" applyNumberFormat="1" applyFont="1"/>
    <xf numFmtId="6" fontId="3" fillId="0" borderId="0" xfId="0" applyNumberFormat="1" applyFont="1"/>
    <xf numFmtId="0" fontId="15" fillId="0" borderId="2" xfId="0" applyFont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6" fillId="0" borderId="5" xfId="0" quotePrefix="1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7" fillId="0" borderId="4" xfId="0" applyFont="1" applyBorder="1" applyAlignment="1">
      <alignment horizontal="right"/>
    </xf>
    <xf numFmtId="6" fontId="17" fillId="0" borderId="4" xfId="1" applyNumberFormat="1" applyFont="1" applyFill="1" applyBorder="1"/>
    <xf numFmtId="6" fontId="17" fillId="2" borderId="4" xfId="1" applyNumberFormat="1" applyFont="1" applyFill="1" applyBorder="1"/>
    <xf numFmtId="165" fontId="17" fillId="0" borderId="4" xfId="1" applyNumberFormat="1" applyFont="1" applyFill="1" applyBorder="1"/>
    <xf numFmtId="166" fontId="17" fillId="0" borderId="4" xfId="1" applyNumberFormat="1" applyFont="1" applyFill="1" applyBorder="1"/>
    <xf numFmtId="6" fontId="17" fillId="0" borderId="4" xfId="0" applyNumberFormat="1" applyFont="1" applyBorder="1"/>
    <xf numFmtId="38" fontId="17" fillId="0" borderId="4" xfId="1" applyNumberFormat="1" applyFont="1" applyFill="1" applyBorder="1"/>
    <xf numFmtId="9" fontId="17" fillId="0" borderId="4" xfId="1" applyNumberFormat="1" applyFont="1" applyFill="1" applyBorder="1"/>
    <xf numFmtId="165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6" fontId="17" fillId="0" borderId="4" xfId="2" applyNumberFormat="1" applyFont="1" applyBorder="1" applyAlignment="1">
      <alignment horizontal="right"/>
    </xf>
    <xf numFmtId="6" fontId="17" fillId="0" borderId="4" xfId="1" applyNumberFormat="1" applyFont="1" applyFill="1" applyBorder="1" applyProtection="1">
      <protection locked="0"/>
    </xf>
    <xf numFmtId="6" fontId="17" fillId="0" borderId="4" xfId="2" applyNumberFormat="1" applyFont="1" applyBorder="1" applyAlignment="1" applyProtection="1">
      <alignment horizontal="right"/>
      <protection locked="0"/>
    </xf>
    <xf numFmtId="6" fontId="17" fillId="0" borderId="7" xfId="1" applyNumberFormat="1" applyFont="1" applyFill="1" applyBorder="1"/>
    <xf numFmtId="0" fontId="17" fillId="0" borderId="7" xfId="0" applyFont="1" applyBorder="1" applyAlignment="1">
      <alignment horizontal="right"/>
    </xf>
    <xf numFmtId="6" fontId="18" fillId="0" borderId="4" xfId="1" applyNumberFormat="1" applyFont="1" applyFill="1" applyBorder="1"/>
    <xf numFmtId="165" fontId="17" fillId="0" borderId="7" xfId="1" applyNumberFormat="1" applyFont="1" applyFill="1" applyBorder="1"/>
    <xf numFmtId="9" fontId="17" fillId="0" borderId="7" xfId="1" applyNumberFormat="1" applyFont="1" applyFill="1" applyBorder="1"/>
    <xf numFmtId="38" fontId="17" fillId="0" borderId="7" xfId="1" applyNumberFormat="1" applyFont="1" applyFill="1" applyBorder="1"/>
    <xf numFmtId="6" fontId="17" fillId="0" borderId="7" xfId="2" applyNumberFormat="1" applyFont="1" applyBorder="1" applyAlignment="1">
      <alignment horizontal="right"/>
    </xf>
    <xf numFmtId="165" fontId="17" fillId="0" borderId="7" xfId="0" applyNumberFormat="1" applyFont="1" applyBorder="1" applyAlignment="1">
      <alignment horizontal="center"/>
    </xf>
    <xf numFmtId="9" fontId="19" fillId="0" borderId="4" xfId="1" applyNumberFormat="1" applyFont="1" applyFill="1" applyBorder="1"/>
    <xf numFmtId="42" fontId="17" fillId="0" borderId="4" xfId="1" applyNumberFormat="1" applyFont="1" applyFill="1" applyBorder="1"/>
    <xf numFmtId="167" fontId="17" fillId="0" borderId="4" xfId="0" applyNumberFormat="1" applyFont="1" applyBorder="1"/>
    <xf numFmtId="38" fontId="17" fillId="0" borderId="4" xfId="0" applyNumberFormat="1" applyFont="1" applyBorder="1"/>
    <xf numFmtId="9" fontId="17" fillId="0" borderId="4" xfId="0" applyNumberFormat="1" applyFont="1" applyBorder="1" applyAlignment="1">
      <alignment horizontal="center"/>
    </xf>
    <xf numFmtId="167" fontId="14" fillId="0" borderId="0" xfId="1" applyNumberFormat="1" applyFont="1"/>
    <xf numFmtId="167" fontId="14" fillId="0" borderId="0" xfId="1" applyNumberFormat="1" applyFont="1" applyFill="1"/>
    <xf numFmtId="167" fontId="14" fillId="0" borderId="0" xfId="1" applyNumberFormat="1" applyFont="1" applyBorder="1"/>
    <xf numFmtId="9" fontId="14" fillId="0" borderId="0" xfId="1" applyNumberFormat="1" applyFont="1" applyBorder="1"/>
    <xf numFmtId="167" fontId="14" fillId="0" borderId="0" xfId="1" applyNumberFormat="1" applyFont="1" applyFill="1" applyBorder="1"/>
    <xf numFmtId="0" fontId="18" fillId="0" borderId="0" xfId="0" applyFont="1"/>
    <xf numFmtId="167" fontId="18" fillId="0" borderId="0" xfId="0" applyNumberFormat="1" applyFont="1"/>
    <xf numFmtId="167" fontId="18" fillId="0" borderId="0" xfId="1" applyNumberFormat="1" applyFont="1"/>
    <xf numFmtId="167" fontId="14" fillId="0" borderId="0" xfId="0" applyNumberFormat="1" applyFont="1"/>
    <xf numFmtId="6" fontId="18" fillId="0" borderId="0" xfId="0" applyNumberFormat="1" applyFont="1"/>
    <xf numFmtId="0" fontId="15" fillId="3" borderId="1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7" fillId="3" borderId="2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6" fontId="17" fillId="3" borderId="4" xfId="1" applyNumberFormat="1" applyFont="1" applyFill="1" applyBorder="1"/>
    <xf numFmtId="6" fontId="17" fillId="3" borderId="7" xfId="1" applyNumberFormat="1" applyFont="1" applyFill="1" applyBorder="1"/>
    <xf numFmtId="167" fontId="13" fillId="0" borderId="0" xfId="1" applyNumberFormat="1" applyFont="1" applyFill="1" applyBorder="1"/>
    <xf numFmtId="0" fontId="13" fillId="0" borderId="0" xfId="0" applyFont="1" applyAlignment="1">
      <alignment horizontal="right"/>
    </xf>
    <xf numFmtId="0" fontId="21" fillId="4" borderId="1" xfId="0" applyFont="1" applyFill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1" fillId="2" borderId="2" xfId="0" applyFont="1" applyFill="1" applyBorder="1" applyAlignment="1">
      <alignment horizontal="center" wrapText="1"/>
    </xf>
    <xf numFmtId="0" fontId="23" fillId="4" borderId="2" xfId="0" applyFont="1" applyFill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1" fillId="4" borderId="0" xfId="0" applyFont="1" applyFill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2" borderId="5" xfId="0" applyFont="1" applyFill="1" applyBorder="1" applyAlignment="1">
      <alignment horizontal="center" wrapText="1"/>
    </xf>
    <xf numFmtId="0" fontId="22" fillId="0" borderId="5" xfId="0" quotePrefix="1" applyFont="1" applyBorder="1" applyAlignment="1">
      <alignment horizontal="center" wrapText="1"/>
    </xf>
    <xf numFmtId="0" fontId="23" fillId="4" borderId="5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6" fontId="17" fillId="4" borderId="4" xfId="1" applyNumberFormat="1" applyFont="1" applyFill="1" applyBorder="1"/>
    <xf numFmtId="6" fontId="17" fillId="4" borderId="7" xfId="1" applyNumberFormat="1" applyFont="1" applyFill="1" applyBorder="1"/>
    <xf numFmtId="0" fontId="10" fillId="0" borderId="0" xfId="0" applyFont="1"/>
    <xf numFmtId="167" fontId="3" fillId="0" borderId="0" xfId="1" applyNumberFormat="1" applyFont="1" applyFill="1" applyBorder="1"/>
    <xf numFmtId="168" fontId="10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0" fontId="20" fillId="0" borderId="0" xfId="3" applyFont="1"/>
    <xf numFmtId="0" fontId="25" fillId="0" borderId="0" xfId="0" applyFont="1"/>
    <xf numFmtId="0" fontId="12" fillId="0" borderId="11" xfId="3" applyFont="1" applyBorder="1" applyAlignment="1">
      <alignment horizontal="center"/>
    </xf>
    <xf numFmtId="0" fontId="12" fillId="0" borderId="12" xfId="3" applyFont="1" applyBorder="1" applyAlignment="1">
      <alignment horizontal="center" wrapText="1"/>
    </xf>
    <xf numFmtId="0" fontId="12" fillId="0" borderId="13" xfId="3" quotePrefix="1" applyFont="1" applyBorder="1" applyAlignment="1">
      <alignment horizontal="center"/>
    </xf>
    <xf numFmtId="0" fontId="20" fillId="5" borderId="14" xfId="3" applyFont="1" applyFill="1" applyBorder="1" applyAlignment="1">
      <alignment horizontal="center"/>
    </xf>
    <xf numFmtId="166" fontId="20" fillId="5" borderId="4" xfId="4" applyNumberFormat="1" applyFont="1" applyFill="1" applyBorder="1"/>
    <xf numFmtId="166" fontId="20" fillId="5" borderId="15" xfId="3" applyNumberFormat="1" applyFont="1" applyFill="1" applyBorder="1"/>
    <xf numFmtId="0" fontId="20" fillId="0" borderId="16" xfId="3" applyFont="1" applyBorder="1" applyAlignment="1">
      <alignment horizontal="center"/>
    </xf>
    <xf numFmtId="166" fontId="20" fillId="0" borderId="4" xfId="4" applyNumberFormat="1" applyFont="1" applyBorder="1"/>
    <xf numFmtId="166" fontId="20" fillId="0" borderId="17" xfId="3" applyNumberFormat="1" applyFont="1" applyBorder="1"/>
    <xf numFmtId="0" fontId="20" fillId="5" borderId="16" xfId="3" applyFont="1" applyFill="1" applyBorder="1" applyAlignment="1">
      <alignment horizontal="center"/>
    </xf>
    <xf numFmtId="166" fontId="20" fillId="5" borderId="17" xfId="3" applyNumberFormat="1" applyFont="1" applyFill="1" applyBorder="1"/>
    <xf numFmtId="0" fontId="20" fillId="6" borderId="16" xfId="3" applyFont="1" applyFill="1" applyBorder="1" applyAlignment="1">
      <alignment horizontal="center"/>
    </xf>
    <xf numFmtId="166" fontId="20" fillId="0" borderId="6" xfId="4" applyNumberFormat="1" applyFont="1" applyFill="1" applyBorder="1"/>
    <xf numFmtId="166" fontId="20" fillId="0" borderId="15" xfId="3" applyNumberFormat="1" applyFont="1" applyBorder="1"/>
    <xf numFmtId="166" fontId="20" fillId="0" borderId="4" xfId="4" applyNumberFormat="1" applyFont="1" applyFill="1" applyBorder="1"/>
    <xf numFmtId="0" fontId="20" fillId="0" borderId="18" xfId="3" applyFont="1" applyBorder="1" applyAlignment="1">
      <alignment horizontal="center"/>
    </xf>
    <xf numFmtId="166" fontId="20" fillId="0" borderId="7" xfId="4" applyNumberFormat="1" applyFont="1" applyFill="1" applyBorder="1"/>
    <xf numFmtId="166" fontId="20" fillId="0" borderId="19" xfId="3" applyNumberFormat="1" applyFont="1" applyBorder="1"/>
    <xf numFmtId="0" fontId="12" fillId="0" borderId="20" xfId="3" applyFont="1" applyBorder="1"/>
    <xf numFmtId="166" fontId="12" fillId="0" borderId="21" xfId="4" applyNumberFormat="1" applyFont="1" applyBorder="1"/>
    <xf numFmtId="166" fontId="12" fillId="0" borderId="22" xfId="3" applyNumberFormat="1" applyFont="1" applyBorder="1"/>
    <xf numFmtId="166" fontId="20" fillId="0" borderId="0" xfId="3" applyNumberFormat="1" applyFont="1"/>
    <xf numFmtId="166" fontId="20" fillId="0" borderId="0" xfId="3" applyNumberFormat="1" applyFont="1" applyAlignment="1">
      <alignment horizontal="left"/>
    </xf>
    <xf numFmtId="166" fontId="20" fillId="0" borderId="0" xfId="3" applyNumberFormat="1" applyFont="1" applyAlignment="1">
      <alignment horizontal="right"/>
    </xf>
    <xf numFmtId="0" fontId="26" fillId="0" borderId="5" xfId="0" applyFont="1" applyBorder="1" applyAlignment="1">
      <alignment horizontal="center" wrapText="1"/>
    </xf>
    <xf numFmtId="165" fontId="23" fillId="0" borderId="4" xfId="1" applyNumberFormat="1" applyFont="1" applyFill="1" applyBorder="1"/>
    <xf numFmtId="165" fontId="23" fillId="0" borderId="7" xfId="1" applyNumberFormat="1" applyFont="1" applyFill="1" applyBorder="1"/>
    <xf numFmtId="9" fontId="27" fillId="0" borderId="4" xfId="1" applyNumberFormat="1" applyFont="1" applyFill="1" applyBorder="1"/>
    <xf numFmtId="9" fontId="23" fillId="0" borderId="4" xfId="1" applyNumberFormat="1" applyFont="1" applyFill="1" applyBorder="1"/>
    <xf numFmtId="9" fontId="23" fillId="0" borderId="7" xfId="1" applyNumberFormat="1" applyFont="1" applyFill="1" applyBorder="1"/>
    <xf numFmtId="165" fontId="23" fillId="0" borderId="4" xfId="0" applyNumberFormat="1" applyFont="1" applyBorder="1" applyAlignment="1">
      <alignment horizontal="center"/>
    </xf>
    <xf numFmtId="165" fontId="23" fillId="0" borderId="7" xfId="0" applyNumberFormat="1" applyFont="1" applyBorder="1" applyAlignment="1">
      <alignment horizontal="center"/>
    </xf>
    <xf numFmtId="9" fontId="23" fillId="0" borderId="4" xfId="0" applyNumberFormat="1" applyFont="1" applyBorder="1" applyAlignment="1">
      <alignment horizontal="center"/>
    </xf>
    <xf numFmtId="6" fontId="28" fillId="0" borderId="0" xfId="0" applyNumberFormat="1" applyFont="1"/>
    <xf numFmtId="0" fontId="17" fillId="0" borderId="8" xfId="0" applyFont="1" applyBorder="1" applyAlignment="1">
      <alignment horizontal="centerContinuous" wrapText="1"/>
    </xf>
    <xf numFmtId="0" fontId="17" fillId="0" borderId="9" xfId="0" applyFont="1" applyBorder="1" applyAlignment="1">
      <alignment horizontal="centerContinuous" wrapText="1"/>
    </xf>
    <xf numFmtId="167" fontId="3" fillId="0" borderId="10" xfId="1" applyNumberFormat="1" applyFont="1" applyBorder="1" applyAlignment="1">
      <alignment horizontal="centerContinuous"/>
    </xf>
    <xf numFmtId="167" fontId="18" fillId="0" borderId="10" xfId="1" applyNumberFormat="1" applyFont="1" applyBorder="1" applyAlignment="1">
      <alignment horizontal="centerContinuous"/>
    </xf>
    <xf numFmtId="0" fontId="14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0" fontId="29" fillId="0" borderId="2" xfId="0" quotePrefix="1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6" fontId="29" fillId="0" borderId="4" xfId="1" applyNumberFormat="1" applyFont="1" applyFill="1" applyBorder="1"/>
    <xf numFmtId="166" fontId="30" fillId="0" borderId="4" xfId="4" applyNumberFormat="1" applyFont="1" applyBorder="1"/>
    <xf numFmtId="166" fontId="31" fillId="5" borderId="4" xfId="4" applyNumberFormat="1" applyFont="1" applyFill="1" applyBorder="1"/>
    <xf numFmtId="0" fontId="32" fillId="0" borderId="2" xfId="0" quotePrefix="1" applyFont="1" applyBorder="1" applyAlignment="1">
      <alignment horizontal="center" wrapText="1"/>
    </xf>
    <xf numFmtId="0" fontId="32" fillId="0" borderId="2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</cellXfs>
  <cellStyles count="5">
    <cellStyle name="Comma" xfId="1" builtinId="3"/>
    <cellStyle name="Comma 2" xfId="4" xr:uid="{CFA9C732-F256-4B37-B2B3-544979B13919}"/>
    <cellStyle name="Normal" xfId="0" builtinId="0"/>
    <cellStyle name="Normal 2 2" xfId="3" xr:uid="{10644F60-0194-4950-9A89-CBC4ADEA5F81}"/>
    <cellStyle name="Normal 3" xfId="2" xr:uid="{60259726-D25D-4DBD-90C5-315537B2B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D54E-D9D9-446F-A060-022237AF7821}">
  <sheetPr>
    <tabColor theme="9" tint="0.79998168889431442"/>
    <pageSetUpPr fitToPage="1"/>
  </sheetPr>
  <dimension ref="A1:AL23"/>
  <sheetViews>
    <sheetView tabSelected="1" zoomScaleNormal="100" workbookViewId="0"/>
  </sheetViews>
  <sheetFormatPr defaultRowHeight="15" x14ac:dyDescent="0.25"/>
  <cols>
    <col min="1" max="2" width="12.42578125" customWidth="1"/>
    <col min="3" max="3" width="12.140625" customWidth="1"/>
    <col min="4" max="4" width="11.42578125" customWidth="1"/>
    <col min="5" max="5" width="10.7109375" customWidth="1"/>
    <col min="6" max="6" width="10.28515625" customWidth="1"/>
    <col min="7" max="7" width="11.28515625" customWidth="1"/>
    <col min="8" max="8" width="9.85546875" customWidth="1"/>
    <col min="9" max="9" width="13.140625" customWidth="1"/>
    <col min="10" max="10" width="5.85546875" customWidth="1"/>
    <col min="11" max="11" width="10.5703125" customWidth="1"/>
    <col min="12" max="12" width="8.85546875" customWidth="1"/>
    <col min="13" max="13" width="12.5703125" customWidth="1"/>
    <col min="14" max="14" width="5.140625" customWidth="1"/>
    <col min="15" max="15" width="9.5703125" bestFit="1" customWidth="1"/>
    <col min="16" max="16" width="10.7109375" bestFit="1" customWidth="1"/>
    <col min="17" max="17" width="10.5703125" customWidth="1"/>
    <col min="18" max="18" width="5.42578125" customWidth="1"/>
    <col min="19" max="20" width="9.28515625" hidden="1" customWidth="1"/>
    <col min="21" max="21" width="12.28515625" customWidth="1"/>
    <col min="22" max="22" width="5.140625" customWidth="1"/>
    <col min="23" max="24" width="0" hidden="1" customWidth="1"/>
    <col min="25" max="25" width="12.7109375" customWidth="1"/>
    <col min="26" max="26" width="5.28515625" customWidth="1"/>
    <col min="27" max="27" width="12.85546875" customWidth="1"/>
    <col min="28" max="28" width="5.5703125" customWidth="1"/>
    <col min="29" max="29" width="10.28515625" bestFit="1" customWidth="1"/>
    <col min="30" max="31" width="12.28515625" customWidth="1"/>
    <col min="32" max="32" width="12.5703125" customWidth="1"/>
    <col min="33" max="33" width="14" customWidth="1"/>
    <col min="34" max="34" width="12.85546875" customWidth="1"/>
    <col min="35" max="35" width="14.7109375" customWidth="1"/>
    <col min="36" max="36" width="15.140625" customWidth="1"/>
    <col min="37" max="37" width="7.42578125" customWidth="1"/>
    <col min="38" max="38" width="7.7109375" customWidth="1"/>
  </cols>
  <sheetData>
    <row r="1" spans="1:38" ht="102.75" x14ac:dyDescent="0.25">
      <c r="A1" s="68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77" t="s">
        <v>7</v>
      </c>
      <c r="I1" s="21" t="s">
        <v>8</v>
      </c>
      <c r="J1" s="20" t="s">
        <v>9</v>
      </c>
      <c r="K1" s="141" t="s">
        <v>10</v>
      </c>
      <c r="L1" s="141" t="s">
        <v>11</v>
      </c>
      <c r="M1" s="20" t="s">
        <v>12</v>
      </c>
      <c r="N1" s="20" t="s">
        <v>13</v>
      </c>
      <c r="O1" s="140" t="s">
        <v>14</v>
      </c>
      <c r="P1" s="70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25</v>
      </c>
      <c r="AC1" s="22" t="s">
        <v>27</v>
      </c>
      <c r="AD1" s="22" t="s">
        <v>28</v>
      </c>
      <c r="AE1" s="22" t="s">
        <v>81</v>
      </c>
      <c r="AF1" s="22" t="s">
        <v>80</v>
      </c>
      <c r="AG1" s="22" t="s">
        <v>29</v>
      </c>
      <c r="AH1" s="22" t="s">
        <v>30</v>
      </c>
      <c r="AI1" s="22" t="s">
        <v>31</v>
      </c>
      <c r="AJ1" s="23" t="s">
        <v>63</v>
      </c>
      <c r="AK1" s="82" t="s">
        <v>32</v>
      </c>
      <c r="AL1" s="24" t="s">
        <v>33</v>
      </c>
    </row>
    <row r="2" spans="1:38" ht="35.25" customHeight="1" x14ac:dyDescent="0.25">
      <c r="A2" s="69" t="s">
        <v>34</v>
      </c>
      <c r="B2" s="25" t="s">
        <v>35</v>
      </c>
      <c r="C2" s="25">
        <v>93.043999999999997</v>
      </c>
      <c r="D2" s="25">
        <v>93.045000000000002</v>
      </c>
      <c r="E2" s="25">
        <v>93.045000000000002</v>
      </c>
      <c r="F2" s="25">
        <v>93.043000000000006</v>
      </c>
      <c r="G2" s="25">
        <v>93.052000000000007</v>
      </c>
      <c r="H2" s="25">
        <v>93.042000000000002</v>
      </c>
      <c r="I2" s="26"/>
      <c r="J2" s="25"/>
      <c r="K2" s="142" t="s">
        <v>36</v>
      </c>
      <c r="L2" s="142" t="s">
        <v>36</v>
      </c>
      <c r="M2" s="25">
        <v>93.052999999999997</v>
      </c>
      <c r="N2" s="25"/>
      <c r="O2" s="27"/>
      <c r="P2" s="71">
        <v>93.045000000000002</v>
      </c>
      <c r="Q2" s="28">
        <v>99.998999999999995</v>
      </c>
      <c r="R2" s="28"/>
      <c r="S2" s="28"/>
      <c r="T2" s="28"/>
      <c r="U2" s="28">
        <v>99.998999999999995</v>
      </c>
      <c r="V2" s="28"/>
      <c r="W2" s="28">
        <v>99.998999999999995</v>
      </c>
      <c r="X2" s="28"/>
      <c r="Y2" s="124" t="s">
        <v>37</v>
      </c>
      <c r="Z2" s="124"/>
      <c r="AA2" s="124" t="s">
        <v>37</v>
      </c>
      <c r="AB2" s="124"/>
      <c r="AC2" s="124" t="s">
        <v>38</v>
      </c>
      <c r="AD2" s="124" t="s">
        <v>39</v>
      </c>
      <c r="AE2" s="89" t="s">
        <v>39</v>
      </c>
      <c r="AF2" s="124" t="s">
        <v>39</v>
      </c>
      <c r="AG2" s="124" t="s">
        <v>39</v>
      </c>
      <c r="AH2" s="124" t="s">
        <v>39</v>
      </c>
      <c r="AI2" s="124" t="s">
        <v>39</v>
      </c>
      <c r="AJ2" s="29"/>
      <c r="AK2" s="30"/>
      <c r="AL2" s="24"/>
    </row>
    <row r="3" spans="1:38" x14ac:dyDescent="0.25">
      <c r="A3" s="31">
        <f t="shared" ref="A3:A18" si="0">AL3</f>
        <v>181168</v>
      </c>
      <c r="B3" s="32" t="s">
        <v>40</v>
      </c>
      <c r="C3" s="33">
        <v>412867.42560221185</v>
      </c>
      <c r="D3" s="33">
        <v>491942</v>
      </c>
      <c r="E3" s="33">
        <v>325704</v>
      </c>
      <c r="F3" s="33">
        <v>25260</v>
      </c>
      <c r="G3" s="33">
        <v>197301.09359670084</v>
      </c>
      <c r="H3" s="33">
        <v>4370</v>
      </c>
      <c r="I3" s="34">
        <f t="shared" ref="I3:I18" si="1">SUM(C3:H3)</f>
        <v>1457444.5191989127</v>
      </c>
      <c r="J3" s="125">
        <f t="shared" ref="J3:J18" si="2">SUM(I3/$I$19)</f>
        <v>3.7580242524113384E-2</v>
      </c>
      <c r="K3" s="143">
        <v>268331</v>
      </c>
      <c r="L3" s="33">
        <v>0</v>
      </c>
      <c r="M3" s="33">
        <v>109421</v>
      </c>
      <c r="N3" s="125">
        <f t="shared" ref="N3:N18" si="3">M3/$M$19</f>
        <v>4.451464348335496E-2</v>
      </c>
      <c r="O3" s="33">
        <v>12127</v>
      </c>
      <c r="P3" s="72">
        <f>2151+2000</f>
        <v>4151</v>
      </c>
      <c r="Q3" s="33">
        <v>71670</v>
      </c>
      <c r="R3" s="125">
        <f t="shared" ref="R3:R16" si="4">SUM(Q3/$Q$19)</f>
        <v>3.5024480973550577E-2</v>
      </c>
      <c r="S3" s="36">
        <v>-3.5568576624560994E-4</v>
      </c>
      <c r="T3" s="35"/>
      <c r="U3" s="33">
        <v>197343</v>
      </c>
      <c r="V3" s="125">
        <f t="shared" ref="V3:V18" si="5">SUM(U3/$U$19)</f>
        <v>3.94686E-2</v>
      </c>
      <c r="W3" s="37">
        <v>0</v>
      </c>
      <c r="X3" s="35" t="e">
        <f t="shared" ref="X3:X18" si="6">SUM(W3/$W$19)</f>
        <v>#DIV/0!</v>
      </c>
      <c r="Y3" s="33">
        <v>1091746.0780759987</v>
      </c>
      <c r="Z3" s="125">
        <f>SUM(Y3/$Y$19)</f>
        <v>3.9568917074354913E-2</v>
      </c>
      <c r="AA3" s="33"/>
      <c r="AB3" s="39"/>
      <c r="AC3" s="38"/>
      <c r="AD3" s="33"/>
      <c r="AE3" s="33"/>
      <c r="AF3" s="33"/>
      <c r="AG3" s="33"/>
      <c r="AH3" s="33"/>
      <c r="AI3" s="33"/>
      <c r="AJ3" s="33">
        <f>SUM(I3,K3,L3,M3,O3,P3,Q3,S3,U3,W3,Y3,AA3,AD3,AG3,AH3,AI3)</f>
        <v>3212233.5969192255</v>
      </c>
      <c r="AK3" s="130">
        <f t="shared" ref="AK3:AK18" si="7">SUM(AJ3/$AJ$19)</f>
        <v>6.6898525139445835E-3</v>
      </c>
      <c r="AL3" s="31">
        <v>181168</v>
      </c>
    </row>
    <row r="4" spans="1:38" x14ac:dyDescent="0.25">
      <c r="A4" s="31">
        <f t="shared" si="0"/>
        <v>181169</v>
      </c>
      <c r="B4" s="32" t="s">
        <v>41</v>
      </c>
      <c r="C4" s="33">
        <v>170970.25561469613</v>
      </c>
      <c r="D4" s="33">
        <v>196557</v>
      </c>
      <c r="E4" s="33">
        <v>124978</v>
      </c>
      <c r="F4" s="33">
        <v>10060</v>
      </c>
      <c r="G4" s="33">
        <v>61169.187885541978</v>
      </c>
      <c r="H4" s="33">
        <v>2092</v>
      </c>
      <c r="I4" s="34">
        <f t="shared" si="1"/>
        <v>565826.44350023812</v>
      </c>
      <c r="J4" s="125">
        <f t="shared" si="2"/>
        <v>1.4589848665377143E-2</v>
      </c>
      <c r="K4" s="143">
        <v>44356</v>
      </c>
      <c r="L4" s="33">
        <v>0</v>
      </c>
      <c r="M4" s="33">
        <v>62632</v>
      </c>
      <c r="N4" s="125">
        <f t="shared" si="3"/>
        <v>2.5479945811585417E-2</v>
      </c>
      <c r="O4" s="33">
        <v>345</v>
      </c>
      <c r="P4" s="72">
        <v>2000</v>
      </c>
      <c r="Q4" s="33">
        <v>26812</v>
      </c>
      <c r="R4" s="125">
        <f t="shared" si="4"/>
        <v>1.3102781971017694E-2</v>
      </c>
      <c r="S4" s="36">
        <v>-1.1281126537238784E-4</v>
      </c>
      <c r="T4" s="35"/>
      <c r="U4" s="33">
        <v>63951</v>
      </c>
      <c r="V4" s="125">
        <f t="shared" si="5"/>
        <v>1.27902E-2</v>
      </c>
      <c r="W4" s="37">
        <v>0</v>
      </c>
      <c r="X4" s="35" t="e">
        <f t="shared" si="6"/>
        <v>#DIV/0!</v>
      </c>
      <c r="Y4" s="33">
        <v>356167.50537653459</v>
      </c>
      <c r="Z4" s="125">
        <f t="shared" ref="Z4:Z18" si="8">SUM(Y4/$Y$19)</f>
        <v>1.2908828131226777E-2</v>
      </c>
      <c r="AA4" s="33"/>
      <c r="AB4" s="39"/>
      <c r="AC4" s="38"/>
      <c r="AD4" s="33"/>
      <c r="AE4" s="33"/>
      <c r="AF4" s="33"/>
      <c r="AG4" s="33"/>
      <c r="AH4" s="33"/>
      <c r="AI4" s="33"/>
      <c r="AJ4" s="33">
        <f t="shared" ref="AJ4:AJ18" si="9">SUM(I4,K4,L4,M4,O4,P4,Q4,S4,U4,W4,Y4,AA4,AD4,AG4,AH4,AI4)</f>
        <v>1122089.9487639614</v>
      </c>
      <c r="AK4" s="130">
        <f t="shared" si="7"/>
        <v>2.3368836786371787E-3</v>
      </c>
      <c r="AL4" s="31">
        <v>181169</v>
      </c>
    </row>
    <row r="5" spans="1:38" x14ac:dyDescent="0.25">
      <c r="A5" s="31">
        <f t="shared" si="0"/>
        <v>181170</v>
      </c>
      <c r="B5" s="32" t="s">
        <v>42</v>
      </c>
      <c r="C5" s="33">
        <v>278761.4545874485</v>
      </c>
      <c r="D5" s="33">
        <v>275613</v>
      </c>
      <c r="E5" s="33">
        <v>178700</v>
      </c>
      <c r="F5" s="33">
        <v>14627</v>
      </c>
      <c r="G5" s="33">
        <v>125116.34234570763</v>
      </c>
      <c r="H5" s="33">
        <v>3107</v>
      </c>
      <c r="I5" s="34">
        <f t="shared" si="1"/>
        <v>875924.79693315609</v>
      </c>
      <c r="J5" s="125">
        <f t="shared" si="2"/>
        <v>2.2585742282475306E-2</v>
      </c>
      <c r="K5" s="143">
        <v>55453</v>
      </c>
      <c r="L5" s="33">
        <v>0</v>
      </c>
      <c r="M5" s="33">
        <v>93692</v>
      </c>
      <c r="N5" s="125">
        <f t="shared" si="3"/>
        <v>3.8115772815478684E-2</v>
      </c>
      <c r="O5" s="33">
        <v>518</v>
      </c>
      <c r="P5" s="72">
        <v>2169</v>
      </c>
      <c r="Q5" s="33">
        <v>38818</v>
      </c>
      <c r="R5" s="125">
        <f t="shared" si="4"/>
        <v>1.8970005615059109E-2</v>
      </c>
      <c r="S5" s="36">
        <v>-1.8578738442922519E-4</v>
      </c>
      <c r="T5" s="35"/>
      <c r="U5" s="33">
        <v>123392</v>
      </c>
      <c r="V5" s="125">
        <f t="shared" si="5"/>
        <v>2.46784E-2</v>
      </c>
      <c r="W5" s="37">
        <v>0</v>
      </c>
      <c r="X5" s="35" t="e">
        <f t="shared" si="6"/>
        <v>#DIV/0!</v>
      </c>
      <c r="Y5" s="33">
        <v>678042.34934743622</v>
      </c>
      <c r="Z5" s="125">
        <f t="shared" si="8"/>
        <v>2.4574763338295079E-2</v>
      </c>
      <c r="AA5" s="33"/>
      <c r="AB5" s="39"/>
      <c r="AC5" s="38"/>
      <c r="AD5" s="33"/>
      <c r="AE5" s="33"/>
      <c r="AF5" s="33"/>
      <c r="AG5" s="33"/>
      <c r="AH5" s="33"/>
      <c r="AI5" s="33"/>
      <c r="AJ5" s="33">
        <f t="shared" si="9"/>
        <v>1868009.1460948046</v>
      </c>
      <c r="AK5" s="130">
        <f t="shared" si="7"/>
        <v>3.8903477300215924E-3</v>
      </c>
      <c r="AL5" s="31">
        <v>181170</v>
      </c>
    </row>
    <row r="6" spans="1:38" x14ac:dyDescent="0.25">
      <c r="A6" s="31">
        <f t="shared" si="0"/>
        <v>181171</v>
      </c>
      <c r="B6" s="32" t="s">
        <v>43</v>
      </c>
      <c r="C6" s="33">
        <v>966742.55214564013</v>
      </c>
      <c r="D6" s="33">
        <v>1432435</v>
      </c>
      <c r="E6" s="33">
        <v>964808</v>
      </c>
      <c r="F6" s="33">
        <v>57927</v>
      </c>
      <c r="G6" s="33">
        <v>471330.41573353956</v>
      </c>
      <c r="H6" s="33">
        <v>9585</v>
      </c>
      <c r="I6" s="34">
        <f t="shared" si="1"/>
        <v>3902827.9678791799</v>
      </c>
      <c r="J6" s="125">
        <f t="shared" si="2"/>
        <v>0.10063451447428629</v>
      </c>
      <c r="K6" s="143">
        <v>888985</v>
      </c>
      <c r="L6" s="33">
        <v>0</v>
      </c>
      <c r="M6" s="33">
        <v>269524</v>
      </c>
      <c r="N6" s="125">
        <f t="shared" si="3"/>
        <v>0.10964773462322372</v>
      </c>
      <c r="O6" s="33">
        <v>1488</v>
      </c>
      <c r="P6" s="72">
        <v>7293</v>
      </c>
      <c r="Q6" s="33">
        <v>214495</v>
      </c>
      <c r="R6" s="125">
        <f t="shared" si="4"/>
        <v>0.10482176707718337</v>
      </c>
      <c r="S6" s="36">
        <v>-8.7766529760989768E-4</v>
      </c>
      <c r="T6" s="35"/>
      <c r="U6" s="33">
        <v>502775</v>
      </c>
      <c r="V6" s="125">
        <f t="shared" si="5"/>
        <v>0.10055500000000001</v>
      </c>
      <c r="W6" s="37">
        <v>0</v>
      </c>
      <c r="X6" s="35" t="e">
        <f t="shared" si="6"/>
        <v>#DIV/0!</v>
      </c>
      <c r="Y6" s="33">
        <v>2762763.1989260726</v>
      </c>
      <c r="Z6" s="125">
        <f t="shared" si="8"/>
        <v>0.1001327599060771</v>
      </c>
      <c r="AA6" s="33"/>
      <c r="AB6" s="39"/>
      <c r="AC6" s="38"/>
      <c r="AD6" s="33"/>
      <c r="AE6" s="33"/>
      <c r="AF6" s="33"/>
      <c r="AG6" s="33"/>
      <c r="AH6" s="33"/>
      <c r="AI6" s="42"/>
      <c r="AJ6" s="33">
        <f t="shared" si="9"/>
        <v>8550151.1659275871</v>
      </c>
      <c r="AK6" s="130">
        <f t="shared" si="7"/>
        <v>1.7806690748407985E-2</v>
      </c>
      <c r="AL6" s="31">
        <v>181171</v>
      </c>
    </row>
    <row r="7" spans="1:38" x14ac:dyDescent="0.25">
      <c r="A7" s="31">
        <f t="shared" si="0"/>
        <v>181172</v>
      </c>
      <c r="B7" s="32" t="s">
        <v>44</v>
      </c>
      <c r="C7" s="33">
        <v>617565.84843218164</v>
      </c>
      <c r="D7" s="33">
        <v>842564</v>
      </c>
      <c r="E7" s="33">
        <v>563966</v>
      </c>
      <c r="F7" s="33">
        <v>39202</v>
      </c>
      <c r="G7" s="33">
        <v>310442.6806963007</v>
      </c>
      <c r="H7" s="33">
        <v>6297</v>
      </c>
      <c r="I7" s="34">
        <f t="shared" si="1"/>
        <v>2380037.5291284826</v>
      </c>
      <c r="J7" s="125">
        <f t="shared" si="2"/>
        <v>6.1369325818523876E-2</v>
      </c>
      <c r="K7" s="143">
        <v>1924</v>
      </c>
      <c r="L7" s="33">
        <v>0</v>
      </c>
      <c r="M7" s="33">
        <v>128413</v>
      </c>
      <c r="N7" s="125">
        <f t="shared" si="3"/>
        <v>5.2240967580519833E-2</v>
      </c>
      <c r="O7" s="33">
        <v>709</v>
      </c>
      <c r="P7" s="72">
        <v>4084</v>
      </c>
      <c r="Q7" s="33">
        <v>124916</v>
      </c>
      <c r="R7" s="125">
        <f t="shared" si="4"/>
        <v>6.1045319733389759E-2</v>
      </c>
      <c r="S7" s="36">
        <v>-5.7846103673700499E-4</v>
      </c>
      <c r="T7" s="35"/>
      <c r="U7" s="33">
        <v>310224</v>
      </c>
      <c r="V7" s="125">
        <f t="shared" si="5"/>
        <v>6.2044799999999997E-2</v>
      </c>
      <c r="W7" s="37">
        <v>0</v>
      </c>
      <c r="X7" s="35" t="e">
        <f t="shared" si="6"/>
        <v>#DIV/0!</v>
      </c>
      <c r="Y7" s="33">
        <v>1716218.5735472506</v>
      </c>
      <c r="Z7" s="125">
        <f t="shared" si="8"/>
        <v>6.220211071225993E-2</v>
      </c>
      <c r="AA7" s="33"/>
      <c r="AB7" s="39"/>
      <c r="AC7" s="38"/>
      <c r="AD7" s="33"/>
      <c r="AE7" s="33"/>
      <c r="AF7" s="33"/>
      <c r="AG7" s="33"/>
      <c r="AH7" s="33"/>
      <c r="AI7" s="33"/>
      <c r="AJ7" s="33">
        <f t="shared" si="9"/>
        <v>4666526.1020972719</v>
      </c>
      <c r="AK7" s="130">
        <f t="shared" si="7"/>
        <v>9.7185869064579326E-3</v>
      </c>
      <c r="AL7" s="31">
        <v>181172</v>
      </c>
    </row>
    <row r="8" spans="1:38" x14ac:dyDescent="0.25">
      <c r="A8" s="31">
        <f t="shared" si="0"/>
        <v>181146</v>
      </c>
      <c r="B8" s="32" t="s">
        <v>45</v>
      </c>
      <c r="C8" s="33">
        <v>408293.49540658668</v>
      </c>
      <c r="D8" s="33">
        <v>535454</v>
      </c>
      <c r="E8" s="33">
        <v>355273</v>
      </c>
      <c r="F8" s="33">
        <v>28116</v>
      </c>
      <c r="G8" s="33">
        <v>202756.21531552778</v>
      </c>
      <c r="H8" s="33">
        <v>4327</v>
      </c>
      <c r="I8" s="34">
        <f t="shared" si="1"/>
        <v>1534219.7107221144</v>
      </c>
      <c r="J8" s="125">
        <f t="shared" si="2"/>
        <v>3.9559892712693494E-2</v>
      </c>
      <c r="K8" s="143">
        <v>547249</v>
      </c>
      <c r="L8" s="33">
        <v>0</v>
      </c>
      <c r="M8" s="33">
        <v>64414</v>
      </c>
      <c r="N8" s="125">
        <f t="shared" si="3"/>
        <v>2.6204898925588568E-2</v>
      </c>
      <c r="O8" s="33">
        <v>355</v>
      </c>
      <c r="P8" s="72">
        <v>3572</v>
      </c>
      <c r="Q8" s="33">
        <v>78278</v>
      </c>
      <c r="R8" s="125">
        <f t="shared" si="4"/>
        <v>3.8253750825276857E-2</v>
      </c>
      <c r="S8" s="36">
        <v>-4.0132440898643738E-4</v>
      </c>
      <c r="T8" s="35"/>
      <c r="U8" s="33">
        <v>194821</v>
      </c>
      <c r="V8" s="125">
        <f t="shared" si="5"/>
        <v>3.8964199999999997E-2</v>
      </c>
      <c r="W8" s="37">
        <v>0</v>
      </c>
      <c r="X8" s="35" t="e">
        <f t="shared" si="6"/>
        <v>#DIV/0!</v>
      </c>
      <c r="Y8" s="33">
        <v>1077791.8647460216</v>
      </c>
      <c r="Z8" s="125">
        <f t="shared" si="8"/>
        <v>3.9063164755954297E-2</v>
      </c>
      <c r="AA8" s="33"/>
      <c r="AB8" s="39"/>
      <c r="AC8" s="38"/>
      <c r="AD8" s="33"/>
      <c r="AE8" s="33"/>
      <c r="AF8" s="33"/>
      <c r="AG8" s="43">
        <v>242140</v>
      </c>
      <c r="AH8" s="43"/>
      <c r="AI8" s="42"/>
      <c r="AJ8" s="33">
        <f t="shared" si="9"/>
        <v>3742840.5750668114</v>
      </c>
      <c r="AK8" s="130">
        <f t="shared" si="7"/>
        <v>7.794903662802991E-3</v>
      </c>
      <c r="AL8" s="31">
        <v>181146</v>
      </c>
    </row>
    <row r="9" spans="1:38" x14ac:dyDescent="0.25">
      <c r="A9" s="31">
        <f t="shared" si="0"/>
        <v>181174</v>
      </c>
      <c r="B9" s="32" t="s">
        <v>46</v>
      </c>
      <c r="C9" s="33">
        <v>123095.25356854615</v>
      </c>
      <c r="D9" s="33">
        <v>51655</v>
      </c>
      <c r="E9" s="33">
        <v>26511</v>
      </c>
      <c r="F9" s="33">
        <v>4461</v>
      </c>
      <c r="G9" s="33">
        <v>37844.342190342235</v>
      </c>
      <c r="H9" s="33">
        <v>1641</v>
      </c>
      <c r="I9" s="34">
        <f t="shared" si="1"/>
        <v>245207.59575888838</v>
      </c>
      <c r="J9" s="125">
        <f t="shared" si="2"/>
        <v>6.3226838455839153E-3</v>
      </c>
      <c r="K9" s="143">
        <v>2873</v>
      </c>
      <c r="L9" s="33">
        <v>0</v>
      </c>
      <c r="M9" s="33">
        <v>13636</v>
      </c>
      <c r="N9" s="125">
        <f t="shared" si="3"/>
        <v>5.5473965558624789E-3</v>
      </c>
      <c r="O9" s="33">
        <v>76</v>
      </c>
      <c r="P9" s="72">
        <v>2000</v>
      </c>
      <c r="Q9" s="33">
        <v>4807</v>
      </c>
      <c r="R9" s="125">
        <f t="shared" si="4"/>
        <v>2.3491374360242448E-3</v>
      </c>
      <c r="S9" s="36">
        <v>-2.3337211402252251E-5</v>
      </c>
      <c r="T9" s="35"/>
      <c r="U9" s="33">
        <v>37551</v>
      </c>
      <c r="V9" s="125">
        <f t="shared" si="5"/>
        <v>7.5101999999999999E-3</v>
      </c>
      <c r="W9" s="37">
        <v>0</v>
      </c>
      <c r="X9" s="35" t="e">
        <f t="shared" si="6"/>
        <v>#DIV/0!</v>
      </c>
      <c r="Y9" s="33">
        <v>207738.37002609536</v>
      </c>
      <c r="Z9" s="125">
        <f t="shared" si="8"/>
        <v>7.5292071130774558E-3</v>
      </c>
      <c r="AA9" s="33"/>
      <c r="AB9" s="39"/>
      <c r="AC9" s="38"/>
      <c r="AD9" s="33"/>
      <c r="AE9" s="33"/>
      <c r="AF9" s="33"/>
      <c r="AG9" s="33"/>
      <c r="AH9" s="33"/>
      <c r="AI9" s="33"/>
      <c r="AJ9" s="33">
        <f t="shared" si="9"/>
        <v>513888.96576164657</v>
      </c>
      <c r="AK9" s="130">
        <f t="shared" si="7"/>
        <v>1.0702339309277141E-3</v>
      </c>
      <c r="AL9" s="31">
        <v>181174</v>
      </c>
    </row>
    <row r="10" spans="1:38" x14ac:dyDescent="0.25">
      <c r="A10" s="31">
        <f t="shared" si="0"/>
        <v>181177</v>
      </c>
      <c r="B10" s="32" t="s">
        <v>47</v>
      </c>
      <c r="C10" s="33">
        <v>316489.80691952968</v>
      </c>
      <c r="D10" s="33">
        <v>325025</v>
      </c>
      <c r="E10" s="33">
        <v>212277</v>
      </c>
      <c r="F10" s="33">
        <v>17922</v>
      </c>
      <c r="G10" s="33">
        <v>148268.29861871587</v>
      </c>
      <c r="H10" s="33">
        <v>3462</v>
      </c>
      <c r="I10" s="34">
        <f t="shared" si="1"/>
        <v>1023444.1055382455</v>
      </c>
      <c r="J10" s="125">
        <f t="shared" si="2"/>
        <v>2.6389531257863513E-2</v>
      </c>
      <c r="K10" s="143">
        <v>102953</v>
      </c>
      <c r="L10" s="33">
        <v>0</v>
      </c>
      <c r="M10" s="33">
        <v>59399</v>
      </c>
      <c r="N10" s="125">
        <f t="shared" si="3"/>
        <v>2.4164696980175666E-2</v>
      </c>
      <c r="O10" s="33">
        <v>328</v>
      </c>
      <c r="P10" s="72">
        <v>2383</v>
      </c>
      <c r="Q10" s="33">
        <v>46322</v>
      </c>
      <c r="R10" s="125">
        <f t="shared" si="4"/>
        <v>2.2637142565324543E-2</v>
      </c>
      <c r="S10" s="36">
        <v>-2.3844056270752467E-4</v>
      </c>
      <c r="T10" s="35"/>
      <c r="U10" s="33">
        <v>144197</v>
      </c>
      <c r="V10" s="125">
        <f t="shared" si="5"/>
        <v>2.8839400000000001E-2</v>
      </c>
      <c r="W10" s="37">
        <v>0</v>
      </c>
      <c r="X10" s="35" t="e">
        <f t="shared" si="6"/>
        <v>#DIV/0!</v>
      </c>
      <c r="Y10" s="33">
        <v>797726.6659483246</v>
      </c>
      <c r="Z10" s="125">
        <f t="shared" si="8"/>
        <v>2.8912565775861265E-2</v>
      </c>
      <c r="AA10" s="33"/>
      <c r="AB10" s="39"/>
      <c r="AC10" s="38"/>
      <c r="AD10" s="33"/>
      <c r="AE10" s="33"/>
      <c r="AF10" s="33"/>
      <c r="AG10" s="33"/>
      <c r="AH10" s="33"/>
      <c r="AI10" s="33"/>
      <c r="AJ10" s="33">
        <f t="shared" si="9"/>
        <v>2176752.7712481297</v>
      </c>
      <c r="AK10" s="130">
        <f t="shared" si="7"/>
        <v>4.5333424732673065E-3</v>
      </c>
      <c r="AL10" s="31">
        <v>181177</v>
      </c>
    </row>
    <row r="11" spans="1:38" x14ac:dyDescent="0.25">
      <c r="A11" s="31">
        <f t="shared" si="0"/>
        <v>181149</v>
      </c>
      <c r="B11" s="32" t="s">
        <v>48</v>
      </c>
      <c r="C11" s="33">
        <v>911739.77801176009</v>
      </c>
      <c r="D11" s="33">
        <v>1326572</v>
      </c>
      <c r="E11" s="33">
        <v>892869</v>
      </c>
      <c r="F11" s="33">
        <v>60673</v>
      </c>
      <c r="G11" s="33">
        <v>475742.45980857598</v>
      </c>
      <c r="H11" s="33">
        <v>9067</v>
      </c>
      <c r="I11" s="34">
        <f t="shared" si="1"/>
        <v>3676663.2378203361</v>
      </c>
      <c r="J11" s="125">
        <f t="shared" si="2"/>
        <v>9.4802851385880238E-2</v>
      </c>
      <c r="K11" s="143">
        <v>219677</v>
      </c>
      <c r="L11" s="33">
        <v>0</v>
      </c>
      <c r="M11" s="33">
        <v>205975</v>
      </c>
      <c r="N11" s="125">
        <f t="shared" si="3"/>
        <v>8.3794734936475074E-2</v>
      </c>
      <c r="O11" s="33">
        <v>1137</v>
      </c>
      <c r="P11" s="72">
        <v>8348</v>
      </c>
      <c r="Q11" s="33">
        <v>198418</v>
      </c>
      <c r="R11" s="125">
        <f t="shared" si="4"/>
        <v>9.6965082542346287E-2</v>
      </c>
      <c r="S11" s="36">
        <v>-9.2153893124952298E-4</v>
      </c>
      <c r="T11" s="35"/>
      <c r="U11" s="33">
        <v>472444</v>
      </c>
      <c r="V11" s="125">
        <f t="shared" si="5"/>
        <v>9.4488799999999998E-2</v>
      </c>
      <c r="W11" s="37">
        <v>0</v>
      </c>
      <c r="X11" s="35" t="e">
        <f t="shared" si="6"/>
        <v>#DIV/0!</v>
      </c>
      <c r="Y11" s="33">
        <v>2613654.2805701061</v>
      </c>
      <c r="Z11" s="125">
        <f t="shared" si="8"/>
        <v>9.4728501036769511E-2</v>
      </c>
      <c r="AA11" s="33">
        <v>2048625</v>
      </c>
      <c r="AB11" s="128">
        <v>0.2151916790765043</v>
      </c>
      <c r="AC11" s="33">
        <v>107361</v>
      </c>
      <c r="AD11" s="43">
        <v>20438532</v>
      </c>
      <c r="AE11" s="43">
        <v>313392.19</v>
      </c>
      <c r="AF11" s="43">
        <v>972348</v>
      </c>
      <c r="AG11" s="43">
        <v>33827002</v>
      </c>
      <c r="AH11" s="43">
        <v>14189380</v>
      </c>
      <c r="AI11" s="44">
        <v>1749714</v>
      </c>
      <c r="AJ11" s="33">
        <f>SUM(I11,K11,L11,M11,O11,P11,Q11,S11,U11,W11,Y11,AA11,AC11,AD11,AE11,AF11,AG11,AH11,AI11)</f>
        <v>81042670.707468897</v>
      </c>
      <c r="AK11" s="130">
        <f t="shared" si="7"/>
        <v>0.16878084921629596</v>
      </c>
      <c r="AL11" s="31">
        <v>181149</v>
      </c>
    </row>
    <row r="12" spans="1:38" x14ac:dyDescent="0.25">
      <c r="A12" s="31">
        <f t="shared" si="0"/>
        <v>181147</v>
      </c>
      <c r="B12" s="32" t="s">
        <v>49</v>
      </c>
      <c r="C12" s="33">
        <v>1350764.7241169803</v>
      </c>
      <c r="D12" s="33">
        <v>2043801</v>
      </c>
      <c r="E12" s="33">
        <v>1380255</v>
      </c>
      <c r="F12" s="33">
        <v>101770</v>
      </c>
      <c r="G12" s="33">
        <v>717816.15831533924</v>
      </c>
      <c r="H12" s="33">
        <v>13203</v>
      </c>
      <c r="I12" s="34">
        <f t="shared" si="1"/>
        <v>5607609.8824323192</v>
      </c>
      <c r="J12" s="125">
        <f t="shared" si="2"/>
        <v>0.14459235777856752</v>
      </c>
      <c r="K12" s="143">
        <v>735014</v>
      </c>
      <c r="L12" s="33">
        <v>190959.2</v>
      </c>
      <c r="M12" s="33">
        <v>450446</v>
      </c>
      <c r="N12" s="125">
        <f t="shared" si="3"/>
        <v>0.18325040987107877</v>
      </c>
      <c r="O12" s="33">
        <v>2487</v>
      </c>
      <c r="P12" s="72">
        <v>25000</v>
      </c>
      <c r="Q12" s="33">
        <v>307338</v>
      </c>
      <c r="R12" s="125">
        <f t="shared" si="4"/>
        <v>0.15019330170851247</v>
      </c>
      <c r="S12" s="36">
        <v>-1.5782059508518543E-3</v>
      </c>
      <c r="T12" s="35"/>
      <c r="U12" s="33">
        <v>714539</v>
      </c>
      <c r="V12" s="125">
        <f t="shared" si="5"/>
        <v>0.1429078</v>
      </c>
      <c r="W12" s="37">
        <v>0</v>
      </c>
      <c r="X12" s="35" t="e">
        <f t="shared" si="6"/>
        <v>#DIV/0!</v>
      </c>
      <c r="Y12" s="33">
        <v>3926429.1562000401</v>
      </c>
      <c r="Z12" s="125">
        <f t="shared" si="8"/>
        <v>0.14230831948928099</v>
      </c>
      <c r="AA12" s="33">
        <v>3098417</v>
      </c>
      <c r="AB12" s="128">
        <v>0.32546393640084703</v>
      </c>
      <c r="AC12" s="33">
        <v>56266</v>
      </c>
      <c r="AD12" s="43">
        <v>45435239</v>
      </c>
      <c r="AE12" s="43">
        <v>639845.6</v>
      </c>
      <c r="AF12" s="43">
        <v>2161548</v>
      </c>
      <c r="AG12" s="43">
        <v>62726170</v>
      </c>
      <c r="AH12" s="43">
        <v>31601407</v>
      </c>
      <c r="AI12" s="44">
        <v>31000000</v>
      </c>
      <c r="AJ12" s="33">
        <f>SUM(I12,K12,L12,M12,O12,P12,Q12,S12,U12,W12,Y12,AA12,AC12,AD12,AE12,AF12,AG12,AH12,AI12)</f>
        <v>188678714.83705416</v>
      </c>
      <c r="AK12" s="130">
        <f t="shared" si="7"/>
        <v>0.39294551180557868</v>
      </c>
      <c r="AL12" s="31">
        <v>181147</v>
      </c>
    </row>
    <row r="13" spans="1:38" x14ac:dyDescent="0.25">
      <c r="A13" s="31">
        <f t="shared" si="0"/>
        <v>181176</v>
      </c>
      <c r="B13" s="32" t="s">
        <v>50</v>
      </c>
      <c r="C13" s="33">
        <v>169801.95510221622</v>
      </c>
      <c r="D13" s="33">
        <v>126534</v>
      </c>
      <c r="E13" s="33">
        <v>77394</v>
      </c>
      <c r="F13" s="33">
        <v>8703</v>
      </c>
      <c r="G13" s="33">
        <v>65536.257866821281</v>
      </c>
      <c r="H13" s="33">
        <v>2081</v>
      </c>
      <c r="I13" s="34">
        <f t="shared" si="1"/>
        <v>450050.21296903747</v>
      </c>
      <c r="J13" s="125">
        <f t="shared" si="2"/>
        <v>1.160455573341589E-2</v>
      </c>
      <c r="K13" s="143">
        <v>218739</v>
      </c>
      <c r="L13" s="33">
        <v>0</v>
      </c>
      <c r="M13" s="33">
        <v>18719</v>
      </c>
      <c r="N13" s="125">
        <f t="shared" si="3"/>
        <v>7.6152622564674196E-3</v>
      </c>
      <c r="O13" s="33">
        <v>103</v>
      </c>
      <c r="P13" s="72">
        <v>2000</v>
      </c>
      <c r="Q13" s="33">
        <v>16179</v>
      </c>
      <c r="R13" s="125">
        <f t="shared" si="4"/>
        <v>7.906531012572552E-3</v>
      </c>
      <c r="S13" s="36">
        <v>-9.1121846007663105E-5</v>
      </c>
      <c r="T13" s="35"/>
      <c r="U13" s="33">
        <v>63307</v>
      </c>
      <c r="V13" s="125">
        <f t="shared" si="5"/>
        <v>1.26614E-2</v>
      </c>
      <c r="W13" s="37">
        <v>0</v>
      </c>
      <c r="X13" s="35" t="e">
        <f t="shared" si="6"/>
        <v>#DIV/0!</v>
      </c>
      <c r="Y13" s="33">
        <v>347873.10149027669</v>
      </c>
      <c r="Z13" s="125">
        <f t="shared" si="8"/>
        <v>1.2608208247036361E-2</v>
      </c>
      <c r="AA13" s="33"/>
      <c r="AB13" s="128"/>
      <c r="AC13" s="38"/>
      <c r="AD13" s="33"/>
      <c r="AE13" s="33"/>
      <c r="AF13" s="33"/>
      <c r="AG13" s="33"/>
      <c r="AH13" s="33"/>
      <c r="AI13" s="33"/>
      <c r="AJ13" s="33">
        <f t="shared" si="9"/>
        <v>1116970.3143681923</v>
      </c>
      <c r="AK13" s="130">
        <f t="shared" si="7"/>
        <v>2.3262214406648656E-3</v>
      </c>
      <c r="AL13" s="31">
        <v>181176</v>
      </c>
    </row>
    <row r="14" spans="1:38" x14ac:dyDescent="0.25">
      <c r="A14" s="31">
        <f t="shared" si="0"/>
        <v>181150</v>
      </c>
      <c r="B14" s="32" t="s">
        <v>51</v>
      </c>
      <c r="C14" s="33">
        <v>1266905.2282691081</v>
      </c>
      <c r="D14" s="33">
        <v>1882033</v>
      </c>
      <c r="E14" s="33">
        <v>1270329</v>
      </c>
      <c r="F14" s="33">
        <v>92623</v>
      </c>
      <c r="G14" s="33">
        <v>681097.28346733912</v>
      </c>
      <c r="H14" s="33">
        <v>12412</v>
      </c>
      <c r="I14" s="34">
        <f t="shared" si="1"/>
        <v>5205399.511736447</v>
      </c>
      <c r="J14" s="125">
        <f t="shared" si="2"/>
        <v>0.13422135354660369</v>
      </c>
      <c r="K14" s="143">
        <v>2841548</v>
      </c>
      <c r="L14" s="33">
        <v>0</v>
      </c>
      <c r="M14" s="33">
        <v>338856</v>
      </c>
      <c r="N14" s="125">
        <f t="shared" si="3"/>
        <v>0.1378533739610836</v>
      </c>
      <c r="O14" s="33">
        <v>2782</v>
      </c>
      <c r="P14" s="72">
        <v>12666</v>
      </c>
      <c r="Q14" s="33">
        <v>282772</v>
      </c>
      <c r="R14" s="125">
        <f t="shared" si="4"/>
        <v>0.13818811962959179</v>
      </c>
      <c r="S14" s="36">
        <v>-1.4320565634713734E-3</v>
      </c>
      <c r="T14" s="35"/>
      <c r="U14" s="33">
        <v>668298</v>
      </c>
      <c r="V14" s="125">
        <f t="shared" si="5"/>
        <v>0.13365959999999999</v>
      </c>
      <c r="W14" s="37">
        <v>0</v>
      </c>
      <c r="X14" s="35" t="e">
        <f t="shared" si="6"/>
        <v>#DIV/0!</v>
      </c>
      <c r="Y14" s="33">
        <v>3672317.2618876472</v>
      </c>
      <c r="Z14" s="125">
        <f t="shared" si="8"/>
        <v>0.13309836428488558</v>
      </c>
      <c r="AA14" s="33">
        <v>2897892</v>
      </c>
      <c r="AB14" s="128">
        <v>0.30440038819323656</v>
      </c>
      <c r="AC14" s="33">
        <v>0</v>
      </c>
      <c r="AD14" s="43">
        <v>27553653</v>
      </c>
      <c r="AE14" s="43">
        <v>419610.48</v>
      </c>
      <c r="AF14" s="43">
        <v>1310846</v>
      </c>
      <c r="AG14" s="43">
        <v>44973712</v>
      </c>
      <c r="AH14" s="43">
        <v>19129033</v>
      </c>
      <c r="AI14" s="44">
        <v>2899415</v>
      </c>
      <c r="AJ14" s="33">
        <f>SUM(I14,K14,L14,M14,O14,P14,Q14,S14,U14,W14,Y14,AA14,AC14,AD14,AE14,AF14,AG14,AH14,AI14)</f>
        <v>112208800.25219204</v>
      </c>
      <c r="AK14" s="130">
        <f t="shared" si="7"/>
        <v>0.23368796253602864</v>
      </c>
      <c r="AL14" s="31">
        <v>181150</v>
      </c>
    </row>
    <row r="15" spans="1:38" x14ac:dyDescent="0.25">
      <c r="A15" s="31">
        <f t="shared" si="0"/>
        <v>181151</v>
      </c>
      <c r="B15" s="32" t="s">
        <v>52</v>
      </c>
      <c r="C15" s="33">
        <v>671876.08311504719</v>
      </c>
      <c r="D15" s="33">
        <v>955836</v>
      </c>
      <c r="E15" s="33">
        <v>640939</v>
      </c>
      <c r="F15" s="33">
        <v>45883</v>
      </c>
      <c r="G15" s="33">
        <v>347035.13698711077</v>
      </c>
      <c r="H15" s="33">
        <v>6809</v>
      </c>
      <c r="I15" s="34">
        <f t="shared" si="1"/>
        <v>2668378.2201021579</v>
      </c>
      <c r="J15" s="125">
        <f t="shared" si="2"/>
        <v>6.8804197577702148E-2</v>
      </c>
      <c r="K15" s="143">
        <v>1699071</v>
      </c>
      <c r="L15" s="33">
        <v>0</v>
      </c>
      <c r="M15" s="45">
        <v>165967</v>
      </c>
      <c r="N15" s="125">
        <f t="shared" si="3"/>
        <v>6.7518683205252852E-2</v>
      </c>
      <c r="O15" s="33">
        <v>1469</v>
      </c>
      <c r="P15" s="72">
        <v>6112</v>
      </c>
      <c r="Q15" s="33">
        <v>142118</v>
      </c>
      <c r="R15" s="125">
        <f t="shared" si="4"/>
        <v>6.9451781596191725E-2</v>
      </c>
      <c r="S15" s="36">
        <v>-6.852085819094002E-4</v>
      </c>
      <c r="T15" s="35"/>
      <c r="U15" s="33">
        <v>340173</v>
      </c>
      <c r="V15" s="125">
        <f t="shared" si="5"/>
        <v>6.8034600000000001E-2</v>
      </c>
      <c r="W15" s="37">
        <v>0</v>
      </c>
      <c r="X15" s="35" t="e">
        <f t="shared" si="6"/>
        <v>#DIV/0!</v>
      </c>
      <c r="Y15" s="33">
        <v>1869258.7866614729</v>
      </c>
      <c r="Z15" s="125">
        <f t="shared" si="8"/>
        <v>6.7748854248476889E-2</v>
      </c>
      <c r="AA15" s="33">
        <v>1475066</v>
      </c>
      <c r="AB15" s="128">
        <v>0.15494389128740638</v>
      </c>
      <c r="AC15" s="33">
        <v>56266</v>
      </c>
      <c r="AD15" s="43">
        <v>12879224</v>
      </c>
      <c r="AE15" s="43">
        <v>185887.73</v>
      </c>
      <c r="AF15" s="43">
        <v>612720</v>
      </c>
      <c r="AG15" s="43">
        <v>18770088</v>
      </c>
      <c r="AH15" s="43">
        <v>8954534</v>
      </c>
      <c r="AI15" s="44">
        <v>900000</v>
      </c>
      <c r="AJ15" s="33">
        <f>SUM(I15,K15,L15,M15,O15,P15,Q15,S15,U15,W15,Y15,AA15,AC15,AD15,AE15,AF15,AG15,AH15,AI15)</f>
        <v>50726332.736078426</v>
      </c>
      <c r="AK15" s="130">
        <f t="shared" si="7"/>
        <v>0.10564352633105747</v>
      </c>
      <c r="AL15" s="31">
        <v>181151</v>
      </c>
    </row>
    <row r="16" spans="1:38" x14ac:dyDescent="0.25">
      <c r="A16" s="31">
        <f t="shared" si="0"/>
        <v>181145</v>
      </c>
      <c r="B16" s="32" t="s">
        <v>53</v>
      </c>
      <c r="C16" s="33">
        <v>898330.48711203609</v>
      </c>
      <c r="D16" s="33">
        <v>1306555</v>
      </c>
      <c r="E16" s="33">
        <v>879267</v>
      </c>
      <c r="F16" s="33">
        <v>66503</v>
      </c>
      <c r="G16" s="33">
        <v>482921.30935005925</v>
      </c>
      <c r="H16" s="33">
        <v>8941</v>
      </c>
      <c r="I16" s="34">
        <f t="shared" si="1"/>
        <v>3642517.7964620953</v>
      </c>
      <c r="J16" s="125">
        <f t="shared" si="2"/>
        <v>9.3922410346491042E-2</v>
      </c>
      <c r="K16" s="143">
        <v>701558</v>
      </c>
      <c r="L16" s="33">
        <v>0</v>
      </c>
      <c r="M16" s="45">
        <v>182595</v>
      </c>
      <c r="N16" s="125">
        <f t="shared" si="3"/>
        <v>7.4283284989565074E-2</v>
      </c>
      <c r="O16" s="33">
        <v>1008</v>
      </c>
      <c r="P16" s="72">
        <v>8452</v>
      </c>
      <c r="Q16" s="33">
        <v>195379</v>
      </c>
      <c r="R16" s="125">
        <f t="shared" si="4"/>
        <v>9.5479950720403772E-2</v>
      </c>
      <c r="S16" s="36">
        <v>-1.0147008003468854E-3</v>
      </c>
      <c r="T16" s="35"/>
      <c r="U16" s="33">
        <v>465050</v>
      </c>
      <c r="V16" s="125">
        <f t="shared" si="5"/>
        <v>9.3009999999999995E-2</v>
      </c>
      <c r="W16" s="37">
        <v>0</v>
      </c>
      <c r="X16" s="35" t="e">
        <f t="shared" si="6"/>
        <v>#DIV/0!</v>
      </c>
      <c r="Y16" s="33">
        <v>2590033.2622667933</v>
      </c>
      <c r="Z16" s="125">
        <f t="shared" si="8"/>
        <v>9.3872387941220062E-2</v>
      </c>
      <c r="AA16" s="33"/>
      <c r="AB16" s="128"/>
      <c r="AC16" s="38"/>
      <c r="AD16" s="33"/>
      <c r="AE16" s="33"/>
      <c r="AF16" s="33"/>
      <c r="AG16" s="43">
        <v>242140</v>
      </c>
      <c r="AH16" s="43"/>
      <c r="AI16" s="44"/>
      <c r="AJ16" s="33">
        <f t="shared" si="9"/>
        <v>8028733.0577141875</v>
      </c>
      <c r="AK16" s="130">
        <f t="shared" si="7"/>
        <v>1.6720776496906134E-2</v>
      </c>
      <c r="AL16" s="31">
        <v>181145</v>
      </c>
    </row>
    <row r="17" spans="1:38" x14ac:dyDescent="0.25">
      <c r="A17" s="31">
        <f t="shared" si="0"/>
        <v>181178</v>
      </c>
      <c r="B17" s="32" t="s">
        <v>54</v>
      </c>
      <c r="C17" s="33">
        <v>339394.28999156086</v>
      </c>
      <c r="D17" s="33">
        <v>441065</v>
      </c>
      <c r="E17" s="33">
        <v>291131</v>
      </c>
      <c r="F17" s="33">
        <v>23674</v>
      </c>
      <c r="G17" s="33">
        <v>163541.95179372915</v>
      </c>
      <c r="H17" s="33">
        <v>3678</v>
      </c>
      <c r="I17" s="34">
        <f t="shared" si="1"/>
        <v>1262484.24178529</v>
      </c>
      <c r="J17" s="125">
        <f t="shared" si="2"/>
        <v>3.2553187009300731E-2</v>
      </c>
      <c r="K17" s="143">
        <v>134484</v>
      </c>
      <c r="L17" s="33">
        <v>0</v>
      </c>
      <c r="M17" s="45">
        <v>122743</v>
      </c>
      <c r="N17" s="125">
        <f t="shared" si="3"/>
        <v>4.9934298581418908E-2</v>
      </c>
      <c r="O17" s="33">
        <v>9787</v>
      </c>
      <c r="P17" s="72">
        <v>3550</v>
      </c>
      <c r="Q17" s="33">
        <v>63944</v>
      </c>
      <c r="R17" s="125">
        <f>SUM(Q17/$Q$19)</f>
        <v>3.1248854630566741E-2</v>
      </c>
      <c r="S17" s="36">
        <v>-3.3034295742656198E-4</v>
      </c>
      <c r="T17" s="35"/>
      <c r="U17" s="33">
        <v>156828</v>
      </c>
      <c r="V17" s="125">
        <f t="shared" si="5"/>
        <v>3.13656E-2</v>
      </c>
      <c r="W17" s="37">
        <v>0</v>
      </c>
      <c r="X17" s="35" t="e">
        <f t="shared" si="6"/>
        <v>#DIV/0!</v>
      </c>
      <c r="Y17" s="33">
        <v>867601.64086798602</v>
      </c>
      <c r="Z17" s="125">
        <f t="shared" si="8"/>
        <v>3.1445093387997322E-2</v>
      </c>
      <c r="AA17" s="33"/>
      <c r="AB17" s="128"/>
      <c r="AC17" s="38"/>
      <c r="AD17" s="33"/>
      <c r="AE17" s="33"/>
      <c r="AF17" s="33"/>
      <c r="AG17" s="33"/>
      <c r="AH17" s="33"/>
      <c r="AI17" s="33"/>
      <c r="AJ17" s="33">
        <f t="shared" si="9"/>
        <v>2621421.8823229331</v>
      </c>
      <c r="AK17" s="130">
        <f t="shared" si="7"/>
        <v>5.4594179534099424E-3</v>
      </c>
      <c r="AL17" s="31">
        <v>181178</v>
      </c>
    </row>
    <row r="18" spans="1:38" x14ac:dyDescent="0.25">
      <c r="A18" s="31">
        <f t="shared" si="0"/>
        <v>181180</v>
      </c>
      <c r="B18" s="46" t="s">
        <v>55</v>
      </c>
      <c r="C18" s="47">
        <v>1043508.362004451</v>
      </c>
      <c r="D18" s="47">
        <v>1560988</v>
      </c>
      <c r="E18" s="47">
        <v>1052165</v>
      </c>
      <c r="F18" s="33">
        <v>76430</v>
      </c>
      <c r="G18" s="33">
        <v>540765.86602864868</v>
      </c>
      <c r="H18" s="33">
        <v>10308</v>
      </c>
      <c r="I18" s="34">
        <f t="shared" si="1"/>
        <v>4284165.2280330993</v>
      </c>
      <c r="J18" s="125">
        <f t="shared" si="2"/>
        <v>0.11046730504112182</v>
      </c>
      <c r="K18" s="143">
        <v>1435046</v>
      </c>
      <c r="L18" s="33">
        <v>194198</v>
      </c>
      <c r="M18" s="45">
        <v>171658</v>
      </c>
      <c r="N18" s="126">
        <f t="shared" si="3"/>
        <v>6.9833895422868969E-2</v>
      </c>
      <c r="O18" s="33">
        <v>1444</v>
      </c>
      <c r="P18" s="73">
        <v>7673</v>
      </c>
      <c r="Q18" s="33">
        <v>234017</v>
      </c>
      <c r="R18" s="126">
        <f>SUM(Q18/$Q$19)</f>
        <v>0.1143619919629885</v>
      </c>
      <c r="S18" s="36">
        <v>-1.1733114352463999E-3</v>
      </c>
      <c r="T18" s="48"/>
      <c r="U18" s="33">
        <v>545107</v>
      </c>
      <c r="V18" s="126">
        <f t="shared" si="5"/>
        <v>0.1090214</v>
      </c>
      <c r="W18" s="37">
        <v>0</v>
      </c>
      <c r="X18" s="48" t="e">
        <f t="shared" si="6"/>
        <v>#DIV/0!</v>
      </c>
      <c r="Y18" s="33">
        <v>3015640.1047153533</v>
      </c>
      <c r="Z18" s="125">
        <f t="shared" si="8"/>
        <v>0.10929795455722653</v>
      </c>
      <c r="AA18" s="45"/>
      <c r="AB18" s="129"/>
      <c r="AC18" s="50"/>
      <c r="AD18" s="45"/>
      <c r="AE18" s="45"/>
      <c r="AF18" s="45"/>
      <c r="AG18" s="45"/>
      <c r="AH18" s="45"/>
      <c r="AI18" s="51"/>
      <c r="AJ18" s="33">
        <f t="shared" si="9"/>
        <v>9888948.3315751404</v>
      </c>
      <c r="AK18" s="131">
        <f t="shared" si="7"/>
        <v>2.0594892575591099E-2</v>
      </c>
      <c r="AL18" s="31">
        <v>181180</v>
      </c>
    </row>
    <row r="19" spans="1:38" ht="15" customHeight="1" x14ac:dyDescent="0.25">
      <c r="A19" s="134" t="s">
        <v>56</v>
      </c>
      <c r="B19" s="135"/>
      <c r="C19" s="33">
        <v>9947107</v>
      </c>
      <c r="D19" s="33">
        <v>13794629</v>
      </c>
      <c r="E19" s="33">
        <v>9236566</v>
      </c>
      <c r="F19" s="33">
        <v>673834</v>
      </c>
      <c r="G19" s="33">
        <v>5028685</v>
      </c>
      <c r="H19" s="33">
        <v>101380</v>
      </c>
      <c r="I19" s="34">
        <f>SUM(I3:I18)</f>
        <v>38782201</v>
      </c>
      <c r="J19" s="128">
        <f>SUM(J3:J18)</f>
        <v>1.0000000000000002</v>
      </c>
      <c r="K19" s="143">
        <f>SUM(K3:K18)</f>
        <v>9897261</v>
      </c>
      <c r="L19" s="33">
        <v>385157.2</v>
      </c>
      <c r="M19" s="33">
        <v>2458090</v>
      </c>
      <c r="N19" s="127">
        <f>SUM(N3:N18)</f>
        <v>1</v>
      </c>
      <c r="O19" s="33">
        <f>SUM(O3:O18)</f>
        <v>36163</v>
      </c>
      <c r="P19" s="72">
        <f>SUM(P3:P18)</f>
        <v>101453</v>
      </c>
      <c r="Q19" s="33">
        <v>2046283</v>
      </c>
      <c r="R19" s="128">
        <f>SUM(R3:R18)</f>
        <v>0.99999999999999989</v>
      </c>
      <c r="S19" s="54">
        <f>SUM(S3:S18)</f>
        <v>-0.01</v>
      </c>
      <c r="T19" s="39">
        <f>SUM(T3:T18)</f>
        <v>0</v>
      </c>
      <c r="U19" s="33">
        <v>5000000</v>
      </c>
      <c r="V19" s="128">
        <f t="shared" ref="V19:AK19" si="10">SUM(V3:V18)</f>
        <v>1.0000000000000002</v>
      </c>
      <c r="W19" s="33">
        <f>SUM(W3:W18)</f>
        <v>0</v>
      </c>
      <c r="X19" s="39" t="e">
        <f t="shared" si="10"/>
        <v>#DIV/0!</v>
      </c>
      <c r="Y19" s="33">
        <f t="shared" si="10"/>
        <v>27591002.200653408</v>
      </c>
      <c r="Z19" s="128">
        <f t="shared" si="10"/>
        <v>1</v>
      </c>
      <c r="AA19" s="33">
        <f t="shared" si="10"/>
        <v>9520000</v>
      </c>
      <c r="AB19" s="128">
        <f t="shared" si="10"/>
        <v>0.99999989495799424</v>
      </c>
      <c r="AC19" s="38">
        <f>SUM(AC3:AC18)</f>
        <v>219893</v>
      </c>
      <c r="AD19" s="33">
        <f t="shared" si="10"/>
        <v>106306648</v>
      </c>
      <c r="AE19" s="33">
        <f>SUM(AE3:AE18)</f>
        <v>1558736</v>
      </c>
      <c r="AF19" s="33">
        <f>SUM(AF3:AF18)</f>
        <v>5057462</v>
      </c>
      <c r="AG19" s="33">
        <f t="shared" si="10"/>
        <v>160781252</v>
      </c>
      <c r="AH19" s="33">
        <f t="shared" si="10"/>
        <v>73874354</v>
      </c>
      <c r="AI19" s="37">
        <f t="shared" si="10"/>
        <v>36549129</v>
      </c>
      <c r="AJ19" s="37">
        <f t="shared" si="10"/>
        <v>480165084.39065337</v>
      </c>
      <c r="AK19" s="132">
        <f t="shared" si="10"/>
        <v>1</v>
      </c>
      <c r="AL19" s="37"/>
    </row>
    <row r="20" spans="1:38" x14ac:dyDescent="0.25">
      <c r="A20" s="137" t="s">
        <v>57</v>
      </c>
      <c r="B20" s="137"/>
      <c r="C20" s="58">
        <f t="shared" ref="C20:I20" si="11">SUM(C3:C18)</f>
        <v>9947107</v>
      </c>
      <c r="D20" s="59">
        <f t="shared" si="11"/>
        <v>13794629</v>
      </c>
      <c r="E20" s="58">
        <f t="shared" si="11"/>
        <v>9236566</v>
      </c>
      <c r="F20" s="58">
        <f t="shared" si="11"/>
        <v>673834</v>
      </c>
      <c r="G20" s="60">
        <f t="shared" si="11"/>
        <v>5028685</v>
      </c>
      <c r="H20" s="60">
        <f t="shared" si="11"/>
        <v>101380</v>
      </c>
      <c r="I20" s="60">
        <f t="shared" si="11"/>
        <v>38782201</v>
      </c>
      <c r="J20" s="61"/>
      <c r="K20" s="60">
        <f>SUM(K3:K18)</f>
        <v>9897261</v>
      </c>
      <c r="L20" s="62"/>
      <c r="M20" s="58">
        <f>SUM(M3:M18)</f>
        <v>2458090</v>
      </c>
      <c r="N20" s="63"/>
      <c r="O20" s="60">
        <f>SUM(O3:O18)</f>
        <v>36163</v>
      </c>
      <c r="P20" s="59">
        <f>SUM(P3:P18)</f>
        <v>101453</v>
      </c>
      <c r="Q20" s="59">
        <f>SUM(Q3:Q18)</f>
        <v>2046283</v>
      </c>
      <c r="R20" s="58"/>
      <c r="S20" s="59">
        <f>SUM(S3:S18)</f>
        <v>-0.01</v>
      </c>
      <c r="T20" s="58"/>
      <c r="U20" s="59">
        <f>SUM(U3:U18)</f>
        <v>5000000</v>
      </c>
      <c r="V20" s="58"/>
      <c r="W20" s="59">
        <f>SUM(W3:W18)</f>
        <v>0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63"/>
      <c r="AJ20" s="67">
        <f>SUM(I19,K19,M19,O19,P19,Q19,S19,U19,W19,AD19,AE19,AF19,AG19,AI19)+Y19+AA19+AC19+AH19+L19</f>
        <v>480165084.39065343</v>
      </c>
      <c r="AK20" s="63"/>
      <c r="AL20" s="63"/>
    </row>
    <row r="21" spans="1:38" x14ac:dyDescent="0.25">
      <c r="A21" s="63"/>
      <c r="B21" s="65"/>
      <c r="C21" s="65"/>
      <c r="D21" s="65"/>
      <c r="E21" s="65"/>
      <c r="F21" s="65"/>
      <c r="G21" s="138" t="s">
        <v>58</v>
      </c>
      <c r="H21" s="138"/>
      <c r="I21" s="66">
        <f>SUM(C19:H19)</f>
        <v>38782201</v>
      </c>
      <c r="J21" s="66" t="s">
        <v>59</v>
      </c>
      <c r="K21" s="17" t="s">
        <v>59</v>
      </c>
      <c r="L21" s="17"/>
      <c r="M21" s="67" t="s">
        <v>59</v>
      </c>
      <c r="N21" s="66"/>
      <c r="O21" s="66"/>
      <c r="P21" s="63"/>
      <c r="Q21" s="63"/>
      <c r="R21" s="63"/>
      <c r="S21" s="63"/>
      <c r="T21" s="63"/>
      <c r="U21" s="64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7" t="s">
        <v>59</v>
      </c>
      <c r="AH21" s="67"/>
      <c r="AI21" s="63"/>
      <c r="AJ21" s="133">
        <f>I19+K19+L19+M19+O19+P19+Q19+U19+W19+Y19+AA19+AC19+AD19+AE19+AF19+AG19+AI19+AH19</f>
        <v>480165084.40065342</v>
      </c>
      <c r="AK21" s="63"/>
      <c r="AL21" s="63"/>
    </row>
    <row r="22" spans="1:38" ht="18.75" x14ac:dyDescent="0.3">
      <c r="A22" s="3"/>
      <c r="B22" s="4"/>
      <c r="C22" s="4"/>
      <c r="D22" s="4"/>
      <c r="E22" s="4"/>
      <c r="F22" s="4"/>
      <c r="G22" s="1"/>
      <c r="H22" s="1"/>
      <c r="I22" s="1"/>
      <c r="J22" s="1"/>
      <c r="K22" s="5"/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5"/>
      <c r="AK22" s="1"/>
      <c r="AL22" s="1"/>
    </row>
    <row r="23" spans="1:38" ht="18.75" x14ac:dyDescent="0.3">
      <c r="A23" s="6"/>
      <c r="B23" s="7"/>
      <c r="C23" s="7"/>
      <c r="D23" s="7"/>
      <c r="E23" s="7"/>
      <c r="F23" s="7"/>
      <c r="G23" s="7"/>
      <c r="H23" s="1"/>
      <c r="I23" s="2"/>
      <c r="J23" s="1"/>
      <c r="K23" s="5"/>
      <c r="L23" s="5"/>
      <c r="M23" s="1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"/>
      <c r="AH23" s="1"/>
      <c r="AI23" s="1"/>
      <c r="AK23" s="1"/>
      <c r="AL23" s="1"/>
    </row>
  </sheetData>
  <sheetProtection algorithmName="SHA-512" hashValue="j1jxVvWaLFSav00/LwapzJa5SWiY2LVx/RWUGceDfSmhEZ8IYErxiz2naLfXK7I7zQu072+jM2oqsdZpJUoKrw==" saltValue="1cxsocvzbmUDgR/3ruqhIQ==" spinCount="100000" sheet="1" objects="1" scenarios="1"/>
  <pageMargins left="0.7" right="0.7" top="0.75" bottom="0.75" header="0.3" footer="0.3"/>
  <pageSetup scale="35" orientation="landscape" horizontalDpi="1200" verticalDpi="1200" r:id="rId1"/>
  <headerFooter>
    <oddHeader>&amp;COAA AAA Planning Allocation
Amendment 4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3CA4-1863-4F2B-8C71-4712BB265BD4}">
  <sheetPr>
    <tabColor theme="9" tint="0.79998168889431442"/>
  </sheetPr>
  <dimension ref="A1:H20"/>
  <sheetViews>
    <sheetView workbookViewId="0"/>
  </sheetViews>
  <sheetFormatPr defaultRowHeight="15" x14ac:dyDescent="0.25"/>
  <cols>
    <col min="2" max="2" width="12.42578125" customWidth="1"/>
    <col min="3" max="4" width="12.140625" customWidth="1"/>
    <col min="5" max="5" width="11.7109375" customWidth="1"/>
    <col min="6" max="6" width="13.28515625" customWidth="1"/>
    <col min="7" max="7" width="11.42578125" customWidth="1"/>
    <col min="8" max="8" width="12.85546875" customWidth="1"/>
  </cols>
  <sheetData>
    <row r="1" spans="1:8" ht="16.5" thickBot="1" x14ac:dyDescent="0.3">
      <c r="A1" s="98" t="s">
        <v>69</v>
      </c>
      <c r="B1" s="99"/>
      <c r="C1" s="99"/>
      <c r="D1" s="99"/>
      <c r="E1" s="99"/>
      <c r="F1" s="99"/>
      <c r="G1" s="99"/>
      <c r="H1" s="99"/>
    </row>
    <row r="2" spans="1:8" ht="48.75" thickTop="1" thickBot="1" x14ac:dyDescent="0.3">
      <c r="A2" s="100" t="s">
        <v>1</v>
      </c>
      <c r="B2" s="101" t="s">
        <v>70</v>
      </c>
      <c r="C2" s="101" t="s">
        <v>71</v>
      </c>
      <c r="D2" s="101" t="s">
        <v>72</v>
      </c>
      <c r="E2" s="101" t="s">
        <v>73</v>
      </c>
      <c r="F2" s="101" t="s">
        <v>74</v>
      </c>
      <c r="G2" s="101" t="s">
        <v>75</v>
      </c>
      <c r="H2" s="102" t="s">
        <v>76</v>
      </c>
    </row>
    <row r="3" spans="1:8" ht="16.5" thickTop="1" x14ac:dyDescent="0.25">
      <c r="A3" s="103" t="s">
        <v>40</v>
      </c>
      <c r="B3" s="104">
        <v>70084</v>
      </c>
      <c r="C3" s="104">
        <v>62213</v>
      </c>
      <c r="D3" s="104">
        <v>69559</v>
      </c>
      <c r="E3" s="145">
        <v>-146</v>
      </c>
      <c r="F3" s="104">
        <v>66622</v>
      </c>
      <c r="G3" s="145">
        <v>-1</v>
      </c>
      <c r="H3" s="105">
        <f>SUM(B3:G3)</f>
        <v>268331</v>
      </c>
    </row>
    <row r="4" spans="1:8" ht="15.75" x14ac:dyDescent="0.25">
      <c r="A4" s="106" t="s">
        <v>41</v>
      </c>
      <c r="B4" s="107">
        <v>577</v>
      </c>
      <c r="C4" s="107">
        <v>17073</v>
      </c>
      <c r="D4" s="107">
        <v>10074</v>
      </c>
      <c r="E4" s="107">
        <v>13013</v>
      </c>
      <c r="F4" s="107">
        <v>3471</v>
      </c>
      <c r="G4" s="107">
        <v>148</v>
      </c>
      <c r="H4" s="108">
        <f t="shared" ref="H4:H19" si="0">SUM(B4:G4)</f>
        <v>44356</v>
      </c>
    </row>
    <row r="5" spans="1:8" ht="15.75" x14ac:dyDescent="0.25">
      <c r="A5" s="109" t="s">
        <v>42</v>
      </c>
      <c r="B5" s="104">
        <v>1113</v>
      </c>
      <c r="C5" s="104">
        <v>374</v>
      </c>
      <c r="D5" s="145">
        <v>-685</v>
      </c>
      <c r="E5" s="104">
        <v>28083</v>
      </c>
      <c r="F5" s="104">
        <v>26569</v>
      </c>
      <c r="G5" s="145">
        <v>-1</v>
      </c>
      <c r="H5" s="110">
        <f t="shared" si="0"/>
        <v>55453</v>
      </c>
    </row>
    <row r="6" spans="1:8" ht="15.75" x14ac:dyDescent="0.25">
      <c r="A6" s="106" t="s">
        <v>43</v>
      </c>
      <c r="B6" s="107">
        <v>452449</v>
      </c>
      <c r="C6" s="107">
        <v>287801</v>
      </c>
      <c r="D6" s="107">
        <v>85824</v>
      </c>
      <c r="E6" s="107">
        <v>16134</v>
      </c>
      <c r="F6" s="107">
        <v>9974</v>
      </c>
      <c r="G6" s="107">
        <v>36803</v>
      </c>
      <c r="H6" s="108">
        <f t="shared" si="0"/>
        <v>888985</v>
      </c>
    </row>
    <row r="7" spans="1:8" ht="15.75" x14ac:dyDescent="0.25">
      <c r="A7" s="109" t="s">
        <v>44</v>
      </c>
      <c r="B7" s="104">
        <v>2799</v>
      </c>
      <c r="C7" s="104">
        <v>1205</v>
      </c>
      <c r="D7" s="145">
        <v>-2204</v>
      </c>
      <c r="E7" s="145">
        <v>-237</v>
      </c>
      <c r="F7" s="104">
        <v>363</v>
      </c>
      <c r="G7" s="145">
        <v>-2</v>
      </c>
      <c r="H7" s="110">
        <f t="shared" si="0"/>
        <v>1924</v>
      </c>
    </row>
    <row r="8" spans="1:8" ht="15.75" x14ac:dyDescent="0.25">
      <c r="A8" s="106" t="s">
        <v>45</v>
      </c>
      <c r="B8" s="107">
        <v>89918</v>
      </c>
      <c r="C8" s="107">
        <v>756</v>
      </c>
      <c r="D8" s="144">
        <v>-1381</v>
      </c>
      <c r="E8" s="107">
        <v>86696</v>
      </c>
      <c r="F8" s="107">
        <v>358811</v>
      </c>
      <c r="G8" s="107">
        <v>12449</v>
      </c>
      <c r="H8" s="108">
        <f t="shared" si="0"/>
        <v>547249</v>
      </c>
    </row>
    <row r="9" spans="1:8" ht="15.75" x14ac:dyDescent="0.25">
      <c r="A9" s="109" t="s">
        <v>46</v>
      </c>
      <c r="B9" s="104">
        <v>339</v>
      </c>
      <c r="C9" s="104">
        <v>47</v>
      </c>
      <c r="D9" s="145">
        <v>-84</v>
      </c>
      <c r="E9" s="104">
        <v>813</v>
      </c>
      <c r="F9" s="104">
        <v>1759</v>
      </c>
      <c r="G9" s="145">
        <v>-1</v>
      </c>
      <c r="H9" s="110">
        <f t="shared" si="0"/>
        <v>2873</v>
      </c>
    </row>
    <row r="10" spans="1:8" ht="15.75" x14ac:dyDescent="0.25">
      <c r="A10" s="111" t="s">
        <v>47</v>
      </c>
      <c r="B10" s="107">
        <v>1301</v>
      </c>
      <c r="C10" s="107">
        <v>447</v>
      </c>
      <c r="D10" s="144">
        <v>-817</v>
      </c>
      <c r="E10" s="144">
        <v>-97</v>
      </c>
      <c r="F10" s="107">
        <v>102120</v>
      </c>
      <c r="G10" s="144">
        <v>-1</v>
      </c>
      <c r="H10" s="108">
        <f t="shared" si="0"/>
        <v>102953</v>
      </c>
    </row>
    <row r="11" spans="1:8" ht="15.75" x14ac:dyDescent="0.25">
      <c r="A11" s="109" t="s">
        <v>48</v>
      </c>
      <c r="B11" s="104">
        <v>4263</v>
      </c>
      <c r="C11" s="104">
        <v>85135</v>
      </c>
      <c r="D11" s="104">
        <v>19955</v>
      </c>
      <c r="E11" s="145">
        <v>-377</v>
      </c>
      <c r="F11" s="104">
        <v>110704</v>
      </c>
      <c r="G11" s="145">
        <v>-3</v>
      </c>
      <c r="H11" s="110">
        <f t="shared" si="0"/>
        <v>219677</v>
      </c>
    </row>
    <row r="12" spans="1:8" ht="15.75" x14ac:dyDescent="0.25">
      <c r="A12" s="106" t="s">
        <v>77</v>
      </c>
      <c r="B12" s="107">
        <v>190793</v>
      </c>
      <c r="C12" s="107">
        <v>468362</v>
      </c>
      <c r="D12" s="144">
        <v>-5423</v>
      </c>
      <c r="E12" s="107">
        <v>57283</v>
      </c>
      <c r="F12" s="107">
        <v>839</v>
      </c>
      <c r="G12" s="107">
        <v>23160</v>
      </c>
      <c r="H12" s="108">
        <f t="shared" si="0"/>
        <v>735014</v>
      </c>
    </row>
    <row r="13" spans="1:8" ht="15.75" x14ac:dyDescent="0.25">
      <c r="A13" s="109" t="s">
        <v>50</v>
      </c>
      <c r="B13" s="104">
        <v>116152</v>
      </c>
      <c r="C13" s="104">
        <v>1132</v>
      </c>
      <c r="D13" s="145">
        <v>-285</v>
      </c>
      <c r="E13" s="104">
        <v>27840</v>
      </c>
      <c r="F13" s="104">
        <v>68891</v>
      </c>
      <c r="G13" s="104">
        <v>5009</v>
      </c>
      <c r="H13" s="110">
        <f t="shared" si="0"/>
        <v>218739</v>
      </c>
    </row>
    <row r="14" spans="1:8" ht="15.75" x14ac:dyDescent="0.25">
      <c r="A14" s="106" t="s">
        <v>51</v>
      </c>
      <c r="B14" s="112">
        <v>425282</v>
      </c>
      <c r="C14" s="112">
        <v>823973</v>
      </c>
      <c r="D14" s="112">
        <v>847669</v>
      </c>
      <c r="E14" s="112">
        <v>28272</v>
      </c>
      <c r="F14" s="112">
        <v>694579</v>
      </c>
      <c r="G14" s="112">
        <v>21773</v>
      </c>
      <c r="H14" s="113">
        <f>SUM(B14:G14)</f>
        <v>2841548</v>
      </c>
    </row>
    <row r="15" spans="1:8" ht="15.75" x14ac:dyDescent="0.25">
      <c r="A15" s="109" t="s">
        <v>52</v>
      </c>
      <c r="B15" s="104">
        <v>532295</v>
      </c>
      <c r="C15" s="104">
        <v>453883</v>
      </c>
      <c r="D15" s="104">
        <v>434430</v>
      </c>
      <c r="E15" s="145">
        <v>-281</v>
      </c>
      <c r="F15" s="104">
        <v>271545</v>
      </c>
      <c r="G15" s="104">
        <v>7199</v>
      </c>
      <c r="H15" s="110">
        <f t="shared" si="0"/>
        <v>1699071</v>
      </c>
    </row>
    <row r="16" spans="1:8" ht="15.75" x14ac:dyDescent="0.25">
      <c r="A16" s="106" t="s">
        <v>53</v>
      </c>
      <c r="B16" s="114">
        <v>93237</v>
      </c>
      <c r="C16" s="114">
        <v>100592</v>
      </c>
      <c r="D16" s="114">
        <v>138681</v>
      </c>
      <c r="E16" s="114">
        <v>70064</v>
      </c>
      <c r="F16" s="114">
        <v>290723</v>
      </c>
      <c r="G16" s="114">
        <v>8261</v>
      </c>
      <c r="H16" s="108">
        <f t="shared" si="0"/>
        <v>701558</v>
      </c>
    </row>
    <row r="17" spans="1:8" ht="15.75" x14ac:dyDescent="0.25">
      <c r="A17" s="109" t="s">
        <v>54</v>
      </c>
      <c r="B17" s="104">
        <v>1415</v>
      </c>
      <c r="C17" s="104">
        <v>617</v>
      </c>
      <c r="D17" s="104">
        <v>52351</v>
      </c>
      <c r="E17" s="104">
        <v>12606</v>
      </c>
      <c r="F17" s="104">
        <v>63846</v>
      </c>
      <c r="G17" s="104">
        <v>3649</v>
      </c>
      <c r="H17" s="110">
        <f t="shared" si="0"/>
        <v>134484</v>
      </c>
    </row>
    <row r="18" spans="1:8" ht="16.5" thickBot="1" x14ac:dyDescent="0.3">
      <c r="A18" s="115" t="s">
        <v>55</v>
      </c>
      <c r="B18" s="116">
        <v>764107</v>
      </c>
      <c r="C18" s="116">
        <v>206180</v>
      </c>
      <c r="D18" s="116">
        <v>260838</v>
      </c>
      <c r="E18" s="116">
        <v>87909</v>
      </c>
      <c r="F18" s="116">
        <v>115995</v>
      </c>
      <c r="G18" s="116">
        <v>17</v>
      </c>
      <c r="H18" s="117">
        <f t="shared" si="0"/>
        <v>1435046</v>
      </c>
    </row>
    <row r="19" spans="1:8" ht="17.25" thickTop="1" thickBot="1" x14ac:dyDescent="0.3">
      <c r="A19" s="118" t="s">
        <v>78</v>
      </c>
      <c r="B19" s="119">
        <f t="shared" ref="B19:G19" si="1">SUM(B3:B18)</f>
        <v>2746124</v>
      </c>
      <c r="C19" s="119">
        <f t="shared" si="1"/>
        <v>2509790</v>
      </c>
      <c r="D19" s="119">
        <f t="shared" si="1"/>
        <v>1908502</v>
      </c>
      <c r="E19" s="119">
        <f t="shared" si="1"/>
        <v>427575</v>
      </c>
      <c r="F19" s="119">
        <f t="shared" si="1"/>
        <v>2186811</v>
      </c>
      <c r="G19" s="119">
        <f t="shared" si="1"/>
        <v>118459</v>
      </c>
      <c r="H19" s="120">
        <f t="shared" si="0"/>
        <v>9897261</v>
      </c>
    </row>
    <row r="20" spans="1:8" ht="16.5" thickTop="1" x14ac:dyDescent="0.25">
      <c r="A20" s="98"/>
      <c r="B20" s="121"/>
      <c r="C20" s="121"/>
      <c r="D20" s="121"/>
      <c r="E20" s="121"/>
      <c r="F20" s="121"/>
      <c r="G20" s="123" t="s">
        <v>79</v>
      </c>
      <c r="H20" s="122">
        <f>SUM(H3:H18)</f>
        <v>9897261</v>
      </c>
    </row>
  </sheetData>
  <sheetProtection algorithmName="SHA-512" hashValue="Bkmdx3GUS22bRi+LotmKpMxWhbTsMV9SOrBQxiZ0EEJFncryiBA8Sp5qNZ8LgSnQ8s8rwrTIeu8BUp3oWeh4Dw==" saltValue="EY/ih9kRGOrU2gNUwXw0u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016E5-129B-4E30-8C60-FD875C6CFAF5}">
  <sheetPr>
    <pageSetUpPr fitToPage="1"/>
  </sheetPr>
  <dimension ref="A1:AK23"/>
  <sheetViews>
    <sheetView workbookViewId="0"/>
  </sheetViews>
  <sheetFormatPr defaultRowHeight="15" x14ac:dyDescent="0.25"/>
  <cols>
    <col min="1" max="3" width="11.5703125" customWidth="1"/>
    <col min="4" max="4" width="12.5703125" customWidth="1"/>
    <col min="5" max="5" width="11.7109375" customWidth="1"/>
    <col min="7" max="7" width="11.42578125" customWidth="1"/>
    <col min="9" max="9" width="12.42578125" customWidth="1"/>
    <col min="13" max="13" width="10.85546875" customWidth="1"/>
    <col min="17" max="17" width="11.28515625" customWidth="1"/>
    <col min="19" max="20" width="0" hidden="1" customWidth="1"/>
    <col min="21" max="21" width="10.7109375" customWidth="1"/>
    <col min="23" max="24" width="0" hidden="1" customWidth="1"/>
    <col min="25" max="25" width="12" customWidth="1"/>
    <col min="27" max="27" width="11.85546875" customWidth="1"/>
    <col min="30" max="30" width="12.42578125" customWidth="1"/>
    <col min="31" max="31" width="13" customWidth="1"/>
    <col min="32" max="32" width="13.7109375" customWidth="1"/>
    <col min="33" max="33" width="10.85546875" customWidth="1"/>
    <col min="34" max="34" width="14.85546875" customWidth="1"/>
  </cols>
  <sheetData>
    <row r="1" spans="1:37" ht="96.75" x14ac:dyDescent="0.25">
      <c r="A1" s="76" t="s">
        <v>0</v>
      </c>
      <c r="B1" s="77" t="s">
        <v>1</v>
      </c>
      <c r="C1" s="77" t="s">
        <v>2</v>
      </c>
      <c r="D1" s="77" t="s">
        <v>3</v>
      </c>
      <c r="E1" s="77" t="s">
        <v>4</v>
      </c>
      <c r="F1" s="77" t="s">
        <v>5</v>
      </c>
      <c r="G1" s="77" t="s">
        <v>6</v>
      </c>
      <c r="H1" s="77" t="s">
        <v>7</v>
      </c>
      <c r="I1" s="78" t="s">
        <v>8</v>
      </c>
      <c r="J1" s="77" t="s">
        <v>9</v>
      </c>
      <c r="K1" s="147" t="s">
        <v>60</v>
      </c>
      <c r="L1" s="147" t="s">
        <v>11</v>
      </c>
      <c r="M1" s="77" t="s">
        <v>12</v>
      </c>
      <c r="N1" s="77" t="s">
        <v>13</v>
      </c>
      <c r="O1" s="146" t="s">
        <v>61</v>
      </c>
      <c r="P1" s="79" t="s">
        <v>15</v>
      </c>
      <c r="Q1" s="80" t="s">
        <v>16</v>
      </c>
      <c r="R1" s="80" t="s">
        <v>17</v>
      </c>
      <c r="S1" s="80" t="s">
        <v>18</v>
      </c>
      <c r="T1" s="80" t="s">
        <v>19</v>
      </c>
      <c r="U1" s="80" t="s">
        <v>20</v>
      </c>
      <c r="V1" s="80" t="s">
        <v>21</v>
      </c>
      <c r="W1" s="80" t="s">
        <v>22</v>
      </c>
      <c r="X1" s="80" t="s">
        <v>23</v>
      </c>
      <c r="Y1" s="80" t="s">
        <v>24</v>
      </c>
      <c r="Z1" s="80" t="s">
        <v>25</v>
      </c>
      <c r="AA1" s="80" t="s">
        <v>62</v>
      </c>
      <c r="AB1" s="80" t="s">
        <v>25</v>
      </c>
      <c r="AC1" s="80" t="s">
        <v>27</v>
      </c>
      <c r="AD1" s="80" t="s">
        <v>28</v>
      </c>
      <c r="AE1" s="80" t="s">
        <v>29</v>
      </c>
      <c r="AF1" s="80" t="s">
        <v>30</v>
      </c>
      <c r="AG1" s="80" t="s">
        <v>31</v>
      </c>
      <c r="AH1" s="81" t="s">
        <v>63</v>
      </c>
      <c r="AI1" s="82" t="s">
        <v>32</v>
      </c>
      <c r="AJ1" s="83" t="s">
        <v>33</v>
      </c>
      <c r="AK1" s="8"/>
    </row>
    <row r="2" spans="1:37" ht="36.75" x14ac:dyDescent="0.25">
      <c r="A2" s="84" t="s">
        <v>34</v>
      </c>
      <c r="B2" s="85" t="s">
        <v>35</v>
      </c>
      <c r="C2" s="85">
        <v>93.043999999999997</v>
      </c>
      <c r="D2" s="85">
        <v>93.045000000000002</v>
      </c>
      <c r="E2" s="85">
        <v>93.045000000000002</v>
      </c>
      <c r="F2" s="85">
        <v>93.043000000000006</v>
      </c>
      <c r="G2" s="85">
        <v>93.052000000000007</v>
      </c>
      <c r="H2" s="85">
        <v>93.042000000000002</v>
      </c>
      <c r="I2" s="86"/>
      <c r="J2" s="85"/>
      <c r="K2" s="148" t="s">
        <v>36</v>
      </c>
      <c r="L2" s="148" t="s">
        <v>36</v>
      </c>
      <c r="M2" s="85">
        <v>93.052999999999997</v>
      </c>
      <c r="N2" s="85"/>
      <c r="O2" s="87"/>
      <c r="P2" s="88">
        <v>93.045000000000002</v>
      </c>
      <c r="Q2" s="89">
        <v>99.998999999999995</v>
      </c>
      <c r="R2" s="89"/>
      <c r="S2" s="89"/>
      <c r="T2" s="89"/>
      <c r="U2" s="89">
        <v>99.998999999999995</v>
      </c>
      <c r="V2" s="89"/>
      <c r="W2" s="89">
        <v>99.998999999999995</v>
      </c>
      <c r="X2" s="89"/>
      <c r="Y2" s="89" t="s">
        <v>64</v>
      </c>
      <c r="Z2" s="89"/>
      <c r="AA2" s="89" t="s">
        <v>64</v>
      </c>
      <c r="AB2" s="89"/>
      <c r="AC2" s="89" t="s">
        <v>65</v>
      </c>
      <c r="AD2" s="89" t="s">
        <v>66</v>
      </c>
      <c r="AE2" s="89" t="s">
        <v>67</v>
      </c>
      <c r="AF2" s="89" t="s">
        <v>67</v>
      </c>
      <c r="AG2" s="89" t="s">
        <v>68</v>
      </c>
      <c r="AH2" s="90"/>
      <c r="AI2" s="91"/>
      <c r="AJ2" s="83"/>
      <c r="AK2" s="8"/>
    </row>
    <row r="3" spans="1:37" x14ac:dyDescent="0.25">
      <c r="A3" s="31">
        <f t="shared" ref="A3:A18" si="0">AJ3</f>
        <v>181168</v>
      </c>
      <c r="B3" s="32" t="s">
        <v>40</v>
      </c>
      <c r="C3" s="33">
        <v>409794.96729152638</v>
      </c>
      <c r="D3" s="33">
        <v>486825</v>
      </c>
      <c r="E3" s="33">
        <v>322283</v>
      </c>
      <c r="F3" s="33">
        <v>25260</v>
      </c>
      <c r="G3" s="33">
        <v>194996.00464539736</v>
      </c>
      <c r="H3" s="33">
        <v>4370</v>
      </c>
      <c r="I3" s="34">
        <f t="shared" ref="I3:I18" si="1">SUM(C3:H3)</f>
        <v>1443528.9719369239</v>
      </c>
      <c r="J3" s="35">
        <f t="shared" ref="J3:J18" si="2">SUM(I3/$I$19)</f>
        <v>3.7590119674719674E-2</v>
      </c>
      <c r="K3" s="143">
        <v>0</v>
      </c>
      <c r="L3" s="33">
        <v>0</v>
      </c>
      <c r="M3" s="33">
        <v>109421</v>
      </c>
      <c r="N3" s="35">
        <f t="shared" ref="N3:N18" si="3">M3/$M$19</f>
        <v>4.451464348335496E-2</v>
      </c>
      <c r="O3" s="33">
        <v>0</v>
      </c>
      <c r="P3" s="92">
        <f>2151+2000</f>
        <v>4151</v>
      </c>
      <c r="Q3" s="33">
        <v>71670</v>
      </c>
      <c r="R3" s="35">
        <f t="shared" ref="R3:R16" si="4">SUM(Q3/$Q$19)</f>
        <v>3.5024480973550577E-2</v>
      </c>
      <c r="S3" s="36">
        <v>-3.5568576624560994E-4</v>
      </c>
      <c r="T3" s="35"/>
      <c r="U3" s="33">
        <v>197343</v>
      </c>
      <c r="V3" s="35">
        <f t="shared" ref="V3:V18" si="5">SUM(U3/$U$19)</f>
        <v>3.94686E-2</v>
      </c>
      <c r="W3" s="37">
        <v>0</v>
      </c>
      <c r="X3" s="35" t="e">
        <f t="shared" ref="X3:X18" si="6">SUM(W3/$W$19)</f>
        <v>#DIV/0!</v>
      </c>
      <c r="Y3" s="38">
        <v>1145244</v>
      </c>
      <c r="Z3" s="35">
        <f>SUM(Y3/$Y$19)</f>
        <v>3.9468775924944105E-2</v>
      </c>
      <c r="AA3" s="33"/>
      <c r="AB3" s="39"/>
      <c r="AC3" s="38"/>
      <c r="AD3" s="33"/>
      <c r="AE3" s="33"/>
      <c r="AF3" s="33"/>
      <c r="AG3" s="33"/>
      <c r="AH3" s="33">
        <f t="shared" ref="AH3:AH10" si="7">SUM(I3,K3,L3,M3,O3,P3,Q3,S3,U3,W3,Y3,AA3,AD3,AE3,AF3,AG3)</f>
        <v>2971357.9715812383</v>
      </c>
      <c r="AI3" s="40">
        <f t="shared" ref="AI3:AI18" si="8">SUM(AH3/$AH$19)</f>
        <v>6.3219937656780216E-3</v>
      </c>
      <c r="AJ3" s="31">
        <v>181168</v>
      </c>
      <c r="AK3" s="41"/>
    </row>
    <row r="4" spans="1:37" x14ac:dyDescent="0.25">
      <c r="A4" s="31">
        <f t="shared" si="0"/>
        <v>181169</v>
      </c>
      <c r="B4" s="32" t="s">
        <v>41</v>
      </c>
      <c r="C4" s="33">
        <v>169974.58661448612</v>
      </c>
      <c r="D4" s="33">
        <v>194643</v>
      </c>
      <c r="E4" s="33">
        <v>123698</v>
      </c>
      <c r="F4" s="33">
        <v>10060</v>
      </c>
      <c r="G4" s="33">
        <v>60454.522137500753</v>
      </c>
      <c r="H4" s="33">
        <v>2092</v>
      </c>
      <c r="I4" s="34">
        <f t="shared" si="1"/>
        <v>560922.10875198687</v>
      </c>
      <c r="J4" s="35">
        <f t="shared" si="2"/>
        <v>1.4606654667894426E-2</v>
      </c>
      <c r="K4" s="143">
        <v>0</v>
      </c>
      <c r="L4" s="33">
        <v>0</v>
      </c>
      <c r="M4" s="33">
        <v>62632</v>
      </c>
      <c r="N4" s="35">
        <f t="shared" si="3"/>
        <v>2.5479945811585417E-2</v>
      </c>
      <c r="O4" s="33">
        <v>0</v>
      </c>
      <c r="P4" s="92">
        <v>2000</v>
      </c>
      <c r="Q4" s="33">
        <v>26812</v>
      </c>
      <c r="R4" s="35">
        <f t="shared" si="4"/>
        <v>1.3102781971017694E-2</v>
      </c>
      <c r="S4" s="36">
        <v>-1.1281126537238784E-4</v>
      </c>
      <c r="T4" s="35"/>
      <c r="U4" s="33">
        <v>63951</v>
      </c>
      <c r="V4" s="35">
        <f t="shared" si="5"/>
        <v>1.27902E-2</v>
      </c>
      <c r="W4" s="37">
        <v>0</v>
      </c>
      <c r="X4" s="35" t="e">
        <f t="shared" si="6"/>
        <v>#DIV/0!</v>
      </c>
      <c r="Y4" s="38">
        <v>371127</v>
      </c>
      <c r="Z4" s="35">
        <f t="shared" ref="Z4:Z18" si="9">SUM(Y4/$Y$19)</f>
        <v>1.2790224967514986E-2</v>
      </c>
      <c r="AA4" s="33"/>
      <c r="AB4" s="39"/>
      <c r="AC4" s="38"/>
      <c r="AD4" s="33"/>
      <c r="AE4" s="33"/>
      <c r="AF4" s="33"/>
      <c r="AG4" s="33"/>
      <c r="AH4" s="33">
        <f t="shared" si="7"/>
        <v>1087444.1086391755</v>
      </c>
      <c r="AI4" s="40">
        <f t="shared" si="8"/>
        <v>2.3136945938835025E-3</v>
      </c>
      <c r="AJ4" s="31">
        <v>181169</v>
      </c>
      <c r="AK4" s="41"/>
    </row>
    <row r="5" spans="1:37" x14ac:dyDescent="0.25">
      <c r="A5" s="31">
        <f t="shared" si="0"/>
        <v>181170</v>
      </c>
      <c r="B5" s="32" t="s">
        <v>42</v>
      </c>
      <c r="C5" s="33">
        <v>276840.3758187659</v>
      </c>
      <c r="D5" s="33">
        <v>272841</v>
      </c>
      <c r="E5" s="33">
        <v>176847</v>
      </c>
      <c r="F5" s="33">
        <v>14627</v>
      </c>
      <c r="G5" s="33">
        <v>123654.62955381676</v>
      </c>
      <c r="H5" s="33">
        <v>3107</v>
      </c>
      <c r="I5" s="34">
        <f t="shared" si="1"/>
        <v>867917.0053725827</v>
      </c>
      <c r="J5" s="35">
        <f t="shared" si="2"/>
        <v>2.260093474667392E-2</v>
      </c>
      <c r="K5" s="143">
        <v>0</v>
      </c>
      <c r="L5" s="33">
        <v>0</v>
      </c>
      <c r="M5" s="33">
        <v>93692</v>
      </c>
      <c r="N5" s="35">
        <f t="shared" si="3"/>
        <v>3.8115772815478684E-2</v>
      </c>
      <c r="O5" s="33">
        <v>0</v>
      </c>
      <c r="P5" s="92">
        <v>2169</v>
      </c>
      <c r="Q5" s="33">
        <v>38818</v>
      </c>
      <c r="R5" s="35">
        <f t="shared" si="4"/>
        <v>1.8970005615059109E-2</v>
      </c>
      <c r="S5" s="36">
        <v>-1.8578738442922519E-4</v>
      </c>
      <c r="T5" s="35"/>
      <c r="U5" s="33">
        <v>123392</v>
      </c>
      <c r="V5" s="35">
        <f t="shared" si="5"/>
        <v>2.46784E-2</v>
      </c>
      <c r="W5" s="37">
        <v>0</v>
      </c>
      <c r="X5" s="35" t="e">
        <f t="shared" si="6"/>
        <v>#DIV/0!</v>
      </c>
      <c r="Y5" s="38">
        <v>716079</v>
      </c>
      <c r="Z5" s="35">
        <f t="shared" si="9"/>
        <v>2.4678375608654619E-2</v>
      </c>
      <c r="AA5" s="33"/>
      <c r="AB5" s="39"/>
      <c r="AC5" s="38"/>
      <c r="AD5" s="33"/>
      <c r="AE5" s="33"/>
      <c r="AF5" s="33"/>
      <c r="AG5" s="33"/>
      <c r="AH5" s="33">
        <f t="shared" si="7"/>
        <v>1842067.0051867953</v>
      </c>
      <c r="AI5" s="40">
        <f t="shared" si="8"/>
        <v>3.9192639305437888E-3</v>
      </c>
      <c r="AJ5" s="31">
        <v>181170</v>
      </c>
      <c r="AK5" s="41"/>
    </row>
    <row r="6" spans="1:37" x14ac:dyDescent="0.25">
      <c r="A6" s="31">
        <f t="shared" si="0"/>
        <v>181171</v>
      </c>
      <c r="B6" s="32" t="s">
        <v>43</v>
      </c>
      <c r="C6" s="33">
        <v>958914.72563859704</v>
      </c>
      <c r="D6" s="33">
        <v>1417120</v>
      </c>
      <c r="E6" s="33">
        <v>954568</v>
      </c>
      <c r="F6" s="33">
        <v>57927</v>
      </c>
      <c r="G6" s="33">
        <v>465823.64025738585</v>
      </c>
      <c r="H6" s="33">
        <v>9585</v>
      </c>
      <c r="I6" s="34">
        <f t="shared" si="1"/>
        <v>3863938.3658959833</v>
      </c>
      <c r="J6" s="35">
        <f t="shared" si="2"/>
        <v>0.10061862866173041</v>
      </c>
      <c r="K6" s="143">
        <v>0</v>
      </c>
      <c r="L6" s="33">
        <v>0</v>
      </c>
      <c r="M6" s="33">
        <v>269524</v>
      </c>
      <c r="N6" s="35">
        <f t="shared" si="3"/>
        <v>0.10964773462322372</v>
      </c>
      <c r="O6" s="33">
        <v>0</v>
      </c>
      <c r="P6" s="92">
        <v>7293</v>
      </c>
      <c r="Q6" s="33">
        <v>214495</v>
      </c>
      <c r="R6" s="35">
        <f t="shared" si="4"/>
        <v>0.10482176707718337</v>
      </c>
      <c r="S6" s="36">
        <v>-8.7766529760989768E-4</v>
      </c>
      <c r="T6" s="35"/>
      <c r="U6" s="33">
        <v>502775</v>
      </c>
      <c r="V6" s="35">
        <f t="shared" si="5"/>
        <v>0.10055500000000001</v>
      </c>
      <c r="W6" s="37">
        <v>0</v>
      </c>
      <c r="X6" s="35" t="e">
        <f t="shared" si="6"/>
        <v>#DIV/0!</v>
      </c>
      <c r="Y6" s="38">
        <v>2917748</v>
      </c>
      <c r="Z6" s="35">
        <f t="shared" si="9"/>
        <v>0.10055494027251295</v>
      </c>
      <c r="AA6" s="33"/>
      <c r="AB6" s="39"/>
      <c r="AC6" s="38"/>
      <c r="AD6" s="33"/>
      <c r="AE6" s="33"/>
      <c r="AF6" s="33"/>
      <c r="AG6" s="42"/>
      <c r="AH6" s="33">
        <f t="shared" si="7"/>
        <v>7775773.3650183175</v>
      </c>
      <c r="AI6" s="40">
        <f t="shared" si="8"/>
        <v>1.6544082270508416E-2</v>
      </c>
      <c r="AJ6" s="31">
        <v>181171</v>
      </c>
      <c r="AK6" s="41"/>
    </row>
    <row r="7" spans="1:37" x14ac:dyDescent="0.25">
      <c r="A7" s="31">
        <f t="shared" si="0"/>
        <v>181172</v>
      </c>
      <c r="B7" s="32" t="s">
        <v>44</v>
      </c>
      <c r="C7" s="33">
        <v>612735.92338372895</v>
      </c>
      <c r="D7" s="33">
        <v>833645</v>
      </c>
      <c r="E7" s="33">
        <v>558003</v>
      </c>
      <c r="F7" s="33">
        <v>39202</v>
      </c>
      <c r="G7" s="33">
        <v>306815.67534873291</v>
      </c>
      <c r="H7" s="33">
        <v>6297</v>
      </c>
      <c r="I7" s="34">
        <f t="shared" si="1"/>
        <v>2356698.5987324622</v>
      </c>
      <c r="J7" s="35">
        <f t="shared" si="2"/>
        <v>6.1369452283821818E-2</v>
      </c>
      <c r="K7" s="143">
        <v>0</v>
      </c>
      <c r="L7" s="33">
        <v>0</v>
      </c>
      <c r="M7" s="33">
        <v>128413</v>
      </c>
      <c r="N7" s="35">
        <f t="shared" si="3"/>
        <v>5.2240967580519833E-2</v>
      </c>
      <c r="O7" s="33">
        <v>0</v>
      </c>
      <c r="P7" s="92">
        <v>4084</v>
      </c>
      <c r="Q7" s="33">
        <v>124916</v>
      </c>
      <c r="R7" s="35">
        <f t="shared" si="4"/>
        <v>6.1045319733389759E-2</v>
      </c>
      <c r="S7" s="36">
        <v>-5.7846103673700499E-4</v>
      </c>
      <c r="T7" s="35"/>
      <c r="U7" s="33">
        <v>310224</v>
      </c>
      <c r="V7" s="35">
        <f t="shared" si="5"/>
        <v>6.2044799999999997E-2</v>
      </c>
      <c r="W7" s="37">
        <v>0</v>
      </c>
      <c r="X7" s="35" t="e">
        <f t="shared" si="6"/>
        <v>#DIV/0!</v>
      </c>
      <c r="Y7" s="38">
        <v>1800317</v>
      </c>
      <c r="Z7" s="35">
        <f t="shared" si="9"/>
        <v>6.2044689399697879E-2</v>
      </c>
      <c r="AA7" s="33"/>
      <c r="AB7" s="39"/>
      <c r="AC7" s="38"/>
      <c r="AD7" s="33"/>
      <c r="AE7" s="33"/>
      <c r="AF7" s="33"/>
      <c r="AG7" s="33"/>
      <c r="AH7" s="33">
        <f t="shared" si="7"/>
        <v>4724652.5981540009</v>
      </c>
      <c r="AI7" s="40">
        <f t="shared" si="8"/>
        <v>1.0052381623554044E-2</v>
      </c>
      <c r="AJ7" s="31">
        <v>181172</v>
      </c>
      <c r="AK7" s="41"/>
    </row>
    <row r="8" spans="1:37" x14ac:dyDescent="0.25">
      <c r="A8" s="31">
        <f t="shared" si="0"/>
        <v>181146</v>
      </c>
      <c r="B8" s="32" t="s">
        <v>45</v>
      </c>
      <c r="C8" s="33">
        <v>405260.28457405325</v>
      </c>
      <c r="D8" s="33">
        <v>529865</v>
      </c>
      <c r="E8" s="33">
        <v>351536</v>
      </c>
      <c r="F8" s="33">
        <v>28116</v>
      </c>
      <c r="G8" s="33">
        <v>200387.34656059477</v>
      </c>
      <c r="H8" s="33">
        <v>4327</v>
      </c>
      <c r="I8" s="34">
        <f t="shared" si="1"/>
        <v>1519491.6311346481</v>
      </c>
      <c r="J8" s="35">
        <f t="shared" si="2"/>
        <v>3.9568220222449567E-2</v>
      </c>
      <c r="K8" s="143">
        <v>0</v>
      </c>
      <c r="L8" s="33">
        <v>0</v>
      </c>
      <c r="M8" s="33">
        <v>64414</v>
      </c>
      <c r="N8" s="35">
        <f t="shared" si="3"/>
        <v>2.6204898925588568E-2</v>
      </c>
      <c r="O8" s="33">
        <v>0</v>
      </c>
      <c r="P8" s="92">
        <v>3572</v>
      </c>
      <c r="Q8" s="33">
        <v>78278</v>
      </c>
      <c r="R8" s="35">
        <f t="shared" si="4"/>
        <v>3.8253750825276857E-2</v>
      </c>
      <c r="S8" s="36">
        <v>-4.0132440898643738E-4</v>
      </c>
      <c r="T8" s="35"/>
      <c r="U8" s="33">
        <v>194821</v>
      </c>
      <c r="V8" s="35">
        <f t="shared" si="5"/>
        <v>3.8964199999999997E-2</v>
      </c>
      <c r="W8" s="37">
        <v>0</v>
      </c>
      <c r="X8" s="35" t="e">
        <f t="shared" si="6"/>
        <v>#DIV/0!</v>
      </c>
      <c r="Y8" s="38">
        <v>1130606</v>
      </c>
      <c r="Z8" s="35">
        <f t="shared" si="9"/>
        <v>3.8964303566224628E-2</v>
      </c>
      <c r="AA8" s="33"/>
      <c r="AB8" s="39"/>
      <c r="AC8" s="38"/>
      <c r="AD8" s="33"/>
      <c r="AE8" s="43">
        <v>242140</v>
      </c>
      <c r="AF8" s="43"/>
      <c r="AG8" s="42"/>
      <c r="AH8" s="33">
        <f t="shared" si="7"/>
        <v>3233322.6307333237</v>
      </c>
      <c r="AI8" s="40">
        <f t="shared" si="8"/>
        <v>6.8793614601218257E-3</v>
      </c>
      <c r="AJ8" s="31">
        <v>181146</v>
      </c>
      <c r="AK8" s="41"/>
    </row>
    <row r="9" spans="1:37" x14ac:dyDescent="0.25">
      <c r="A9" s="31">
        <f t="shared" si="0"/>
        <v>181174</v>
      </c>
      <c r="B9" s="32" t="s">
        <v>46</v>
      </c>
      <c r="C9" s="33">
        <v>122510.64977422688</v>
      </c>
      <c r="D9" s="33">
        <v>51312</v>
      </c>
      <c r="E9" s="33">
        <v>26282</v>
      </c>
      <c r="F9" s="33">
        <v>4461</v>
      </c>
      <c r="G9" s="33">
        <v>37402.25426320103</v>
      </c>
      <c r="H9" s="33">
        <v>1641</v>
      </c>
      <c r="I9" s="34">
        <f t="shared" si="1"/>
        <v>243608.90403742791</v>
      </c>
      <c r="J9" s="35">
        <f t="shared" si="2"/>
        <v>6.3436813771094516E-3</v>
      </c>
      <c r="K9" s="143">
        <v>0</v>
      </c>
      <c r="L9" s="33">
        <v>0</v>
      </c>
      <c r="M9" s="33">
        <v>13636</v>
      </c>
      <c r="N9" s="35">
        <f t="shared" si="3"/>
        <v>5.5473965558624789E-3</v>
      </c>
      <c r="O9" s="33">
        <v>0</v>
      </c>
      <c r="P9" s="92">
        <v>2000</v>
      </c>
      <c r="Q9" s="33">
        <v>4807</v>
      </c>
      <c r="R9" s="35">
        <f t="shared" si="4"/>
        <v>2.3491374360242448E-3</v>
      </c>
      <c r="S9" s="36">
        <v>-2.3337211402252251E-5</v>
      </c>
      <c r="T9" s="35"/>
      <c r="U9" s="33">
        <v>37551</v>
      </c>
      <c r="V9" s="35">
        <f t="shared" si="5"/>
        <v>7.5101999999999999E-3</v>
      </c>
      <c r="W9" s="37">
        <v>0</v>
      </c>
      <c r="X9" s="35" t="e">
        <f t="shared" si="6"/>
        <v>#DIV/0!</v>
      </c>
      <c r="Y9" s="38">
        <v>217918</v>
      </c>
      <c r="Z9" s="35">
        <f t="shared" si="9"/>
        <v>7.5101521702030044E-3</v>
      </c>
      <c r="AA9" s="33"/>
      <c r="AB9" s="39"/>
      <c r="AC9" s="38"/>
      <c r="AD9" s="33"/>
      <c r="AE9" s="33"/>
      <c r="AF9" s="33"/>
      <c r="AG9" s="33"/>
      <c r="AH9" s="33">
        <f t="shared" si="7"/>
        <v>519520.90401409072</v>
      </c>
      <c r="AI9" s="40">
        <f t="shared" si="8"/>
        <v>1.1053558499949639E-3</v>
      </c>
      <c r="AJ9" s="31">
        <v>181174</v>
      </c>
      <c r="AK9" s="41"/>
    </row>
    <row r="10" spans="1:37" x14ac:dyDescent="0.25">
      <c r="A10" s="31">
        <f t="shared" si="0"/>
        <v>181177</v>
      </c>
      <c r="B10" s="32" t="s">
        <v>47</v>
      </c>
      <c r="C10" s="33">
        <v>314244.81284792162</v>
      </c>
      <c r="D10" s="33">
        <v>321718</v>
      </c>
      <c r="E10" s="33">
        <v>210066</v>
      </c>
      <c r="F10" s="33">
        <v>17922</v>
      </c>
      <c r="G10" s="33">
        <v>146536.09851836495</v>
      </c>
      <c r="H10" s="33">
        <v>3462</v>
      </c>
      <c r="I10" s="34">
        <f t="shared" si="1"/>
        <v>1013948.9113662866</v>
      </c>
      <c r="J10" s="35">
        <f t="shared" si="2"/>
        <v>2.640366883053864E-2</v>
      </c>
      <c r="K10" s="143">
        <v>0</v>
      </c>
      <c r="L10" s="33">
        <v>0</v>
      </c>
      <c r="M10" s="33">
        <v>59399</v>
      </c>
      <c r="N10" s="35">
        <f t="shared" si="3"/>
        <v>2.4164696980175666E-2</v>
      </c>
      <c r="O10" s="33">
        <v>0</v>
      </c>
      <c r="P10" s="92">
        <v>2383</v>
      </c>
      <c r="Q10" s="33">
        <v>46322</v>
      </c>
      <c r="R10" s="35">
        <f t="shared" si="4"/>
        <v>2.2637142565324543E-2</v>
      </c>
      <c r="S10" s="36">
        <v>-2.3844056270752467E-4</v>
      </c>
      <c r="T10" s="35"/>
      <c r="U10" s="33">
        <v>144197</v>
      </c>
      <c r="V10" s="35">
        <f t="shared" si="5"/>
        <v>2.8839400000000001E-2</v>
      </c>
      <c r="W10" s="37">
        <v>0</v>
      </c>
      <c r="X10" s="35" t="e">
        <f t="shared" si="6"/>
        <v>#DIV/0!</v>
      </c>
      <c r="Y10" s="38">
        <v>836817</v>
      </c>
      <c r="Z10" s="35">
        <f t="shared" si="9"/>
        <v>2.8839393756425663E-2</v>
      </c>
      <c r="AA10" s="33"/>
      <c r="AB10" s="39"/>
      <c r="AC10" s="38"/>
      <c r="AD10" s="33"/>
      <c r="AE10" s="33"/>
      <c r="AF10" s="33"/>
      <c r="AG10" s="33"/>
      <c r="AH10" s="33">
        <f t="shared" si="7"/>
        <v>2103066.9111278462</v>
      </c>
      <c r="AI10" s="40">
        <f t="shared" si="8"/>
        <v>4.4745789730204072E-3</v>
      </c>
      <c r="AJ10" s="31">
        <v>181177</v>
      </c>
      <c r="AK10" s="41"/>
    </row>
    <row r="11" spans="1:37" x14ac:dyDescent="0.25">
      <c r="A11" s="31">
        <f t="shared" si="0"/>
        <v>181149</v>
      </c>
      <c r="B11" s="32" t="s">
        <v>48</v>
      </c>
      <c r="C11" s="33">
        <v>904384.19059664919</v>
      </c>
      <c r="D11" s="33">
        <v>1312405</v>
      </c>
      <c r="E11" s="33">
        <v>883398</v>
      </c>
      <c r="F11" s="33">
        <v>60673</v>
      </c>
      <c r="G11" s="33">
        <v>470184.15379287256</v>
      </c>
      <c r="H11" s="33">
        <v>9067</v>
      </c>
      <c r="I11" s="34">
        <f t="shared" si="1"/>
        <v>3640111.344389522</v>
      </c>
      <c r="J11" s="35">
        <f t="shared" si="2"/>
        <v>9.4790076073988108E-2</v>
      </c>
      <c r="K11" s="143">
        <v>0</v>
      </c>
      <c r="L11" s="33">
        <v>0</v>
      </c>
      <c r="M11" s="33">
        <v>205975</v>
      </c>
      <c r="N11" s="35">
        <f t="shared" si="3"/>
        <v>8.3794734936475074E-2</v>
      </c>
      <c r="O11" s="33">
        <v>0</v>
      </c>
      <c r="P11" s="92">
        <v>8348</v>
      </c>
      <c r="Q11" s="33">
        <v>198418</v>
      </c>
      <c r="R11" s="35">
        <f t="shared" si="4"/>
        <v>9.6965082542346287E-2</v>
      </c>
      <c r="S11" s="36">
        <v>-9.2153893124952298E-4</v>
      </c>
      <c r="T11" s="35"/>
      <c r="U11" s="33">
        <v>472444</v>
      </c>
      <c r="V11" s="35">
        <f t="shared" si="5"/>
        <v>9.4488799999999998E-2</v>
      </c>
      <c r="W11" s="37">
        <v>0</v>
      </c>
      <c r="X11" s="35" t="e">
        <f t="shared" si="6"/>
        <v>#DIV/0!</v>
      </c>
      <c r="Y11" s="38">
        <v>2741729</v>
      </c>
      <c r="Z11" s="35">
        <f t="shared" si="9"/>
        <v>9.4488761825358689E-2</v>
      </c>
      <c r="AA11" s="33">
        <v>2048625</v>
      </c>
      <c r="AB11" s="39">
        <v>0.2151916790765043</v>
      </c>
      <c r="AC11" s="33">
        <v>112533</v>
      </c>
      <c r="AD11" s="43">
        <v>20438532</v>
      </c>
      <c r="AE11" s="43">
        <v>33827002</v>
      </c>
      <c r="AF11" s="43">
        <v>14189380</v>
      </c>
      <c r="AG11" s="44">
        <v>1749714</v>
      </c>
      <c r="AH11" s="33">
        <f>SUM(I11,K11,L11,M11,O11,P11,Q11,S11,U11,W11,Y11,AA11,AC11,AD11,AE11,AF11,AG11)</f>
        <v>79632811.343467981</v>
      </c>
      <c r="AI11" s="40">
        <f t="shared" si="8"/>
        <v>0.169430321648155</v>
      </c>
      <c r="AJ11" s="31">
        <v>181149</v>
      </c>
      <c r="AK11" s="41"/>
    </row>
    <row r="12" spans="1:37" x14ac:dyDescent="0.25">
      <c r="A12" s="31">
        <f t="shared" si="0"/>
        <v>181147</v>
      </c>
      <c r="B12" s="32" t="s">
        <v>49</v>
      </c>
      <c r="C12" s="33">
        <v>1339639.8423804862</v>
      </c>
      <c r="D12" s="33">
        <v>2021854</v>
      </c>
      <c r="E12" s="33">
        <v>1365584</v>
      </c>
      <c r="F12" s="33">
        <v>101769</v>
      </c>
      <c r="G12" s="33">
        <v>709429.55786557612</v>
      </c>
      <c r="H12" s="33">
        <v>13204</v>
      </c>
      <c r="I12" s="34">
        <f t="shared" si="1"/>
        <v>5551480.4002460623</v>
      </c>
      <c r="J12" s="35">
        <f t="shared" si="2"/>
        <v>0.14456295417271933</v>
      </c>
      <c r="K12" s="143">
        <v>0</v>
      </c>
      <c r="L12" s="33">
        <v>190959.2</v>
      </c>
      <c r="M12" s="33">
        <v>450446</v>
      </c>
      <c r="N12" s="35">
        <f t="shared" si="3"/>
        <v>0.18325040987107877</v>
      </c>
      <c r="O12" s="33">
        <v>0</v>
      </c>
      <c r="P12" s="92">
        <v>25000</v>
      </c>
      <c r="Q12" s="33">
        <v>307338</v>
      </c>
      <c r="R12" s="35">
        <f t="shared" si="4"/>
        <v>0.15019330170851247</v>
      </c>
      <c r="S12" s="36">
        <v>-1.5782059508518543E-3</v>
      </c>
      <c r="T12" s="35"/>
      <c r="U12" s="33">
        <v>714539</v>
      </c>
      <c r="V12" s="35">
        <f t="shared" si="5"/>
        <v>0.1429078</v>
      </c>
      <c r="W12" s="37">
        <v>0</v>
      </c>
      <c r="X12" s="35" t="e">
        <f t="shared" si="6"/>
        <v>#DIV/0!</v>
      </c>
      <c r="Y12" s="38">
        <v>4146690</v>
      </c>
      <c r="Z12" s="35">
        <f t="shared" si="9"/>
        <v>0.14290821732330095</v>
      </c>
      <c r="AA12" s="33">
        <v>3098417</v>
      </c>
      <c r="AB12" s="39">
        <v>0.32546393640084703</v>
      </c>
      <c r="AC12" s="33">
        <v>112533</v>
      </c>
      <c r="AD12" s="43">
        <v>45435239</v>
      </c>
      <c r="AE12" s="43">
        <v>62726170</v>
      </c>
      <c r="AF12" s="43">
        <v>31601407</v>
      </c>
      <c r="AG12" s="44">
        <v>36000000</v>
      </c>
      <c r="AH12" s="33">
        <f>SUM(I12,K12,L12,M12,O12,P12,Q12,S12,U12,W12,Y12,AA12,AC12,AD12,AE12,AF12,AG12)</f>
        <v>190360218.59866786</v>
      </c>
      <c r="AI12" s="40">
        <f t="shared" si="8"/>
        <v>0.40501889261543678</v>
      </c>
      <c r="AJ12" s="31">
        <v>181147</v>
      </c>
      <c r="AK12" s="41"/>
    </row>
    <row r="13" spans="1:37" x14ac:dyDescent="0.25">
      <c r="A13" s="31">
        <f t="shared" si="0"/>
        <v>181176</v>
      </c>
      <c r="B13" s="32" t="s">
        <v>50</v>
      </c>
      <c r="C13" s="33">
        <v>168816.3466938216</v>
      </c>
      <c r="D13" s="33">
        <v>125379</v>
      </c>
      <c r="E13" s="33">
        <v>76622</v>
      </c>
      <c r="F13" s="33">
        <v>8703</v>
      </c>
      <c r="G13" s="33">
        <v>64770.629904386798</v>
      </c>
      <c r="H13" s="33">
        <v>2081</v>
      </c>
      <c r="I13" s="34">
        <f t="shared" si="1"/>
        <v>446371.97659820842</v>
      </c>
      <c r="J13" s="35">
        <f t="shared" si="2"/>
        <v>1.1623719610735325E-2</v>
      </c>
      <c r="K13" s="143">
        <v>0</v>
      </c>
      <c r="L13" s="33">
        <v>0</v>
      </c>
      <c r="M13" s="33">
        <v>18719</v>
      </c>
      <c r="N13" s="35">
        <f t="shared" si="3"/>
        <v>7.6152622564674196E-3</v>
      </c>
      <c r="O13" s="33">
        <v>0</v>
      </c>
      <c r="P13" s="92">
        <v>2000</v>
      </c>
      <c r="Q13" s="33">
        <v>16179</v>
      </c>
      <c r="R13" s="35">
        <f t="shared" si="4"/>
        <v>7.906531012572552E-3</v>
      </c>
      <c r="S13" s="36">
        <v>-9.1121846007663105E-5</v>
      </c>
      <c r="T13" s="35"/>
      <c r="U13" s="33">
        <v>63307</v>
      </c>
      <c r="V13" s="35">
        <f t="shared" si="5"/>
        <v>1.26614E-2</v>
      </c>
      <c r="W13" s="37">
        <v>0</v>
      </c>
      <c r="X13" s="35" t="e">
        <f t="shared" si="6"/>
        <v>#DIV/0!</v>
      </c>
      <c r="Y13" s="38">
        <v>367388</v>
      </c>
      <c r="Z13" s="35">
        <f t="shared" si="9"/>
        <v>1.2661367053233516E-2</v>
      </c>
      <c r="AA13" s="33"/>
      <c r="AB13" s="39"/>
      <c r="AC13" s="38"/>
      <c r="AD13" s="33"/>
      <c r="AE13" s="33"/>
      <c r="AF13" s="33"/>
      <c r="AG13" s="33"/>
      <c r="AH13" s="33">
        <f>SUM(I13,K13,L13,M13,O13,P13,Q13,S13,U13,W13,Y13,AA13,AD13,AE13,AF13,AG13)</f>
        <v>913964.97650708654</v>
      </c>
      <c r="AI13" s="40">
        <f t="shared" si="8"/>
        <v>1.9445926538602133E-3</v>
      </c>
      <c r="AJ13" s="31">
        <v>181176</v>
      </c>
      <c r="AK13" s="41"/>
    </row>
    <row r="14" spans="1:37" x14ac:dyDescent="0.25">
      <c r="A14" s="31">
        <f t="shared" si="0"/>
        <v>181150</v>
      </c>
      <c r="B14" s="32" t="s">
        <v>51</v>
      </c>
      <c r="C14" s="33">
        <v>1256500.341870504</v>
      </c>
      <c r="D14" s="33">
        <v>1861844</v>
      </c>
      <c r="E14" s="33">
        <v>1256830</v>
      </c>
      <c r="F14" s="33">
        <v>92623</v>
      </c>
      <c r="G14" s="33">
        <v>673139.71500228485</v>
      </c>
      <c r="H14" s="33">
        <v>12412</v>
      </c>
      <c r="I14" s="34">
        <f t="shared" si="1"/>
        <v>5153349.0568727888</v>
      </c>
      <c r="J14" s="35">
        <f t="shared" si="2"/>
        <v>0.13419544154595356</v>
      </c>
      <c r="K14" s="143">
        <v>0</v>
      </c>
      <c r="L14" s="33">
        <v>0</v>
      </c>
      <c r="M14" s="33">
        <v>338856</v>
      </c>
      <c r="N14" s="35">
        <f t="shared" si="3"/>
        <v>0.1378533739610836</v>
      </c>
      <c r="O14" s="33">
        <v>0</v>
      </c>
      <c r="P14" s="92">
        <v>12666</v>
      </c>
      <c r="Q14" s="33">
        <v>282772</v>
      </c>
      <c r="R14" s="35">
        <f t="shared" si="4"/>
        <v>0.13818811962959179</v>
      </c>
      <c r="S14" s="36">
        <v>-1.4320565634713734E-3</v>
      </c>
      <c r="T14" s="35"/>
      <c r="U14" s="33">
        <v>668298</v>
      </c>
      <c r="V14" s="35">
        <f t="shared" si="5"/>
        <v>0.13365959999999999</v>
      </c>
      <c r="W14" s="37">
        <v>0</v>
      </c>
      <c r="X14" s="35" t="e">
        <f t="shared" si="6"/>
        <v>#DIV/0!</v>
      </c>
      <c r="Y14" s="38">
        <v>3878326</v>
      </c>
      <c r="Z14" s="35">
        <f t="shared" si="9"/>
        <v>0.13365953443797546</v>
      </c>
      <c r="AA14" s="33">
        <v>2897892</v>
      </c>
      <c r="AB14" s="39">
        <v>0.30440038819323656</v>
      </c>
      <c r="AC14" s="33">
        <v>225066</v>
      </c>
      <c r="AD14" s="43">
        <v>27553653</v>
      </c>
      <c r="AE14" s="43">
        <v>44973712</v>
      </c>
      <c r="AF14" s="43">
        <v>19129033</v>
      </c>
      <c r="AG14" s="44">
        <v>2899415</v>
      </c>
      <c r="AH14" s="33">
        <f>SUM(I14,K14,L14,M14,O14,P14,Q14,S14,U14,W14,Y14,AA14,AC14,AD14,AE14,AF14,AG14)</f>
        <v>108013038.05544072</v>
      </c>
      <c r="AI14" s="40">
        <f t="shared" si="8"/>
        <v>0.22981335797620153</v>
      </c>
      <c r="AJ14" s="31">
        <v>181150</v>
      </c>
      <c r="AK14" s="41"/>
    </row>
    <row r="15" spans="1:37" x14ac:dyDescent="0.25">
      <c r="A15" s="31">
        <f t="shared" si="0"/>
        <v>181151</v>
      </c>
      <c r="B15" s="32" t="s">
        <v>52</v>
      </c>
      <c r="C15" s="33">
        <v>666579.86107933451</v>
      </c>
      <c r="D15" s="33">
        <v>945689</v>
      </c>
      <c r="E15" s="33">
        <v>634155</v>
      </c>
      <c r="F15" s="33">
        <v>45883</v>
      </c>
      <c r="G15" s="33">
        <v>342980.57867640659</v>
      </c>
      <c r="H15" s="33">
        <v>6809</v>
      </c>
      <c r="I15" s="34">
        <f t="shared" si="1"/>
        <v>2642096.439755741</v>
      </c>
      <c r="J15" s="35">
        <f t="shared" si="2"/>
        <v>6.8801335680368184E-2</v>
      </c>
      <c r="K15" s="143">
        <v>0</v>
      </c>
      <c r="L15" s="33">
        <v>0</v>
      </c>
      <c r="M15" s="45">
        <v>165967</v>
      </c>
      <c r="N15" s="35">
        <f t="shared" si="3"/>
        <v>6.7518683205252852E-2</v>
      </c>
      <c r="O15" s="33">
        <v>0</v>
      </c>
      <c r="P15" s="92">
        <v>6112</v>
      </c>
      <c r="Q15" s="33">
        <v>142118</v>
      </c>
      <c r="R15" s="35">
        <f t="shared" si="4"/>
        <v>6.9451781596191725E-2</v>
      </c>
      <c r="S15" s="36">
        <v>-6.852085819094002E-4</v>
      </c>
      <c r="T15" s="35"/>
      <c r="U15" s="33">
        <v>340173</v>
      </c>
      <c r="V15" s="35">
        <f t="shared" si="5"/>
        <v>6.8034600000000001E-2</v>
      </c>
      <c r="W15" s="37">
        <v>0</v>
      </c>
      <c r="X15" s="35" t="e">
        <f t="shared" si="6"/>
        <v>#DIV/0!</v>
      </c>
      <c r="Y15" s="38">
        <v>1974120</v>
      </c>
      <c r="Z15" s="35">
        <f t="shared" si="9"/>
        <v>6.8034497390032742E-2</v>
      </c>
      <c r="AA15" s="33">
        <v>1475066</v>
      </c>
      <c r="AB15" s="39">
        <v>0.15494389128740638</v>
      </c>
      <c r="AC15" s="33">
        <v>112533</v>
      </c>
      <c r="AD15" s="43">
        <v>12879224</v>
      </c>
      <c r="AE15" s="43">
        <v>18770088</v>
      </c>
      <c r="AF15" s="43">
        <v>8954534</v>
      </c>
      <c r="AG15" s="44">
        <v>900000</v>
      </c>
      <c r="AH15" s="33">
        <f>SUM(I15,K15,L15,M15,O15,P15,Q15,S15,U15,W15,Y15,AA15,AC15,AD15,AE15,AF15,AG15)</f>
        <v>48362031.43907053</v>
      </c>
      <c r="AI15" s="40">
        <f t="shared" si="8"/>
        <v>0.10289721540707643</v>
      </c>
      <c r="AJ15" s="31">
        <v>181151</v>
      </c>
      <c r="AK15" s="41"/>
    </row>
    <row r="16" spans="1:37" x14ac:dyDescent="0.25">
      <c r="A16" s="31">
        <f t="shared" si="0"/>
        <v>181145</v>
      </c>
      <c r="B16" s="32" t="s">
        <v>53</v>
      </c>
      <c r="C16" s="33">
        <v>891090.02572504082</v>
      </c>
      <c r="D16" s="33">
        <v>1292605</v>
      </c>
      <c r="E16" s="33">
        <v>869941</v>
      </c>
      <c r="F16" s="33">
        <v>66503</v>
      </c>
      <c r="G16" s="33">
        <v>477279.1284133076</v>
      </c>
      <c r="H16" s="33">
        <v>8941</v>
      </c>
      <c r="I16" s="34">
        <f t="shared" si="1"/>
        <v>3606359.1541383481</v>
      </c>
      <c r="J16" s="35">
        <f t="shared" si="2"/>
        <v>9.3911154420532744E-2</v>
      </c>
      <c r="K16" s="143">
        <v>0</v>
      </c>
      <c r="L16" s="33">
        <v>0</v>
      </c>
      <c r="M16" s="45">
        <v>182595</v>
      </c>
      <c r="N16" s="35">
        <f t="shared" si="3"/>
        <v>7.4283284989565074E-2</v>
      </c>
      <c r="O16" s="33">
        <v>0</v>
      </c>
      <c r="P16" s="92">
        <v>8452</v>
      </c>
      <c r="Q16" s="33">
        <v>195379</v>
      </c>
      <c r="R16" s="35">
        <f t="shared" si="4"/>
        <v>9.5479950720403772E-2</v>
      </c>
      <c r="S16" s="36">
        <v>-1.0147008003468854E-3</v>
      </c>
      <c r="T16" s="35"/>
      <c r="U16" s="33">
        <v>465050</v>
      </c>
      <c r="V16" s="35">
        <f t="shared" si="5"/>
        <v>9.3009999999999995E-2</v>
      </c>
      <c r="W16" s="37">
        <v>0</v>
      </c>
      <c r="X16" s="35" t="e">
        <f t="shared" si="6"/>
        <v>#DIV/0!</v>
      </c>
      <c r="Y16" s="38">
        <v>2698818</v>
      </c>
      <c r="Z16" s="35">
        <f t="shared" si="9"/>
        <v>9.300991134134369E-2</v>
      </c>
      <c r="AA16" s="33"/>
      <c r="AB16" s="39"/>
      <c r="AC16" s="38"/>
      <c r="AD16" s="33"/>
      <c r="AE16" s="43">
        <v>242140</v>
      </c>
      <c r="AF16" s="43"/>
      <c r="AG16" s="44"/>
      <c r="AH16" s="33">
        <f>SUM(I16,K16,L16,M16,O16,P16,Q16,S16,U16,W16,Y16,AA16,AD16,AE16,AF16,AG16)</f>
        <v>7398793.153123647</v>
      </c>
      <c r="AI16" s="40">
        <f t="shared" si="8"/>
        <v>1.5742002355474211E-2</v>
      </c>
      <c r="AJ16" s="31">
        <v>181145</v>
      </c>
      <c r="AK16" s="41"/>
    </row>
    <row r="17" spans="1:37" x14ac:dyDescent="0.25">
      <c r="A17" s="31">
        <f t="shared" si="0"/>
        <v>181178</v>
      </c>
      <c r="B17" s="32" t="s">
        <v>54</v>
      </c>
      <c r="C17" s="33">
        <v>336952.61244093382</v>
      </c>
      <c r="D17" s="33">
        <v>436500</v>
      </c>
      <c r="E17" s="33">
        <v>288079</v>
      </c>
      <c r="F17" s="33">
        <v>23674</v>
      </c>
      <c r="G17" s="33">
        <v>161631.23092022754</v>
      </c>
      <c r="H17" s="33">
        <v>3678</v>
      </c>
      <c r="I17" s="34">
        <f t="shared" si="1"/>
        <v>1250514.8433611614</v>
      </c>
      <c r="J17" s="35">
        <f t="shared" si="2"/>
        <v>3.2563948165089819E-2</v>
      </c>
      <c r="K17" s="143">
        <v>0</v>
      </c>
      <c r="L17" s="33">
        <v>0</v>
      </c>
      <c r="M17" s="45">
        <v>122743</v>
      </c>
      <c r="N17" s="35">
        <f t="shared" si="3"/>
        <v>4.9934298581418908E-2</v>
      </c>
      <c r="O17" s="33">
        <v>0</v>
      </c>
      <c r="P17" s="92">
        <v>3550</v>
      </c>
      <c r="Q17" s="33">
        <v>63944</v>
      </c>
      <c r="R17" s="35">
        <f>SUM(Q17/$Q$19)</f>
        <v>3.1248854630566741E-2</v>
      </c>
      <c r="S17" s="36">
        <v>-3.3034295742656198E-4</v>
      </c>
      <c r="T17" s="35"/>
      <c r="U17" s="33">
        <v>156828</v>
      </c>
      <c r="V17" s="35">
        <f t="shared" si="5"/>
        <v>3.13656E-2</v>
      </c>
      <c r="W17" s="37">
        <v>0</v>
      </c>
      <c r="X17" s="35" t="e">
        <f t="shared" si="6"/>
        <v>#DIV/0!</v>
      </c>
      <c r="Y17" s="38">
        <v>910116</v>
      </c>
      <c r="Z17" s="35">
        <f t="shared" si="9"/>
        <v>3.1365512039099465E-2</v>
      </c>
      <c r="AA17" s="33"/>
      <c r="AB17" s="39"/>
      <c r="AC17" s="38"/>
      <c r="AD17" s="33"/>
      <c r="AE17" s="33"/>
      <c r="AF17" s="33"/>
      <c r="AG17" s="33"/>
      <c r="AH17" s="33">
        <f>SUM(I17,K17,L17,M17,O17,P17,Q17,S17,U17,W17,Y17,AA17,AD17,AE17,AF17,AG17)</f>
        <v>2507695.8430308187</v>
      </c>
      <c r="AI17" s="40">
        <f t="shared" si="8"/>
        <v>5.3354855380891228E-3</v>
      </c>
      <c r="AJ17" s="31">
        <v>181178</v>
      </c>
      <c r="AK17" s="41"/>
    </row>
    <row r="18" spans="1:37" x14ac:dyDescent="0.25">
      <c r="A18" s="31">
        <f t="shared" si="0"/>
        <v>181180</v>
      </c>
      <c r="B18" s="46" t="s">
        <v>55</v>
      </c>
      <c r="C18" s="47">
        <v>1035021.4532699243</v>
      </c>
      <c r="D18" s="47">
        <v>1544280</v>
      </c>
      <c r="E18" s="47">
        <v>1040994</v>
      </c>
      <c r="F18" s="33">
        <v>76430</v>
      </c>
      <c r="G18" s="33">
        <v>534447.83413994359</v>
      </c>
      <c r="H18" s="33">
        <v>10308</v>
      </c>
      <c r="I18" s="34">
        <f t="shared" si="1"/>
        <v>4241481.2874098681</v>
      </c>
      <c r="J18" s="35">
        <f t="shared" si="2"/>
        <v>0.11045000986567506</v>
      </c>
      <c r="K18" s="143">
        <v>0</v>
      </c>
      <c r="L18" s="33">
        <v>194198</v>
      </c>
      <c r="M18" s="45">
        <v>171658</v>
      </c>
      <c r="N18" s="48">
        <f t="shared" si="3"/>
        <v>6.9833895422868969E-2</v>
      </c>
      <c r="O18" s="33">
        <v>0</v>
      </c>
      <c r="P18" s="93">
        <v>7673</v>
      </c>
      <c r="Q18" s="33">
        <v>234017</v>
      </c>
      <c r="R18" s="48">
        <f>SUM(Q18/$Q$19)</f>
        <v>0.1143619919629885</v>
      </c>
      <c r="S18" s="36">
        <v>-1.1733114352463999E-3</v>
      </c>
      <c r="T18" s="48"/>
      <c r="U18" s="33">
        <v>545107</v>
      </c>
      <c r="V18" s="48">
        <f t="shared" si="5"/>
        <v>0.1090214</v>
      </c>
      <c r="W18" s="37">
        <v>0</v>
      </c>
      <c r="X18" s="48" t="e">
        <f t="shared" si="6"/>
        <v>#DIV/0!</v>
      </c>
      <c r="Y18" s="38">
        <v>3163413</v>
      </c>
      <c r="Z18" s="35">
        <f t="shared" si="9"/>
        <v>0.10902134292347763</v>
      </c>
      <c r="AA18" s="45"/>
      <c r="AB18" s="49"/>
      <c r="AC18" s="50"/>
      <c r="AD18" s="45"/>
      <c r="AE18" s="45"/>
      <c r="AF18" s="45"/>
      <c r="AG18" s="51"/>
      <c r="AH18" s="33">
        <f>SUM(I18,K18,L18,M18,O18,P18,Q18,S18,U18,W18,Y18,AA18,AD18,AE18,AF18,AG18)</f>
        <v>8557547.2862365562</v>
      </c>
      <c r="AI18" s="52">
        <f t="shared" si="8"/>
        <v>1.8207419338401733E-2</v>
      </c>
      <c r="AJ18" s="31">
        <v>181180</v>
      </c>
      <c r="AK18" s="41"/>
    </row>
    <row r="19" spans="1:37" ht="15" customHeight="1" x14ac:dyDescent="0.25">
      <c r="A19" s="134" t="s">
        <v>56</v>
      </c>
      <c r="B19" s="135"/>
      <c r="C19" s="33">
        <v>9869261.0000000019</v>
      </c>
      <c r="D19" s="33">
        <v>13648525</v>
      </c>
      <c r="E19" s="33">
        <v>9138886</v>
      </c>
      <c r="F19" s="33">
        <v>673833</v>
      </c>
      <c r="G19" s="33">
        <v>4969933</v>
      </c>
      <c r="H19" s="33">
        <v>101381</v>
      </c>
      <c r="I19" s="34">
        <f>SUM(I3:I18)</f>
        <v>38401819</v>
      </c>
      <c r="J19" s="39">
        <f>SUM(J3:J18)</f>
        <v>0.99999999999999989</v>
      </c>
      <c r="K19" s="143">
        <f>SUM(K3:K18)</f>
        <v>0</v>
      </c>
      <c r="L19" s="33">
        <v>385157.2</v>
      </c>
      <c r="M19" s="33">
        <v>2458090</v>
      </c>
      <c r="N19" s="53">
        <f>SUM(N3:N18)</f>
        <v>1</v>
      </c>
      <c r="O19" s="33">
        <f>SUM(O3:O18)</f>
        <v>0</v>
      </c>
      <c r="P19" s="92">
        <f>SUM(P3:P18)</f>
        <v>101453</v>
      </c>
      <c r="Q19" s="33">
        <v>2046283</v>
      </c>
      <c r="R19" s="39">
        <f>SUM(R3:R18)</f>
        <v>0.99999999999999989</v>
      </c>
      <c r="S19" s="54">
        <f>SUM(S3:S18)</f>
        <v>-0.01</v>
      </c>
      <c r="T19" s="39">
        <f>SUM(T3:T18)</f>
        <v>0</v>
      </c>
      <c r="U19" s="33">
        <v>5000000</v>
      </c>
      <c r="V19" s="39">
        <f t="shared" ref="V19:AI19" si="10">SUM(V3:V18)</f>
        <v>1.0000000000000002</v>
      </c>
      <c r="W19" s="33">
        <f>SUM(W3:W18)</f>
        <v>0</v>
      </c>
      <c r="X19" s="39" t="e">
        <f t="shared" si="10"/>
        <v>#DIV/0!</v>
      </c>
      <c r="Y19" s="33">
        <f t="shared" si="10"/>
        <v>29016456</v>
      </c>
      <c r="Z19" s="39">
        <f t="shared" si="10"/>
        <v>1</v>
      </c>
      <c r="AA19" s="33">
        <f t="shared" si="10"/>
        <v>9520000</v>
      </c>
      <c r="AB19" s="39">
        <f t="shared" si="10"/>
        <v>0.99999989495799424</v>
      </c>
      <c r="AC19" s="38">
        <f>SUM(AC3:AC18)</f>
        <v>562665</v>
      </c>
      <c r="AD19" s="33">
        <f t="shared" si="10"/>
        <v>106306648</v>
      </c>
      <c r="AE19" s="33">
        <f t="shared" si="10"/>
        <v>160781252</v>
      </c>
      <c r="AF19" s="33">
        <f t="shared" si="10"/>
        <v>73874354</v>
      </c>
      <c r="AG19" s="55">
        <f t="shared" si="10"/>
        <v>41549129</v>
      </c>
      <c r="AH19" s="56">
        <f t="shared" si="10"/>
        <v>470003306.19</v>
      </c>
      <c r="AI19" s="57">
        <f t="shared" si="10"/>
        <v>1</v>
      </c>
      <c r="AJ19" s="37"/>
      <c r="AK19" s="41"/>
    </row>
    <row r="20" spans="1:37" x14ac:dyDescent="0.25">
      <c r="A20" s="137" t="s">
        <v>57</v>
      </c>
      <c r="B20" s="136"/>
      <c r="C20" s="9">
        <f t="shared" ref="C20:I20" si="11">SUM(C3:C18)</f>
        <v>9869261.0000000019</v>
      </c>
      <c r="D20" s="10">
        <f t="shared" si="11"/>
        <v>13648525</v>
      </c>
      <c r="E20" s="9">
        <f t="shared" si="11"/>
        <v>9138886</v>
      </c>
      <c r="F20" s="9">
        <f t="shared" si="11"/>
        <v>673833</v>
      </c>
      <c r="G20" s="11">
        <f t="shared" si="11"/>
        <v>4969933</v>
      </c>
      <c r="H20" s="11">
        <f t="shared" si="11"/>
        <v>101381</v>
      </c>
      <c r="I20" s="11">
        <f t="shared" si="11"/>
        <v>38401819</v>
      </c>
      <c r="J20" s="12"/>
      <c r="K20" s="11">
        <f>SUM(K3:K18)</f>
        <v>0</v>
      </c>
      <c r="L20" s="74"/>
      <c r="M20" s="9">
        <f>SUM(M3:M18)</f>
        <v>2458090</v>
      </c>
      <c r="N20" s="13"/>
      <c r="O20" s="11">
        <f>SUM(O3:O18)</f>
        <v>0</v>
      </c>
      <c r="P20" s="10">
        <f>SUM(P3:P18)</f>
        <v>101453</v>
      </c>
      <c r="Q20" s="10">
        <f>SUM(Q3:Q18)</f>
        <v>2046283</v>
      </c>
      <c r="R20" s="9"/>
      <c r="S20" s="10">
        <f>SUM(S3:S18)</f>
        <v>-0.01</v>
      </c>
      <c r="T20" s="9"/>
      <c r="U20" s="10">
        <f>SUM(U3:U18)</f>
        <v>5000000</v>
      </c>
      <c r="V20" s="9"/>
      <c r="W20" s="10">
        <f>SUM(W3:W18)</f>
        <v>0</v>
      </c>
      <c r="X20" s="9"/>
      <c r="Y20" s="9"/>
      <c r="Z20" s="9"/>
      <c r="AA20" s="9"/>
      <c r="AB20" s="9"/>
      <c r="AC20" s="9"/>
      <c r="AD20" s="9"/>
      <c r="AE20" s="9"/>
      <c r="AF20" s="9"/>
      <c r="AG20" s="13"/>
      <c r="AH20" s="64">
        <f>SUM(I19,K19,M19,O19,P19,Q19,S19,U19,W19,AD19,AE19,AG19,Y19,AA19,AC19,AF19,L19)</f>
        <v>470003306.19</v>
      </c>
      <c r="AI20" s="13"/>
      <c r="AJ20" s="13"/>
      <c r="AK20" s="15"/>
    </row>
    <row r="21" spans="1:37" x14ac:dyDescent="0.25">
      <c r="A21" s="13"/>
      <c r="B21" s="16"/>
      <c r="C21" s="16"/>
      <c r="D21" s="16"/>
      <c r="E21" s="16"/>
      <c r="F21" s="16"/>
      <c r="G21" s="139" t="s">
        <v>58</v>
      </c>
      <c r="H21" s="139"/>
      <c r="I21" s="18">
        <f>SUM(C19:H19)</f>
        <v>38401819</v>
      </c>
      <c r="J21" s="18" t="s">
        <v>59</v>
      </c>
      <c r="K21" s="75" t="s">
        <v>59</v>
      </c>
      <c r="L21" s="75"/>
      <c r="M21" s="19" t="s">
        <v>59</v>
      </c>
      <c r="N21" s="18"/>
      <c r="O21" s="18"/>
      <c r="P21" s="13"/>
      <c r="Q21" s="13"/>
      <c r="R21" s="13"/>
      <c r="S21" s="13"/>
      <c r="T21" s="13"/>
      <c r="U21" s="14"/>
      <c r="V21" s="13"/>
      <c r="W21" s="13"/>
      <c r="X21" s="13"/>
      <c r="Y21" s="13"/>
      <c r="Z21" s="13"/>
      <c r="AA21" s="13"/>
      <c r="AB21" s="13"/>
      <c r="AC21" s="13"/>
      <c r="AD21" s="13"/>
      <c r="AE21" s="19" t="s">
        <v>59</v>
      </c>
      <c r="AF21" s="19"/>
      <c r="AG21" s="13"/>
      <c r="AH21" s="19"/>
      <c r="AI21" s="13"/>
      <c r="AJ21" s="13"/>
      <c r="AK21" s="15"/>
    </row>
    <row r="22" spans="1:37" x14ac:dyDescent="0.25">
      <c r="A22" s="94"/>
      <c r="B22" s="95"/>
      <c r="C22" s="95"/>
      <c r="D22" s="95"/>
      <c r="E22" s="95"/>
      <c r="F22" s="95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5"/>
    </row>
    <row r="23" spans="1:37" x14ac:dyDescent="0.25">
      <c r="A23" s="96"/>
      <c r="B23" s="97"/>
      <c r="C23" s="97"/>
      <c r="D23" s="97"/>
      <c r="E23" s="97"/>
      <c r="F23" s="97"/>
      <c r="G23" s="97"/>
      <c r="H23" s="13"/>
      <c r="I23" s="67">
        <f>SUM(C19:H19)</f>
        <v>38401819</v>
      </c>
      <c r="J23" s="13"/>
      <c r="K23" s="13"/>
      <c r="L23" s="13"/>
      <c r="M23" s="13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13"/>
      <c r="AF23" s="13"/>
      <c r="AG23" s="13"/>
      <c r="AH23" s="67">
        <f>I19+K19+L19+M19+O19+P19+Q19+U19+W19+Y19+AA19+AC19+AD19+AE19+AG19+AF19</f>
        <v>470003306.19999999</v>
      </c>
      <c r="AI23" s="13"/>
      <c r="AJ23" s="13"/>
      <c r="AK23" s="15"/>
    </row>
  </sheetData>
  <sheetProtection algorithmName="SHA-512" hashValue="Yg5Mvxu2CLOZHBYSg+l1ud6JR6m2IzwJR3ASMzJGLE2XpS02RhUeVJkbiQhwZoQx1fB+SxYn2LxUZB6qHLfS8A==" saltValue="85AzAZO8A++e6F2skFQ8Zw==" spinCount="100000" sheet="1" objects="1" scenarios="1"/>
  <pageMargins left="0.7" right="0.7" top="0.75" bottom="0.75" header="0.3" footer="0.3"/>
  <pageSetup scale="37" orientation="landscape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7793A573FA24A999BFD6F01BF9242" ma:contentTypeVersion="10" ma:contentTypeDescription="Create a new document." ma:contentTypeScope="" ma:versionID="7d1fb28bc1ad0bb11517aa1df6987335">
  <xsd:schema xmlns:xsd="http://www.w3.org/2001/XMLSchema" xmlns:xs="http://www.w3.org/2001/XMLSchema" xmlns:p="http://schemas.microsoft.com/office/2006/metadata/properties" xmlns:ns1="http://schemas.microsoft.com/sharepoint/v3" xmlns:ns2="b5921b60-9b2e-4daa-8c80-faaf819f1b87" xmlns:ns3="49e1b1f5-4598-4f10-9cb7-32cc96214367" targetNamespace="http://schemas.microsoft.com/office/2006/metadata/properties" ma:root="true" ma:fieldsID="8ab6796db139a0c7f63d5143a998b635" ns1:_="" ns2:_="" ns3:_="">
    <xsd:import namespace="http://schemas.microsoft.com/sharepoint/v3"/>
    <xsd:import namespace="b5921b60-9b2e-4daa-8c80-faaf819f1b87"/>
    <xsd:import namespace="49e1b1f5-4598-4f10-9cb7-32cc9621436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Subcategory" minOccurs="0"/>
                <xsd:element ref="ns3:SharedWithUser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921b60-9b2e-4daa-8c80-faaf819f1b87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format="Dropdown" ma:internalName="Category" ma:readOnly="false">
      <xsd:simpleType>
        <xsd:restriction base="dms:Choice">
          <xsd:enumeration value="Area Plans"/>
          <xsd:enumeration value="Family Caregiver"/>
          <xsd:enumeration value="Gatekeeper"/>
          <xsd:enumeration value="Grant Award Letters"/>
          <xsd:enumeration value="Healthy Aging"/>
          <xsd:enumeration value="Legal"/>
          <xsd:enumeration value="Nutrition"/>
          <xsd:enumeration value="OPI"/>
          <xsd:enumeration value="Power Hour"/>
        </xsd:restriction>
      </xsd:simpleType>
    </xsd:element>
    <xsd:element name="Subcategory" ma:index="8" nillable="true" ma:displayName="Subcategory" ma:description="Use only with Category=Grant Awards" ma:format="Dropdown" ma:internalName="Subcategory" ma:readOnly="false">
      <xsd:simpleType>
        <xsd:restriction base="dms:Choice">
          <xsd:enumeration value="NSIP"/>
          <xsd:enumeration value="Special/Disaster"/>
          <xsd:enumeration value="Title III"/>
          <xsd:enumeration value="Title VII"/>
        </xsd:restriction>
      </xsd:simpleType>
    </xsd:element>
    <xsd:element name="Date" ma:index="10" nillable="true" ma:displayName="Date" ma:description="Use when Category=Grant Award Letter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1b1f5-4598-4f10-9cb7-32cc962143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category xmlns="b5921b60-9b2e-4daa-8c80-faaf819f1b87" xsi:nil="true"/>
    <PublishingExpirationDate xmlns="http://schemas.microsoft.com/sharepoint/v3" xsi:nil="true"/>
    <PublishingStartDate xmlns="http://schemas.microsoft.com/sharepoint/v3" xsi:nil="true"/>
    <Category xmlns="b5921b60-9b2e-4daa-8c80-faaf819f1b87" xsi:nil="true"/>
    <Date xmlns="b5921b60-9b2e-4daa-8c80-faaf819f1b87" xsi:nil="true"/>
  </documentManagement>
</p:properties>
</file>

<file path=customXml/itemProps1.xml><?xml version="1.0" encoding="utf-8"?>
<ds:datastoreItem xmlns:ds="http://schemas.openxmlformats.org/officeDocument/2006/customXml" ds:itemID="{4F41A5C1-7E3F-4400-A156-0231802CA8AB}"/>
</file>

<file path=customXml/itemProps2.xml><?xml version="1.0" encoding="utf-8"?>
<ds:datastoreItem xmlns:ds="http://schemas.openxmlformats.org/officeDocument/2006/customXml" ds:itemID="{F95A4A28-7BB3-401F-8A06-37AC0085E31A}"/>
</file>

<file path=customXml/itemProps3.xml><?xml version="1.0" encoding="utf-8"?>
<ds:datastoreItem xmlns:ds="http://schemas.openxmlformats.org/officeDocument/2006/customXml" ds:itemID="{EF561013-C31C-4FAE-9102-73003A9609E3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Amendment 4</vt:lpstr>
      <vt:lpstr>23-25 Unspent OAA Funds</vt:lpstr>
      <vt:lpstr>Amendment 3</vt:lpstr>
      <vt:lpstr>'Amendment 3'!Print_Area</vt:lpstr>
      <vt:lpstr>'Amendment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2025-2027 Planning Allocation - Amendment 4</dc:title>
  <dc:creator>Stuivenga Brenda S</dc:creator>
  <cp:lastModifiedBy>Melinda Meeds (she/ella)</cp:lastModifiedBy>
  <cp:lastPrinted>2026-04-17T14:25:48Z</cp:lastPrinted>
  <dcterms:created xsi:type="dcterms:W3CDTF">2026-04-13T20:44:46Z</dcterms:created>
  <dcterms:modified xsi:type="dcterms:W3CDTF">2026-09-24T20:50:45Z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0x0101003C57793A573FA24A999BFD6F01BF9242</vt:lpwstr>
  </property>
</Properties>
</file>