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FPA-SPD\AAA Accounting\AAA FFY 12\21-23 OAA Planning Allocation\"/>
    </mc:Choice>
  </mc:AlternateContent>
  <xr:revisionPtr revIDLastSave="0" documentId="13_ncr:1_{4944C258-CB4C-423C-B655-537C80670E62}" xr6:coauthVersionLast="46" xr6:coauthVersionMax="46" xr10:uidLastSave="{00000000-0000-0000-0000-000000000000}"/>
  <bookViews>
    <workbookView xWindow="-120" yWindow="-120" windowWidth="29040" windowHeight="15840" xr2:uid="{3F819523-5319-4C9C-997B-9CB364933CB0}"/>
  </bookViews>
  <sheets>
    <sheet name="21-23 Amendment 1" sheetId="1" r:id="rId1"/>
  </sheets>
  <externalReferences>
    <externalReference r:id="rId2"/>
  </externalReferences>
  <definedNames>
    <definedName name="_xlnm.Print_Area" localSheetId="0">'21-23 Amendment 1'!$A$1:$AU$20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19" i="1" l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" i="1"/>
  <c r="C3" i="1" l="1"/>
  <c r="D3" i="1"/>
  <c r="E3" i="1"/>
  <c r="F3" i="1"/>
  <c r="G3" i="1"/>
  <c r="H3" i="1"/>
  <c r="I3" i="1" l="1"/>
  <c r="AB12" i="1"/>
  <c r="AB16" i="1" l="1"/>
  <c r="AB11" i="1" l="1"/>
  <c r="AT19" i="1" l="1"/>
  <c r="AH19" i="1"/>
  <c r="AG19" i="1"/>
  <c r="AF19" i="1"/>
  <c r="AB19" i="1"/>
  <c r="AC11" i="1" s="1"/>
  <c r="AA19" i="1"/>
  <c r="X19" i="1"/>
  <c r="T19" i="1"/>
  <c r="P19" i="1"/>
  <c r="O19" i="1"/>
  <c r="N19" i="1"/>
  <c r="M19" i="1"/>
  <c r="L19" i="1"/>
  <c r="H19" i="1"/>
  <c r="G19" i="1"/>
  <c r="F19" i="1"/>
  <c r="E19" i="1"/>
  <c r="D19" i="1"/>
  <c r="C19" i="1"/>
  <c r="AT18" i="1"/>
  <c r="AU18" i="1" s="1"/>
  <c r="AD18" i="1"/>
  <c r="AB18" i="1"/>
  <c r="Z18" i="1"/>
  <c r="X18" i="1"/>
  <c r="V18" i="1"/>
  <c r="T18" i="1"/>
  <c r="U18" i="1" s="1"/>
  <c r="S18" i="1"/>
  <c r="P18" i="1"/>
  <c r="O18" i="1"/>
  <c r="N18" i="1"/>
  <c r="M18" i="1"/>
  <c r="L18" i="1"/>
  <c r="K18" i="1"/>
  <c r="H18" i="1"/>
  <c r="G18" i="1"/>
  <c r="F18" i="1"/>
  <c r="E18" i="1"/>
  <c r="D18" i="1"/>
  <c r="C18" i="1"/>
  <c r="AT17" i="1"/>
  <c r="AD17" i="1"/>
  <c r="AB17" i="1"/>
  <c r="Z17" i="1"/>
  <c r="X17" i="1"/>
  <c r="Y17" i="1" s="1"/>
  <c r="V17" i="1"/>
  <c r="T17" i="1"/>
  <c r="S17" i="1"/>
  <c r="P17" i="1"/>
  <c r="O17" i="1"/>
  <c r="N17" i="1"/>
  <c r="M17" i="1"/>
  <c r="L17" i="1"/>
  <c r="K17" i="1"/>
  <c r="H17" i="1"/>
  <c r="G17" i="1"/>
  <c r="F17" i="1"/>
  <c r="E17" i="1"/>
  <c r="D17" i="1"/>
  <c r="C17" i="1"/>
  <c r="AT16" i="1"/>
  <c r="AD16" i="1"/>
  <c r="Z16" i="1"/>
  <c r="X16" i="1"/>
  <c r="V16" i="1"/>
  <c r="T16" i="1"/>
  <c r="S16" i="1"/>
  <c r="P16" i="1"/>
  <c r="O16" i="1"/>
  <c r="N16" i="1"/>
  <c r="M16" i="1"/>
  <c r="L16" i="1"/>
  <c r="K16" i="1"/>
  <c r="H16" i="1"/>
  <c r="G16" i="1"/>
  <c r="F16" i="1"/>
  <c r="E16" i="1"/>
  <c r="D16" i="1"/>
  <c r="C16" i="1"/>
  <c r="AT15" i="1"/>
  <c r="AU15" i="1" s="1"/>
  <c r="AD15" i="1"/>
  <c r="AB15" i="1"/>
  <c r="Z15" i="1"/>
  <c r="X15" i="1"/>
  <c r="Y15" i="1" s="1"/>
  <c r="V15" i="1"/>
  <c r="T15" i="1"/>
  <c r="S15" i="1"/>
  <c r="P15" i="1"/>
  <c r="O15" i="1"/>
  <c r="N15" i="1"/>
  <c r="M15" i="1"/>
  <c r="L15" i="1"/>
  <c r="K15" i="1"/>
  <c r="H15" i="1"/>
  <c r="G15" i="1"/>
  <c r="F15" i="1"/>
  <c r="E15" i="1"/>
  <c r="D15" i="1"/>
  <c r="C15" i="1"/>
  <c r="AT14" i="1"/>
  <c r="AD14" i="1"/>
  <c r="AB14" i="1"/>
  <c r="Z14" i="1"/>
  <c r="X14" i="1"/>
  <c r="Y14" i="1" s="1"/>
  <c r="V14" i="1"/>
  <c r="T14" i="1"/>
  <c r="S14" i="1"/>
  <c r="P14" i="1"/>
  <c r="O14" i="1"/>
  <c r="N14" i="1"/>
  <c r="M14" i="1"/>
  <c r="L14" i="1"/>
  <c r="K14" i="1"/>
  <c r="H14" i="1"/>
  <c r="G14" i="1"/>
  <c r="F14" i="1"/>
  <c r="E14" i="1"/>
  <c r="D14" i="1"/>
  <c r="C14" i="1"/>
  <c r="AT13" i="1"/>
  <c r="AU13" i="1" s="1"/>
  <c r="AD13" i="1"/>
  <c r="AB13" i="1"/>
  <c r="Z13" i="1"/>
  <c r="X13" i="1"/>
  <c r="Y13" i="1" s="1"/>
  <c r="V13" i="1"/>
  <c r="T13" i="1"/>
  <c r="S13" i="1"/>
  <c r="P13" i="1"/>
  <c r="O13" i="1"/>
  <c r="N13" i="1"/>
  <c r="M13" i="1"/>
  <c r="L13" i="1"/>
  <c r="K13" i="1"/>
  <c r="H13" i="1"/>
  <c r="G13" i="1"/>
  <c r="F13" i="1"/>
  <c r="E13" i="1"/>
  <c r="D13" i="1"/>
  <c r="C13" i="1"/>
  <c r="AT12" i="1"/>
  <c r="AU12" i="1" s="1"/>
  <c r="AD12" i="1"/>
  <c r="Z12" i="1"/>
  <c r="X12" i="1"/>
  <c r="Y12" i="1" s="1"/>
  <c r="V12" i="1"/>
  <c r="T12" i="1"/>
  <c r="S12" i="1"/>
  <c r="P12" i="1"/>
  <c r="O12" i="1"/>
  <c r="N12" i="1"/>
  <c r="M12" i="1"/>
  <c r="L12" i="1"/>
  <c r="K12" i="1"/>
  <c r="H12" i="1"/>
  <c r="G12" i="1"/>
  <c r="F12" i="1"/>
  <c r="E12" i="1"/>
  <c r="D12" i="1"/>
  <c r="C12" i="1"/>
  <c r="AT11" i="1"/>
  <c r="AU11" i="1" s="1"/>
  <c r="AD11" i="1"/>
  <c r="Z11" i="1"/>
  <c r="X11" i="1"/>
  <c r="V11" i="1"/>
  <c r="T11" i="1"/>
  <c r="S11" i="1"/>
  <c r="P11" i="1"/>
  <c r="O11" i="1"/>
  <c r="N11" i="1"/>
  <c r="M11" i="1"/>
  <c r="L11" i="1"/>
  <c r="K11" i="1"/>
  <c r="H11" i="1"/>
  <c r="G11" i="1"/>
  <c r="F11" i="1"/>
  <c r="E11" i="1"/>
  <c r="D11" i="1"/>
  <c r="C11" i="1"/>
  <c r="AT10" i="1"/>
  <c r="AU10" i="1" s="1"/>
  <c r="AD10" i="1"/>
  <c r="AB10" i="1"/>
  <c r="Z10" i="1"/>
  <c r="X10" i="1"/>
  <c r="V10" i="1"/>
  <c r="T10" i="1"/>
  <c r="S10" i="1"/>
  <c r="P10" i="1"/>
  <c r="O10" i="1"/>
  <c r="N10" i="1"/>
  <c r="M10" i="1"/>
  <c r="L10" i="1"/>
  <c r="K10" i="1"/>
  <c r="H10" i="1"/>
  <c r="G10" i="1"/>
  <c r="F10" i="1"/>
  <c r="E10" i="1"/>
  <c r="D10" i="1"/>
  <c r="C10" i="1"/>
  <c r="AT9" i="1"/>
  <c r="AD9" i="1"/>
  <c r="AB9" i="1"/>
  <c r="Z9" i="1"/>
  <c r="X9" i="1"/>
  <c r="Y9" i="1" s="1"/>
  <c r="V9" i="1"/>
  <c r="T9" i="1"/>
  <c r="S9" i="1"/>
  <c r="P9" i="1"/>
  <c r="O9" i="1"/>
  <c r="N9" i="1"/>
  <c r="M9" i="1"/>
  <c r="L9" i="1"/>
  <c r="K9" i="1"/>
  <c r="H9" i="1"/>
  <c r="G9" i="1"/>
  <c r="F9" i="1"/>
  <c r="E9" i="1"/>
  <c r="D9" i="1"/>
  <c r="C9" i="1"/>
  <c r="AT8" i="1"/>
  <c r="AU8" i="1" s="1"/>
  <c r="AD8" i="1"/>
  <c r="AB8" i="1"/>
  <c r="Z8" i="1"/>
  <c r="X8" i="1"/>
  <c r="V8" i="1"/>
  <c r="T8" i="1"/>
  <c r="S8" i="1"/>
  <c r="P8" i="1"/>
  <c r="O8" i="1"/>
  <c r="N8" i="1"/>
  <c r="M8" i="1"/>
  <c r="L8" i="1"/>
  <c r="K8" i="1"/>
  <c r="H8" i="1"/>
  <c r="G8" i="1"/>
  <c r="F8" i="1"/>
  <c r="E8" i="1"/>
  <c r="D8" i="1"/>
  <c r="C8" i="1"/>
  <c r="AT7" i="1"/>
  <c r="AU7" i="1" s="1"/>
  <c r="AD7" i="1"/>
  <c r="AB7" i="1"/>
  <c r="Z7" i="1"/>
  <c r="X7" i="1"/>
  <c r="Y7" i="1" s="1"/>
  <c r="V7" i="1"/>
  <c r="T7" i="1"/>
  <c r="S7" i="1"/>
  <c r="P7" i="1"/>
  <c r="O7" i="1"/>
  <c r="N7" i="1"/>
  <c r="M7" i="1"/>
  <c r="L7" i="1"/>
  <c r="K7" i="1"/>
  <c r="H7" i="1"/>
  <c r="G7" i="1"/>
  <c r="F7" i="1"/>
  <c r="E7" i="1"/>
  <c r="D7" i="1"/>
  <c r="C7" i="1"/>
  <c r="AT6" i="1"/>
  <c r="AD6" i="1"/>
  <c r="AB6" i="1"/>
  <c r="Z6" i="1"/>
  <c r="X6" i="1"/>
  <c r="Y6" i="1" s="1"/>
  <c r="V6" i="1"/>
  <c r="T6" i="1"/>
  <c r="S6" i="1"/>
  <c r="P6" i="1"/>
  <c r="O6" i="1"/>
  <c r="N6" i="1"/>
  <c r="M6" i="1"/>
  <c r="L6" i="1"/>
  <c r="K6" i="1"/>
  <c r="H6" i="1"/>
  <c r="G6" i="1"/>
  <c r="F6" i="1"/>
  <c r="E6" i="1"/>
  <c r="D6" i="1"/>
  <c r="C6" i="1"/>
  <c r="AT5" i="1"/>
  <c r="AU5" i="1" s="1"/>
  <c r="AD5" i="1"/>
  <c r="AB5" i="1"/>
  <c r="Z5" i="1"/>
  <c r="X5" i="1"/>
  <c r="V5" i="1"/>
  <c r="T5" i="1"/>
  <c r="S5" i="1"/>
  <c r="P5" i="1"/>
  <c r="O5" i="1"/>
  <c r="N5" i="1"/>
  <c r="M5" i="1"/>
  <c r="L5" i="1"/>
  <c r="K5" i="1"/>
  <c r="H5" i="1"/>
  <c r="G5" i="1"/>
  <c r="F5" i="1"/>
  <c r="E5" i="1"/>
  <c r="D5" i="1"/>
  <c r="C5" i="1"/>
  <c r="AT4" i="1"/>
  <c r="AU4" i="1" s="1"/>
  <c r="AD4" i="1"/>
  <c r="AB4" i="1"/>
  <c r="Z4" i="1"/>
  <c r="X4" i="1"/>
  <c r="Y4" i="1" s="1"/>
  <c r="V4" i="1"/>
  <c r="T4" i="1"/>
  <c r="P4" i="1"/>
  <c r="O4" i="1"/>
  <c r="N4" i="1"/>
  <c r="M4" i="1"/>
  <c r="L4" i="1"/>
  <c r="K4" i="1"/>
  <c r="H4" i="1"/>
  <c r="G4" i="1"/>
  <c r="F4" i="1"/>
  <c r="E4" i="1"/>
  <c r="D4" i="1"/>
  <c r="C4" i="1"/>
  <c r="AT3" i="1"/>
  <c r="AU3" i="1" s="1"/>
  <c r="AD3" i="1"/>
  <c r="AB3" i="1"/>
  <c r="Z3" i="1"/>
  <c r="X3" i="1"/>
  <c r="W3" i="1"/>
  <c r="V3" i="1"/>
  <c r="T3" i="1"/>
  <c r="S3" i="1"/>
  <c r="P3" i="1"/>
  <c r="O3" i="1"/>
  <c r="N3" i="1"/>
  <c r="M3" i="1"/>
  <c r="L3" i="1"/>
  <c r="K3" i="1"/>
  <c r="U10" i="1" l="1"/>
  <c r="U11" i="1"/>
  <c r="U16" i="1"/>
  <c r="U17" i="1"/>
  <c r="U12" i="1"/>
  <c r="AU19" i="1"/>
  <c r="AJ11" i="1"/>
  <c r="AJ9" i="1"/>
  <c r="AJ14" i="1"/>
  <c r="AJ17" i="1"/>
  <c r="AJ5" i="1"/>
  <c r="AJ3" i="1"/>
  <c r="AJ8" i="1"/>
  <c r="AJ15" i="1"/>
  <c r="AJ18" i="1"/>
  <c r="AJ12" i="1"/>
  <c r="AJ4" i="1"/>
  <c r="AJ7" i="1"/>
  <c r="AJ10" i="1"/>
  <c r="AJ13" i="1"/>
  <c r="AJ16" i="1"/>
  <c r="AJ19" i="1"/>
  <c r="AJ6" i="1"/>
  <c r="Y5" i="1"/>
  <c r="U6" i="1"/>
  <c r="AU6" i="1"/>
  <c r="Y8" i="1"/>
  <c r="U9" i="1"/>
  <c r="AU9" i="1"/>
  <c r="Y11" i="1"/>
  <c r="AU16" i="1"/>
  <c r="AC12" i="1"/>
  <c r="AC15" i="1"/>
  <c r="U4" i="1"/>
  <c r="U7" i="1"/>
  <c r="U13" i="1"/>
  <c r="AC17" i="1"/>
  <c r="U15" i="1"/>
  <c r="Y18" i="1"/>
  <c r="AU14" i="1"/>
  <c r="AU17" i="1"/>
  <c r="X20" i="1"/>
  <c r="U5" i="1"/>
  <c r="U8" i="1"/>
  <c r="Q14" i="1"/>
  <c r="U14" i="1"/>
  <c r="AC4" i="1"/>
  <c r="AC13" i="1"/>
  <c r="AC10" i="1"/>
  <c r="AC7" i="1"/>
  <c r="Q8" i="1"/>
  <c r="D20" i="1"/>
  <c r="Q4" i="1"/>
  <c r="Q3" i="1"/>
  <c r="AK3" i="1" s="1"/>
  <c r="H20" i="1"/>
  <c r="C20" i="1"/>
  <c r="I15" i="1"/>
  <c r="I17" i="1"/>
  <c r="AC3" i="1"/>
  <c r="F20" i="1"/>
  <c r="Q6" i="1"/>
  <c r="I8" i="1"/>
  <c r="AC8" i="1"/>
  <c r="AC18" i="1"/>
  <c r="Q5" i="1"/>
  <c r="I10" i="1"/>
  <c r="AC5" i="1"/>
  <c r="Q7" i="1"/>
  <c r="Q11" i="1"/>
  <c r="I16" i="1"/>
  <c r="AC16" i="1"/>
  <c r="I18" i="1"/>
  <c r="Q9" i="1"/>
  <c r="I5" i="1"/>
  <c r="AC9" i="1"/>
  <c r="Q12" i="1"/>
  <c r="I13" i="1"/>
  <c r="I14" i="1"/>
  <c r="AC14" i="1"/>
  <c r="Q16" i="1"/>
  <c r="Q17" i="1"/>
  <c r="E20" i="1"/>
  <c r="I4" i="1"/>
  <c r="AC6" i="1"/>
  <c r="Q13" i="1"/>
  <c r="Q18" i="1"/>
  <c r="I23" i="1"/>
  <c r="Q23" i="1"/>
  <c r="Y10" i="1"/>
  <c r="K19" i="1"/>
  <c r="K20" i="1"/>
  <c r="I6" i="1"/>
  <c r="T20" i="1"/>
  <c r="U3" i="1"/>
  <c r="AD19" i="1"/>
  <c r="AE15" i="1" s="1"/>
  <c r="AD20" i="1"/>
  <c r="G20" i="1"/>
  <c r="V19" i="1"/>
  <c r="V20" i="1"/>
  <c r="Q10" i="1"/>
  <c r="I12" i="1"/>
  <c r="AK12" i="1" s="1"/>
  <c r="Q15" i="1"/>
  <c r="W20" i="1"/>
  <c r="W19" i="1"/>
  <c r="I7" i="1"/>
  <c r="I9" i="1"/>
  <c r="Z20" i="1"/>
  <c r="Z19" i="1"/>
  <c r="I11" i="1"/>
  <c r="Y16" i="1"/>
  <c r="AB20" i="1"/>
  <c r="Q19" i="1"/>
  <c r="I21" i="1"/>
  <c r="Y3" i="1"/>
  <c r="AK13" i="1" l="1"/>
  <c r="AK6" i="1"/>
  <c r="AK5" i="1"/>
  <c r="AK8" i="1"/>
  <c r="AK11" i="1"/>
  <c r="AK14" i="1"/>
  <c r="AK18" i="1"/>
  <c r="AK10" i="1"/>
  <c r="AK9" i="1"/>
  <c r="AK16" i="1"/>
  <c r="AK17" i="1"/>
  <c r="AK7" i="1"/>
  <c r="AK15" i="1"/>
  <c r="U19" i="1"/>
  <c r="R4" i="1"/>
  <c r="AC19" i="1"/>
  <c r="AE9" i="1"/>
  <c r="R14" i="1"/>
  <c r="R17" i="1"/>
  <c r="AE13" i="1"/>
  <c r="R15" i="1"/>
  <c r="AE7" i="1"/>
  <c r="R10" i="1"/>
  <c r="I20" i="1"/>
  <c r="I19" i="1"/>
  <c r="AE11" i="1"/>
  <c r="AE5" i="1"/>
  <c r="AE17" i="1"/>
  <c r="AE14" i="1"/>
  <c r="AE8" i="1"/>
  <c r="R7" i="1"/>
  <c r="R8" i="1"/>
  <c r="R16" i="1"/>
  <c r="R11" i="1"/>
  <c r="R5" i="1"/>
  <c r="AE3" i="1"/>
  <c r="Y19" i="1"/>
  <c r="R18" i="1"/>
  <c r="R3" i="1"/>
  <c r="R12" i="1"/>
  <c r="AE10" i="1"/>
  <c r="R6" i="1"/>
  <c r="AE4" i="1"/>
  <c r="R19" i="1"/>
  <c r="R13" i="1"/>
  <c r="AE16" i="1"/>
  <c r="AE18" i="1"/>
  <c r="AE12" i="1"/>
  <c r="AE6" i="1"/>
  <c r="R9" i="1"/>
  <c r="J9" i="1" l="1"/>
  <c r="J3" i="1"/>
  <c r="J5" i="1"/>
  <c r="J18" i="1"/>
  <c r="J15" i="1"/>
  <c r="J16" i="1"/>
  <c r="J14" i="1"/>
  <c r="J4" i="1"/>
  <c r="J17" i="1"/>
  <c r="J13" i="1"/>
  <c r="J10" i="1"/>
  <c r="J8" i="1"/>
  <c r="J6" i="1"/>
  <c r="J11" i="1"/>
  <c r="J12" i="1"/>
  <c r="J7" i="1"/>
  <c r="AE19" i="1"/>
  <c r="S4" i="1" l="1"/>
  <c r="J19" i="1"/>
  <c r="AK4" i="1" l="1"/>
  <c r="AK19" i="1" s="1"/>
  <c r="S19" i="1"/>
  <c r="AL15" i="1" l="1"/>
  <c r="AL14" i="1"/>
  <c r="AL12" i="1"/>
  <c r="AL9" i="1"/>
  <c r="AL6" i="1"/>
  <c r="AL10" i="1"/>
  <c r="AL18" i="1"/>
  <c r="AL5" i="1"/>
  <c r="AL3" i="1"/>
  <c r="AL17" i="1"/>
  <c r="AL11" i="1"/>
  <c r="AL13" i="1"/>
  <c r="AL4" i="1"/>
  <c r="AL16" i="1"/>
  <c r="AL8" i="1"/>
  <c r="AL7" i="1"/>
  <c r="AK23" i="1"/>
  <c r="AK20" i="1"/>
  <c r="AL19" i="1" l="1"/>
</calcChain>
</file>

<file path=xl/sharedStrings.xml><?xml version="1.0" encoding="utf-8"?>
<sst xmlns="http://schemas.openxmlformats.org/spreadsheetml/2006/main" count="86" uniqueCount="63">
  <si>
    <t>Allocation Total</t>
  </si>
  <si>
    <t>AAA</t>
  </si>
  <si>
    <t xml:space="preserve">IIIB
Support
Services </t>
  </si>
  <si>
    <t>IIIC1
Congregate
Meals</t>
  </si>
  <si>
    <t>IIIC2
Home-
Delivered
Meals</t>
  </si>
  <si>
    <t>IIID
Evidence-
Based
Health
Promotion
Services</t>
  </si>
  <si>
    <t>IIIE
Caregiver
Services</t>
  </si>
  <si>
    <t>VIIB
Elder
Abuse,
Neglect &amp;
Exploitation
Prevention
Activities</t>
  </si>
  <si>
    <t>Subtotal
of 
OAA
Titles</t>
  </si>
  <si>
    <t>%
of
OAA 
Funds</t>
  </si>
  <si>
    <t>Unspent
'19-'21
Biennia
OAA
Funds</t>
  </si>
  <si>
    <t xml:space="preserve">American Rescue Plan (ARP)                IIIB
Support
Services </t>
  </si>
  <si>
    <t>American Rescue Plan {ARP}              IIIC1
Congregate
Meals</t>
  </si>
  <si>
    <t>American Rescue Plan {ARP}            IIIC2
Home-
Delivered
Meals</t>
  </si>
  <si>
    <t>American Rescue Plan {ARP}              IIID
Evidence-
Based
Health
Promotion
Services</t>
  </si>
  <si>
    <t>American Rescue Plan   IIIE
Caregiver
Services</t>
  </si>
  <si>
    <t>Subtotal
of 
ARP
Titles</t>
  </si>
  <si>
    <t>%
of
ARP
Funds</t>
  </si>
  <si>
    <t>Unspent
'19-'21
Biennia
FFCRA/CARES/HDC5
Funds</t>
  </si>
  <si>
    <t>Nutrition
Services
Incentive
Program</t>
  </si>
  <si>
    <t>% 
of 
NSIP Funds</t>
  </si>
  <si>
    <t>**'19-'21
Unspent
NSIP
via
IFF
FYE 18
Meal
Count</t>
  </si>
  <si>
    <t>SUA 
admin
funds
provided
to AAAs
for IS/IT</t>
  </si>
  <si>
    <t>Continued
Seq. Mitig.
SPA
Funds</t>
  </si>
  <si>
    <t>%
of 
SPA Funds</t>
  </si>
  <si>
    <t>Continued
EB
SPA
Funds</t>
  </si>
  <si>
    <t>%
of 
EB
SPA Funds</t>
  </si>
  <si>
    <t>Total
OPI
(Services
to 60+
Alz/Dem.)
Allocation</t>
  </si>
  <si>
    <t>%
of 
OPI
Alloc.</t>
  </si>
  <si>
    <t>Total
OPI
(Services
to 19-59)
Funds</t>
  </si>
  <si>
    <t>% of 
OPI
19-59 Funds</t>
  </si>
  <si>
    <t>Waivered
XIX</t>
  </si>
  <si>
    <t>Non-Waivered
XIX</t>
  </si>
  <si>
    <t>XIX 
Local Match</t>
  </si>
  <si>
    <t>21-23
Allocation
Total</t>
  </si>
  <si>
    <t>% of 
ALL FUNDs
Allocated</t>
  </si>
  <si>
    <t>Contract Number</t>
  </si>
  <si>
    <t>Expending Access to COVID-19 Vaccines via the Aging Network Authority</t>
  </si>
  <si>
    <t>CAPECO</t>
  </si>
  <si>
    <t>CAT</t>
  </si>
  <si>
    <t>CCNO</t>
  </si>
  <si>
    <t>CCSS</t>
  </si>
  <si>
    <t>COCOA</t>
  </si>
  <si>
    <t>DCSSD</t>
  </si>
  <si>
    <t>HCSCS</t>
  </si>
  <si>
    <t>KLCCOA</t>
  </si>
  <si>
    <t>LCOG</t>
  </si>
  <si>
    <t>MCADVDS</t>
  </si>
  <si>
    <t>MCOACS</t>
  </si>
  <si>
    <t>NWSDS</t>
  </si>
  <si>
    <t>OCWCOG</t>
  </si>
  <si>
    <t>RVCOG</t>
  </si>
  <si>
    <t>SCBEC</t>
  </si>
  <si>
    <t>WCDAVS</t>
  </si>
  <si>
    <t xml:space="preserve">  Total Allocation</t>
  </si>
  <si>
    <t>Number check (Rows 3 - 19)</t>
  </si>
  <si>
    <t>Number check (C20:H20)</t>
  </si>
  <si>
    <t xml:space="preserve"> </t>
  </si>
  <si>
    <t>CFDA #</t>
  </si>
  <si>
    <t>Various</t>
  </si>
  <si>
    <t>Contract #</t>
  </si>
  <si>
    <t>50/50 GF/FF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</si>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</sst>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&quot;$&quot;#,##0"/>
    <numFmt numFmtId="167" formatCode="_(* #,##0_);_(* \(#,##0\);_(* &quot;-&quot;??_);_(@_)"/>
    <numFmt numFmtId="168" formatCode="#,##0\ ;\(#,##0\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0"/>
      <name val="Wingdings 2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85">
    <xf numFmtId="0" fontId="0" fillId="0" borderId="0" xfId="0"/>
    <xf numFmtId="0" fontId="2" fillId="0" borderId="2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0" borderId="2" xfId="0" quotePrefix="1" applyFont="1" applyBorder="1" applyAlignment="1">
      <alignment horizontal="center" wrapText="1"/>
    </xf>
    <xf numFmtId="0" fontId="4" fillId="0" borderId="6" xfId="0" applyFont="1" applyBorder="1" applyAlignment="1">
      <alignment horizontal="right"/>
    </xf>
    <xf numFmtId="6" fontId="4" fillId="0" borderId="6" xfId="1" applyNumberFormat="1" applyFont="1" applyFill="1" applyBorder="1"/>
    <xf numFmtId="6" fontId="4" fillId="3" borderId="6" xfId="1" applyNumberFormat="1" applyFont="1" applyFill="1" applyBorder="1"/>
    <xf numFmtId="165" fontId="4" fillId="0" borderId="6" xfId="1" applyNumberFormat="1" applyFont="1" applyFill="1" applyBorder="1"/>
    <xf numFmtId="6" fontId="4" fillId="4" borderId="6" xfId="1" applyNumberFormat="1" applyFont="1" applyFill="1" applyBorder="1"/>
    <xf numFmtId="6" fontId="4" fillId="5" borderId="6" xfId="1" applyNumberFormat="1" applyFont="1" applyFill="1" applyBorder="1"/>
    <xf numFmtId="166" fontId="4" fillId="0" borderId="6" xfId="1" applyNumberFormat="1" applyFont="1" applyFill="1" applyBorder="1"/>
    <xf numFmtId="6" fontId="4" fillId="0" borderId="6" xfId="0" applyNumberFormat="1" applyFont="1" applyBorder="1"/>
    <xf numFmtId="165" fontId="4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6" fontId="4" fillId="6" borderId="6" xfId="0" applyNumberFormat="1" applyFont="1" applyFill="1" applyBorder="1"/>
    <xf numFmtId="165" fontId="5" fillId="0" borderId="6" xfId="1" applyNumberFormat="1" applyFont="1" applyFill="1" applyBorder="1" applyAlignment="1"/>
    <xf numFmtId="6" fontId="4" fillId="0" borderId="6" xfId="2" applyNumberFormat="1" applyFont="1" applyBorder="1" applyAlignment="1">
      <alignment horizontal="right"/>
    </xf>
    <xf numFmtId="6" fontId="4" fillId="0" borderId="6" xfId="1" applyNumberFormat="1" applyFont="1" applyFill="1" applyBorder="1" applyProtection="1">
      <protection locked="0"/>
    </xf>
    <xf numFmtId="6" fontId="4" fillId="0" borderId="6" xfId="2" applyNumberFormat="1" applyFont="1" applyBorder="1" applyAlignment="1" applyProtection="1">
      <alignment horizontal="right"/>
      <protection locked="0"/>
    </xf>
    <xf numFmtId="6" fontId="3" fillId="0" borderId="6" xfId="1" applyNumberFormat="1" applyFont="1" applyFill="1" applyBorder="1"/>
    <xf numFmtId="6" fontId="4" fillId="0" borderId="7" xfId="1" applyNumberFormat="1" applyFont="1" applyFill="1" applyBorder="1"/>
    <xf numFmtId="0" fontId="4" fillId="0" borderId="7" xfId="0" applyFont="1" applyBorder="1" applyAlignment="1">
      <alignment horizontal="right"/>
    </xf>
    <xf numFmtId="6" fontId="5" fillId="0" borderId="6" xfId="1" applyNumberFormat="1" applyFont="1" applyFill="1" applyBorder="1"/>
    <xf numFmtId="165" fontId="4" fillId="0" borderId="7" xfId="1" applyNumberFormat="1" applyFont="1" applyFill="1" applyBorder="1"/>
    <xf numFmtId="6" fontId="4" fillId="5" borderId="7" xfId="1" applyNumberFormat="1" applyFont="1" applyFill="1" applyBorder="1"/>
    <xf numFmtId="6" fontId="4" fillId="0" borderId="7" xfId="2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center"/>
    </xf>
    <xf numFmtId="164" fontId="5" fillId="0" borderId="0" xfId="0" applyNumberFormat="1" applyFont="1"/>
    <xf numFmtId="0" fontId="5" fillId="0" borderId="0" xfId="0" applyFont="1"/>
    <xf numFmtId="9" fontId="4" fillId="0" borderId="6" xfId="1" applyNumberFormat="1" applyFont="1" applyFill="1" applyBorder="1"/>
    <xf numFmtId="9" fontId="7" fillId="0" borderId="6" xfId="1" applyNumberFormat="1" applyFont="1" applyFill="1" applyBorder="1"/>
    <xf numFmtId="42" fontId="4" fillId="0" borderId="6" xfId="1" applyNumberFormat="1" applyFont="1" applyFill="1" applyBorder="1"/>
    <xf numFmtId="167" fontId="4" fillId="0" borderId="6" xfId="0" applyNumberFormat="1" applyFont="1" applyBorder="1"/>
    <xf numFmtId="9" fontId="4" fillId="0" borderId="6" xfId="0" applyNumberFormat="1" applyFont="1" applyBorder="1" applyAlignment="1">
      <alignment horizontal="center"/>
    </xf>
    <xf numFmtId="167" fontId="9" fillId="0" borderId="0" xfId="1" applyNumberFormat="1" applyFont="1"/>
    <xf numFmtId="167" fontId="9" fillId="0" borderId="0" xfId="1" applyNumberFormat="1" applyFont="1" applyFill="1"/>
    <xf numFmtId="167" fontId="9" fillId="0" borderId="0" xfId="1" applyNumberFormat="1" applyFont="1" applyBorder="1"/>
    <xf numFmtId="9" fontId="9" fillId="0" borderId="0" xfId="1" applyNumberFormat="1" applyFont="1" applyBorder="1"/>
    <xf numFmtId="167" fontId="10" fillId="0" borderId="0" xfId="1" applyNumberFormat="1" applyFont="1" applyBorder="1"/>
    <xf numFmtId="167" fontId="10" fillId="0" borderId="0" xfId="1" applyNumberFormat="1" applyFont="1" applyFill="1" applyBorder="1"/>
    <xf numFmtId="167" fontId="5" fillId="0" borderId="0" xfId="1" applyNumberFormat="1" applyFont="1"/>
    <xf numFmtId="167" fontId="9" fillId="0" borderId="0" xfId="0" applyNumberFormat="1" applyFont="1"/>
    <xf numFmtId="0" fontId="10" fillId="0" borderId="0" xfId="0" applyFont="1" applyAlignment="1">
      <alignment horizontal="right"/>
    </xf>
    <xf numFmtId="6" fontId="5" fillId="0" borderId="0" xfId="0" applyNumberFormat="1" applyFont="1"/>
    <xf numFmtId="167" fontId="5" fillId="0" borderId="0" xfId="0" applyNumberFormat="1" applyFont="1"/>
    <xf numFmtId="6" fontId="11" fillId="0" borderId="0" xfId="0" applyNumberFormat="1" applyFont="1"/>
    <xf numFmtId="0" fontId="13" fillId="0" borderId="0" xfId="0" applyFont="1"/>
    <xf numFmtId="167" fontId="5" fillId="0" borderId="0" xfId="1" applyNumberFormat="1" applyFont="1" applyFill="1" applyBorder="1"/>
    <xf numFmtId="0" fontId="11" fillId="0" borderId="0" xfId="0" applyFont="1"/>
    <xf numFmtId="168" fontId="4" fillId="0" borderId="0" xfId="0" applyNumberFormat="1" applyFont="1" applyAlignment="1">
      <alignment horizontal="centerContinuous"/>
    </xf>
    <xf numFmtId="168" fontId="5" fillId="0" borderId="0" xfId="0" applyNumberFormat="1" applyFont="1" applyAlignment="1">
      <alignment horizontal="centerContinuous"/>
    </xf>
    <xf numFmtId="6" fontId="14" fillId="0" borderId="0" xfId="0" applyNumberFormat="1" applyFont="1"/>
    <xf numFmtId="6" fontId="13" fillId="0" borderId="6" xfId="1" applyNumberFormat="1" applyFont="1" applyFill="1" applyBorder="1"/>
    <xf numFmtId="38" fontId="13" fillId="0" borderId="6" xfId="0" applyNumberFormat="1" applyFont="1" applyBorder="1"/>
    <xf numFmtId="167" fontId="15" fillId="0" borderId="0" xfId="0" applyNumberFormat="1" applyFont="1"/>
    <xf numFmtId="0" fontId="16" fillId="0" borderId="2" xfId="0" applyFont="1" applyBorder="1" applyAlignment="1">
      <alignment horizontal="center" wrapText="1"/>
    </xf>
    <xf numFmtId="0" fontId="16" fillId="2" borderId="1" xfId="0" applyFont="1" applyFill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8" fillId="5" borderId="2" xfId="0" applyFont="1" applyFill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164" fontId="19" fillId="0" borderId="0" xfId="0" applyNumberFormat="1" applyFont="1"/>
    <xf numFmtId="0" fontId="18" fillId="6" borderId="2" xfId="0" applyFont="1" applyFill="1" applyBorder="1" applyAlignment="1">
      <alignment horizontal="center" wrapText="1"/>
    </xf>
    <xf numFmtId="0" fontId="16" fillId="2" borderId="5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3" fillId="0" borderId="4" xfId="0" quotePrefix="1" applyFont="1" applyBorder="1" applyAlignment="1">
      <alignment horizontal="center" wrapText="1"/>
    </xf>
    <xf numFmtId="0" fontId="18" fillId="5" borderId="4" xfId="0" applyFont="1" applyFill="1" applyBorder="1" applyAlignment="1">
      <alignment horizontal="center" wrapText="1"/>
    </xf>
    <xf numFmtId="0" fontId="18" fillId="0" borderId="8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8" fillId="6" borderId="4" xfId="0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18" fillId="0" borderId="4" xfId="0" applyFont="1" applyFill="1" applyBorder="1" applyAlignment="1">
      <alignment horizontal="center" wrapText="1"/>
    </xf>
    <xf numFmtId="0" fontId="21" fillId="0" borderId="0" xfId="0" applyFont="1"/>
    <xf numFmtId="0" fontId="4" fillId="0" borderId="6" xfId="0" applyFont="1" applyBorder="1" applyAlignment="1">
      <alignment horizontal="right" wrapText="1"/>
    </xf>
    <xf numFmtId="0" fontId="5" fillId="0" borderId="6" xfId="0" applyFont="1" applyBorder="1" applyAlignment="1">
      <alignment wrapText="1"/>
    </xf>
    <xf numFmtId="167" fontId="8" fillId="0" borderId="0" xfId="1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1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Normal 3" xfId="2" xr:uid="{A70C9451-0801-4812-A060-F6C605F2B6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21-23%20AAA%20Budget%20WIPt-OFSt12.07.21-Amendment%201-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3. Population-NSIP#"/>
      <sheetName val="4. Award History&amp;Projections "/>
      <sheetName val="5. Alloc Summary"/>
      <sheetName val="6. III B"/>
      <sheetName val="7. III C-1"/>
      <sheetName val="8. III C-2"/>
      <sheetName val="9. III D"/>
      <sheetName val="10. III E"/>
      <sheetName val="VII A"/>
      <sheetName val="III B-ARP "/>
      <sheetName val="III C-1-ARP"/>
      <sheetName val="III C-2-ARP"/>
      <sheetName val=" III D-ARP"/>
      <sheetName val="III E-ARP"/>
      <sheetName val="III B-VACS"/>
      <sheetName val="VII A-LTCO"/>
      <sheetName val="11. VII B"/>
      <sheetName val="12. 19-21 Unspent"/>
      <sheetName val="19-21 Unspent-COVID"/>
      <sheetName val="13. NSIP"/>
      <sheetName val="NSIP-17-19 Unspent"/>
      <sheetName val="15. SPA - EB"/>
      <sheetName val="No wrong door"/>
      <sheetName val="14. SPA-Seq Mit."/>
      <sheetName val="16. OPI 60+"/>
      <sheetName val="17. OPI 19-59"/>
      <sheetName val="PopulationData"/>
      <sheetName val="Popul-ADRC sorted"/>
      <sheetName val="Source Information"/>
      <sheetName val="District AAA crosswalk"/>
      <sheetName val="O4AD agreement-Appendix J "/>
      <sheetName val="O4AD agreement-Old"/>
      <sheetName val="Land per squar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3">
          <cell r="E23">
            <v>400852.03091120301</v>
          </cell>
        </row>
        <row r="24">
          <cell r="E24">
            <v>167076.54025431973</v>
          </cell>
        </row>
        <row r="25">
          <cell r="E25">
            <v>271248.69200582337</v>
          </cell>
        </row>
        <row r="26">
          <cell r="E26">
            <v>936130.66982134047</v>
          </cell>
        </row>
        <row r="27">
          <cell r="E27">
            <v>598677.65407714061</v>
          </cell>
        </row>
        <row r="28">
          <cell r="E28">
            <v>396431.63814167655</v>
          </cell>
        </row>
        <row r="29">
          <cell r="E29">
            <v>120808.99403751099</v>
          </cell>
        </row>
        <row r="30">
          <cell r="E30">
            <v>307710.31556615903</v>
          </cell>
        </row>
        <row r="31">
          <cell r="E31">
            <v>882974.63487410534</v>
          </cell>
        </row>
        <row r="32">
          <cell r="E32">
            <v>1307259.2335389187</v>
          </cell>
        </row>
        <row r="33">
          <cell r="E33">
            <v>165947.50996449223</v>
          </cell>
        </row>
        <row r="34">
          <cell r="E34">
            <v>1226215.3525858694</v>
          </cell>
        </row>
        <row r="35">
          <cell r="E35">
            <v>651164.39616395591</v>
          </cell>
        </row>
        <row r="36">
          <cell r="E36">
            <v>870015.56227936782</v>
          </cell>
        </row>
        <row r="37">
          <cell r="E37">
            <v>329845.72504910175</v>
          </cell>
        </row>
        <row r="38">
          <cell r="E38">
            <v>1010319.0507290158</v>
          </cell>
        </row>
        <row r="39">
          <cell r="E39">
            <v>9642678</v>
          </cell>
        </row>
      </sheetData>
      <sheetData sheetId="5">
        <row r="19">
          <cell r="E19">
            <v>446193</v>
          </cell>
        </row>
        <row r="20">
          <cell r="E20">
            <v>166924</v>
          </cell>
        </row>
        <row r="21">
          <cell r="E21">
            <v>241667</v>
          </cell>
        </row>
        <row r="22">
          <cell r="E22">
            <v>1335373</v>
          </cell>
        </row>
        <row r="23">
          <cell r="E23">
            <v>777685</v>
          </cell>
        </row>
        <row r="24">
          <cell r="E24">
            <v>487332</v>
          </cell>
        </row>
        <row r="25">
          <cell r="E25">
            <v>32001</v>
          </cell>
        </row>
        <row r="26">
          <cell r="E26">
            <v>288383</v>
          </cell>
        </row>
        <row r="27">
          <cell r="E27">
            <v>1235286</v>
          </cell>
        </row>
        <row r="28">
          <cell r="E28">
            <v>1913381</v>
          </cell>
        </row>
        <row r="29">
          <cell r="E29">
            <v>100723</v>
          </cell>
        </row>
        <row r="30">
          <cell r="E30">
            <v>1760442</v>
          </cell>
        </row>
        <row r="31">
          <cell r="E31">
            <v>884776</v>
          </cell>
        </row>
        <row r="32">
          <cell r="E32">
            <v>1216361</v>
          </cell>
        </row>
        <row r="33">
          <cell r="E33">
            <v>398092</v>
          </cell>
        </row>
        <row r="34">
          <cell r="E34">
            <v>1456912</v>
          </cell>
        </row>
        <row r="35">
          <cell r="E35">
            <v>12741533</v>
          </cell>
        </row>
      </sheetData>
      <sheetData sheetId="6">
        <row r="18">
          <cell r="E18">
            <v>233730</v>
          </cell>
        </row>
        <row r="19">
          <cell r="E19">
            <v>87440</v>
          </cell>
        </row>
        <row r="20">
          <cell r="E20">
            <v>126592</v>
          </cell>
        </row>
        <row r="21">
          <cell r="E21">
            <v>699509</v>
          </cell>
        </row>
        <row r="22">
          <cell r="E22">
            <v>407375</v>
          </cell>
        </row>
        <row r="23">
          <cell r="E23">
            <v>255279</v>
          </cell>
        </row>
        <row r="24">
          <cell r="E24">
            <v>15677</v>
          </cell>
        </row>
        <row r="25">
          <cell r="E25">
            <v>151064</v>
          </cell>
        </row>
        <row r="26">
          <cell r="E26">
            <v>647080</v>
          </cell>
        </row>
        <row r="27">
          <cell r="E27">
            <v>1002287</v>
          </cell>
        </row>
        <row r="28">
          <cell r="E28">
            <v>52761</v>
          </cell>
        </row>
        <row r="29">
          <cell r="E29">
            <v>922173</v>
          </cell>
        </row>
        <row r="30">
          <cell r="E30">
            <v>463473</v>
          </cell>
        </row>
        <row r="31">
          <cell r="E31">
            <v>637167</v>
          </cell>
        </row>
        <row r="32">
          <cell r="E32">
            <v>208533</v>
          </cell>
        </row>
        <row r="33">
          <cell r="E33">
            <v>763175</v>
          </cell>
        </row>
        <row r="34">
          <cell r="E34">
            <v>6673315</v>
          </cell>
        </row>
      </sheetData>
      <sheetData sheetId="7">
        <row r="18">
          <cell r="D18">
            <v>24736</v>
          </cell>
        </row>
        <row r="19">
          <cell r="D19">
            <v>9894</v>
          </cell>
        </row>
        <row r="20">
          <cell r="D20">
            <v>14354</v>
          </cell>
        </row>
        <row r="21">
          <cell r="D21">
            <v>56635</v>
          </cell>
        </row>
        <row r="22">
          <cell r="D22">
            <v>38350</v>
          </cell>
        </row>
        <row r="23">
          <cell r="D23">
            <v>27525</v>
          </cell>
        </row>
        <row r="24">
          <cell r="D24">
            <v>4426</v>
          </cell>
        </row>
        <row r="25">
          <cell r="D25">
            <v>17571</v>
          </cell>
        </row>
        <row r="26">
          <cell r="D26">
            <v>59316</v>
          </cell>
        </row>
        <row r="27">
          <cell r="D27">
            <v>99445</v>
          </cell>
        </row>
        <row r="28">
          <cell r="D28">
            <v>8569</v>
          </cell>
        </row>
        <row r="29">
          <cell r="D29">
            <v>90514</v>
          </cell>
        </row>
        <row r="30">
          <cell r="D30">
            <v>44874</v>
          </cell>
        </row>
        <row r="31">
          <cell r="D31">
            <v>65009</v>
          </cell>
        </row>
        <row r="32">
          <cell r="D32">
            <v>23187</v>
          </cell>
        </row>
        <row r="33">
          <cell r="D33">
            <v>74702</v>
          </cell>
        </row>
        <row r="34">
          <cell r="D34">
            <v>659107</v>
          </cell>
        </row>
      </sheetData>
      <sheetData sheetId="8">
        <row r="18">
          <cell r="D18">
            <v>180356.12078619472</v>
          </cell>
        </row>
        <row r="19">
          <cell r="D19">
            <v>55915.739720046433</v>
          </cell>
        </row>
        <row r="20">
          <cell r="D20">
            <v>114370.87954020742</v>
          </cell>
        </row>
        <row r="21">
          <cell r="D21">
            <v>430850.71886453114</v>
          </cell>
        </row>
        <row r="22">
          <cell r="D22">
            <v>283780.66008091817</v>
          </cell>
        </row>
        <row r="23">
          <cell r="D23">
            <v>185342.7256505859</v>
          </cell>
        </row>
        <row r="24">
          <cell r="D24">
            <v>34594.136354055576</v>
          </cell>
        </row>
        <row r="25">
          <cell r="D25">
            <v>135534.45709257232</v>
          </cell>
        </row>
        <row r="26">
          <cell r="D26">
            <v>434883.84311999608</v>
          </cell>
        </row>
        <row r="27">
          <cell r="D27">
            <v>656167.29982435773</v>
          </cell>
        </row>
        <row r="28">
          <cell r="D28">
            <v>59907.761661241748</v>
          </cell>
        </row>
        <row r="29">
          <cell r="D29">
            <v>622601.99139235774</v>
          </cell>
        </row>
        <row r="30">
          <cell r="D30">
            <v>317230.40770867508</v>
          </cell>
        </row>
        <row r="31">
          <cell r="D31">
            <v>441446.14480284636</v>
          </cell>
        </row>
        <row r="32">
          <cell r="D32">
            <v>149496.33389479452</v>
          </cell>
        </row>
        <row r="33">
          <cell r="D33">
            <v>494322.77950661915</v>
          </cell>
        </row>
        <row r="34">
          <cell r="D34">
            <v>4596802</v>
          </cell>
        </row>
      </sheetData>
      <sheetData sheetId="9" refreshError="1"/>
      <sheetData sheetId="10">
        <row r="23">
          <cell r="E23">
            <v>249243.56609010234</v>
          </cell>
        </row>
        <row r="24">
          <cell r="E24">
            <v>117946.40345215208</v>
          </cell>
        </row>
        <row r="25">
          <cell r="E25">
            <v>176453.460836457</v>
          </cell>
        </row>
        <row r="26">
          <cell r="E26">
            <v>549876.13296991936</v>
          </cell>
        </row>
        <row r="27">
          <cell r="E27">
            <v>360349.8563325539</v>
          </cell>
        </row>
        <row r="28">
          <cell r="E28">
            <v>246760.87387960151</v>
          </cell>
        </row>
        <row r="29">
          <cell r="E29">
            <v>91960.855475884295</v>
          </cell>
        </row>
        <row r="30">
          <cell r="E30">
            <v>196931.68629394128</v>
          </cell>
        </row>
        <row r="31">
          <cell r="E31">
            <v>520021.71758053574</v>
          </cell>
        </row>
        <row r="32">
          <cell r="E32">
            <v>758315.88565099519</v>
          </cell>
        </row>
        <row r="33">
          <cell r="E33">
            <v>117312.34250345334</v>
          </cell>
        </row>
        <row r="34">
          <cell r="E34">
            <v>712798.61416030338</v>
          </cell>
        </row>
        <row r="35">
          <cell r="E35">
            <v>389828.36608459824</v>
          </cell>
        </row>
        <row r="36">
          <cell r="E36">
            <v>512743.41438290878</v>
          </cell>
        </row>
        <row r="37">
          <cell r="E37">
            <v>209363.71194100982</v>
          </cell>
        </row>
        <row r="38">
          <cell r="E38">
            <v>591543.11236558412</v>
          </cell>
        </row>
        <row r="39">
          <cell r="E39">
            <v>5801450</v>
          </cell>
        </row>
      </sheetData>
      <sheetData sheetId="11">
        <row r="19">
          <cell r="E19">
            <v>131706</v>
          </cell>
        </row>
        <row r="20">
          <cell r="E20">
            <v>49272</v>
          </cell>
        </row>
        <row r="21">
          <cell r="E21">
            <v>71334</v>
          </cell>
        </row>
        <row r="22">
          <cell r="E22">
            <v>394171</v>
          </cell>
        </row>
        <row r="23">
          <cell r="E23">
            <v>229554</v>
          </cell>
        </row>
        <row r="24">
          <cell r="E24">
            <v>143849</v>
          </cell>
        </row>
        <row r="25">
          <cell r="E25">
            <v>32001</v>
          </cell>
        </row>
        <row r="26">
          <cell r="E26">
            <v>85124</v>
          </cell>
        </row>
        <row r="27">
          <cell r="E27">
            <v>364627</v>
          </cell>
        </row>
        <row r="28">
          <cell r="E28">
            <v>564785</v>
          </cell>
        </row>
        <row r="29">
          <cell r="E29">
            <v>29732</v>
          </cell>
        </row>
        <row r="30">
          <cell r="E30">
            <v>519641</v>
          </cell>
        </row>
        <row r="31">
          <cell r="E31">
            <v>261164</v>
          </cell>
        </row>
        <row r="32">
          <cell r="E32">
            <v>359041</v>
          </cell>
        </row>
        <row r="33">
          <cell r="E33">
            <v>117507</v>
          </cell>
        </row>
        <row r="34">
          <cell r="E34">
            <v>430045</v>
          </cell>
        </row>
        <row r="35">
          <cell r="E35">
            <v>3783555</v>
          </cell>
        </row>
      </sheetData>
      <sheetData sheetId="12">
        <row r="18">
          <cell r="E18">
            <v>198776</v>
          </cell>
        </row>
        <row r="19">
          <cell r="E19">
            <v>74364</v>
          </cell>
        </row>
        <row r="20">
          <cell r="E20">
            <v>107661</v>
          </cell>
        </row>
        <row r="21">
          <cell r="E21">
            <v>594898</v>
          </cell>
        </row>
        <row r="22">
          <cell r="E22">
            <v>346453</v>
          </cell>
        </row>
        <row r="23">
          <cell r="E23">
            <v>217102</v>
          </cell>
        </row>
        <row r="24">
          <cell r="E24">
            <v>13333</v>
          </cell>
        </row>
        <row r="25">
          <cell r="E25">
            <v>128472</v>
          </cell>
        </row>
        <row r="26">
          <cell r="E26">
            <v>550310</v>
          </cell>
        </row>
        <row r="27">
          <cell r="E27">
            <v>852397</v>
          </cell>
        </row>
        <row r="28">
          <cell r="E28">
            <v>44871</v>
          </cell>
        </row>
        <row r="29">
          <cell r="E29">
            <v>784263</v>
          </cell>
        </row>
        <row r="30">
          <cell r="E30">
            <v>394161</v>
          </cell>
        </row>
        <row r="31">
          <cell r="E31">
            <v>541880</v>
          </cell>
        </row>
        <row r="32">
          <cell r="E32">
            <v>177347</v>
          </cell>
        </row>
        <row r="33">
          <cell r="E33">
            <v>649044</v>
          </cell>
        </row>
        <row r="34">
          <cell r="E34">
            <v>5675332</v>
          </cell>
        </row>
      </sheetData>
      <sheetData sheetId="13">
        <row r="18">
          <cell r="D18">
            <v>22069</v>
          </cell>
        </row>
        <row r="19">
          <cell r="D19">
            <v>9048</v>
          </cell>
        </row>
        <row r="20">
          <cell r="D20">
            <v>12961</v>
          </cell>
        </row>
        <row r="21">
          <cell r="D21">
            <v>50054</v>
          </cell>
        </row>
        <row r="22">
          <cell r="D22">
            <v>34013</v>
          </cell>
        </row>
        <row r="23">
          <cell r="D23">
            <v>24516</v>
          </cell>
        </row>
        <row r="24">
          <cell r="D24">
            <v>4251</v>
          </cell>
        </row>
        <row r="25">
          <cell r="D25">
            <v>15783</v>
          </cell>
        </row>
        <row r="26">
          <cell r="D26">
            <v>52406</v>
          </cell>
        </row>
        <row r="27">
          <cell r="D27">
            <v>87612</v>
          </cell>
        </row>
        <row r="28">
          <cell r="D28">
            <v>7885</v>
          </cell>
        </row>
        <row r="29">
          <cell r="D29">
            <v>79777</v>
          </cell>
        </row>
        <row r="30">
          <cell r="D30">
            <v>39736</v>
          </cell>
        </row>
        <row r="31">
          <cell r="D31">
            <v>57401</v>
          </cell>
        </row>
        <row r="32">
          <cell r="D32">
            <v>20711</v>
          </cell>
        </row>
        <row r="33">
          <cell r="D33">
            <v>65905</v>
          </cell>
        </row>
        <row r="34">
          <cell r="D34">
            <v>584128</v>
          </cell>
        </row>
      </sheetData>
      <sheetData sheetId="14">
        <row r="18">
          <cell r="D18">
            <v>71356.287576126371</v>
          </cell>
        </row>
        <row r="19">
          <cell r="D19">
            <v>22122.56810357064</v>
          </cell>
        </row>
        <row r="20">
          <cell r="D20">
            <v>45249.807288694778</v>
          </cell>
        </row>
        <row r="21">
          <cell r="D21">
            <v>170462.28365353693</v>
          </cell>
        </row>
        <row r="22">
          <cell r="D22">
            <v>112275.30161577163</v>
          </cell>
        </row>
        <row r="23">
          <cell r="D23">
            <v>73329.205875793647</v>
          </cell>
        </row>
        <row r="24">
          <cell r="D24">
            <v>13686.8471103951</v>
          </cell>
        </row>
        <row r="25">
          <cell r="D25">
            <v>53622.987803077282</v>
          </cell>
        </row>
        <row r="26">
          <cell r="D26">
            <v>172057.9489741844</v>
          </cell>
        </row>
        <row r="27">
          <cell r="D27">
            <v>259606.80421716179</v>
          </cell>
        </row>
        <row r="28">
          <cell r="D28">
            <v>23701.96013674694</v>
          </cell>
        </row>
        <row r="29">
          <cell r="D29">
            <v>246326.97868939472</v>
          </cell>
        </row>
        <row r="30">
          <cell r="D30">
            <v>125509.40599027989</v>
          </cell>
        </row>
        <row r="31">
          <cell r="D31">
            <v>174654.2659860081</v>
          </cell>
        </row>
        <row r="32">
          <cell r="D32">
            <v>59146.900320875458</v>
          </cell>
        </row>
        <row r="33">
          <cell r="D33">
            <v>195574.44665838237</v>
          </cell>
        </row>
        <row r="34">
          <cell r="D34">
            <v>1818684.0000000002</v>
          </cell>
        </row>
      </sheetData>
      <sheetData sheetId="15">
        <row r="23">
          <cell r="E23">
            <v>25013.755427913147</v>
          </cell>
        </row>
        <row r="24">
          <cell r="E24">
            <v>8105.9401435107775</v>
          </cell>
        </row>
        <row r="25">
          <cell r="E25">
            <v>15640.187855546084</v>
          </cell>
        </row>
        <row r="26">
          <cell r="E26">
            <v>63727.812117932102</v>
          </cell>
        </row>
        <row r="27">
          <cell r="E27">
            <v>39321.504647582362</v>
          </cell>
        </row>
        <row r="28">
          <cell r="E28">
            <v>24694.054636362263</v>
          </cell>
        </row>
        <row r="29">
          <cell r="E29">
            <v>4759.6319419108904</v>
          </cell>
        </row>
        <row r="30">
          <cell r="E30">
            <v>18277.275519205636</v>
          </cell>
        </row>
        <row r="31">
          <cell r="E31">
            <v>59883.297938459153</v>
          </cell>
        </row>
        <row r="32">
          <cell r="E32">
            <v>90569.702227660615</v>
          </cell>
        </row>
        <row r="33">
          <cell r="E33">
            <v>8024.277186515742</v>
          </cell>
        </row>
        <row r="34">
          <cell r="E34">
            <v>84708.197481724783</v>
          </cell>
        </row>
        <row r="35">
          <cell r="E35">
            <v>43117.612913781275</v>
          </cell>
        </row>
        <row r="36">
          <cell r="E36">
            <v>58946.032541622866</v>
          </cell>
        </row>
        <row r="37">
          <cell r="E37">
            <v>19878.226768330696</v>
          </cell>
        </row>
        <row r="38">
          <cell r="E38">
            <v>69093.49065194164</v>
          </cell>
        </row>
        <row r="39">
          <cell r="E39">
            <v>633761</v>
          </cell>
        </row>
      </sheetData>
      <sheetData sheetId="16" refreshError="1"/>
      <sheetData sheetId="17">
        <row r="23">
          <cell r="E23">
            <v>4380</v>
          </cell>
        </row>
        <row r="24">
          <cell r="E24">
            <v>2095</v>
          </cell>
        </row>
        <row r="25">
          <cell r="E25">
            <v>3113</v>
          </cell>
        </row>
        <row r="26">
          <cell r="E26">
            <v>9611</v>
          </cell>
        </row>
        <row r="27">
          <cell r="E27">
            <v>6313</v>
          </cell>
        </row>
        <row r="28">
          <cell r="E28">
            <v>4337</v>
          </cell>
        </row>
        <row r="29">
          <cell r="E29">
            <v>1643</v>
          </cell>
        </row>
        <row r="30">
          <cell r="E30">
            <v>3470</v>
          </cell>
        </row>
        <row r="31">
          <cell r="E31">
            <v>9091</v>
          </cell>
        </row>
        <row r="32">
          <cell r="E32">
            <v>13237</v>
          </cell>
        </row>
        <row r="33">
          <cell r="E33">
            <v>2084</v>
          </cell>
        </row>
        <row r="34">
          <cell r="E34">
            <v>12445</v>
          </cell>
        </row>
        <row r="35">
          <cell r="E35">
            <v>6826</v>
          </cell>
        </row>
        <row r="36">
          <cell r="E36">
            <v>8965</v>
          </cell>
        </row>
        <row r="37">
          <cell r="E37">
            <v>3686</v>
          </cell>
        </row>
        <row r="38">
          <cell r="E38">
            <v>10336</v>
          </cell>
        </row>
        <row r="39">
          <cell r="E39">
            <v>101632</v>
          </cell>
        </row>
      </sheetData>
      <sheetData sheetId="18">
        <row r="2">
          <cell r="I2">
            <v>0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</sheetData>
      <sheetData sheetId="19">
        <row r="2">
          <cell r="I2">
            <v>295401</v>
          </cell>
        </row>
        <row r="3">
          <cell r="I3">
            <v>12245</v>
          </cell>
        </row>
        <row r="4">
          <cell r="I4">
            <v>0</v>
          </cell>
        </row>
        <row r="5">
          <cell r="I5">
            <v>407831</v>
          </cell>
        </row>
        <row r="6">
          <cell r="I6">
            <v>132676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84950</v>
          </cell>
        </row>
        <row r="11">
          <cell r="I11">
            <v>150000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157101</v>
          </cell>
        </row>
        <row r="15">
          <cell r="I15">
            <v>213468</v>
          </cell>
        </row>
        <row r="16">
          <cell r="I16">
            <v>197100</v>
          </cell>
        </row>
        <row r="17">
          <cell r="I17">
            <v>714666</v>
          </cell>
        </row>
        <row r="18">
          <cell r="I18">
            <v>2365438</v>
          </cell>
        </row>
      </sheetData>
      <sheetData sheetId="20">
        <row r="18">
          <cell r="E18">
            <v>149296</v>
          </cell>
        </row>
        <row r="19">
          <cell r="E19">
            <v>78176</v>
          </cell>
        </row>
        <row r="20">
          <cell r="E20">
            <v>122125</v>
          </cell>
        </row>
        <row r="21">
          <cell r="E21">
            <v>306577</v>
          </cell>
        </row>
        <row r="22">
          <cell r="E22">
            <v>143418</v>
          </cell>
        </row>
        <row r="23">
          <cell r="E23">
            <v>89923</v>
          </cell>
        </row>
        <row r="24">
          <cell r="E24">
            <v>17217</v>
          </cell>
        </row>
        <row r="25">
          <cell r="E25">
            <v>121646</v>
          </cell>
        </row>
        <row r="26">
          <cell r="E26">
            <v>252985</v>
          </cell>
        </row>
        <row r="27">
          <cell r="E27">
            <v>706394</v>
          </cell>
        </row>
        <row r="28">
          <cell r="E28">
            <v>22169</v>
          </cell>
        </row>
        <row r="29">
          <cell r="E29">
            <v>357420</v>
          </cell>
        </row>
        <row r="30">
          <cell r="E30">
            <v>205910</v>
          </cell>
        </row>
        <row r="31">
          <cell r="E31">
            <v>267016</v>
          </cell>
        </row>
        <row r="32">
          <cell r="E32">
            <v>162007</v>
          </cell>
        </row>
        <row r="33">
          <cell r="E33">
            <v>194546</v>
          </cell>
        </row>
        <row r="34">
          <cell r="E34">
            <v>3196825</v>
          </cell>
        </row>
      </sheetData>
      <sheetData sheetId="21"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</sheetData>
      <sheetData sheetId="22">
        <row r="20">
          <cell r="D20">
            <v>-3.5568576624560994E-4</v>
          </cell>
        </row>
        <row r="21">
          <cell r="D21">
            <v>-1.1281126537238784E-4</v>
          </cell>
        </row>
        <row r="22">
          <cell r="D22">
            <v>-1.8578738442922519E-4</v>
          </cell>
        </row>
        <row r="23">
          <cell r="D23">
            <v>-8.7766529760989768E-4</v>
          </cell>
        </row>
        <row r="24">
          <cell r="D24">
            <v>-5.7846103673700499E-4</v>
          </cell>
        </row>
        <row r="25">
          <cell r="D25">
            <v>-4.0132440898643738E-4</v>
          </cell>
        </row>
        <row r="26">
          <cell r="D26">
            <v>-2.3337211402252251E-5</v>
          </cell>
        </row>
        <row r="27">
          <cell r="D27">
            <v>-2.3844056270752467E-4</v>
          </cell>
        </row>
        <row r="28">
          <cell r="D28">
            <v>-9.2153893124952298E-4</v>
          </cell>
        </row>
        <row r="29">
          <cell r="D29">
            <v>-1.5782059508518543E-3</v>
          </cell>
        </row>
        <row r="30">
          <cell r="D30">
            <v>-9.1121846007663105E-5</v>
          </cell>
        </row>
        <row r="31">
          <cell r="D31">
            <v>-1.4320565634713734E-3</v>
          </cell>
        </row>
        <row r="32">
          <cell r="D32">
            <v>-6.852085819094002E-4</v>
          </cell>
        </row>
        <row r="33">
          <cell r="D33">
            <v>-1.0147008003468854E-3</v>
          </cell>
        </row>
        <row r="34">
          <cell r="D34">
            <v>-3.3034295742656198E-4</v>
          </cell>
        </row>
        <row r="35">
          <cell r="D35">
            <v>-1.1733114352463999E-3</v>
          </cell>
        </row>
      </sheetData>
      <sheetData sheetId="23" refreshError="1"/>
      <sheetData sheetId="24">
        <row r="18">
          <cell r="B18">
            <v>71670</v>
          </cell>
        </row>
        <row r="19">
          <cell r="B19">
            <v>26812</v>
          </cell>
        </row>
        <row r="20">
          <cell r="B20">
            <v>38818</v>
          </cell>
        </row>
        <row r="21">
          <cell r="B21">
            <v>214495</v>
          </cell>
        </row>
        <row r="22">
          <cell r="B22">
            <v>124916</v>
          </cell>
        </row>
        <row r="23">
          <cell r="B23">
            <v>78278</v>
          </cell>
        </row>
        <row r="24">
          <cell r="B24">
            <v>4807</v>
          </cell>
        </row>
        <row r="25">
          <cell r="B25">
            <v>46322</v>
          </cell>
        </row>
        <row r="26">
          <cell r="B26">
            <v>198418</v>
          </cell>
        </row>
        <row r="27">
          <cell r="B27">
            <v>307338</v>
          </cell>
        </row>
        <row r="28">
          <cell r="B28">
            <v>16179</v>
          </cell>
        </row>
        <row r="29">
          <cell r="B29">
            <v>282772</v>
          </cell>
        </row>
        <row r="30">
          <cell r="B30">
            <v>142118</v>
          </cell>
        </row>
        <row r="31">
          <cell r="B31">
            <v>195379</v>
          </cell>
        </row>
        <row r="32">
          <cell r="B32">
            <v>63944</v>
          </cell>
        </row>
        <row r="33">
          <cell r="B33">
            <v>234017</v>
          </cell>
        </row>
        <row r="34">
          <cell r="B34">
            <v>2046283</v>
          </cell>
        </row>
      </sheetData>
      <sheetData sheetId="25">
        <row r="18">
          <cell r="D18">
            <v>411576</v>
          </cell>
        </row>
        <row r="19">
          <cell r="D19">
            <v>133375</v>
          </cell>
        </row>
        <row r="20">
          <cell r="D20">
            <v>257344</v>
          </cell>
        </row>
        <row r="21">
          <cell r="D21">
            <v>1048576</v>
          </cell>
        </row>
        <row r="22">
          <cell r="D22">
            <v>646995</v>
          </cell>
        </row>
        <row r="23">
          <cell r="D23">
            <v>406315</v>
          </cell>
        </row>
        <row r="24">
          <cell r="D24">
            <v>78315</v>
          </cell>
        </row>
        <row r="25">
          <cell r="D25">
            <v>300734</v>
          </cell>
        </row>
        <row r="26">
          <cell r="D26">
            <v>985318</v>
          </cell>
        </row>
        <row r="27">
          <cell r="D27">
            <v>1490230</v>
          </cell>
        </row>
        <row r="28">
          <cell r="D28">
            <v>132032</v>
          </cell>
        </row>
        <row r="29">
          <cell r="D29">
            <v>1393787</v>
          </cell>
        </row>
        <row r="30">
          <cell r="D30">
            <v>709456</v>
          </cell>
        </row>
        <row r="31">
          <cell r="D31">
            <v>969897</v>
          </cell>
        </row>
        <row r="32">
          <cell r="D32">
            <v>327076</v>
          </cell>
        </row>
        <row r="33">
          <cell r="D33">
            <v>1136863</v>
          </cell>
        </row>
        <row r="34">
          <cell r="D34">
            <v>10427889</v>
          </cell>
        </row>
      </sheetData>
      <sheetData sheetId="26">
        <row r="18">
          <cell r="D18">
            <v>198095.71207160395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411140.4515212549</v>
          </cell>
        </row>
        <row r="27">
          <cell r="D27">
            <v>604795.56944075646</v>
          </cell>
        </row>
        <row r="28">
          <cell r="D28">
            <v>0</v>
          </cell>
        </row>
        <row r="29">
          <cell r="D29">
            <v>576647.48694116494</v>
          </cell>
        </row>
        <row r="30">
          <cell r="D30">
            <v>297793.16379092401</v>
          </cell>
        </row>
        <row r="31">
          <cell r="D31">
            <v>404550.78911115165</v>
          </cell>
        </row>
        <row r="32">
          <cell r="D32">
            <v>0</v>
          </cell>
        </row>
        <row r="33">
          <cell r="D33">
            <v>462426.82712314406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CACBB-8CF5-4BF0-BB13-A69AE6D2646A}">
  <sheetPr>
    <pageSetUpPr fitToPage="1"/>
  </sheetPr>
  <dimension ref="A1:AU23"/>
  <sheetViews>
    <sheetView tabSelected="1" zoomScaleNormal="100" workbookViewId="0">
      <pane xSplit="1" ySplit="2" topLeftCell="N3" activePane="bottomRight" state="frozen"/>
      <selection pane="topRight" activeCell="B1" sqref="B1"/>
      <selection pane="bottomLeft" activeCell="A3" sqref="A3"/>
      <selection pane="bottomRight" activeCell="E23" sqref="E23"/>
    </sheetView>
  </sheetViews>
  <sheetFormatPr defaultRowHeight="15" x14ac:dyDescent="0.25"/>
  <cols>
    <col min="1" max="1" width="12.7109375" bestFit="1" customWidth="1"/>
    <col min="3" max="4" width="11.5703125" customWidth="1"/>
    <col min="5" max="5" width="11.7109375" customWidth="1"/>
    <col min="6" max="6" width="11" customWidth="1"/>
    <col min="7" max="7" width="11.140625" customWidth="1"/>
    <col min="8" max="8" width="10.28515625" customWidth="1"/>
    <col min="9" max="9" width="11.5703125" customWidth="1"/>
    <col min="10" max="10" width="6.5703125" customWidth="1"/>
    <col min="11" max="11" width="7.42578125" customWidth="1"/>
    <col min="12" max="13" width="11" customWidth="1"/>
    <col min="14" max="14" width="10.85546875" customWidth="1"/>
    <col min="15" max="15" width="10.42578125" customWidth="1"/>
    <col min="16" max="16" width="10.5703125" customWidth="1"/>
    <col min="17" max="17" width="12" customWidth="1"/>
    <col min="18" max="18" width="6.140625" customWidth="1"/>
    <col min="19" max="19" width="12.140625" customWidth="1"/>
    <col min="20" max="20" width="11.140625" customWidth="1"/>
    <col min="21" max="21" width="6.5703125" customWidth="1"/>
    <col min="22" max="22" width="8.7109375" customWidth="1"/>
    <col min="23" max="23" width="10.7109375" customWidth="1"/>
    <col min="24" max="24" width="12" customWidth="1"/>
    <col min="25" max="25" width="6" customWidth="1"/>
    <col min="26" max="26" width="0" hidden="1" customWidth="1"/>
    <col min="27" max="27" width="8.140625" hidden="1" customWidth="1"/>
    <col min="28" max="28" width="12.140625" customWidth="1"/>
    <col min="29" max="29" width="6.5703125" customWidth="1"/>
    <col min="30" max="30" width="12.42578125" customWidth="1"/>
    <col min="31" max="31" width="6.7109375" customWidth="1"/>
    <col min="32" max="32" width="11.7109375" customWidth="1"/>
    <col min="33" max="33" width="14.85546875" customWidth="1"/>
    <col min="34" max="35" width="11.7109375" customWidth="1"/>
    <col min="36" max="36" width="7.42578125" customWidth="1"/>
    <col min="37" max="37" width="15.140625" customWidth="1"/>
    <col min="39" max="39" width="8.140625" hidden="1" customWidth="1"/>
    <col min="40" max="40" width="1.5703125" customWidth="1"/>
    <col min="47" max="47" width="7" customWidth="1"/>
  </cols>
  <sheetData>
    <row r="1" spans="1:47" ht="135" x14ac:dyDescent="0.25">
      <c r="A1" s="57" t="s">
        <v>0</v>
      </c>
      <c r="B1" s="1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6" t="s">
        <v>6</v>
      </c>
      <c r="H1" s="56" t="s">
        <v>7</v>
      </c>
      <c r="I1" s="2" t="s">
        <v>8</v>
      </c>
      <c r="J1" s="56" t="s">
        <v>9</v>
      </c>
      <c r="K1" s="58" t="s">
        <v>10</v>
      </c>
      <c r="L1" s="56" t="s">
        <v>11</v>
      </c>
      <c r="M1" s="56" t="s">
        <v>12</v>
      </c>
      <c r="N1" s="56" t="s">
        <v>13</v>
      </c>
      <c r="O1" s="56" t="s">
        <v>14</v>
      </c>
      <c r="P1" s="56" t="s">
        <v>15</v>
      </c>
      <c r="Q1" s="3" t="s">
        <v>16</v>
      </c>
      <c r="R1" s="1" t="s">
        <v>17</v>
      </c>
      <c r="S1" s="58" t="s">
        <v>18</v>
      </c>
      <c r="T1" s="56" t="s">
        <v>19</v>
      </c>
      <c r="U1" s="56" t="s">
        <v>20</v>
      </c>
      <c r="V1" s="4" t="s">
        <v>21</v>
      </c>
      <c r="W1" s="59" t="s">
        <v>22</v>
      </c>
      <c r="X1" s="60" t="s">
        <v>23</v>
      </c>
      <c r="Y1" s="60" t="s">
        <v>24</v>
      </c>
      <c r="Z1" s="60" t="s">
        <v>25</v>
      </c>
      <c r="AA1" s="60" t="s">
        <v>26</v>
      </c>
      <c r="AB1" s="60" t="s">
        <v>27</v>
      </c>
      <c r="AC1" s="60" t="s">
        <v>28</v>
      </c>
      <c r="AD1" s="60" t="s">
        <v>29</v>
      </c>
      <c r="AE1" s="60" t="s">
        <v>30</v>
      </c>
      <c r="AF1" s="60" t="s">
        <v>31</v>
      </c>
      <c r="AG1" s="60" t="s">
        <v>32</v>
      </c>
      <c r="AH1" s="60" t="s">
        <v>33</v>
      </c>
      <c r="AI1" s="65" t="s">
        <v>37</v>
      </c>
      <c r="AJ1" s="56" t="s">
        <v>9</v>
      </c>
      <c r="AK1" s="61" t="s">
        <v>34</v>
      </c>
      <c r="AL1" s="62" t="s">
        <v>35</v>
      </c>
      <c r="AM1" s="63" t="s">
        <v>36</v>
      </c>
      <c r="AN1" s="64"/>
      <c r="AT1" s="65" t="s">
        <v>37</v>
      </c>
      <c r="AU1" s="56" t="s">
        <v>9</v>
      </c>
    </row>
    <row r="2" spans="1:47" x14ac:dyDescent="0.25">
      <c r="A2" s="66" t="s">
        <v>60</v>
      </c>
      <c r="B2" s="67" t="s">
        <v>58</v>
      </c>
      <c r="C2" s="68">
        <v>93.043999999999997</v>
      </c>
      <c r="D2" s="68">
        <v>93.045000000000002</v>
      </c>
      <c r="E2" s="68">
        <v>93.045000000000002</v>
      </c>
      <c r="F2" s="68">
        <v>93.043000000000006</v>
      </c>
      <c r="G2" s="68">
        <v>93.052000000000007</v>
      </c>
      <c r="H2" s="68">
        <v>93.042000000000002</v>
      </c>
      <c r="I2" s="69"/>
      <c r="J2" s="68"/>
      <c r="K2" s="70"/>
      <c r="L2" s="68">
        <v>93.043999999999997</v>
      </c>
      <c r="M2" s="68">
        <v>93.045000000000002</v>
      </c>
      <c r="N2" s="68">
        <v>93.045000000000002</v>
      </c>
      <c r="O2" s="68">
        <v>93.043000000000006</v>
      </c>
      <c r="P2" s="68">
        <v>93.052000000000007</v>
      </c>
      <c r="Q2" s="71"/>
      <c r="R2" s="67"/>
      <c r="S2" s="70" t="s">
        <v>59</v>
      </c>
      <c r="T2" s="68">
        <v>93.052999999999997</v>
      </c>
      <c r="U2" s="68"/>
      <c r="V2" s="72"/>
      <c r="W2" s="73">
        <v>93.045000000000002</v>
      </c>
      <c r="X2" s="63">
        <v>99.998999999999995</v>
      </c>
      <c r="Y2" s="63"/>
      <c r="Z2" s="63"/>
      <c r="AA2" s="63"/>
      <c r="AB2" s="63">
        <v>99.998999999999995</v>
      </c>
      <c r="AC2" s="63"/>
      <c r="AD2" s="63">
        <v>99.998999999999995</v>
      </c>
      <c r="AE2" s="63"/>
      <c r="AF2" s="63" t="s">
        <v>61</v>
      </c>
      <c r="AG2" s="63" t="s">
        <v>61</v>
      </c>
      <c r="AH2" s="63" t="s">
        <v>61</v>
      </c>
      <c r="AI2" s="76">
        <v>93.043999999999997</v>
      </c>
      <c r="AJ2" s="78"/>
      <c r="AK2" s="74"/>
      <c r="AL2" s="75"/>
      <c r="AM2" s="63"/>
      <c r="AN2" s="64"/>
      <c r="AT2" s="76">
        <v>93.043999999999997</v>
      </c>
      <c r="AU2" s="68"/>
    </row>
    <row r="3" spans="1:47" ht="15.75" x14ac:dyDescent="0.25">
      <c r="A3" s="77">
        <v>171488</v>
      </c>
      <c r="B3" s="5" t="s">
        <v>38</v>
      </c>
      <c r="C3" s="6">
        <f>'[1]6. III B'!E23</f>
        <v>400852.03091120301</v>
      </c>
      <c r="D3" s="6">
        <f>'[1]7. III C-1'!E19</f>
        <v>446193</v>
      </c>
      <c r="E3" s="6">
        <f>'[1]8. III C-2'!E18</f>
        <v>233730</v>
      </c>
      <c r="F3" s="6">
        <f>'[1]9. III D'!D18</f>
        <v>24736</v>
      </c>
      <c r="G3" s="6">
        <f>'[1]10. III E'!D18</f>
        <v>180356.12078619472</v>
      </c>
      <c r="H3" s="6">
        <f>'[1]11. VII B'!E23</f>
        <v>4380</v>
      </c>
      <c r="I3" s="7">
        <f t="shared" ref="I3:I18" si="0">SUM(C3:H3)</f>
        <v>1290247.1516973977</v>
      </c>
      <c r="J3" s="8">
        <f t="shared" ref="J3:J18" si="1">SUM(I3/$I$19)</f>
        <v>3.7490766084486482E-2</v>
      </c>
      <c r="K3" s="20">
        <f>'[1]12. 19-21 Unspent'!I2</f>
        <v>0</v>
      </c>
      <c r="L3" s="6">
        <f>'[1]III B-ARP '!E23</f>
        <v>249243.56609010234</v>
      </c>
      <c r="M3" s="6">
        <f>'[1]III C-1-ARP'!E19</f>
        <v>131706</v>
      </c>
      <c r="N3" s="6">
        <f>'[1]III C-2-ARP'!E18</f>
        <v>198776</v>
      </c>
      <c r="O3" s="6">
        <f>'[1] III D-ARP'!D18</f>
        <v>22069</v>
      </c>
      <c r="P3" s="6">
        <f>'[1]III E-ARP'!D18</f>
        <v>71356.287576126371</v>
      </c>
      <c r="Q3" s="9">
        <f>SUM(L3:P3)</f>
        <v>673150.85366622871</v>
      </c>
      <c r="R3" s="8">
        <f>SUM(Q3/$Q$19)</f>
        <v>3.8110466806696171E-2</v>
      </c>
      <c r="S3" s="6">
        <f>'[1]19-21 Unspent-COVID'!I2</f>
        <v>295401</v>
      </c>
      <c r="T3" s="6">
        <f>'[1]13. NSIP'!E18</f>
        <v>149296</v>
      </c>
      <c r="U3" s="8">
        <f t="shared" ref="U3:U18" si="2">T3/$T$19</f>
        <v>4.6701336482291023E-2</v>
      </c>
      <c r="V3" s="6">
        <f>'[1]NSIP-17-19 Unspent'!E23</f>
        <v>0</v>
      </c>
      <c r="W3" s="10">
        <f>2151+2000</f>
        <v>4151</v>
      </c>
      <c r="X3" s="6">
        <f>'[1]14. SPA-Seq Mit.'!B18</f>
        <v>71670</v>
      </c>
      <c r="Y3" s="8">
        <f t="shared" ref="Y3:Y16" si="3">SUM(X3/$X$19)</f>
        <v>3.5024480973550577E-2</v>
      </c>
      <c r="Z3" s="11">
        <f>'[1]15. SPA - EB'!D20</f>
        <v>-3.5568576624560994E-4</v>
      </c>
      <c r="AA3" s="8"/>
      <c r="AB3" s="6">
        <f>'[1]16. OPI 60+'!D18</f>
        <v>411576</v>
      </c>
      <c r="AC3" s="8">
        <f t="shared" ref="AC3:AC18" si="4">SUM(AB3/$AB$19)</f>
        <v>3.9468774552548457E-2</v>
      </c>
      <c r="AD3" s="12">
        <f>'[1]17. OPI 19-59'!D18</f>
        <v>198095.71207160395</v>
      </c>
      <c r="AE3" s="8">
        <f t="shared" ref="AE3:AE18" si="5">SUM(AD3/$AD$19)</f>
        <v>6.7027258817304966E-2</v>
      </c>
      <c r="AF3" s="6"/>
      <c r="AG3" s="6"/>
      <c r="AH3" s="6"/>
      <c r="AI3" s="15">
        <f>'[1]III B-VACS'!E23</f>
        <v>25013.755427913147</v>
      </c>
      <c r="AJ3" s="16">
        <f t="shared" ref="AJ3:AJ19" si="6">SUM(AI3/$AT$19)</f>
        <v>3.946875151344615E-2</v>
      </c>
      <c r="AK3" s="53">
        <f>SUM(I3,K3,Q3,S3,T3,V3,W3,X3,Z3,AB3,AD3,AF3,AG3,AH3,AI3)</f>
        <v>3118601.4725074582</v>
      </c>
      <c r="AL3" s="13">
        <f t="shared" ref="AL3:AL18" si="7">SUM(AK3/$AK$19)</f>
        <v>8.4249343863002611E-3</v>
      </c>
      <c r="AM3" s="14"/>
      <c r="AN3" s="79" t="s">
        <v>62</v>
      </c>
      <c r="AT3" s="15">
        <f>'[1]III B-VACS'!E23</f>
        <v>25013.755427913147</v>
      </c>
      <c r="AU3" s="16">
        <f t="shared" ref="AU3:AU19" si="8">SUM(AT3/$AT$19)</f>
        <v>3.946875151344615E-2</v>
      </c>
    </row>
    <row r="4" spans="1:47" ht="15.75" x14ac:dyDescent="0.25">
      <c r="A4" s="77">
        <v>171493</v>
      </c>
      <c r="B4" s="5" t="s">
        <v>39</v>
      </c>
      <c r="C4" s="6">
        <f>'[1]6. III B'!E24</f>
        <v>167076.54025431973</v>
      </c>
      <c r="D4" s="6">
        <f>'[1]7. III C-1'!E20</f>
        <v>166924</v>
      </c>
      <c r="E4" s="6">
        <f>'[1]8. III C-2'!E19</f>
        <v>87440</v>
      </c>
      <c r="F4" s="6">
        <f>'[1]9. III D'!D19</f>
        <v>9894</v>
      </c>
      <c r="G4" s="6">
        <f>'[1]10. III E'!D19</f>
        <v>55915.739720046433</v>
      </c>
      <c r="H4" s="6">
        <f>'[1]11. VII B'!E24</f>
        <v>2095</v>
      </c>
      <c r="I4" s="7">
        <f t="shared" si="0"/>
        <v>489345.27997436619</v>
      </c>
      <c r="J4" s="8">
        <f t="shared" si="1"/>
        <v>1.4218926507166735E-2</v>
      </c>
      <c r="K4" s="20">
        <f>'[1]12. 19-21 Unspent'!I3</f>
        <v>0</v>
      </c>
      <c r="L4" s="6">
        <f>'[1]III B-ARP '!E24</f>
        <v>117946.40345215208</v>
      </c>
      <c r="M4" s="6">
        <f>'[1]III C-1-ARP'!E20</f>
        <v>49272</v>
      </c>
      <c r="N4" s="6">
        <f>'[1]III C-2-ARP'!E19</f>
        <v>74364</v>
      </c>
      <c r="O4" s="6">
        <f>'[1] III D-ARP'!D19</f>
        <v>9048</v>
      </c>
      <c r="P4" s="6">
        <f>'[1]III E-ARP'!D19</f>
        <v>22122.56810357064</v>
      </c>
      <c r="Q4" s="9">
        <f t="shared" ref="Q4:Q19" si="9">SUM(L4:P4)</f>
        <v>272752.97155572276</v>
      </c>
      <c r="R4" s="8">
        <f t="shared" ref="R4:R19" si="10">SUM(Q4/$Q$19)</f>
        <v>1.5441922137197776E-2</v>
      </c>
      <c r="S4" s="6">
        <f>'[1]19-21 Unspent-COVID'!I3</f>
        <v>12245</v>
      </c>
      <c r="T4" s="6">
        <f>'[1]13. NSIP'!E19</f>
        <v>78176</v>
      </c>
      <c r="U4" s="8">
        <f t="shared" si="2"/>
        <v>2.4454263214282922E-2</v>
      </c>
      <c r="V4" s="6">
        <f>'[1]NSIP-17-19 Unspent'!E24</f>
        <v>0</v>
      </c>
      <c r="W4" s="10">
        <v>2000</v>
      </c>
      <c r="X4" s="6">
        <f>'[1]14. SPA-Seq Mit.'!B19</f>
        <v>26812</v>
      </c>
      <c r="Y4" s="8">
        <f t="shared" si="3"/>
        <v>1.3102781971017694E-2</v>
      </c>
      <c r="Z4" s="11">
        <f>'[1]15. SPA - EB'!D21</f>
        <v>-1.1281126537238784E-4</v>
      </c>
      <c r="AA4" s="8"/>
      <c r="AB4" s="6">
        <f>'[1]16. OPI 60+'!D19</f>
        <v>133375</v>
      </c>
      <c r="AC4" s="8">
        <f t="shared" si="4"/>
        <v>1.2790220532650472E-2</v>
      </c>
      <c r="AD4" s="12">
        <f>'[1]17. OPI 19-59'!D19</f>
        <v>0</v>
      </c>
      <c r="AE4" s="8">
        <f t="shared" si="5"/>
        <v>0</v>
      </c>
      <c r="AF4" s="6"/>
      <c r="AG4" s="6"/>
      <c r="AH4" s="6"/>
      <c r="AI4" s="15">
        <f>'[1]III B-VACS'!E24</f>
        <v>8105.9401435107775</v>
      </c>
      <c r="AJ4" s="16">
        <f t="shared" si="6"/>
        <v>1.2790216096463457E-2</v>
      </c>
      <c r="AK4" s="53">
        <f t="shared" ref="AK4:AK18" si="11">SUM(I4,K4,Q4,S4,T4,V4,W4,X4,Z4,AB4,AD4,AF4,AG4,AH4,AI4)</f>
        <v>1022812.1915607885</v>
      </c>
      <c r="AL4" s="13">
        <f t="shared" si="7"/>
        <v>2.7631377973021875E-3</v>
      </c>
      <c r="AM4" s="14"/>
      <c r="AN4" s="79" t="s">
        <v>62</v>
      </c>
      <c r="AT4" s="15">
        <f>'[1]III B-VACS'!E24</f>
        <v>8105.9401435107775</v>
      </c>
      <c r="AU4" s="16">
        <f t="shared" si="8"/>
        <v>1.2790216096463457E-2</v>
      </c>
    </row>
    <row r="5" spans="1:47" ht="15.75" x14ac:dyDescent="0.25">
      <c r="A5" s="77">
        <v>171485</v>
      </c>
      <c r="B5" s="5" t="s">
        <v>40</v>
      </c>
      <c r="C5" s="6">
        <f>'[1]6. III B'!E25</f>
        <v>271248.69200582337</v>
      </c>
      <c r="D5" s="6">
        <f>'[1]7. III C-1'!E21</f>
        <v>241667</v>
      </c>
      <c r="E5" s="6">
        <f>'[1]8. III C-2'!E20</f>
        <v>126592</v>
      </c>
      <c r="F5" s="6">
        <f>'[1]9. III D'!D20</f>
        <v>14354</v>
      </c>
      <c r="G5" s="6">
        <f>'[1]10. III E'!D20</f>
        <v>114370.87954020742</v>
      </c>
      <c r="H5" s="6">
        <f>'[1]11. VII B'!E25</f>
        <v>3113</v>
      </c>
      <c r="I5" s="7">
        <f t="shared" si="0"/>
        <v>771345.57154603081</v>
      </c>
      <c r="J5" s="8">
        <f t="shared" si="1"/>
        <v>2.2413020912383307E-2</v>
      </c>
      <c r="K5" s="20">
        <f>'[1]12. 19-21 Unspent'!I4</f>
        <v>0</v>
      </c>
      <c r="L5" s="6">
        <f>'[1]III B-ARP '!E25</f>
        <v>176453.460836457</v>
      </c>
      <c r="M5" s="6">
        <f>'[1]III C-1-ARP'!E21</f>
        <v>71334</v>
      </c>
      <c r="N5" s="6">
        <f>'[1]III C-2-ARP'!E20</f>
        <v>107661</v>
      </c>
      <c r="O5" s="6">
        <f>'[1] III D-ARP'!D20</f>
        <v>12961</v>
      </c>
      <c r="P5" s="6">
        <f>'[1]III E-ARP'!D20</f>
        <v>45249.807288694778</v>
      </c>
      <c r="Q5" s="9">
        <f t="shared" si="9"/>
        <v>413659.26812515175</v>
      </c>
      <c r="R5" s="8">
        <f t="shared" si="10"/>
        <v>2.3419338653891883E-2</v>
      </c>
      <c r="S5" s="6">
        <f>'[1]19-21 Unspent-COVID'!I4</f>
        <v>0</v>
      </c>
      <c r="T5" s="6">
        <f>'[1]13. NSIP'!E20</f>
        <v>122125</v>
      </c>
      <c r="U5" s="8">
        <f t="shared" si="2"/>
        <v>3.8201966013153676E-2</v>
      </c>
      <c r="V5" s="6">
        <f>'[1]NSIP-17-19 Unspent'!E25</f>
        <v>0</v>
      </c>
      <c r="W5" s="10">
        <v>2169</v>
      </c>
      <c r="X5" s="6">
        <f>'[1]14. SPA-Seq Mit.'!B20</f>
        <v>38818</v>
      </c>
      <c r="Y5" s="8">
        <f t="shared" si="3"/>
        <v>1.8970005615059109E-2</v>
      </c>
      <c r="Z5" s="11">
        <f>'[1]15. SPA - EB'!D22</f>
        <v>-1.8578738442922519E-4</v>
      </c>
      <c r="AA5" s="8"/>
      <c r="AB5" s="6">
        <f>'[1]16. OPI 60+'!D20</f>
        <v>257344</v>
      </c>
      <c r="AC5" s="8">
        <f t="shared" si="4"/>
        <v>2.4678436834147353E-2</v>
      </c>
      <c r="AD5" s="12">
        <f>'[1]17. OPI 19-59'!D20</f>
        <v>0</v>
      </c>
      <c r="AE5" s="8">
        <f t="shared" si="5"/>
        <v>0</v>
      </c>
      <c r="AF5" s="6"/>
      <c r="AG5" s="6"/>
      <c r="AH5" s="6"/>
      <c r="AI5" s="15">
        <f>'[1]III B-VACS'!E25</f>
        <v>15640.187855546084</v>
      </c>
      <c r="AJ5" s="16">
        <f t="shared" si="6"/>
        <v>2.4678369062700427E-2</v>
      </c>
      <c r="AK5" s="53">
        <f t="shared" si="11"/>
        <v>1621101.0273409411</v>
      </c>
      <c r="AL5" s="13">
        <f t="shared" si="7"/>
        <v>4.3794213237288568E-3</v>
      </c>
      <c r="AM5" s="14"/>
      <c r="AN5" s="79" t="s">
        <v>62</v>
      </c>
      <c r="AT5" s="15">
        <f>'[1]III B-VACS'!E25</f>
        <v>15640.187855546084</v>
      </c>
      <c r="AU5" s="16">
        <f t="shared" si="8"/>
        <v>2.4678369062700427E-2</v>
      </c>
    </row>
    <row r="6" spans="1:47" ht="15.75" x14ac:dyDescent="0.25">
      <c r="A6" s="77">
        <v>171482</v>
      </c>
      <c r="B6" s="5" t="s">
        <v>41</v>
      </c>
      <c r="C6" s="6">
        <f>'[1]6. III B'!E26</f>
        <v>936130.66982134047</v>
      </c>
      <c r="D6" s="6">
        <f>'[1]7. III C-1'!E22</f>
        <v>1335373</v>
      </c>
      <c r="E6" s="6">
        <f>'[1]8. III C-2'!E21</f>
        <v>699509</v>
      </c>
      <c r="F6" s="6">
        <f>'[1]9. III D'!D21</f>
        <v>56635</v>
      </c>
      <c r="G6" s="6">
        <f>'[1]10. III E'!D21</f>
        <v>430850.71886453114</v>
      </c>
      <c r="H6" s="6">
        <f>'[1]11. VII B'!E26</f>
        <v>9611</v>
      </c>
      <c r="I6" s="7">
        <f t="shared" si="0"/>
        <v>3468109.3886858718</v>
      </c>
      <c r="J6" s="8">
        <f t="shared" si="1"/>
        <v>0.10077300126226325</v>
      </c>
      <c r="K6" s="20">
        <f>'[1]12. 19-21 Unspent'!I5</f>
        <v>0</v>
      </c>
      <c r="L6" s="6">
        <f>'[1]III B-ARP '!E26</f>
        <v>549876.13296991936</v>
      </c>
      <c r="M6" s="6">
        <f>'[1]III C-1-ARP'!E22</f>
        <v>394171</v>
      </c>
      <c r="N6" s="6">
        <f>'[1]III C-2-ARP'!E21</f>
        <v>594898</v>
      </c>
      <c r="O6" s="6">
        <f>'[1] III D-ARP'!D21</f>
        <v>50054</v>
      </c>
      <c r="P6" s="6">
        <f>'[1]III E-ARP'!D21</f>
        <v>170462.28365353693</v>
      </c>
      <c r="Q6" s="9">
        <f t="shared" si="9"/>
        <v>1759461.4166234564</v>
      </c>
      <c r="R6" s="8">
        <f t="shared" si="10"/>
        <v>9.9611989720714944E-2</v>
      </c>
      <c r="S6" s="6">
        <f>'[1]19-21 Unspent-COVID'!I5</f>
        <v>407831</v>
      </c>
      <c r="T6" s="6">
        <f>'[1]13. NSIP'!E21</f>
        <v>306577</v>
      </c>
      <c r="U6" s="8">
        <f t="shared" si="2"/>
        <v>9.5900463741368389E-2</v>
      </c>
      <c r="V6" s="6">
        <f>'[1]NSIP-17-19 Unspent'!E26</f>
        <v>0</v>
      </c>
      <c r="W6" s="10">
        <v>7293</v>
      </c>
      <c r="X6" s="6">
        <f>'[1]14. SPA-Seq Mit.'!B21</f>
        <v>214495</v>
      </c>
      <c r="Y6" s="8">
        <f t="shared" si="3"/>
        <v>0.10482176707718337</v>
      </c>
      <c r="Z6" s="11">
        <f>'[1]15. SPA - EB'!D23</f>
        <v>-8.7766529760989768E-4</v>
      </c>
      <c r="AA6" s="8"/>
      <c r="AB6" s="6">
        <f>'[1]16. OPI 60+'!D21</f>
        <v>1048576</v>
      </c>
      <c r="AC6" s="8">
        <f t="shared" si="4"/>
        <v>0.10055496371317339</v>
      </c>
      <c r="AD6" s="12">
        <f>'[1]17. OPI 19-59'!D21</f>
        <v>0</v>
      </c>
      <c r="AE6" s="8">
        <f t="shared" si="5"/>
        <v>0</v>
      </c>
      <c r="AF6" s="6"/>
      <c r="AG6" s="6"/>
      <c r="AH6" s="17"/>
      <c r="AI6" s="15">
        <f>'[1]III B-VACS'!E26</f>
        <v>63727.812117932102</v>
      </c>
      <c r="AJ6" s="16">
        <f t="shared" si="6"/>
        <v>0.10055496017888779</v>
      </c>
      <c r="AK6" s="53">
        <f t="shared" si="11"/>
        <v>7276070.6165495953</v>
      </c>
      <c r="AL6" s="13">
        <f t="shared" si="7"/>
        <v>1.9656380616414598E-2</v>
      </c>
      <c r="AM6" s="14"/>
      <c r="AN6" s="79" t="s">
        <v>62</v>
      </c>
      <c r="AT6" s="15">
        <f>'[1]III B-VACS'!E26</f>
        <v>63727.812117932102</v>
      </c>
      <c r="AU6" s="16">
        <f t="shared" si="8"/>
        <v>0.10055496017888779</v>
      </c>
    </row>
    <row r="7" spans="1:47" ht="15.75" x14ac:dyDescent="0.25">
      <c r="A7" s="77">
        <v>171480</v>
      </c>
      <c r="B7" s="5" t="s">
        <v>42</v>
      </c>
      <c r="C7" s="6">
        <f>'[1]6. III B'!E27</f>
        <v>598677.65407714061</v>
      </c>
      <c r="D7" s="6">
        <f>'[1]7. III C-1'!E23</f>
        <v>777685</v>
      </c>
      <c r="E7" s="6">
        <f>'[1]8. III C-2'!E22</f>
        <v>407375</v>
      </c>
      <c r="F7" s="6">
        <f>'[1]9. III D'!D22</f>
        <v>38350</v>
      </c>
      <c r="G7" s="6">
        <f>'[1]10. III E'!D22</f>
        <v>283780.66008091817</v>
      </c>
      <c r="H7" s="6">
        <f>'[1]11. VII B'!E27</f>
        <v>6313</v>
      </c>
      <c r="I7" s="7">
        <f t="shared" si="0"/>
        <v>2112181.3141580587</v>
      </c>
      <c r="J7" s="8">
        <f t="shared" si="1"/>
        <v>6.1373741823764059E-2</v>
      </c>
      <c r="K7" s="20">
        <f>'[1]12. 19-21 Unspent'!I6</f>
        <v>0</v>
      </c>
      <c r="L7" s="6">
        <f>'[1]III B-ARP '!E27</f>
        <v>360349.8563325539</v>
      </c>
      <c r="M7" s="6">
        <f>'[1]III C-1-ARP'!E23</f>
        <v>229554</v>
      </c>
      <c r="N7" s="6">
        <f>'[1]III C-2-ARP'!E22</f>
        <v>346453</v>
      </c>
      <c r="O7" s="6">
        <f>'[1] III D-ARP'!D22</f>
        <v>34013</v>
      </c>
      <c r="P7" s="6">
        <f>'[1]III E-ARP'!D22</f>
        <v>112275.30161577163</v>
      </c>
      <c r="Q7" s="9">
        <f t="shared" si="9"/>
        <v>1082645.1579483256</v>
      </c>
      <c r="R7" s="8">
        <f t="shared" si="10"/>
        <v>6.1294005839407549E-2</v>
      </c>
      <c r="S7" s="6">
        <f>'[1]19-21 Unspent-COVID'!I6</f>
        <v>132676</v>
      </c>
      <c r="T7" s="6">
        <f>'[1]13. NSIP'!E22</f>
        <v>143418</v>
      </c>
      <c r="U7" s="8">
        <f t="shared" si="2"/>
        <v>4.4862637147795079E-2</v>
      </c>
      <c r="V7" s="6">
        <f>'[1]NSIP-17-19 Unspent'!E27</f>
        <v>0</v>
      </c>
      <c r="W7" s="10">
        <v>4084</v>
      </c>
      <c r="X7" s="6">
        <f>'[1]14. SPA-Seq Mit.'!B22</f>
        <v>124916</v>
      </c>
      <c r="Y7" s="8">
        <f t="shared" si="3"/>
        <v>6.1045319733389759E-2</v>
      </c>
      <c r="Z7" s="11">
        <f>'[1]15. SPA - EB'!D24</f>
        <v>-5.7846103673700499E-4</v>
      </c>
      <c r="AA7" s="8"/>
      <c r="AB7" s="6">
        <f>'[1]16. OPI 60+'!D22</f>
        <v>646995</v>
      </c>
      <c r="AC7" s="8">
        <f t="shared" si="4"/>
        <v>6.2044676539997692E-2</v>
      </c>
      <c r="AD7" s="12">
        <f>'[1]17. OPI 19-59'!D22</f>
        <v>0</v>
      </c>
      <c r="AE7" s="8">
        <f t="shared" si="5"/>
        <v>0</v>
      </c>
      <c r="AF7" s="6"/>
      <c r="AG7" s="6"/>
      <c r="AH7" s="6"/>
      <c r="AI7" s="15">
        <f>'[1]III B-VACS'!E27</f>
        <v>39321.504647582362</v>
      </c>
      <c r="AJ7" s="16">
        <f t="shared" si="6"/>
        <v>6.2044689792496478E-2</v>
      </c>
      <c r="AK7" s="53">
        <f t="shared" si="11"/>
        <v>4286236.9761755057</v>
      </c>
      <c r="AL7" s="13">
        <f t="shared" si="7"/>
        <v>1.1579313870899326E-2</v>
      </c>
      <c r="AM7" s="14"/>
      <c r="AN7" s="79" t="s">
        <v>62</v>
      </c>
      <c r="AT7" s="15">
        <f>'[1]III B-VACS'!E27</f>
        <v>39321.504647582362</v>
      </c>
      <c r="AU7" s="16">
        <f t="shared" si="8"/>
        <v>6.2044689792496478E-2</v>
      </c>
    </row>
    <row r="8" spans="1:47" ht="15.75" x14ac:dyDescent="0.25">
      <c r="A8" s="77">
        <v>171793</v>
      </c>
      <c r="B8" s="5" t="s">
        <v>43</v>
      </c>
      <c r="C8" s="6">
        <f>'[1]6. III B'!E28</f>
        <v>396431.63814167655</v>
      </c>
      <c r="D8" s="6">
        <f>'[1]7. III C-1'!E24</f>
        <v>487332</v>
      </c>
      <c r="E8" s="6">
        <f>'[1]8. III C-2'!E23</f>
        <v>255279</v>
      </c>
      <c r="F8" s="6">
        <f>'[1]9. III D'!D23</f>
        <v>27525</v>
      </c>
      <c r="G8" s="6">
        <f>'[1]10. III E'!D23</f>
        <v>185342.7256505859</v>
      </c>
      <c r="H8" s="6">
        <f>'[1]11. VII B'!E28</f>
        <v>4337</v>
      </c>
      <c r="I8" s="7">
        <f t="shared" si="0"/>
        <v>1356247.3637922625</v>
      </c>
      <c r="J8" s="8">
        <f t="shared" si="1"/>
        <v>3.9408537040167217E-2</v>
      </c>
      <c r="K8" s="20">
        <f>'[1]12. 19-21 Unspent'!I7</f>
        <v>0</v>
      </c>
      <c r="L8" s="6">
        <f>'[1]III B-ARP '!E28</f>
        <v>246760.87387960151</v>
      </c>
      <c r="M8" s="6">
        <f>'[1]III C-1-ARP'!E24</f>
        <v>143849</v>
      </c>
      <c r="N8" s="6">
        <f>'[1]III C-2-ARP'!E23</f>
        <v>217102</v>
      </c>
      <c r="O8" s="6">
        <f>'[1] III D-ARP'!D23</f>
        <v>24516</v>
      </c>
      <c r="P8" s="6">
        <f>'[1]III E-ARP'!D23</f>
        <v>73329.205875793647</v>
      </c>
      <c r="Q8" s="9">
        <f t="shared" si="9"/>
        <v>705557.07975539519</v>
      </c>
      <c r="R8" s="8">
        <f t="shared" si="10"/>
        <v>3.9945146800006909E-2</v>
      </c>
      <c r="S8" s="6">
        <f>'[1]19-21 Unspent-COVID'!I7</f>
        <v>0</v>
      </c>
      <c r="T8" s="6">
        <f>'[1]13. NSIP'!E23</f>
        <v>89923</v>
      </c>
      <c r="U8" s="8">
        <f t="shared" si="2"/>
        <v>2.8128846589975991E-2</v>
      </c>
      <c r="V8" s="6">
        <f>'[1]NSIP-17-19 Unspent'!E28</f>
        <v>0</v>
      </c>
      <c r="W8" s="10">
        <v>3572</v>
      </c>
      <c r="X8" s="6">
        <f>'[1]14. SPA-Seq Mit.'!B23</f>
        <v>78278</v>
      </c>
      <c r="Y8" s="8">
        <f t="shared" si="3"/>
        <v>3.8253750825276857E-2</v>
      </c>
      <c r="Z8" s="11">
        <f>'[1]15. SPA - EB'!D25</f>
        <v>-4.0132440898643738E-4</v>
      </c>
      <c r="AA8" s="8"/>
      <c r="AB8" s="6">
        <f>'[1]16. OPI 60+'!D23</f>
        <v>406315</v>
      </c>
      <c r="AC8" s="8">
        <f t="shared" si="4"/>
        <v>3.8964262086027192E-2</v>
      </c>
      <c r="AD8" s="12">
        <f>'[1]17. OPI 19-59'!D23</f>
        <v>0</v>
      </c>
      <c r="AE8" s="8">
        <f t="shared" si="5"/>
        <v>0</v>
      </c>
      <c r="AF8" s="6"/>
      <c r="AG8" s="18">
        <v>242140</v>
      </c>
      <c r="AH8" s="17"/>
      <c r="AI8" s="15">
        <f>'[1]III B-VACS'!E28</f>
        <v>24694.054636362263</v>
      </c>
      <c r="AJ8" s="16">
        <f t="shared" si="6"/>
        <v>3.8964301426503464E-2</v>
      </c>
      <c r="AK8" s="53">
        <f t="shared" si="11"/>
        <v>2906726.4977826956</v>
      </c>
      <c r="AL8" s="13">
        <f t="shared" si="7"/>
        <v>7.8525519334952457E-3</v>
      </c>
      <c r="AM8" s="14"/>
      <c r="AN8" s="79" t="s">
        <v>62</v>
      </c>
      <c r="AT8" s="15">
        <f>'[1]III B-VACS'!E28</f>
        <v>24694.054636362263</v>
      </c>
      <c r="AU8" s="16">
        <f t="shared" si="8"/>
        <v>3.8964301426503464E-2</v>
      </c>
    </row>
    <row r="9" spans="1:47" ht="15.75" x14ac:dyDescent="0.25">
      <c r="A9" s="77">
        <v>171474</v>
      </c>
      <c r="B9" s="5" t="s">
        <v>44</v>
      </c>
      <c r="C9" s="6">
        <f>'[1]6. III B'!E29</f>
        <v>120808.99403751099</v>
      </c>
      <c r="D9" s="6">
        <f>'[1]7. III C-1'!E25</f>
        <v>32001</v>
      </c>
      <c r="E9" s="6">
        <f>'[1]8. III C-2'!E24</f>
        <v>15677</v>
      </c>
      <c r="F9" s="6">
        <f>'[1]9. III D'!D24</f>
        <v>4426</v>
      </c>
      <c r="G9" s="6">
        <f>'[1]10. III E'!D24</f>
        <v>34594.136354055576</v>
      </c>
      <c r="H9" s="6">
        <f>'[1]11. VII B'!E29</f>
        <v>1643</v>
      </c>
      <c r="I9" s="7">
        <f t="shared" si="0"/>
        <v>209150.13039156658</v>
      </c>
      <c r="J9" s="8">
        <f t="shared" si="1"/>
        <v>6.0772841891063283E-3</v>
      </c>
      <c r="K9" s="20">
        <f>'[1]12. 19-21 Unspent'!I8</f>
        <v>0</v>
      </c>
      <c r="L9" s="6">
        <f>'[1]III B-ARP '!E29</f>
        <v>91960.855475884295</v>
      </c>
      <c r="M9" s="6">
        <f>'[1]III C-1-ARP'!E25</f>
        <v>32001</v>
      </c>
      <c r="N9" s="6">
        <f>'[1]III C-2-ARP'!E24</f>
        <v>13333</v>
      </c>
      <c r="O9" s="6">
        <f>'[1] III D-ARP'!D24</f>
        <v>4251</v>
      </c>
      <c r="P9" s="6">
        <f>'[1]III E-ARP'!D24</f>
        <v>13686.8471103951</v>
      </c>
      <c r="Q9" s="9">
        <f t="shared" si="9"/>
        <v>155232.70258627937</v>
      </c>
      <c r="R9" s="8">
        <f t="shared" si="10"/>
        <v>8.7885066579169637E-3</v>
      </c>
      <c r="S9" s="6">
        <f>'[1]19-21 Unspent-COVID'!I8</f>
        <v>0</v>
      </c>
      <c r="T9" s="6">
        <f>'[1]13. NSIP'!E24</f>
        <v>17217</v>
      </c>
      <c r="U9" s="8">
        <f t="shared" si="2"/>
        <v>5.3856560806425126E-3</v>
      </c>
      <c r="V9" s="6">
        <f>'[1]NSIP-17-19 Unspent'!E29</f>
        <v>0</v>
      </c>
      <c r="W9" s="10">
        <v>2000</v>
      </c>
      <c r="X9" s="6">
        <f>'[1]14. SPA-Seq Mit.'!B24</f>
        <v>4807</v>
      </c>
      <c r="Y9" s="8">
        <f t="shared" si="3"/>
        <v>2.3491374360242448E-3</v>
      </c>
      <c r="Z9" s="11">
        <f>'[1]15. SPA - EB'!D26</f>
        <v>-2.3337211402252251E-5</v>
      </c>
      <c r="AA9" s="8"/>
      <c r="AB9" s="6">
        <f>'[1]16. OPI 60+'!D24</f>
        <v>78315</v>
      </c>
      <c r="AC9" s="8">
        <f t="shared" si="4"/>
        <v>7.5101489860507718E-3</v>
      </c>
      <c r="AD9" s="12">
        <f>'[1]17. OPI 19-59'!D24</f>
        <v>0</v>
      </c>
      <c r="AE9" s="8">
        <f t="shared" si="5"/>
        <v>0</v>
      </c>
      <c r="AF9" s="6"/>
      <c r="AG9" s="6"/>
      <c r="AH9" s="6"/>
      <c r="AI9" s="15">
        <f>'[1]III B-VACS'!E29</f>
        <v>4759.6319419108904</v>
      </c>
      <c r="AJ9" s="16">
        <f t="shared" si="6"/>
        <v>7.5101370104990531E-3</v>
      </c>
      <c r="AK9" s="53">
        <f t="shared" si="11"/>
        <v>471481.46489641961</v>
      </c>
      <c r="AL9" s="13">
        <f t="shared" si="7"/>
        <v>1.2737120921434328E-3</v>
      </c>
      <c r="AM9" s="14"/>
      <c r="AN9" s="79" t="s">
        <v>62</v>
      </c>
      <c r="AT9" s="15">
        <f>'[1]III B-VACS'!E29</f>
        <v>4759.6319419108904</v>
      </c>
      <c r="AU9" s="16">
        <f t="shared" si="8"/>
        <v>7.5101370104990531E-3</v>
      </c>
    </row>
    <row r="10" spans="1:47" ht="15.75" x14ac:dyDescent="0.25">
      <c r="A10" s="77">
        <v>171477</v>
      </c>
      <c r="B10" s="5" t="s">
        <v>45</v>
      </c>
      <c r="C10" s="6">
        <f>'[1]6. III B'!E30</f>
        <v>307710.31556615903</v>
      </c>
      <c r="D10" s="6">
        <f>'[1]7. III C-1'!E26</f>
        <v>288383</v>
      </c>
      <c r="E10" s="6">
        <f>'[1]8. III C-2'!E25</f>
        <v>151064</v>
      </c>
      <c r="F10" s="6">
        <f>'[1]9. III D'!D25</f>
        <v>17571</v>
      </c>
      <c r="G10" s="6">
        <f>'[1]10. III E'!D25</f>
        <v>135534.45709257232</v>
      </c>
      <c r="H10" s="6">
        <f>'[1]11. VII B'!E30</f>
        <v>3470</v>
      </c>
      <c r="I10" s="7">
        <f t="shared" si="0"/>
        <v>903732.77265873144</v>
      </c>
      <c r="J10" s="8">
        <f t="shared" si="1"/>
        <v>2.6259801417162266E-2</v>
      </c>
      <c r="K10" s="20">
        <f>'[1]12. 19-21 Unspent'!I9</f>
        <v>0</v>
      </c>
      <c r="L10" s="6">
        <f>'[1]III B-ARP '!E30</f>
        <v>196931.68629394128</v>
      </c>
      <c r="M10" s="6">
        <f>'[1]III C-1-ARP'!E26</f>
        <v>85124</v>
      </c>
      <c r="N10" s="6">
        <f>'[1]III C-2-ARP'!E25</f>
        <v>128472</v>
      </c>
      <c r="O10" s="6">
        <f>'[1] III D-ARP'!D25</f>
        <v>15783</v>
      </c>
      <c r="P10" s="6">
        <f>'[1]III E-ARP'!D25</f>
        <v>53622.987803077282</v>
      </c>
      <c r="Q10" s="9">
        <f t="shared" si="9"/>
        <v>479933.67409701855</v>
      </c>
      <c r="R10" s="8">
        <f t="shared" si="10"/>
        <v>2.7171467222351947E-2</v>
      </c>
      <c r="S10" s="6">
        <f>'[1]19-21 Unspent-COVID'!I9</f>
        <v>0</v>
      </c>
      <c r="T10" s="6">
        <f>'[1]13. NSIP'!E25</f>
        <v>121646</v>
      </c>
      <c r="U10" s="8">
        <f t="shared" si="2"/>
        <v>3.8052129847583147E-2</v>
      </c>
      <c r="V10" s="6">
        <f>'[1]NSIP-17-19 Unspent'!E30</f>
        <v>0</v>
      </c>
      <c r="W10" s="10">
        <v>2383</v>
      </c>
      <c r="X10" s="6">
        <f>'[1]14. SPA-Seq Mit.'!B25</f>
        <v>46322</v>
      </c>
      <c r="Y10" s="8">
        <f t="shared" si="3"/>
        <v>2.2637142565324543E-2</v>
      </c>
      <c r="Z10" s="11">
        <f>'[1]15. SPA - EB'!D27</f>
        <v>-2.3844056270752467E-4</v>
      </c>
      <c r="AA10" s="8"/>
      <c r="AB10" s="6">
        <f>'[1]16. OPI 60+'!D25</f>
        <v>300734</v>
      </c>
      <c r="AC10" s="8">
        <f t="shared" si="4"/>
        <v>2.8839394051854598E-2</v>
      </c>
      <c r="AD10" s="12">
        <f>'[1]17. OPI 19-59'!D25</f>
        <v>0</v>
      </c>
      <c r="AE10" s="8">
        <f t="shared" si="5"/>
        <v>0</v>
      </c>
      <c r="AF10" s="6"/>
      <c r="AG10" s="6"/>
      <c r="AH10" s="6"/>
      <c r="AI10" s="15">
        <f>'[1]III B-VACS'!E30</f>
        <v>18277.275519205636</v>
      </c>
      <c r="AJ10" s="16">
        <f t="shared" si="6"/>
        <v>2.8839381910855409E-2</v>
      </c>
      <c r="AK10" s="53">
        <f t="shared" si="11"/>
        <v>1873028.7220365154</v>
      </c>
      <c r="AL10" s="13">
        <f t="shared" si="7"/>
        <v>5.0600066170448247E-3</v>
      </c>
      <c r="AM10" s="14"/>
      <c r="AN10" s="79" t="s">
        <v>62</v>
      </c>
      <c r="AT10" s="15">
        <f>'[1]III B-VACS'!E30</f>
        <v>18277.275519205636</v>
      </c>
      <c r="AU10" s="16">
        <f t="shared" si="8"/>
        <v>2.8839381910855409E-2</v>
      </c>
    </row>
    <row r="11" spans="1:47" ht="15.75" x14ac:dyDescent="0.25">
      <c r="A11" s="77">
        <v>171794</v>
      </c>
      <c r="B11" s="5" t="s">
        <v>46</v>
      </c>
      <c r="C11" s="6">
        <f>'[1]6. III B'!E31</f>
        <v>882974.63487410534</v>
      </c>
      <c r="D11" s="6">
        <f>'[1]7. III C-1'!E27</f>
        <v>1235286</v>
      </c>
      <c r="E11" s="6">
        <f>'[1]8. III C-2'!E26</f>
        <v>647080</v>
      </c>
      <c r="F11" s="6">
        <f>'[1]9. III D'!D26</f>
        <v>59316</v>
      </c>
      <c r="G11" s="6">
        <f>'[1]10. III E'!D26</f>
        <v>434883.84311999608</v>
      </c>
      <c r="H11" s="6">
        <f>'[1]11. VII B'!E31</f>
        <v>9091</v>
      </c>
      <c r="I11" s="7">
        <f t="shared" si="0"/>
        <v>3268631.4779941016</v>
      </c>
      <c r="J11" s="8">
        <f t="shared" si="1"/>
        <v>9.4976763170259937E-2</v>
      </c>
      <c r="K11" s="20">
        <f>'[1]12. 19-21 Unspent'!I10</f>
        <v>0</v>
      </c>
      <c r="L11" s="6">
        <f>'[1]III B-ARP '!E31</f>
        <v>520021.71758053574</v>
      </c>
      <c r="M11" s="6">
        <f>'[1]III C-1-ARP'!E27</f>
        <v>364627</v>
      </c>
      <c r="N11" s="6">
        <f>'[1]III C-2-ARP'!E26</f>
        <v>550310</v>
      </c>
      <c r="O11" s="6">
        <f>'[1] III D-ARP'!D26</f>
        <v>52406</v>
      </c>
      <c r="P11" s="6">
        <f>'[1]III E-ARP'!D26</f>
        <v>172057.9489741844</v>
      </c>
      <c r="Q11" s="9">
        <f t="shared" si="9"/>
        <v>1659422.6665547201</v>
      </c>
      <c r="R11" s="8">
        <f t="shared" si="10"/>
        <v>9.3948291244937143E-2</v>
      </c>
      <c r="S11" s="6">
        <f>'[1]19-21 Unspent-COVID'!I10</f>
        <v>84950</v>
      </c>
      <c r="T11" s="6">
        <f>'[1]13. NSIP'!E26</f>
        <v>252985</v>
      </c>
      <c r="U11" s="8">
        <f t="shared" si="2"/>
        <v>7.9136330577995351E-2</v>
      </c>
      <c r="V11" s="6">
        <f>'[1]NSIP-17-19 Unspent'!E31</f>
        <v>0</v>
      </c>
      <c r="W11" s="10">
        <v>8348</v>
      </c>
      <c r="X11" s="6">
        <f>'[1]14. SPA-Seq Mit.'!B26</f>
        <v>198418</v>
      </c>
      <c r="Y11" s="8">
        <f t="shared" si="3"/>
        <v>9.6965082542346287E-2</v>
      </c>
      <c r="Z11" s="11">
        <f>'[1]15. SPA - EB'!D28</f>
        <v>-9.2153893124952298E-4</v>
      </c>
      <c r="AA11" s="8"/>
      <c r="AB11" s="6">
        <f>'[1]16. OPI 60+'!D26-1</f>
        <v>985317</v>
      </c>
      <c r="AC11" s="8">
        <f t="shared" si="4"/>
        <v>9.4488635235760565E-2</v>
      </c>
      <c r="AD11" s="12">
        <f>'[1]17. OPI 19-59'!D26</f>
        <v>411140.4515212549</v>
      </c>
      <c r="AE11" s="8">
        <f t="shared" si="5"/>
        <v>0.13911263987590888</v>
      </c>
      <c r="AF11" s="18">
        <v>9538888</v>
      </c>
      <c r="AG11" s="18">
        <v>44155151</v>
      </c>
      <c r="AH11" s="19">
        <v>1749714</v>
      </c>
      <c r="AI11" s="15">
        <f>'[1]III B-VACS'!E31</f>
        <v>59883.297938459153</v>
      </c>
      <c r="AJ11" s="16">
        <f t="shared" si="6"/>
        <v>9.4488770906476033E-2</v>
      </c>
      <c r="AK11" s="53">
        <f t="shared" si="11"/>
        <v>62372848.893086992</v>
      </c>
      <c r="AL11" s="13">
        <f t="shared" si="7"/>
        <v>0.16850090145964364</v>
      </c>
      <c r="AM11" s="14"/>
      <c r="AN11" s="79" t="s">
        <v>62</v>
      </c>
      <c r="AT11" s="15">
        <f>'[1]III B-VACS'!E31</f>
        <v>59883.297938459153</v>
      </c>
      <c r="AU11" s="16">
        <f t="shared" si="8"/>
        <v>9.4488770906476033E-2</v>
      </c>
    </row>
    <row r="12" spans="1:47" ht="15.75" x14ac:dyDescent="0.25">
      <c r="A12" s="77">
        <v>171795</v>
      </c>
      <c r="B12" s="5" t="s">
        <v>47</v>
      </c>
      <c r="C12" s="6">
        <f>'[1]6. III B'!E32</f>
        <v>1307259.2335389187</v>
      </c>
      <c r="D12" s="6">
        <f>'[1]7. III C-1'!E28</f>
        <v>1913381</v>
      </c>
      <c r="E12" s="6">
        <f>'[1]8. III C-2'!E27</f>
        <v>1002287</v>
      </c>
      <c r="F12" s="6">
        <f>'[1]9. III D'!D27</f>
        <v>99445</v>
      </c>
      <c r="G12" s="6">
        <f>'[1]10. III E'!D27</f>
        <v>656167.29982435773</v>
      </c>
      <c r="H12" s="6">
        <f>'[1]11. VII B'!E32</f>
        <v>13237</v>
      </c>
      <c r="I12" s="7">
        <f t="shared" si="0"/>
        <v>4991776.5333632762</v>
      </c>
      <c r="J12" s="8">
        <f t="shared" si="1"/>
        <v>0.14504626196008277</v>
      </c>
      <c r="K12" s="20">
        <f>'[1]12. 19-21 Unspent'!I11</f>
        <v>0</v>
      </c>
      <c r="L12" s="6">
        <f>'[1]III B-ARP '!E32</f>
        <v>758315.88565099519</v>
      </c>
      <c r="M12" s="6">
        <f>'[1]III C-1-ARP'!E28</f>
        <v>564785</v>
      </c>
      <c r="N12" s="6">
        <f>'[1]III C-2-ARP'!E27</f>
        <v>852397</v>
      </c>
      <c r="O12" s="6">
        <f>'[1] III D-ARP'!D27</f>
        <v>87612</v>
      </c>
      <c r="P12" s="6">
        <f>'[1]III E-ARP'!D27</f>
        <v>259606.80421716179</v>
      </c>
      <c r="Q12" s="9">
        <f t="shared" si="9"/>
        <v>2522716.6898681568</v>
      </c>
      <c r="R12" s="8">
        <f t="shared" si="10"/>
        <v>0.14282372242164501</v>
      </c>
      <c r="S12" s="6">
        <f>'[1]19-21 Unspent-COVID'!I11</f>
        <v>150000</v>
      </c>
      <c r="T12" s="6">
        <f>'[1]13. NSIP'!E27</f>
        <v>706394</v>
      </c>
      <c r="U12" s="8">
        <f t="shared" si="2"/>
        <v>0.22096736605851117</v>
      </c>
      <c r="V12" s="6">
        <f>'[1]NSIP-17-19 Unspent'!E32</f>
        <v>0</v>
      </c>
      <c r="W12" s="10">
        <v>25000</v>
      </c>
      <c r="X12" s="6">
        <f>'[1]14. SPA-Seq Mit.'!B27</f>
        <v>307338</v>
      </c>
      <c r="Y12" s="8">
        <f t="shared" si="3"/>
        <v>0.15019330170851247</v>
      </c>
      <c r="Z12" s="11">
        <f>'[1]15. SPA - EB'!D29</f>
        <v>-1.5782059508518543E-3</v>
      </c>
      <c r="AA12" s="8"/>
      <c r="AB12" s="6">
        <f>'[1]16. OPI 60+'!D27</f>
        <v>1490230</v>
      </c>
      <c r="AC12" s="8">
        <f t="shared" si="4"/>
        <v>0.1429081187956642</v>
      </c>
      <c r="AD12" s="12">
        <f>'[1]17. OPI 19-59'!D27</f>
        <v>604795.56944075646</v>
      </c>
      <c r="AE12" s="8">
        <f t="shared" si="5"/>
        <v>0.20463738836412609</v>
      </c>
      <c r="AF12" s="18">
        <v>17707728</v>
      </c>
      <c r="AG12" s="18">
        <v>94121288</v>
      </c>
      <c r="AH12" s="19">
        <v>19931711</v>
      </c>
      <c r="AI12" s="15">
        <f>'[1]III B-VACS'!E32</f>
        <v>90569.702227660615</v>
      </c>
      <c r="AJ12" s="16">
        <f t="shared" si="6"/>
        <v>0.14290829228630447</v>
      </c>
      <c r="AK12" s="53">
        <f t="shared" si="11"/>
        <v>142649547.49332163</v>
      </c>
      <c r="AL12" s="13">
        <f t="shared" si="7"/>
        <v>0.38536923953298857</v>
      </c>
      <c r="AM12" s="14"/>
      <c r="AN12" s="79" t="s">
        <v>62</v>
      </c>
      <c r="AT12" s="15">
        <f>'[1]III B-VACS'!E32</f>
        <v>90569.702227660615</v>
      </c>
      <c r="AU12" s="16">
        <f t="shared" si="8"/>
        <v>0.14290829228630447</v>
      </c>
    </row>
    <row r="13" spans="1:47" ht="15.75" x14ac:dyDescent="0.25">
      <c r="A13" s="77">
        <v>171497</v>
      </c>
      <c r="B13" s="5" t="s">
        <v>48</v>
      </c>
      <c r="C13" s="6">
        <f>'[1]6. III B'!E33</f>
        <v>165947.50996449223</v>
      </c>
      <c r="D13" s="6">
        <f>'[1]7. III C-1'!E29</f>
        <v>100723</v>
      </c>
      <c r="E13" s="6">
        <f>'[1]8. III C-2'!E28</f>
        <v>52761</v>
      </c>
      <c r="F13" s="6">
        <f>'[1]9. III D'!D28</f>
        <v>8569</v>
      </c>
      <c r="G13" s="6">
        <f>'[1]10. III E'!D28</f>
        <v>59907.761661241748</v>
      </c>
      <c r="H13" s="6">
        <f>'[1]11. VII B'!E33</f>
        <v>2084</v>
      </c>
      <c r="I13" s="7">
        <f t="shared" si="0"/>
        <v>389992.27162573399</v>
      </c>
      <c r="J13" s="8">
        <f t="shared" si="1"/>
        <v>1.1332021939395844E-2</v>
      </c>
      <c r="K13" s="20">
        <f>'[1]12. 19-21 Unspent'!I12</f>
        <v>0</v>
      </c>
      <c r="L13" s="6">
        <f>'[1]III B-ARP '!E33</f>
        <v>117312.34250345334</v>
      </c>
      <c r="M13" s="6">
        <f>'[1]III C-1-ARP'!E29</f>
        <v>29732</v>
      </c>
      <c r="N13" s="6">
        <f>'[1]III C-2-ARP'!E28</f>
        <v>44871</v>
      </c>
      <c r="O13" s="6">
        <f>'[1] III D-ARP'!D28</f>
        <v>7885</v>
      </c>
      <c r="P13" s="6">
        <f>'[1]III E-ARP'!D28</f>
        <v>23701.96013674694</v>
      </c>
      <c r="Q13" s="9">
        <f t="shared" si="9"/>
        <v>223502.30264020027</v>
      </c>
      <c r="R13" s="8">
        <f t="shared" si="10"/>
        <v>1.2653593231886357E-2</v>
      </c>
      <c r="S13" s="6">
        <f>'[1]19-21 Unspent-COVID'!I12</f>
        <v>0</v>
      </c>
      <c r="T13" s="6">
        <f>'[1]13. NSIP'!E28</f>
        <v>22169</v>
      </c>
      <c r="U13" s="8">
        <f t="shared" si="2"/>
        <v>6.9346930157265412E-3</v>
      </c>
      <c r="V13" s="6">
        <f>'[1]NSIP-17-19 Unspent'!E33</f>
        <v>0</v>
      </c>
      <c r="W13" s="10">
        <v>2000</v>
      </c>
      <c r="X13" s="6">
        <f>'[1]14. SPA-Seq Mit.'!B28</f>
        <v>16179</v>
      </c>
      <c r="Y13" s="8">
        <f t="shared" si="3"/>
        <v>7.906531012572552E-3</v>
      </c>
      <c r="Z13" s="11">
        <f>'[1]15. SPA - EB'!D30</f>
        <v>-9.1121846007663105E-5</v>
      </c>
      <c r="AA13" s="8"/>
      <c r="AB13" s="6">
        <f>'[1]16. OPI 60+'!D28</f>
        <v>132032</v>
      </c>
      <c r="AC13" s="8">
        <f t="shared" si="4"/>
        <v>1.2661431282975874E-2</v>
      </c>
      <c r="AD13" s="12">
        <f>'[1]17. OPI 19-59'!D28</f>
        <v>0</v>
      </c>
      <c r="AE13" s="8">
        <f t="shared" si="5"/>
        <v>0</v>
      </c>
      <c r="AF13" s="6"/>
      <c r="AG13" s="6"/>
      <c r="AH13" s="6"/>
      <c r="AI13" s="15">
        <f>'[1]III B-VACS'!E33</f>
        <v>8024.277186515742</v>
      </c>
      <c r="AJ13" s="16">
        <f t="shared" si="6"/>
        <v>1.2661361596115479E-2</v>
      </c>
      <c r="AK13" s="53">
        <f t="shared" si="11"/>
        <v>793898.85136132815</v>
      </c>
      <c r="AL13" s="13">
        <f t="shared" si="7"/>
        <v>2.1447260225592474E-3</v>
      </c>
      <c r="AM13" s="14"/>
      <c r="AN13" s="79" t="s">
        <v>62</v>
      </c>
      <c r="AT13" s="15">
        <f>'[1]III B-VACS'!E33</f>
        <v>8024.277186515742</v>
      </c>
      <c r="AU13" s="16">
        <f t="shared" si="8"/>
        <v>1.2661361596115479E-2</v>
      </c>
    </row>
    <row r="14" spans="1:47" ht="15.75" x14ac:dyDescent="0.25">
      <c r="A14" s="77">
        <v>171796</v>
      </c>
      <c r="B14" s="5" t="s">
        <v>49</v>
      </c>
      <c r="C14" s="6">
        <f>'[1]6. III B'!E34</f>
        <v>1226215.3525858694</v>
      </c>
      <c r="D14" s="6">
        <f>'[1]7. III C-1'!E30</f>
        <v>1760442</v>
      </c>
      <c r="E14" s="6">
        <f>'[1]8. III C-2'!E29</f>
        <v>922173</v>
      </c>
      <c r="F14" s="6">
        <f>'[1]9. III D'!D29</f>
        <v>90514</v>
      </c>
      <c r="G14" s="6">
        <f>'[1]10. III E'!D29</f>
        <v>622601.99139235774</v>
      </c>
      <c r="H14" s="6">
        <f>'[1]11. VII B'!E34</f>
        <v>12445</v>
      </c>
      <c r="I14" s="7">
        <f t="shared" si="0"/>
        <v>4634391.3439782271</v>
      </c>
      <c r="J14" s="8">
        <f t="shared" si="1"/>
        <v>0.1346617053891436</v>
      </c>
      <c r="K14" s="20">
        <f>'[1]12. 19-21 Unspent'!I13</f>
        <v>0</v>
      </c>
      <c r="L14" s="6">
        <f>'[1]III B-ARP '!E34</f>
        <v>712798.61416030338</v>
      </c>
      <c r="M14" s="6">
        <f>'[1]III C-1-ARP'!E30</f>
        <v>519641</v>
      </c>
      <c r="N14" s="6">
        <f>'[1]III C-2-ARP'!E29</f>
        <v>784263</v>
      </c>
      <c r="O14" s="6">
        <f>'[1] III D-ARP'!D29</f>
        <v>79777</v>
      </c>
      <c r="P14" s="6">
        <f>'[1]III E-ARP'!D29</f>
        <v>246326.97868939472</v>
      </c>
      <c r="Q14" s="9">
        <f t="shared" si="9"/>
        <v>2342806.5928496984</v>
      </c>
      <c r="R14" s="8">
        <f t="shared" si="10"/>
        <v>0.13263810393320571</v>
      </c>
      <c r="S14" s="6">
        <f>'[1]19-21 Unspent-COVID'!I13</f>
        <v>0</v>
      </c>
      <c r="T14" s="6">
        <f>'[1]13. NSIP'!E29</f>
        <v>357420</v>
      </c>
      <c r="U14" s="8">
        <f t="shared" si="2"/>
        <v>0.1118046812071352</v>
      </c>
      <c r="V14" s="6">
        <f>'[1]NSIP-17-19 Unspent'!E34</f>
        <v>0</v>
      </c>
      <c r="W14" s="10">
        <v>12666</v>
      </c>
      <c r="X14" s="6">
        <f>'[1]14. SPA-Seq Mit.'!B29</f>
        <v>282772</v>
      </c>
      <c r="Y14" s="8">
        <f t="shared" si="3"/>
        <v>0.13818811962959179</v>
      </c>
      <c r="Z14" s="11">
        <f>'[1]15. SPA - EB'!D31</f>
        <v>-1.4320565634713734E-3</v>
      </c>
      <c r="AA14" s="8"/>
      <c r="AB14" s="6">
        <f>'[1]16. OPI 60+'!D29</f>
        <v>1393787</v>
      </c>
      <c r="AC14" s="8">
        <f t="shared" si="4"/>
        <v>0.13365955468072205</v>
      </c>
      <c r="AD14" s="12">
        <f>'[1]17. OPI 19-59'!D29</f>
        <v>576647.48694116494</v>
      </c>
      <c r="AE14" s="8">
        <f t="shared" si="5"/>
        <v>0.19511326090482498</v>
      </c>
      <c r="AF14" s="18">
        <v>13232861</v>
      </c>
      <c r="AG14" s="18">
        <v>59994028</v>
      </c>
      <c r="AH14" s="19">
        <v>2899415</v>
      </c>
      <c r="AI14" s="15">
        <f>'[1]III B-VACS'!E34</f>
        <v>84708.197481724783</v>
      </c>
      <c r="AJ14" s="16">
        <f t="shared" si="6"/>
        <v>0.13365953014105442</v>
      </c>
      <c r="AK14" s="53">
        <f t="shared" si="11"/>
        <v>85811502.619818747</v>
      </c>
      <c r="AL14" s="13">
        <f t="shared" si="7"/>
        <v>0.23182066882708333</v>
      </c>
      <c r="AM14" s="14"/>
      <c r="AN14" s="79" t="s">
        <v>62</v>
      </c>
      <c r="AT14" s="15">
        <f>'[1]III B-VACS'!E34</f>
        <v>84708.197481724783</v>
      </c>
      <c r="AU14" s="16">
        <f t="shared" si="8"/>
        <v>0.13365953014105442</v>
      </c>
    </row>
    <row r="15" spans="1:47" ht="15.75" x14ac:dyDescent="0.25">
      <c r="A15" s="77">
        <v>171797</v>
      </c>
      <c r="B15" s="5" t="s">
        <v>50</v>
      </c>
      <c r="C15" s="6">
        <f>'[1]6. III B'!E35</f>
        <v>651164.39616395591</v>
      </c>
      <c r="D15" s="6">
        <f>'[1]7. III C-1'!E31</f>
        <v>884776</v>
      </c>
      <c r="E15" s="6">
        <f>'[1]8. III C-2'!E30</f>
        <v>463473</v>
      </c>
      <c r="F15" s="6">
        <f>'[1]9. III D'!D30</f>
        <v>44874</v>
      </c>
      <c r="G15" s="6">
        <f>'[1]10. III E'!D30</f>
        <v>317230.40770867508</v>
      </c>
      <c r="H15" s="6">
        <f>'[1]11. VII B'!E35</f>
        <v>6826</v>
      </c>
      <c r="I15" s="7">
        <f t="shared" si="0"/>
        <v>2368343.8038726309</v>
      </c>
      <c r="J15" s="8">
        <f t="shared" si="1"/>
        <v>6.8817066127076346E-2</v>
      </c>
      <c r="K15" s="20">
        <f>'[1]12. 19-21 Unspent'!I14</f>
        <v>0</v>
      </c>
      <c r="L15" s="6">
        <f>'[1]III B-ARP '!E35</f>
        <v>389828.36608459824</v>
      </c>
      <c r="M15" s="6">
        <f>'[1]III C-1-ARP'!E31</f>
        <v>261164</v>
      </c>
      <c r="N15" s="6">
        <f>'[1]III C-2-ARP'!E30</f>
        <v>394161</v>
      </c>
      <c r="O15" s="6">
        <f>'[1] III D-ARP'!D30</f>
        <v>39736</v>
      </c>
      <c r="P15" s="6">
        <f>'[1]III E-ARP'!D30</f>
        <v>125509.40599027989</v>
      </c>
      <c r="Q15" s="9">
        <f t="shared" si="9"/>
        <v>1210398.7720748782</v>
      </c>
      <c r="R15" s="8">
        <f t="shared" si="10"/>
        <v>6.8526782629466473E-2</v>
      </c>
      <c r="S15" s="6">
        <f>'[1]19-21 Unspent-COVID'!I14</f>
        <v>157101</v>
      </c>
      <c r="T15" s="21">
        <f>'[1]13. NSIP'!E30</f>
        <v>205910</v>
      </c>
      <c r="U15" s="8">
        <f t="shared" si="2"/>
        <v>6.4410782573334477E-2</v>
      </c>
      <c r="V15" s="6">
        <f>'[1]NSIP-17-19 Unspent'!E35</f>
        <v>0</v>
      </c>
      <c r="W15" s="10">
        <v>6112</v>
      </c>
      <c r="X15" s="6">
        <f>'[1]14. SPA-Seq Mit.'!B30</f>
        <v>142118</v>
      </c>
      <c r="Y15" s="8">
        <f t="shared" si="3"/>
        <v>6.9451781596191725E-2</v>
      </c>
      <c r="Z15" s="11">
        <f>'[1]15. SPA - EB'!D32</f>
        <v>-6.852085819094002E-4</v>
      </c>
      <c r="AA15" s="8"/>
      <c r="AB15" s="6">
        <f>'[1]16. OPI 60+'!D30</f>
        <v>709456</v>
      </c>
      <c r="AC15" s="8">
        <f t="shared" si="4"/>
        <v>6.8034479461758751E-2</v>
      </c>
      <c r="AD15" s="12">
        <f>'[1]17. OPI 19-59'!D30</f>
        <v>297793.16379092401</v>
      </c>
      <c r="AE15" s="8">
        <f t="shared" si="5"/>
        <v>0.10076068408903011</v>
      </c>
      <c r="AF15" s="18">
        <v>7699741</v>
      </c>
      <c r="AG15" s="18">
        <v>23943180</v>
      </c>
      <c r="AH15" s="19">
        <v>900000</v>
      </c>
      <c r="AI15" s="15">
        <f>'[1]III B-VACS'!E35</f>
        <v>43117.612913781275</v>
      </c>
      <c r="AJ15" s="16">
        <f t="shared" si="6"/>
        <v>6.803450025132704E-2</v>
      </c>
      <c r="AK15" s="53">
        <f t="shared" si="11"/>
        <v>37683271.351967007</v>
      </c>
      <c r="AL15" s="13">
        <f t="shared" si="7"/>
        <v>0.10180175036799644</v>
      </c>
      <c r="AM15" s="14"/>
      <c r="AN15" s="79" t="s">
        <v>62</v>
      </c>
      <c r="AT15" s="15">
        <f>'[1]III B-VACS'!E35</f>
        <v>43117.612913781275</v>
      </c>
      <c r="AU15" s="16">
        <f t="shared" si="8"/>
        <v>6.803450025132704E-2</v>
      </c>
    </row>
    <row r="16" spans="1:47" ht="15.75" x14ac:dyDescent="0.25">
      <c r="A16" s="77">
        <v>171791</v>
      </c>
      <c r="B16" s="5" t="s">
        <v>51</v>
      </c>
      <c r="C16" s="6">
        <f>'[1]6. III B'!E36</f>
        <v>870015.56227936782</v>
      </c>
      <c r="D16" s="6">
        <f>'[1]7. III C-1'!E32</f>
        <v>1216361</v>
      </c>
      <c r="E16" s="6">
        <f>'[1]8. III C-2'!E31</f>
        <v>637167</v>
      </c>
      <c r="F16" s="6">
        <f>'[1]9. III D'!D31</f>
        <v>65009</v>
      </c>
      <c r="G16" s="6">
        <f>'[1]10. III E'!D31</f>
        <v>441446.14480284636</v>
      </c>
      <c r="H16" s="6">
        <f>'[1]11. VII B'!E36</f>
        <v>8965</v>
      </c>
      <c r="I16" s="7">
        <f t="shared" si="0"/>
        <v>3238963.7070822143</v>
      </c>
      <c r="J16" s="8">
        <f t="shared" si="1"/>
        <v>9.4114705495462941E-2</v>
      </c>
      <c r="K16" s="20">
        <f>'[1]12. 19-21 Unspent'!I15</f>
        <v>0</v>
      </c>
      <c r="L16" s="6">
        <f>'[1]III B-ARP '!E36</f>
        <v>512743.41438290878</v>
      </c>
      <c r="M16" s="6">
        <f>'[1]III C-1-ARP'!E32</f>
        <v>359041</v>
      </c>
      <c r="N16" s="6">
        <f>'[1]III C-2-ARP'!E31</f>
        <v>541880</v>
      </c>
      <c r="O16" s="6">
        <f>'[1] III D-ARP'!D31</f>
        <v>57401</v>
      </c>
      <c r="P16" s="6">
        <f>'[1]III E-ARP'!D31</f>
        <v>174654.2659860081</v>
      </c>
      <c r="Q16" s="9">
        <f t="shared" si="9"/>
        <v>1645719.6803689168</v>
      </c>
      <c r="R16" s="8">
        <f t="shared" si="10"/>
        <v>9.3172496046368444E-2</v>
      </c>
      <c r="S16" s="6">
        <f>'[1]19-21 Unspent-COVID'!I15</f>
        <v>213468</v>
      </c>
      <c r="T16" s="21">
        <f>'[1]13. NSIP'!E31</f>
        <v>267016</v>
      </c>
      <c r="U16" s="8">
        <f t="shared" si="2"/>
        <v>8.3525372830855621E-2</v>
      </c>
      <c r="V16" s="6">
        <f>'[1]NSIP-17-19 Unspent'!E36</f>
        <v>0</v>
      </c>
      <c r="W16" s="10">
        <v>8452</v>
      </c>
      <c r="X16" s="6">
        <f>'[1]14. SPA-Seq Mit.'!B31</f>
        <v>195379</v>
      </c>
      <c r="Y16" s="8">
        <f t="shared" si="3"/>
        <v>9.5479950720403772E-2</v>
      </c>
      <c r="Z16" s="11">
        <f>'[1]15. SPA - EB'!D33</f>
        <v>-1.0147008003468854E-3</v>
      </c>
      <c r="AA16" s="8"/>
      <c r="AB16" s="6">
        <f>'[1]16. OPI 60+'!D31</f>
        <v>969897</v>
      </c>
      <c r="AC16" s="8">
        <f t="shared" si="4"/>
        <v>9.3009908333316557E-2</v>
      </c>
      <c r="AD16" s="12">
        <f>'[1]17. OPI 19-59'!D31</f>
        <v>404550.78911115165</v>
      </c>
      <c r="AE16" s="8">
        <f t="shared" si="5"/>
        <v>0.13688297521905349</v>
      </c>
      <c r="AF16" s="6"/>
      <c r="AG16" s="18">
        <v>242140</v>
      </c>
      <c r="AH16" s="19"/>
      <c r="AI16" s="15">
        <f>'[1]III B-VACS'!E36</f>
        <v>58946.032541622866</v>
      </c>
      <c r="AJ16" s="16">
        <f t="shared" si="6"/>
        <v>9.300987681732209E-2</v>
      </c>
      <c r="AK16" s="53">
        <f t="shared" si="11"/>
        <v>7244532.2080892036</v>
      </c>
      <c r="AL16" s="13">
        <f t="shared" si="7"/>
        <v>1.9571179277202283E-2</v>
      </c>
      <c r="AM16" s="14"/>
      <c r="AN16" s="79" t="s">
        <v>62</v>
      </c>
      <c r="AT16" s="15">
        <f>'[1]III B-VACS'!E36</f>
        <v>58946.032541622866</v>
      </c>
      <c r="AU16" s="16">
        <f t="shared" si="8"/>
        <v>9.300987681732209E-2</v>
      </c>
    </row>
    <row r="17" spans="1:47" ht="15.75" x14ac:dyDescent="0.25">
      <c r="A17" s="77">
        <v>171496</v>
      </c>
      <c r="B17" s="5" t="s">
        <v>52</v>
      </c>
      <c r="C17" s="6">
        <f>'[1]6. III B'!E37</f>
        <v>329845.72504910175</v>
      </c>
      <c r="D17" s="6">
        <f>'[1]7. III C-1'!E33</f>
        <v>398092</v>
      </c>
      <c r="E17" s="6">
        <f>'[1]8. III C-2'!E32</f>
        <v>208533</v>
      </c>
      <c r="F17" s="6">
        <f>'[1]9. III D'!D32</f>
        <v>23187</v>
      </c>
      <c r="G17" s="6">
        <f>'[1]10. III E'!D32</f>
        <v>149496.33389479452</v>
      </c>
      <c r="H17" s="6">
        <f>'[1]11. VII B'!E37</f>
        <v>3686</v>
      </c>
      <c r="I17" s="7">
        <f t="shared" si="0"/>
        <v>1112840.0589438963</v>
      </c>
      <c r="J17" s="8">
        <f t="shared" si="1"/>
        <v>3.2335840683255901E-2</v>
      </c>
      <c r="K17" s="20">
        <f>'[1]12. 19-21 Unspent'!I16</f>
        <v>0</v>
      </c>
      <c r="L17" s="6">
        <f>'[1]III B-ARP '!E37</f>
        <v>209363.71194100982</v>
      </c>
      <c r="M17" s="6">
        <f>'[1]III C-1-ARP'!E33</f>
        <v>117507</v>
      </c>
      <c r="N17" s="6">
        <f>'[1]III C-2-ARP'!E32</f>
        <v>177347</v>
      </c>
      <c r="O17" s="6">
        <f>'[1] III D-ARP'!D32</f>
        <v>20711</v>
      </c>
      <c r="P17" s="6">
        <f>'[1]III E-ARP'!D32</f>
        <v>59146.900320875458</v>
      </c>
      <c r="Q17" s="9">
        <f t="shared" si="9"/>
        <v>584075.61226188531</v>
      </c>
      <c r="R17" s="8">
        <f t="shared" si="10"/>
        <v>3.306746788253246E-2</v>
      </c>
      <c r="S17" s="6">
        <f>'[1]19-21 Unspent-COVID'!I16</f>
        <v>197100</v>
      </c>
      <c r="T17" s="21">
        <f>'[1]13. NSIP'!E32</f>
        <v>162007</v>
      </c>
      <c r="U17" s="8">
        <f t="shared" si="2"/>
        <v>5.0677469051324364E-2</v>
      </c>
      <c r="V17" s="6">
        <f>'[1]NSIP-17-19 Unspent'!E37</f>
        <v>0</v>
      </c>
      <c r="W17" s="10">
        <v>3550</v>
      </c>
      <c r="X17" s="6">
        <f>'[1]14. SPA-Seq Mit.'!B32</f>
        <v>63944</v>
      </c>
      <c r="Y17" s="8">
        <f>SUM(X17/$X$19)</f>
        <v>3.1248854630566741E-2</v>
      </c>
      <c r="Z17" s="11">
        <f>'[1]15. SPA - EB'!D34</f>
        <v>-3.3034295742656198E-4</v>
      </c>
      <c r="AA17" s="8"/>
      <c r="AB17" s="6">
        <f>'[1]16. OPI 60+'!D32</f>
        <v>327076</v>
      </c>
      <c r="AC17" s="8">
        <f t="shared" si="4"/>
        <v>3.1365504561853316E-2</v>
      </c>
      <c r="AD17" s="12">
        <f>'[1]17. OPI 19-59'!D32</f>
        <v>0</v>
      </c>
      <c r="AE17" s="8">
        <f t="shared" si="5"/>
        <v>0</v>
      </c>
      <c r="AF17" s="6"/>
      <c r="AG17" s="6"/>
      <c r="AH17" s="6"/>
      <c r="AI17" s="15">
        <f>'[1]III B-VACS'!E37</f>
        <v>19878.226768330696</v>
      </c>
      <c r="AJ17" s="16">
        <f t="shared" si="6"/>
        <v>3.1365493882284802E-2</v>
      </c>
      <c r="AK17" s="53">
        <f t="shared" si="11"/>
        <v>2470470.8976437692</v>
      </c>
      <c r="AL17" s="13">
        <f t="shared" si="7"/>
        <v>6.6740028821888168E-3</v>
      </c>
      <c r="AM17" s="14"/>
      <c r="AN17" s="79" t="s">
        <v>62</v>
      </c>
      <c r="AT17" s="15">
        <f>'[1]III B-VACS'!E37</f>
        <v>19878.226768330696</v>
      </c>
      <c r="AU17" s="16">
        <f t="shared" si="8"/>
        <v>3.1365493882284802E-2</v>
      </c>
    </row>
    <row r="18" spans="1:47" ht="15.75" x14ac:dyDescent="0.25">
      <c r="A18" s="77">
        <v>171495</v>
      </c>
      <c r="B18" s="22" t="s">
        <v>53</v>
      </c>
      <c r="C18" s="23">
        <f>'[1]6. III B'!E38</f>
        <v>1010319.0507290158</v>
      </c>
      <c r="D18" s="23">
        <f>'[1]7. III C-1'!E34</f>
        <v>1456912</v>
      </c>
      <c r="E18" s="23">
        <f>'[1]8. III C-2'!E33</f>
        <v>763175</v>
      </c>
      <c r="F18" s="6">
        <f>'[1]9. III D'!D33</f>
        <v>74702</v>
      </c>
      <c r="G18" s="6">
        <f>'[1]10. III E'!D33</f>
        <v>494322.77950661915</v>
      </c>
      <c r="H18" s="6">
        <f>'[1]11. VII B'!E38</f>
        <v>10336</v>
      </c>
      <c r="I18" s="7">
        <f t="shared" si="0"/>
        <v>3809766.8302356349</v>
      </c>
      <c r="J18" s="8">
        <f t="shared" si="1"/>
        <v>0.11070055599882304</v>
      </c>
      <c r="K18" s="20">
        <f>'[1]12. 19-21 Unspent'!I17</f>
        <v>0</v>
      </c>
      <c r="L18" s="6">
        <f>'[1]III B-ARP '!E38</f>
        <v>591543.11236558412</v>
      </c>
      <c r="M18" s="6">
        <f>'[1]III C-1-ARP'!E34</f>
        <v>430045</v>
      </c>
      <c r="N18" s="6">
        <f>'[1]III C-2-ARP'!E33</f>
        <v>649044</v>
      </c>
      <c r="O18" s="6">
        <f>'[1] III D-ARP'!D33</f>
        <v>65905</v>
      </c>
      <c r="P18" s="6">
        <f>'[1]III E-ARP'!D33</f>
        <v>195574.44665838237</v>
      </c>
      <c r="Q18" s="9">
        <f t="shared" si="9"/>
        <v>1932111.5590239665</v>
      </c>
      <c r="R18" s="8">
        <f t="shared" si="10"/>
        <v>0.10938658554168153</v>
      </c>
      <c r="S18" s="6">
        <f>'[1]19-21 Unspent-COVID'!I17</f>
        <v>714666</v>
      </c>
      <c r="T18" s="21">
        <f>'[1]13. NSIP'!E33</f>
        <v>194546</v>
      </c>
      <c r="U18" s="24">
        <f t="shared" si="2"/>
        <v>6.0856005568024521E-2</v>
      </c>
      <c r="V18" s="6">
        <f>'[1]NSIP-17-19 Unspent'!E38</f>
        <v>0</v>
      </c>
      <c r="W18" s="25">
        <v>7673</v>
      </c>
      <c r="X18" s="6">
        <f>'[1]14. SPA-Seq Mit.'!B33</f>
        <v>234017</v>
      </c>
      <c r="Y18" s="24">
        <f>SUM(X18/$X$19)</f>
        <v>0.1143619919629885</v>
      </c>
      <c r="Z18" s="11">
        <f>'[1]15. SPA - EB'!D35</f>
        <v>-1.1733114352463999E-3</v>
      </c>
      <c r="AA18" s="24"/>
      <c r="AB18" s="6">
        <f>'[1]16. OPI 60+'!D33</f>
        <v>1136863</v>
      </c>
      <c r="AC18" s="24">
        <f t="shared" si="4"/>
        <v>0.10902139445481247</v>
      </c>
      <c r="AD18" s="12">
        <f>'[1]17. OPI 19-59'!D33</f>
        <v>462426.82712314406</v>
      </c>
      <c r="AE18" s="24">
        <f t="shared" si="5"/>
        <v>0.1564657927297515</v>
      </c>
      <c r="AF18" s="21"/>
      <c r="AG18" s="21"/>
      <c r="AH18" s="26"/>
      <c r="AI18" s="15">
        <f>'[1]III B-VACS'!E38</f>
        <v>69093.49065194164</v>
      </c>
      <c r="AJ18" s="16">
        <f t="shared" si="6"/>
        <v>0.1090213671272635</v>
      </c>
      <c r="AK18" s="53">
        <f t="shared" si="11"/>
        <v>8561163.7058613747</v>
      </c>
      <c r="AL18" s="27">
        <f t="shared" si="7"/>
        <v>2.3128072993008817E-2</v>
      </c>
      <c r="AM18" s="14"/>
      <c r="AN18" s="79" t="s">
        <v>62</v>
      </c>
      <c r="AT18" s="15">
        <f>'[1]III B-VACS'!E38</f>
        <v>69093.49065194164</v>
      </c>
      <c r="AU18" s="16">
        <f t="shared" si="8"/>
        <v>0.1090213671272635</v>
      </c>
    </row>
    <row r="19" spans="1:47" ht="15.75" x14ac:dyDescent="0.25">
      <c r="A19" s="80" t="s">
        <v>54</v>
      </c>
      <c r="B19" s="81"/>
      <c r="C19" s="6">
        <f>'[1]6. III B'!E39</f>
        <v>9642678</v>
      </c>
      <c r="D19" s="6">
        <f>'[1]7. III C-1'!E35</f>
        <v>12741533</v>
      </c>
      <c r="E19" s="6">
        <f>'[1]8. III C-2'!E34</f>
        <v>6673315</v>
      </c>
      <c r="F19" s="6">
        <f>'[1]9. III D'!D34</f>
        <v>659107</v>
      </c>
      <c r="G19" s="6">
        <f>'[1]10. III E'!D34</f>
        <v>4596802</v>
      </c>
      <c r="H19" s="6">
        <f>'[1]11. VII B'!E39</f>
        <v>101632</v>
      </c>
      <c r="I19" s="7">
        <f>SUM(I3:I18)</f>
        <v>34415065</v>
      </c>
      <c r="J19" s="30">
        <f>SUM(J3:J18)</f>
        <v>1</v>
      </c>
      <c r="K19" s="20">
        <f>SUM(K3:K18)</f>
        <v>0</v>
      </c>
      <c r="L19" s="6">
        <f>'[1]III B-ARP '!E39</f>
        <v>5801450</v>
      </c>
      <c r="M19" s="6">
        <f>'[1]III C-1-ARP'!E35</f>
        <v>3783555</v>
      </c>
      <c r="N19" s="6">
        <f>'[1]III C-2-ARP'!E34</f>
        <v>5675332</v>
      </c>
      <c r="O19" s="6">
        <f>'[1] III D-ARP'!D34</f>
        <v>584128</v>
      </c>
      <c r="P19" s="6">
        <f>'[1]III E-ARP'!D34</f>
        <v>1818684.0000000002</v>
      </c>
      <c r="Q19" s="9">
        <f t="shared" si="9"/>
        <v>17663149</v>
      </c>
      <c r="R19" s="30">
        <f t="shared" si="10"/>
        <v>1</v>
      </c>
      <c r="S19" s="6">
        <f>'[1]19-21 Unspent-COVID'!I18</f>
        <v>2365438</v>
      </c>
      <c r="T19" s="6">
        <f>'[1]13. NSIP'!E34</f>
        <v>3196825</v>
      </c>
      <c r="U19" s="31">
        <f>SUM(U3:U18)</f>
        <v>1</v>
      </c>
      <c r="V19" s="6">
        <f>SUM(V3:V18)</f>
        <v>0</v>
      </c>
      <c r="W19" s="10">
        <f>SUM(W3:W18)</f>
        <v>101453</v>
      </c>
      <c r="X19" s="6">
        <f>'[1]14. SPA-Seq Mit.'!B34</f>
        <v>2046283</v>
      </c>
      <c r="Y19" s="30">
        <f>SUM(Y3:Y18)</f>
        <v>0.99999999999999989</v>
      </c>
      <c r="Z19" s="32">
        <f>SUM(Z3:Z18)</f>
        <v>-0.01</v>
      </c>
      <c r="AA19" s="30">
        <f>SUM(AA3:AA18)</f>
        <v>0</v>
      </c>
      <c r="AB19" s="6">
        <f>'[1]16. OPI 60+'!D34</f>
        <v>10427889</v>
      </c>
      <c r="AC19" s="30">
        <f t="shared" ref="AC19:AL19" si="12">SUM(AC3:AC18)</f>
        <v>0.99999990410331374</v>
      </c>
      <c r="AD19" s="6">
        <f t="shared" si="12"/>
        <v>2955450</v>
      </c>
      <c r="AE19" s="30">
        <f t="shared" si="12"/>
        <v>1</v>
      </c>
      <c r="AF19" s="6">
        <f t="shared" si="12"/>
        <v>48179218</v>
      </c>
      <c r="AG19" s="6">
        <f t="shared" si="12"/>
        <v>222697927</v>
      </c>
      <c r="AH19" s="33">
        <f t="shared" si="12"/>
        <v>25480840</v>
      </c>
      <c r="AI19" s="15">
        <f>'[1]III B-VACS'!E39</f>
        <v>633761</v>
      </c>
      <c r="AJ19" s="16">
        <f t="shared" si="6"/>
        <v>1</v>
      </c>
      <c r="AK19" s="54">
        <f t="shared" si="12"/>
        <v>370163294.99000001</v>
      </c>
      <c r="AL19" s="34">
        <f t="shared" si="12"/>
        <v>0.99999999999999978</v>
      </c>
      <c r="AM19" s="12"/>
      <c r="AN19" s="28"/>
      <c r="AT19" s="15">
        <f>'[1]III B-VACS'!E39</f>
        <v>633761</v>
      </c>
      <c r="AU19" s="16">
        <f t="shared" si="8"/>
        <v>1</v>
      </c>
    </row>
    <row r="20" spans="1:47" ht="18.75" x14ac:dyDescent="0.3">
      <c r="A20" s="82" t="s">
        <v>55</v>
      </c>
      <c r="B20" s="83"/>
      <c r="C20" s="35">
        <f t="shared" ref="C20:I20" si="13">SUM(C3:C18)</f>
        <v>9642678</v>
      </c>
      <c r="D20" s="36">
        <f t="shared" si="13"/>
        <v>12741531</v>
      </c>
      <c r="E20" s="35">
        <f t="shared" si="13"/>
        <v>6673315</v>
      </c>
      <c r="F20" s="35">
        <f t="shared" si="13"/>
        <v>659107</v>
      </c>
      <c r="G20" s="37">
        <f t="shared" si="13"/>
        <v>4596802</v>
      </c>
      <c r="H20" s="37">
        <f t="shared" si="13"/>
        <v>101632</v>
      </c>
      <c r="I20" s="37">
        <f t="shared" si="13"/>
        <v>34415065</v>
      </c>
      <c r="J20" s="38"/>
      <c r="K20" s="39">
        <f>SUM(K3:K18)</f>
        <v>0</v>
      </c>
      <c r="L20" s="40"/>
      <c r="M20" s="40"/>
      <c r="N20" s="40"/>
      <c r="O20" s="40"/>
      <c r="P20" s="40"/>
      <c r="Q20" s="40"/>
      <c r="R20" s="40"/>
      <c r="S20" s="40"/>
      <c r="T20" s="35">
        <f>SUM(T3:T18)</f>
        <v>3196825</v>
      </c>
      <c r="U20" s="29"/>
      <c r="V20" s="37">
        <f>SUM(V3:V18)</f>
        <v>0</v>
      </c>
      <c r="W20" s="36">
        <f>SUM(W3:W18)</f>
        <v>101453</v>
      </c>
      <c r="X20" s="36">
        <f>SUM(X3:X18)</f>
        <v>2046283</v>
      </c>
      <c r="Y20" s="35"/>
      <c r="Z20" s="36">
        <f>SUM(Z3:Z18)</f>
        <v>-0.01</v>
      </c>
      <c r="AA20" s="35"/>
      <c r="AB20" s="36">
        <f>SUM(AB3:AB18)</f>
        <v>10427888</v>
      </c>
      <c r="AC20" s="35"/>
      <c r="AD20" s="36">
        <f>SUM(AD3:AD18)</f>
        <v>2955450</v>
      </c>
      <c r="AE20" s="35"/>
      <c r="AF20" s="35"/>
      <c r="AG20" s="35"/>
      <c r="AH20" s="29"/>
      <c r="AI20" s="29"/>
      <c r="AJ20" s="29"/>
      <c r="AK20" s="55">
        <f>SUM(I19,K19,Q19,S19,T19,V19,W19,X19,Z19,AB19,AD19,AF19,AG19,AH19,AI19)</f>
        <v>370163297.99000001</v>
      </c>
      <c r="AL20" s="29"/>
      <c r="AM20" s="29"/>
      <c r="AN20" s="28"/>
      <c r="AT20" s="29"/>
      <c r="AU20" s="29"/>
    </row>
    <row r="21" spans="1:47" ht="18.75" x14ac:dyDescent="0.3">
      <c r="A21" s="29"/>
      <c r="B21" s="41"/>
      <c r="C21" s="41"/>
      <c r="D21" s="41"/>
      <c r="E21" s="41"/>
      <c r="F21" s="41"/>
      <c r="G21" s="84" t="s">
        <v>56</v>
      </c>
      <c r="H21" s="84"/>
      <c r="I21" s="42">
        <f>SUM(C19:H19)</f>
        <v>34415067</v>
      </c>
      <c r="J21" s="42" t="s">
        <v>57</v>
      </c>
      <c r="K21" s="43" t="s">
        <v>57</v>
      </c>
      <c r="L21" s="43"/>
      <c r="M21" s="43"/>
      <c r="N21" s="43"/>
      <c r="O21" s="43"/>
      <c r="P21" s="43"/>
      <c r="Q21" s="43"/>
      <c r="R21" s="43"/>
      <c r="S21" s="43"/>
      <c r="T21" s="44" t="s">
        <v>57</v>
      </c>
      <c r="U21" s="42"/>
      <c r="V21" s="42"/>
      <c r="W21" s="29"/>
      <c r="X21" s="29"/>
      <c r="Y21" s="29"/>
      <c r="Z21" s="29"/>
      <c r="AA21" s="29"/>
      <c r="AB21" s="45"/>
      <c r="AC21" s="29"/>
      <c r="AD21" s="29"/>
      <c r="AE21" s="29"/>
      <c r="AF21" s="29"/>
      <c r="AG21" s="44" t="s">
        <v>57</v>
      </c>
      <c r="AH21" s="29"/>
      <c r="AI21" s="29"/>
      <c r="AJ21" s="29"/>
      <c r="AK21" s="46"/>
      <c r="AL21" s="29"/>
      <c r="AM21" s="29"/>
      <c r="AN21" s="28"/>
      <c r="AT21" s="29"/>
      <c r="AU21" s="29"/>
    </row>
    <row r="22" spans="1:47" ht="18.75" x14ac:dyDescent="0.3">
      <c r="A22" s="47"/>
      <c r="B22" s="48"/>
      <c r="C22" s="48"/>
      <c r="D22" s="48"/>
      <c r="E22" s="48"/>
      <c r="F22" s="48"/>
      <c r="G22" s="29"/>
      <c r="H22" s="29"/>
      <c r="I22" s="29"/>
      <c r="J22" s="29"/>
      <c r="K22" s="49"/>
      <c r="L22" s="49"/>
      <c r="M22" s="49"/>
      <c r="N22" s="49"/>
      <c r="O22" s="49"/>
      <c r="P22" s="49"/>
      <c r="Q22" s="49"/>
      <c r="R22" s="49"/>
      <c r="S22" s="4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49"/>
      <c r="AL22" s="29"/>
      <c r="AM22" s="29"/>
      <c r="AN22" s="28"/>
      <c r="AT22" s="29"/>
      <c r="AU22" s="29"/>
    </row>
    <row r="23" spans="1:47" ht="18.75" x14ac:dyDescent="0.3">
      <c r="A23" s="50"/>
      <c r="B23" s="51"/>
      <c r="C23" s="51"/>
      <c r="D23" s="51"/>
      <c r="E23" s="51"/>
      <c r="F23" s="51"/>
      <c r="G23" s="51"/>
      <c r="H23" s="29"/>
      <c r="I23" s="44">
        <f>SUM(C19:H19)</f>
        <v>34415067</v>
      </c>
      <c r="J23" s="29"/>
      <c r="K23" s="49"/>
      <c r="L23" s="49"/>
      <c r="M23" s="49"/>
      <c r="N23" s="49"/>
      <c r="O23" s="49"/>
      <c r="P23" s="49"/>
      <c r="Q23" s="44">
        <f>SUM(L19:P19)</f>
        <v>17663149</v>
      </c>
      <c r="R23" s="49"/>
      <c r="S23" s="49"/>
      <c r="T23" s="29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29"/>
      <c r="AH23" s="29"/>
      <c r="AI23" s="29"/>
      <c r="AJ23" s="29"/>
      <c r="AK23" s="52">
        <f>I19+K19+Q19+S19+T19+V19+W19+X19+AB19+AD19+AF19+AG19+AH19+AI19</f>
        <v>370163298</v>
      </c>
      <c r="AL23" s="29"/>
      <c r="AM23" s="29"/>
      <c r="AN23" s="28"/>
      <c r="AT23" s="29"/>
      <c r="AU23" s="29"/>
    </row>
  </sheetData>
  <mergeCells count="3">
    <mergeCell ref="A19:B19"/>
    <mergeCell ref="A20:B20"/>
    <mergeCell ref="G21:H21"/>
  </mergeCells>
  <pageMargins left="0.7" right="0.7" top="0.75" bottom="0.75" header="0.3" footer="0.3"/>
  <pageSetup paperSize="5" scale="37" orientation="landscape" horizontalDpi="200" verticalDpi="200" r:id="rId1"/>
  <headerFooter>
    <oddHeader xml:space="preserve">&amp;C&amp;"-,Bold"&amp;14
AAA 2021-2023
 FUNDING ALLOCATION
OAA
December 2021
Amendment 1&amp;"-,Regular"&amp;11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57793A573FA24A999BFD6F01BF9242" ma:contentTypeVersion="6" ma:contentTypeDescription="Create a new document." ma:contentTypeScope="" ma:versionID="84d7fe15d6bed1339d345968622690f7">
  <xsd:schema xmlns:xsd="http://www.w3.org/2001/XMLSchema" xmlns:xs="http://www.w3.org/2001/XMLSchema" xmlns:p="http://schemas.microsoft.com/office/2006/metadata/properties" xmlns:ns1="http://schemas.microsoft.com/sharepoint/v3" xmlns:ns2="b5921b60-9b2e-4daa-8c80-faaf819f1b87" xmlns:ns3="49e1b1f5-4598-4f10-9cb7-32cc96214367" targetNamespace="http://schemas.microsoft.com/office/2006/metadata/properties" ma:root="true" ma:fieldsID="ab3bd5f389ba078ba416d2722464ee67" ns1:_="" ns2:_="" ns3:_="">
    <xsd:import namespace="http://schemas.microsoft.com/sharepoint/v3"/>
    <xsd:import namespace="b5921b60-9b2e-4daa-8c80-faaf819f1b87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" minOccurs="0"/>
                <xsd:element ref="ns2:Subcategory" minOccurs="0"/>
                <xsd:element ref="ns3:SharedWithUser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921b60-9b2e-4daa-8c80-faaf819f1b87" elementFormDefault="qualified">
    <xsd:import namespace="http://schemas.microsoft.com/office/2006/documentManagement/types"/>
    <xsd:import namespace="http://schemas.microsoft.com/office/infopath/2007/PartnerControls"/>
    <xsd:element name="Category" ma:index="11" nillable="true" ma:displayName="Category" ma:format="Dropdown" ma:internalName="Category">
      <xsd:simpleType>
        <xsd:restriction base="dms:Choice">
          <xsd:enumeration value="Area Plans"/>
          <xsd:enumeration value="Family Caregiver"/>
          <xsd:enumeration value="Gatekeeper"/>
          <xsd:enumeration value="Grant Award Letters"/>
          <xsd:enumeration value="Healthy Aging"/>
          <xsd:enumeration value="Legal"/>
          <xsd:enumeration value="Nutrition"/>
          <xsd:enumeration value="OPI"/>
          <xsd:enumeration value="Power Hour"/>
        </xsd:restriction>
      </xsd:simpleType>
    </xsd:element>
    <xsd:element name="Subcategory" ma:index="12" nillable="true" ma:displayName="Subcategory" ma:description="Use only with Category=Grant Awards" ma:format="Dropdown" ma:internalName="Subcategory">
      <xsd:simpleType>
        <xsd:restriction base="dms:Choice">
          <xsd:enumeration value="NSIP"/>
          <xsd:enumeration value="Special/Disaster"/>
          <xsd:enumeration value="Title III"/>
          <xsd:enumeration value="Title VII"/>
        </xsd:restriction>
      </xsd:simpleType>
    </xsd:element>
    <xsd:element name="Date" ma:index="14" nillable="true" ma:displayName="Date" ma:description="Use when Category=Grant Award Letter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Category xmlns="b5921b60-9b2e-4daa-8c80-faaf819f1b87" xsi:nil="true"/>
    <Subcategory xmlns="b5921b60-9b2e-4daa-8c80-faaf819f1b87" xsi:nil="true"/>
    <Date xmlns="b5921b60-9b2e-4daa-8c80-faaf819f1b87" xsi:nil="true"/>
  </documentManagement>
</p:properties>
</file>

<file path=customXml/itemProps1.xml><?xml version="1.0" encoding="utf-8"?>
<ds:datastoreItem xmlns:ds="http://schemas.openxmlformats.org/officeDocument/2006/customXml" ds:itemID="{B1C2BDEE-A16F-4CE2-8C17-5B95A2FADADA}"/>
</file>

<file path=customXml/itemProps2.xml><?xml version="1.0" encoding="utf-8"?>
<ds:datastoreItem xmlns:ds="http://schemas.openxmlformats.org/officeDocument/2006/customXml" ds:itemID="{4257D349-F4DF-4792-BF0C-8E3907A573F5}"/>
</file>

<file path=customXml/itemProps3.xml><?xml version="1.0" encoding="utf-8"?>
<ds:datastoreItem xmlns:ds="http://schemas.openxmlformats.org/officeDocument/2006/customXml" ds:itemID="{E2825441-038F-47C6-93D2-2CE0505EF8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21-23 Amendment 1</vt:lpstr>
      <vt:lpstr>'21-23 Amendment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AAA Funding Amendment 1</dc:title>
  <dc:creator>Stuivenga Brenda S</dc:creator>
  <cp:lastModifiedBy>Stuivenga Brenda S</cp:lastModifiedBy>
  <cp:lastPrinted>2021-12-09T23:03:15Z</cp:lastPrinted>
  <dcterms:created xsi:type="dcterms:W3CDTF">2021-06-29T13:31:54Z</dcterms:created>
  <dcterms:modified xsi:type="dcterms:W3CDTF">2021-12-09T23:57:01Z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0x0101003C57793A573FA24A999BFD6F01BF9242</vt:lpwstr>
  </property>
  <property fmtid="{D5CDD505-2E9C-101B-9397-08002B2CF9AE}" pid="3" name="WorkflowChangePath">
    <vt:lpwstr>bbfaaaad-5153-41bf-8618-d3e2006892e9,2;bbfaaaad-5153-41bf-8618-d3e2006892e9,4;</vt:lpwstr>
  </property>
</Properties>
</file>