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ctrlProps/ctrlProp3.xml" ContentType="application/vnd.ms-excel.controlproperties+xml"/>
  <Override PartName="/xl/comments6.xml" ContentType="application/vnd.openxmlformats-officedocument.spreadsheetml.comments+xml"/>
  <Override PartName="/xl/ctrlProps/ctrlProp28.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27.xml" ContentType="application/vnd.ms-excel.controlproperties+xml"/>
  <Override PartName="/docProps/core.xml" ContentType="application/vnd.openxmlformats-package.core-properties+xml"/>
  <Override PartName="/xl/ctrlProps/ctrlProp1.xml" ContentType="application/vnd.ms-excel.control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trlProps/ctrlProp24.xml" ContentType="application/vnd.ms-excel.controlproperties+xml"/>
  <Override PartName="/xl/ctrlProps/ctrlProp25.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ctrlProps/ctrlProp11.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trlProps/ctrlProp22.xml" ContentType="application/vnd.ms-excel.controlproperties+xml"/>
  <Override PartName="/xl/ctrlProps/ctrlProp23.xml" ContentType="application/vnd.ms-excel.controlproperties+xml"/>
  <Override PartName="/xl/ctrlProps/ctrlProp2.xml" ContentType="application/vnd.ms-excel.controlproperties+xml"/>
  <Override PartName="/xl/comments5.xml" ContentType="application/vnd.openxmlformats-officedocument.spreadsheetml.comments+xml"/>
  <Override PartName="/xl/ctrlProps/ctrlProp21.xml" ContentType="application/vnd.ms-excel.controlproperties+xml"/>
  <Override PartName="/xl/ctrlProps/ctrlProp20.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ternet\Forms\"/>
    </mc:Choice>
  </mc:AlternateContent>
  <workbookProtection workbookPassword="D37B" lockStructure="1"/>
  <bookViews>
    <workbookView showSheetTabs="0" xWindow="0" yWindow="3600" windowWidth="9480" windowHeight="7488" tabRatio="835" activeTab="2"/>
  </bookViews>
  <sheets>
    <sheet name="User Guide" sheetId="41" r:id="rId1"/>
    <sheet name="Consultant Process" sheetId="42" r:id="rId2"/>
    <sheet name="Insurance Requirements" sheetId="13" r:id="rId3"/>
    <sheet name="CGL" sheetId="15" r:id="rId4"/>
    <sheet name="CGL Score" sheetId="37" state="hidden" r:id="rId5"/>
    <sheet name="Automobile" sheetId="18" r:id="rId6"/>
    <sheet name="AL Score" sheetId="38" state="hidden" r:id="rId7"/>
    <sheet name="Pollution" sheetId="31" r:id="rId8"/>
    <sheet name="PL Score" sheetId="39" state="hidden" r:id="rId9"/>
    <sheet name="Additional Coverages" sheetId="36" r:id="rId10"/>
    <sheet name="AC Score" sheetId="40" state="hidden" r:id="rId11"/>
    <sheet name="Summary" sheetId="2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39" l="1"/>
  <c r="E41" i="39"/>
  <c r="E26" i="39"/>
  <c r="E25" i="39"/>
  <c r="E24" i="39"/>
  <c r="E43" i="39" l="1"/>
  <c r="C49" i="40"/>
  <c r="Y64" i="36" s="1"/>
  <c r="B85" i="22" l="1"/>
  <c r="E85" i="22" s="1"/>
  <c r="B11" i="22"/>
  <c r="B10" i="22"/>
  <c r="C62" i="37" l="1"/>
  <c r="I90" i="22" l="1"/>
  <c r="B89" i="22"/>
  <c r="G85" i="36"/>
  <c r="P64" i="36" l="1"/>
  <c r="B46" i="36"/>
  <c r="B65" i="37"/>
  <c r="C65" i="37" s="1"/>
  <c r="V12" i="13" l="1"/>
  <c r="M6" i="22" s="1"/>
  <c r="Y35" i="36"/>
  <c r="B82" i="22"/>
  <c r="E82" i="22" s="1"/>
  <c r="P70" i="36"/>
  <c r="B78" i="22"/>
  <c r="B93" i="22"/>
  <c r="T85" i="36"/>
  <c r="G64" i="36" l="1"/>
  <c r="B74" i="22" s="1"/>
  <c r="E74" i="22" s="1"/>
  <c r="B55" i="37" l="1"/>
  <c r="C55" i="37" s="1"/>
  <c r="D55" i="37" s="1"/>
  <c r="E27" i="39" l="1"/>
  <c r="E78" i="22"/>
  <c r="P16" i="31"/>
  <c r="C87" i="39" l="1"/>
  <c r="C81" i="39"/>
  <c r="C75" i="39"/>
  <c r="C69" i="39"/>
  <c r="C63" i="39"/>
  <c r="C45" i="39" l="1"/>
  <c r="C39" i="39"/>
  <c r="C27" i="39"/>
  <c r="C21" i="39"/>
  <c r="C15" i="39"/>
  <c r="B55" i="39"/>
  <c r="B57" i="39"/>
  <c r="E45" i="39" l="1"/>
  <c r="E19" i="39"/>
  <c r="D20" i="38"/>
  <c r="E7" i="39" l="1"/>
  <c r="Y25" i="15"/>
  <c r="E25" i="22"/>
  <c r="B25" i="22"/>
  <c r="F4" i="39" l="1"/>
  <c r="F3" i="39"/>
  <c r="G4" i="39"/>
  <c r="G3" i="39"/>
  <c r="C82" i="37"/>
  <c r="C74" i="37"/>
  <c r="B4" i="39" l="1"/>
  <c r="Y18" i="31" s="1"/>
  <c r="G41" i="22" s="1"/>
  <c r="B3" i="39"/>
  <c r="B50" i="37"/>
  <c r="C50" i="37" s="1"/>
  <c r="D50" i="37" s="1"/>
  <c r="B47" i="37"/>
  <c r="B44" i="37"/>
  <c r="C44" i="37" s="1"/>
  <c r="D44" i="37" s="1"/>
  <c r="C28" i="37"/>
  <c r="C41" i="37"/>
  <c r="B34" i="37"/>
  <c r="C34" i="37" s="1"/>
  <c r="D34" i="37" s="1"/>
  <c r="B31" i="37"/>
  <c r="C31" i="37" s="1"/>
  <c r="C3" i="39" l="1"/>
  <c r="Y17" i="31"/>
  <c r="D31" i="37"/>
  <c r="C47" i="37"/>
  <c r="B6" i="37" s="1"/>
  <c r="T23" i="31" l="1"/>
  <c r="P12" i="13"/>
  <c r="I6" i="22" s="1"/>
  <c r="B4" i="37"/>
  <c r="Y20" i="15"/>
  <c r="C10" i="31"/>
  <c r="B48" i="22" s="1"/>
  <c r="K15" i="18"/>
  <c r="G17" i="18"/>
  <c r="T24" i="39"/>
  <c r="Y22" i="18"/>
  <c r="I36" i="22" s="1"/>
  <c r="B39" i="22"/>
  <c r="Y22" i="31"/>
  <c r="B47" i="22" s="1"/>
  <c r="E47" i="22" s="1"/>
  <c r="Y21" i="31"/>
  <c r="B44" i="22" s="1"/>
  <c r="E44" i="22" s="1"/>
  <c r="I67" i="22"/>
  <c r="I63" i="22"/>
  <c r="I59" i="22"/>
  <c r="I55" i="22"/>
  <c r="B66" i="22"/>
  <c r="E66" i="22" s="1"/>
  <c r="B62" i="22"/>
  <c r="E62" i="22" s="1"/>
  <c r="B58" i="22"/>
  <c r="E58" i="22" s="1"/>
  <c r="B54" i="22"/>
  <c r="E54" i="22" s="1"/>
  <c r="E89" i="22"/>
  <c r="E93" i="22"/>
  <c r="I71" i="22"/>
  <c r="P85" i="36"/>
  <c r="I94" i="22" s="1"/>
  <c r="E39" i="22" l="1"/>
  <c r="B35" i="22"/>
  <c r="E35" i="22" s="1"/>
  <c r="Y19" i="15"/>
  <c r="B3" i="37"/>
  <c r="B6" i="38"/>
  <c r="B3" i="38" s="1"/>
  <c r="B70" i="22"/>
  <c r="E70" i="22" s="1"/>
  <c r="I75" i="22"/>
  <c r="C3" i="37" l="1"/>
  <c r="D12" i="13" s="1"/>
  <c r="A6" i="22" s="1"/>
  <c r="C10" i="15"/>
  <c r="Y18" i="18"/>
  <c r="C3" i="38"/>
  <c r="B17" i="31"/>
  <c r="J12" i="13" l="1"/>
  <c r="F6" i="22" s="1"/>
  <c r="J40" i="22"/>
  <c r="I79" i="22" l="1"/>
  <c r="I32" i="22" l="1"/>
  <c r="G22" i="22"/>
  <c r="J21" i="22"/>
  <c r="B31" i="22" l="1"/>
  <c r="E31" i="22"/>
  <c r="E20" i="22"/>
  <c r="B20" i="22"/>
</calcChain>
</file>

<file path=xl/comments1.xml><?xml version="1.0" encoding="utf-8"?>
<comments xmlns="http://schemas.openxmlformats.org/spreadsheetml/2006/main">
  <authors>
    <author>CARTWRIGHT Zachary A *Zac</author>
  </authors>
  <commentList>
    <comment ref="G30" authorId="0" shapeId="0">
      <text>
        <r>
          <rPr>
            <b/>
            <sz val="9"/>
            <color indexed="81"/>
            <rFont val="Tahoma"/>
            <family val="2"/>
          </rPr>
          <t xml:space="preserve">
Red Triangles indicate a comment box or pop-up. Hover your mouse over the red triangles for helpful information to help answer assessment questions.</t>
        </r>
      </text>
    </comment>
  </commentList>
</comments>
</file>

<file path=xl/comments2.xml><?xml version="1.0" encoding="utf-8"?>
<comments xmlns="http://schemas.openxmlformats.org/spreadsheetml/2006/main">
  <authors>
    <author>CARTWRIGHT Zac * DAS</author>
    <author>CARTWRIGHT Zachary A *Zac</author>
  </authors>
  <commentList>
    <comment ref="P16" authorId="0" shapeId="0">
      <text>
        <r>
          <rPr>
            <b/>
            <sz val="9"/>
            <color indexed="81"/>
            <rFont val="Tahoma"/>
            <family val="2"/>
          </rPr>
          <t xml:space="preserve">
   Hazardous Material includes lead and asbestos, such as when a contractor is involved in lead and/or asbestos removal/abatement.  
   A hazardous material is any item or agent (biological, chemical, radiological, and/or physical), which has the potential to cause harm to humans, animals, or the environment, either by itself or through interaction with other factors.  (Definition provided by: Institute of Hazardous Material Management.) 
   OSHA's definition includes any substance or chemical which is a "health hazard" or "physical hazard," including: chemicals which are carcinogens, toxic agents, irritants, corrosives, sensitizers; agents which act on the hematopoietic system; agents which damage the lungs, skin, eyes, or mucous membranes; chemicals which are combustible, explosive, flammable, oxidizers, pyrophorics, unstable-reactive or water-reactive; and chemicals which in the course of normal handling, use, or storage may produce or release dusts, gases, fumes, vapors, mists or smoke which may have any of the previously mentioned characteristics. (Full definitions can be found at 29 Code of Federal Regulations (CFR) 1910.1200.)
   EPA incorporates the OSHA definition, and adds any item or chemical which can cause harm to people, plants, or animals when released by spilling, leaking, pumping, pouring, emitting, emptying, discharging, injecting, escaping, leaching, dumping or disposing into the environment. (40 CFR 355 contains a list of over 350 hazardous and extremely hazardous substances.)
   DOT defines a hazardous material as any item or chemical which, when being transported or moved in commerce, is a risk to public safety or the environment, and is regulated as such under its Pipeline and Hazardous Materials Safety Administration regulations (49 CFR 100-199), which includes the Hazardous Materials Regulations (49 CFR 171-180).</t>
        </r>
      </text>
    </comment>
    <comment ref="G40" authorId="1" shapeId="0">
      <text>
        <r>
          <rPr>
            <b/>
            <sz val="9"/>
            <color indexed="81"/>
            <rFont val="Tahoma"/>
            <family val="2"/>
          </rPr>
          <t xml:space="preserve">
Blue boxes are links to pages within this tool</t>
        </r>
      </text>
    </comment>
    <comment ref="M40" authorId="1" shapeId="0">
      <text>
        <r>
          <rPr>
            <b/>
            <sz val="9"/>
            <color indexed="81"/>
            <rFont val="Tahoma"/>
            <family val="2"/>
          </rPr>
          <t xml:space="preserve">
Blue text are links to an OUTLOOK email or to an external WEBSITE</t>
        </r>
      </text>
    </comment>
    <comment ref="S40" authorId="1" shapeId="0">
      <text>
        <r>
          <rPr>
            <b/>
            <sz val="9"/>
            <color indexed="81"/>
            <rFont val="Tahoma"/>
            <family val="2"/>
          </rPr>
          <t xml:space="preserve">
Red triangles indicate a comment box - Hover your mouse over red triangles for more information</t>
        </r>
      </text>
    </comment>
  </commentList>
</comments>
</file>

<file path=xl/comments3.xml><?xml version="1.0" encoding="utf-8"?>
<comments xmlns="http://schemas.openxmlformats.org/spreadsheetml/2006/main">
  <authors>
    <author>CARTWRIGHT Zachary A *Zac</author>
  </authors>
  <commentList>
    <comment ref="B16" authorId="0" shapeId="0">
      <text>
        <r>
          <rPr>
            <b/>
            <sz val="9"/>
            <color indexed="81"/>
            <rFont val="Tahoma"/>
            <family val="2"/>
          </rPr>
          <t xml:space="preserve">
The Primary AASHTO Functional Classification to be used during the Project Development Phase.</t>
        </r>
      </text>
    </comment>
    <comment ref="K16" authorId="0" shapeId="0">
      <text>
        <r>
          <rPr>
            <b/>
            <sz val="9"/>
            <color indexed="81"/>
            <rFont val="Tahoma"/>
            <family val="2"/>
          </rPr>
          <t xml:space="preserve">
Consider Contractor's Ongoing and Completed Operations:
Ongoing Operations – Contractor’s work to be performed on the project until the project’s completion.
Completed Operations – Contractor’s completed work performed on the project.
</t>
        </r>
      </text>
    </comment>
    <comment ref="K18" authorId="0" shapeId="0">
      <text>
        <r>
          <rPr>
            <b/>
            <sz val="9"/>
            <color indexed="81"/>
            <rFont val="Tahoma"/>
            <family val="2"/>
          </rPr>
          <t xml:space="preserve">
The highest number of planned Work Zone impacts to traffic including but not limited to: lane closures, flaggers, barrier systems, detours, rolling slowdown, on-site diversions, etc… </t>
        </r>
        <r>
          <rPr>
            <b/>
            <u/>
            <sz val="9"/>
            <color indexed="81"/>
            <rFont val="Tahoma"/>
            <family val="2"/>
          </rPr>
          <t>at any point in time during the project</t>
        </r>
        <r>
          <rPr>
            <b/>
            <sz val="9"/>
            <color indexed="81"/>
            <rFont val="Tahoma"/>
            <family val="2"/>
          </rPr>
          <t xml:space="preserve">. </t>
        </r>
      </text>
    </comment>
    <comment ref="B19" authorId="0" shapeId="0">
      <text>
        <r>
          <rPr>
            <b/>
            <sz val="9"/>
            <color indexed="81"/>
            <rFont val="Tahoma"/>
            <family val="2"/>
          </rPr>
          <t xml:space="preserve">
To locate Functional Classification within project limits:
  • Click link to </t>
        </r>
        <r>
          <rPr>
            <b/>
            <u/>
            <sz val="9"/>
            <color indexed="81"/>
            <rFont val="Tahoma"/>
            <family val="2"/>
          </rPr>
          <t>ODOT TransGIS</t>
        </r>
        <r>
          <rPr>
            <b/>
            <sz val="9"/>
            <color indexed="81"/>
            <rFont val="Tahoma"/>
            <family val="2"/>
          </rPr>
          <t xml:space="preserve">
  • Click </t>
        </r>
        <r>
          <rPr>
            <b/>
            <u/>
            <sz val="9"/>
            <color indexed="81"/>
            <rFont val="Tahoma"/>
            <family val="2"/>
          </rPr>
          <t>Classifications</t>
        </r>
        <r>
          <rPr>
            <b/>
            <sz val="9"/>
            <color indexed="81"/>
            <rFont val="Tahoma"/>
            <family val="2"/>
          </rPr>
          <t xml:space="preserve"> within the Layer Catalog tab
  • Click </t>
        </r>
        <r>
          <rPr>
            <b/>
            <u/>
            <sz val="9"/>
            <color indexed="81"/>
            <rFont val="Tahoma"/>
            <family val="2"/>
          </rPr>
          <t>Federal Functional Class - State</t>
        </r>
        <r>
          <rPr>
            <b/>
            <sz val="9"/>
            <color indexed="81"/>
            <rFont val="Tahoma"/>
            <family val="2"/>
          </rPr>
          <t xml:space="preserve"> (or other applicable selection)
  • Scale map to construction zone
  • Click </t>
        </r>
        <r>
          <rPr>
            <b/>
            <u/>
            <sz val="9"/>
            <color indexed="81"/>
            <rFont val="Tahoma"/>
            <family val="2"/>
          </rPr>
          <t>Legend</t>
        </r>
        <r>
          <rPr>
            <b/>
            <sz val="9"/>
            <color indexed="81"/>
            <rFont val="Tahoma"/>
            <family val="2"/>
          </rPr>
          <t xml:space="preserve"> tab to help identify Functional Classification
</t>
        </r>
      </text>
    </comment>
    <comment ref="P19" authorId="0" shapeId="0">
      <text>
        <r>
          <rPr>
            <b/>
            <sz val="9"/>
            <color indexed="81"/>
            <rFont val="Tahoma"/>
            <family val="2"/>
          </rPr>
          <t xml:space="preserve">
Max or highest at any one point in time.
Not the total during project.</t>
        </r>
      </text>
    </comment>
    <comment ref="B21" authorId="0" shapeId="0">
      <text>
        <r>
          <rPr>
            <b/>
            <sz val="9"/>
            <color indexed="81"/>
            <rFont val="Tahoma"/>
            <family val="2"/>
          </rPr>
          <t xml:space="preserve">
Highest ADT within the project limits.
Utilize the most current year ADT reflected in the Traffic Data (not the projected ADT).</t>
        </r>
      </text>
    </comment>
    <comment ref="K21" authorId="0" shapeId="0">
      <text>
        <r>
          <rPr>
            <b/>
            <sz val="9"/>
            <color indexed="81"/>
            <rFont val="Tahoma"/>
            <family val="2"/>
          </rPr>
          <t xml:space="preserve">
Is any of the work being performed during Night Time?
Night Time - Time between evening and morning; the time of darkness.</t>
        </r>
      </text>
    </comment>
    <comment ref="B22" authorId="0" shapeId="0">
      <text>
        <r>
          <rPr>
            <b/>
            <sz val="9"/>
            <color indexed="81"/>
            <rFont val="Tahoma"/>
            <charset val="1"/>
          </rPr>
          <t xml:space="preserve">
To locate Average Daily Traffic (highest within project limits):
  • Click link to </t>
        </r>
        <r>
          <rPr>
            <b/>
            <u/>
            <sz val="9"/>
            <color indexed="81"/>
            <rFont val="Tahoma"/>
            <family val="2"/>
          </rPr>
          <t>ODOT TransGIS</t>
        </r>
        <r>
          <rPr>
            <b/>
            <sz val="9"/>
            <color indexed="81"/>
            <rFont val="Tahoma"/>
            <charset val="1"/>
          </rPr>
          <t xml:space="preserve">
  • Click </t>
        </r>
        <r>
          <rPr>
            <b/>
            <u/>
            <sz val="9"/>
            <color indexed="81"/>
            <rFont val="Tahoma"/>
            <family val="2"/>
          </rPr>
          <t>Traffic Data</t>
        </r>
        <r>
          <rPr>
            <b/>
            <sz val="9"/>
            <color indexed="81"/>
            <rFont val="Tahoma"/>
            <charset val="1"/>
          </rPr>
          <t xml:space="preserve"> within the Layer Catalog tab
  • Click </t>
        </r>
        <r>
          <rPr>
            <b/>
            <u/>
            <sz val="9"/>
            <color indexed="81"/>
            <rFont val="Tahoma"/>
            <family val="2"/>
          </rPr>
          <t>Annual Average Daily Traffic (AADT) - State</t>
        </r>
        <r>
          <rPr>
            <b/>
            <sz val="9"/>
            <color indexed="81"/>
            <rFont val="Tahoma"/>
            <charset val="1"/>
          </rPr>
          <t xml:space="preserve"> (or other applicable selection)
  • Click </t>
        </r>
        <r>
          <rPr>
            <b/>
            <u/>
            <sz val="9"/>
            <color indexed="81"/>
            <rFont val="Tahoma"/>
            <family val="2"/>
          </rPr>
          <t>Apply</t>
        </r>
        <r>
          <rPr>
            <b/>
            <sz val="9"/>
            <color indexed="81"/>
            <rFont val="Tahoma"/>
            <charset val="1"/>
          </rPr>
          <t xml:space="preserve">
  • Scale map to construction zone
  • Click i (Identify Features) within map tools 
  • Click </t>
        </r>
        <r>
          <rPr>
            <b/>
            <u/>
            <sz val="9"/>
            <color indexed="81"/>
            <rFont val="Tahoma"/>
            <family val="2"/>
          </rPr>
          <t>Orange dots</t>
        </r>
        <r>
          <rPr>
            <b/>
            <sz val="9"/>
            <color indexed="81"/>
            <rFont val="Tahoma"/>
            <charset val="1"/>
          </rPr>
          <t xml:space="preserve"> to identify the highest AADT</t>
        </r>
        <r>
          <rPr>
            <sz val="9"/>
            <color indexed="81"/>
            <rFont val="Tahoma"/>
            <charset val="1"/>
          </rPr>
          <t xml:space="preserve">
</t>
        </r>
      </text>
    </comment>
    <comment ref="G22" authorId="0" shapeId="0">
      <text>
        <r>
          <rPr>
            <sz val="9"/>
            <color indexed="81"/>
            <rFont val="Tahoma"/>
            <charset val="1"/>
          </rPr>
          <t xml:space="preserve">
</t>
        </r>
        <r>
          <rPr>
            <b/>
            <sz val="9"/>
            <color indexed="81"/>
            <rFont val="Tahoma"/>
            <family val="2"/>
          </rPr>
          <t>Highest ADT within the project limits.</t>
        </r>
        <r>
          <rPr>
            <sz val="9"/>
            <color indexed="81"/>
            <rFont val="Tahoma"/>
            <charset val="1"/>
          </rPr>
          <t xml:space="preserve">
</t>
        </r>
      </text>
    </comment>
    <comment ref="K23" authorId="0" shapeId="0">
      <text>
        <r>
          <rPr>
            <b/>
            <sz val="9"/>
            <color indexed="81"/>
            <rFont val="Tahoma"/>
            <family val="2"/>
          </rPr>
          <t xml:space="preserve">
Total construction project duration (in years). 
E.g. If project duration is one and a quarter years enter 1.25</t>
        </r>
      </text>
    </comment>
    <comment ref="B24" authorId="0" shapeId="0">
      <text>
        <r>
          <rPr>
            <b/>
            <sz val="9"/>
            <color indexed="81"/>
            <rFont val="Tahoma"/>
            <family val="2"/>
          </rPr>
          <t xml:space="preserve">
The current (pre-construction) highest posted speed on the mainline within the project limits.</t>
        </r>
      </text>
    </comment>
    <comment ref="G25" authorId="0" shapeId="0">
      <text>
        <r>
          <rPr>
            <b/>
            <sz val="9"/>
            <color indexed="81"/>
            <rFont val="Tahoma"/>
            <charset val="1"/>
          </rPr>
          <t xml:space="preserve">
Highest posted speed in project limits.</t>
        </r>
      </text>
    </comment>
    <comment ref="K25" authorId="0" shapeId="0">
      <text>
        <r>
          <rPr>
            <b/>
            <sz val="9"/>
            <color indexed="81"/>
            <rFont val="Tahoma"/>
            <family val="2"/>
          </rPr>
          <t xml:space="preserve">
State property includes, but is not limited to, structures (bridges, overpass, variable message boards, traffic signals, communication towers, etc.), buildings, heavy mobile equipment, vehicles, trailers, machinery, tools, equipment, etc.</t>
        </r>
      </text>
    </comment>
    <comment ref="B26" authorId="0" shapeId="0">
      <text>
        <r>
          <rPr>
            <b/>
            <sz val="9"/>
            <color indexed="81"/>
            <rFont val="Tahoma"/>
            <family val="2"/>
          </rPr>
          <t xml:space="preserve">
If bicycle and/or pedestrian traffic will use the facility on a regular basis during construction, select “Yes”.</t>
        </r>
      </text>
    </comment>
    <comment ref="B29" authorId="0" shapeId="0">
      <text>
        <r>
          <rPr>
            <b/>
            <sz val="9"/>
            <color indexed="81"/>
            <rFont val="Tahoma"/>
            <family val="2"/>
          </rPr>
          <t xml:space="preserve">
Total project length (in miles) of the Work Zone along the mainline and portions of side streets within the construction contract. If project has several sections, project length is the total of all sections (rather than the length from the first to the last sections). Total project length does not include detour length. </t>
        </r>
      </text>
    </comment>
    <comment ref="B31" authorId="0" shapeId="0">
      <text>
        <r>
          <rPr>
            <b/>
            <sz val="9"/>
            <color indexed="81"/>
            <rFont val="Tahoma"/>
            <family val="2"/>
          </rPr>
          <t xml:space="preserve">
Road Construction means the establishment of any new sub-grade including widening, realignment, or modification of an existing road prism. This includes 4R, 3R and 1R projects as identified within the ODOT Highway Design Manual. 
Road Construction in this utilization does not include projects specific to: ADA program projects, ARTS Systemic projects, illumination, signals, signage, etc., which do not include Road Construction within the project. 
The total number of top ten percent (10%) SPIS sites on the mainline within the project limits.</t>
        </r>
      </text>
    </comment>
    <comment ref="G32" authorId="0" shapeId="0">
      <text>
        <r>
          <rPr>
            <b/>
            <sz val="9"/>
            <color indexed="81"/>
            <rFont val="Tahoma"/>
            <charset val="1"/>
          </rPr>
          <t xml:space="preserve">
Total number of top 10% SPIS sites within the project limits.</t>
        </r>
      </text>
    </comment>
    <comment ref="K32" authorId="0" shapeId="0">
      <text>
        <r>
          <rPr>
            <b/>
            <sz val="9"/>
            <color indexed="81"/>
            <rFont val="Tahoma"/>
            <family val="2"/>
          </rPr>
          <t xml:space="preserve">
Select the property type adjacent to the project mainline. When there is a mix of property types, select the property type that is most representative within the project (round up to Commercial from Residential or round up to Industrial from Commercial).
Residential – an area designed for people to live in (houses, duplexes, apartments, etc.). 
Commercial – an area designed for businesses to operate (retail, services, utilities, offices, etc.).
Industrial – an area designed for businesses to manufacture (factories, refineries, distribution, etc.).
</t>
        </r>
      </text>
    </comment>
    <comment ref="B34" authorId="0" shapeId="0">
      <text>
        <r>
          <rPr>
            <b/>
            <sz val="9"/>
            <color indexed="81"/>
            <rFont val="Tahoma"/>
            <family val="2"/>
          </rPr>
          <t xml:space="preserve">
To locate number of top ten percent (10%) SPIS sites within project limits:
  • Click link to </t>
        </r>
        <r>
          <rPr>
            <b/>
            <u/>
            <sz val="9"/>
            <color indexed="81"/>
            <rFont val="Tahoma"/>
            <family val="2"/>
          </rPr>
          <t>ODOT TransGIS</t>
        </r>
        <r>
          <rPr>
            <b/>
            <sz val="9"/>
            <color indexed="81"/>
            <rFont val="Tahoma"/>
            <family val="2"/>
          </rPr>
          <t xml:space="preserve">
  • Click </t>
        </r>
        <r>
          <rPr>
            <b/>
            <u/>
            <sz val="9"/>
            <color indexed="81"/>
            <rFont val="Tahoma"/>
            <family val="2"/>
          </rPr>
          <t>Safety</t>
        </r>
        <r>
          <rPr>
            <b/>
            <sz val="9"/>
            <color indexed="81"/>
            <rFont val="Tahoma"/>
            <family val="2"/>
          </rPr>
          <t xml:space="preserve"> within the Layer Catalog tab
  • Click </t>
        </r>
        <r>
          <rPr>
            <b/>
            <u/>
            <sz val="9"/>
            <color indexed="81"/>
            <rFont val="Tahoma"/>
            <family val="2"/>
          </rPr>
          <t>SPIS 20XX</t>
        </r>
        <r>
          <rPr>
            <b/>
            <sz val="9"/>
            <color indexed="81"/>
            <rFont val="Tahoma"/>
            <family val="2"/>
          </rPr>
          <t xml:space="preserve"> (Latest Year)
  • Scale map to construction zone
  • Count number of Pink and Blue dots within construction zone
     o Pink and Blue dots are the top 10% SPIS sites as indicated under the Legend tab
</t>
        </r>
      </text>
    </comment>
    <comment ref="B36" authorId="0" shapeId="0">
      <text>
        <r>
          <rPr>
            <b/>
            <sz val="9"/>
            <color indexed="81"/>
            <rFont val="Tahoma"/>
            <family val="2"/>
          </rPr>
          <t xml:space="preserve">
The highest number of planned Work Zone Intersections and Interchanges </t>
        </r>
        <r>
          <rPr>
            <b/>
            <u/>
            <sz val="9"/>
            <color indexed="81"/>
            <rFont val="Tahoma"/>
            <family val="2"/>
          </rPr>
          <t>at any point in time during the project</t>
        </r>
        <r>
          <rPr>
            <b/>
            <sz val="9"/>
            <color indexed="81"/>
            <rFont val="Tahoma"/>
            <family val="2"/>
          </rPr>
          <t xml:space="preserve">.
Intersections within Project Limits – Number of at-grade junctions where two or more roads or streets meet or cross.
Interchanges within Project Limits – Number of road junctions that use grade separation, typically ramps, to permit traffic through the junction without interruption from other crossing traffic streams.
</t>
        </r>
      </text>
    </comment>
    <comment ref="K36" authorId="0" shapeId="0">
      <text>
        <r>
          <rPr>
            <b/>
            <sz val="9"/>
            <color indexed="81"/>
            <rFont val="Tahoma"/>
            <family val="2"/>
          </rPr>
          <t xml:space="preserve">
When Work to be performed includes operations or activity within 50 feet of any railroad property, bridge, trestle, track, roadbed, tunnel, underpass or crossing, the Contractor shall provide the Contractual Liability – Railroads CG 24 17 endorsement, or equivalent, on the Commercial General Liability policy .</t>
        </r>
      </text>
    </comment>
    <comment ref="G37" authorId="0" shapeId="0">
      <text>
        <r>
          <rPr>
            <b/>
            <sz val="9"/>
            <color indexed="81"/>
            <rFont val="Tahoma"/>
            <family val="2"/>
          </rPr>
          <t xml:space="preserve">
Max or highest at any one point in time.
Not the total during project.</t>
        </r>
      </text>
    </comment>
  </commentList>
</comments>
</file>

<file path=xl/comments4.xml><?xml version="1.0" encoding="utf-8"?>
<comments xmlns="http://schemas.openxmlformats.org/spreadsheetml/2006/main">
  <authors>
    <author>CARTWRIGHT Zachary A *Zac</author>
  </authors>
  <commentList>
    <comment ref="B17" authorId="0" shapeId="0">
      <text>
        <r>
          <rPr>
            <b/>
            <sz val="9"/>
            <color indexed="81"/>
            <rFont val="Tahoma"/>
            <family val="2"/>
          </rPr>
          <t xml:space="preserve">
Site risk exposure rating is based on the Site Characteristics and Site Work questions answered within the Commercial General Liability assessment.</t>
        </r>
      </text>
    </comment>
    <comment ref="G18" authorId="0" shapeId="0">
      <text>
        <r>
          <rPr>
            <b/>
            <sz val="9"/>
            <color indexed="81"/>
            <rFont val="Tahoma"/>
            <family val="2"/>
          </rPr>
          <t xml:space="preserve">
Site risk exposure rating has been Auto-populated. This field is based on the Site Characteristics and Site Work questions answered within the Commercial General Liability assessment.</t>
        </r>
      </text>
    </comment>
    <comment ref="B32" authorId="0" shapeId="0">
      <text>
        <r>
          <rPr>
            <b/>
            <sz val="9"/>
            <color indexed="81"/>
            <rFont val="Tahoma"/>
            <family val="2"/>
          </rPr>
          <t xml:space="preserve">
Passengers includes citizens, state employees and state clients.</t>
        </r>
      </text>
    </comment>
  </commentList>
</comments>
</file>

<file path=xl/comments5.xml><?xml version="1.0" encoding="utf-8"?>
<comments xmlns="http://schemas.openxmlformats.org/spreadsheetml/2006/main">
  <authors>
    <author>CARTWRIGHT Zachary A *Zac</author>
  </authors>
  <commentList>
    <comment ref="B12" authorId="0" shapeId="0">
      <text>
        <r>
          <rPr>
            <b/>
            <sz val="9"/>
            <color indexed="81"/>
            <rFont val="Tahoma"/>
            <family val="2"/>
          </rPr>
          <t xml:space="preserve">
   A hazardous material is any item or agent (biological, chemical, radiological, and/or physical), which has the potential to cause harm to humans, animals, or the environment, either by itself or through interaction with other factors.  (Definition provided by: Institute of Hazardous Material Management.) 
   OSHA's definition includes any substance or chemical which is a "health hazard" or "physical hazard," including: chemicals which are carcinogens, toxic agents, irritants, corrosives, sensitizers; agents which act on the hematopoietic system; agents which damage the lungs, skin, eyes, or mucous membranes; chemicals which are combustible, explosive, flammable, oxidizers, pyrophorics, unstable-reactive or water-reactive; and chemicals which in the course of normal handling, use, or storage may produce or release dusts, gases, fumes, vapors, mists or smoke which may have any of the previously mentioned characteristics. (Full definitions can be found at 29 Code of Federal Regulations (CFR) 1910.1200.)
   EPA incorporates the OSHA definition, and adds any item or chemical which can cause harm to people, plants, or animals when released by spilling, leaking, pumping, pouring, emitting, emptying, discharging, injecting, escaping, leaching, dumping or disposing into the environment. (40 CFR 355 contains a list of over 350 hazardous and extremely hazardous substances.)
   DOT defines a hazardous material as any item or chemical which, when being transported or moved in commerce, is a risk to public safety or the environment, and is regulated as such under its Pipeline and Hazardous Materials Safety Administration regulations (49 CFR 100-199), which includes the Hazardous Materials Regulations (49 CFR 171-180).</t>
        </r>
      </text>
    </comment>
    <comment ref="K16" authorId="0" shapeId="0">
      <text>
        <r>
          <rPr>
            <b/>
            <sz val="9"/>
            <color indexed="81"/>
            <rFont val="Tahoma"/>
            <family val="2"/>
          </rPr>
          <t xml:space="preserve">
Location of the site is identified and prepopulated from the answer provided within Commercial General Liability assessment 1. Functional Classification.</t>
        </r>
      </text>
    </comment>
    <comment ref="P17" authorId="0" shapeId="0">
      <text>
        <r>
          <rPr>
            <b/>
            <sz val="9"/>
            <color indexed="81"/>
            <rFont val="Tahoma"/>
            <family val="2"/>
          </rPr>
          <t xml:space="preserve">
Location of the site has been Auto-populated. This field is identified and prepopulated from the answer provided within Commercial General Liability assessment 1. Functional Classification.</t>
        </r>
      </text>
    </comment>
    <comment ref="K19" authorId="0" shapeId="0">
      <text>
        <r>
          <rPr>
            <b/>
            <sz val="9"/>
            <color indexed="81"/>
            <rFont val="Tahoma"/>
            <family val="2"/>
          </rPr>
          <t xml:space="preserve">
120 yards is equal to a football field from end zone to end zone.</t>
        </r>
      </text>
    </comment>
    <comment ref="B20" authorId="0" shapeId="0">
      <text>
        <r>
          <rPr>
            <b/>
            <sz val="9"/>
            <color indexed="81"/>
            <rFont val="Tahoma"/>
            <family val="2"/>
          </rPr>
          <t xml:space="preserve">
</t>
        </r>
        <r>
          <rPr>
            <b/>
            <u/>
            <sz val="9"/>
            <color indexed="81"/>
            <rFont val="Tahoma"/>
            <family val="2"/>
          </rPr>
          <t>Friable Asbestos</t>
        </r>
        <r>
          <rPr>
            <b/>
            <sz val="9"/>
            <color indexed="81"/>
            <rFont val="Tahoma"/>
            <family val="2"/>
          </rPr>
          <t xml:space="preserve">
Friable asbestos products are generally quite loose and, when dry, can be crumbled with light pressure into fine material or dust which can then be easily released into the air and inhaled. These types of products usually contain high levels of asbestos.
Examples of friable asbestos-containing material include:
• Pipe lagging
• Thermal insulation
• Fire retardant material on steel work
• Sprayed coating
</t>
        </r>
        <r>
          <rPr>
            <b/>
            <u/>
            <sz val="9"/>
            <color indexed="81"/>
            <rFont val="Tahoma"/>
            <family val="2"/>
          </rPr>
          <t>Non-friable Asbestos</t>
        </r>
        <r>
          <rPr>
            <b/>
            <sz val="9"/>
            <color indexed="81"/>
            <rFont val="Tahoma"/>
            <family val="2"/>
          </rPr>
          <t xml:space="preserve">
Non-friable asbestos products are solid, rigid and non-friable, and cannot be crumbled, pulverized or reduced to powder by hand pressure. The asbestos fibers are tightly bound in the product and are not normally released into the air.
Examples of non-friable asbestos-containing material include:
• Asbestos cement sheet
• Asbestos cement molded products
• Bitumen-based water proofing
• Vinyl floor tiles
</t>
        </r>
      </text>
    </comment>
    <comment ref="K21" authorId="0" shapeId="0">
      <text>
        <r>
          <rPr>
            <b/>
            <sz val="9"/>
            <color indexed="81"/>
            <rFont val="Tahoma"/>
            <family val="2"/>
          </rPr>
          <t xml:space="preserve">
Surface-water is water present above the soil. For instance rivers, streams, creeks, canals, lakes and reservoirs.</t>
        </r>
      </text>
    </comment>
    <comment ref="B22" authorId="0" shapeId="0">
      <text>
        <r>
          <rPr>
            <b/>
            <sz val="9"/>
            <color indexed="81"/>
            <rFont val="Tahoma"/>
            <family val="2"/>
          </rPr>
          <t xml:space="preserve">
Lead is an ingredient in thousands of products widely used throughout industry, including lead-based paints, lead solder, electrical fittings and conduits, tank linings, plumbing fixtures, and many metal alloys. Repair, renovation and demolition operations involving lead products often generate dangerous airborne concentrations of lead.
Operations that can generate lead dust and fumes include:
• Demolition of structures
• Flame-torch cutting
• Welding
• Use of heat guns, sanders, scrapers, or grinders to remove lead paint
• Abrasive blasting of steel structures
</t>
        </r>
      </text>
    </comment>
    <comment ref="K23" authorId="0" shapeId="0">
      <text>
        <r>
          <rPr>
            <b/>
            <sz val="9"/>
            <color indexed="81"/>
            <rFont val="Tahoma"/>
            <family val="2"/>
          </rPr>
          <t xml:space="preserve">
Groundwater is water present within the soil. Groundwater slowly moves underground and may eventually seep into streams, lakes and oceans.</t>
        </r>
      </text>
    </comment>
    <comment ref="B24" authorId="0" shapeId="0">
      <text>
        <r>
          <rPr>
            <b/>
            <sz val="9"/>
            <color indexed="81"/>
            <rFont val="Tahoma"/>
            <family val="2"/>
          </rPr>
          <t xml:space="preserve">  
Other hazardous materials include but are not limited to fuels, underground fuel tanks, chemicals, contaminated soil (not including soil that can be reused), mold, regulated hazardous materials, excavation of known HAZMAT site, etc...</t>
        </r>
      </text>
    </comment>
    <comment ref="K25" authorId="0" shapeId="0">
      <text>
        <r>
          <rPr>
            <b/>
            <sz val="9"/>
            <color indexed="81"/>
            <rFont val="Tahoma"/>
            <family val="2"/>
          </rPr>
          <t xml:space="preserve">
Active well is an excavation or structure recently or currently being used to access groundwater within the underground aquifers. </t>
        </r>
      </text>
    </comment>
    <comment ref="K27" authorId="0" shapeId="0">
      <text>
        <r>
          <rPr>
            <b/>
            <sz val="9"/>
            <color indexed="81"/>
            <rFont val="Tahoma"/>
            <family val="2"/>
          </rPr>
          <t xml:space="preserve">
120 yards is equal to a football field from end zone to end zone.</t>
        </r>
      </text>
    </comment>
    <comment ref="B28" authorId="0" shapeId="0">
      <text>
        <r>
          <rPr>
            <b/>
            <sz val="9"/>
            <color indexed="81"/>
            <rFont val="Tahoma"/>
            <family val="2"/>
          </rPr>
          <t xml:space="preserve">
</t>
        </r>
        <r>
          <rPr>
            <b/>
            <u/>
            <sz val="9"/>
            <color indexed="81"/>
            <rFont val="Tahoma"/>
            <family val="2"/>
          </rPr>
          <t>Minimal disruption / disposal</t>
        </r>
        <r>
          <rPr>
            <b/>
            <sz val="9"/>
            <color indexed="81"/>
            <rFont val="Tahoma"/>
            <family val="2"/>
          </rPr>
          <t xml:space="preserve">
ADA projects typically fall within this scale as there is minimal disruption, containment and disposal of hazardous materials. ADA projects typically consist of removing and disposing of curbs (with the possibility of lead based paint) and removing and disposing of soil (with the possibility of minimal hazardous materials).
Examples of hazardous materials include but are not limited to asbestos, lead paint, mold, regulated hazardous materials, chemicals, contaminated soil, fuels, excavation of known HAZMAT site, etc...</t>
        </r>
        <r>
          <rPr>
            <b/>
            <u/>
            <sz val="9"/>
            <color indexed="81"/>
            <rFont val="Tahoma"/>
            <family val="2"/>
          </rPr>
          <t xml:space="preserve">
</t>
        </r>
      </text>
    </comment>
    <comment ref="B30" authorId="0" shapeId="0">
      <text>
        <r>
          <rPr>
            <b/>
            <sz val="9"/>
            <color indexed="81"/>
            <rFont val="Tahoma"/>
            <family val="2"/>
          </rPr>
          <t xml:space="preserve">
</t>
        </r>
        <r>
          <rPr>
            <b/>
            <u/>
            <sz val="9"/>
            <color indexed="81"/>
            <rFont val="Tahoma"/>
            <family val="2"/>
          </rPr>
          <t xml:space="preserve">Small scale/low risk
</t>
        </r>
        <r>
          <rPr>
            <b/>
            <sz val="9"/>
            <color indexed="81"/>
            <rFont val="Tahoma"/>
            <family val="2"/>
          </rPr>
          <t>Abatement work: 
• Disrupts a small amount of hazardous material; 
• Requires containment; and 
• Requires proper disposal of hazardous material (does not include reuse).
Note: ADA projects typically fall below this scale and risk of abatement as there is minimal disruption, containment and disposal of hazardous materials. ADA projects typically consist of removing and disposing of curbs (with the possibility of lead based paint) and removing and disposing of soil (with the possibility of minimal hazardous materials).
Examples of hazardous materials include but are not limited to asbestos, lead paint, mold, regulated hazardous materials, chemicals, contaminated soil, fuels, excavation of known HAZMAT site, etc...</t>
        </r>
        <r>
          <rPr>
            <b/>
            <u/>
            <sz val="9"/>
            <color indexed="81"/>
            <rFont val="Tahoma"/>
            <family val="2"/>
          </rPr>
          <t xml:space="preserve">
</t>
        </r>
      </text>
    </comment>
    <comment ref="K30" authorId="0" shapeId="0">
      <text>
        <r>
          <rPr>
            <b/>
            <sz val="9"/>
            <color indexed="81"/>
            <rFont val="Tahoma"/>
            <family val="2"/>
          </rPr>
          <t xml:space="preserve">
Wetlands and riparian areas are protected areas.
Wetland is a place where the land is covered by water, either permanently or seasonally. This provides a distinct ecosystem with vegetation that has adapted to the unique hydric soil.
Riparian area is the border between a waterway and the land. Commonly known as a river or stream bank. This area is made up of vegetation that has adapted to the unique soil. 
</t>
        </r>
      </text>
    </comment>
    <comment ref="K32" authorId="0" shapeId="0">
      <text>
        <r>
          <rPr>
            <b/>
            <sz val="9"/>
            <color indexed="81"/>
            <rFont val="Tahoma"/>
            <family val="2"/>
          </rPr>
          <t xml:space="preserve">
Endangered species are those plants and animals that have become so rare they are in danger of becoming extinct. 
Threatened species are plants and animals that are likely to become endangered within the foreseeable future throughout all or a significant portion of its range.
</t>
        </r>
      </text>
    </comment>
    <comment ref="B33" authorId="0" shapeId="0">
      <text>
        <r>
          <rPr>
            <b/>
            <sz val="9"/>
            <color indexed="81"/>
            <rFont val="Tahoma"/>
            <family val="2"/>
          </rPr>
          <t xml:space="preserve">
Note: This scale and type of abatement is </t>
        </r>
        <r>
          <rPr>
            <b/>
            <u/>
            <sz val="9"/>
            <color indexed="81"/>
            <rFont val="Tahoma"/>
            <family val="2"/>
          </rPr>
          <t>not common</t>
        </r>
        <r>
          <rPr>
            <b/>
            <sz val="9"/>
            <color indexed="81"/>
            <rFont val="Tahoma"/>
            <family val="2"/>
          </rPr>
          <t xml:space="preserve"> within the line of work ODOT conducts.
</t>
        </r>
        <r>
          <rPr>
            <b/>
            <u/>
            <sz val="9"/>
            <color indexed="81"/>
            <rFont val="Tahoma"/>
            <family val="2"/>
          </rPr>
          <t xml:space="preserve">
Medium-large scale/medium-high risk</t>
        </r>
        <r>
          <rPr>
            <b/>
            <sz val="9"/>
            <color indexed="81"/>
            <rFont val="Tahoma"/>
            <family val="2"/>
          </rPr>
          <t xml:space="preserve">
Abatement work:
• Disrupts a medium to large amount of hazardous material; and/or 
• Abatement requires containment of building(s) and materials (air monitoring inside/outside building containment area, negative air pressure maintained throughout abatement); and/or
• Building to be abated is partially occupied (employees and or clients). 
Examples of hazardous materials include but are not limited to asbestos, mold, regulated hazardous materials, chemicals, contaminated soil, fuels, excavation of known HAZMAT site, etc...
</t>
        </r>
      </text>
    </comment>
  </commentList>
</comments>
</file>

<file path=xl/comments6.xml><?xml version="1.0" encoding="utf-8"?>
<comments xmlns="http://schemas.openxmlformats.org/spreadsheetml/2006/main">
  <authors>
    <author>CARTWRIGHT Zac * DAS</author>
    <author>CARTWRIGHT Zachary A *Zac</author>
  </authors>
  <commentList>
    <comment ref="K19" authorId="0" shapeId="0">
      <text>
        <r>
          <rPr>
            <b/>
            <sz val="9"/>
            <color indexed="81"/>
            <rFont val="Tahoma"/>
            <family val="2"/>
          </rPr>
          <t xml:space="preserve">
  The term "vessel" has been broadly defined to include any kind of watercraft or equipment capable of being used to conduct Work. 
  E.g. Typical vessels used to conduct Work include barges and tugs.
  Note: In addition to the usual craft found upon rivers, lakes, and oceans, the following have been found to be vessels even though they lack motive power: houseboats, rafts, dredging barges, floating cranes, floating derricks, drilling barges, jack-up drilling rigs, and submersible or semi-submersible rigs. The controlling factors in determining whether a craft is a "vessel" are the purpose for which it was constructed and the business in which it is engaged.  </t>
        </r>
      </text>
    </comment>
    <comment ref="K54" authorId="1" shapeId="0">
      <text>
        <r>
          <rPr>
            <b/>
            <sz val="9"/>
            <color indexed="81"/>
            <rFont val="Tahoma"/>
            <family val="2"/>
          </rPr>
          <t xml:space="preserve">
A Builder’s Risk policy can be endorsed to cover other perils such as earthquake, flood or hurricane damage. </t>
        </r>
      </text>
    </comment>
    <comment ref="K59" authorId="0" shapeId="0">
      <text>
        <r>
          <rPr>
            <b/>
            <sz val="9"/>
            <color indexed="81"/>
            <rFont val="Tahoma"/>
            <family val="2"/>
          </rPr>
          <t xml:space="preserve">
Builder's Risk Policies reflect the total completed value of the structure (all materials and labor costs, excluding land value).
The construction budget is the best source for determining the appropriate limit of insurance.</t>
        </r>
      </text>
    </comment>
    <comment ref="K66" authorId="1" shapeId="0">
      <text>
        <r>
          <rPr>
            <b/>
            <u/>
            <sz val="9"/>
            <color indexed="81"/>
            <rFont val="Tahoma"/>
            <family val="2"/>
          </rPr>
          <t xml:space="preserve">
Builder's Risk Policy</t>
        </r>
        <r>
          <rPr>
            <b/>
            <sz val="9"/>
            <color indexed="81"/>
            <rFont val="Tahoma"/>
            <family val="2"/>
          </rPr>
          <t xml:space="preserve">
Most Builder's Risk Policies contain some kind of partial occupancy exclusion. If the structure is going to be occupied at any time during construction, the partial occupancy exclusion needs to be removed within the policy. In addition, a Partial Occupancy Endorsement to the Builder's Risk Policy should be purchased.
Partial Occupancy Coverage does not have to be covered through the Builder's Risk Policy, but could be covered by another policy.</t>
        </r>
      </text>
    </comment>
    <comment ref="B80" authorId="1" shapeId="0">
      <text>
        <r>
          <rPr>
            <b/>
            <sz val="9"/>
            <color indexed="81"/>
            <rFont val="Tahoma"/>
            <family val="2"/>
          </rPr>
          <t xml:space="preserve">
Coverage is particularly important when the contractor has unsupervised access to state property, including access during non-business hours.</t>
        </r>
      </text>
    </comment>
    <comment ref="K80" authorId="1" shapeId="0">
      <text>
        <r>
          <rPr>
            <b/>
            <sz val="9"/>
            <color indexed="81"/>
            <rFont val="Tahoma"/>
            <family val="2"/>
          </rPr>
          <t xml:space="preserve">
An example of when Bailee’s Coverage would be used is when the contractor is storing state owned property not related to the building materials of the project (computers, documents, and other state owned assets/contents).</t>
        </r>
      </text>
    </comment>
    <comment ref="K82" authorId="1" shapeId="0">
      <text>
        <r>
          <rPr>
            <b/>
            <sz val="9"/>
            <color indexed="81"/>
            <rFont val="Tahoma"/>
            <family val="2"/>
          </rPr>
          <t xml:space="preserve">
To ensure adequate coverage, ask the Contractor the total value of all property of others (state owned property and property of others) entrusted to the Contractor at any one point in time. Request an insurance requirement in an amount equal to this value.</t>
        </r>
      </text>
    </comment>
  </commentList>
</comments>
</file>

<file path=xl/sharedStrings.xml><?xml version="1.0" encoding="utf-8"?>
<sst xmlns="http://schemas.openxmlformats.org/spreadsheetml/2006/main" count="703" uniqueCount="434">
  <si>
    <t>Home</t>
  </si>
  <si>
    <t>Summary / Print</t>
  </si>
  <si>
    <t>Automobile Liability</t>
  </si>
  <si>
    <t>Builder's Risk</t>
  </si>
  <si>
    <t>Will the Contractor:</t>
  </si>
  <si>
    <t>Commercial General Liability Coverage:</t>
  </si>
  <si>
    <t>Automobile Liability Coverage:</t>
  </si>
  <si>
    <t>Contractor's Pollution Liability Coverage:</t>
  </si>
  <si>
    <t>Builder's Risk Insurance Coverage:</t>
  </si>
  <si>
    <t>Not Required</t>
  </si>
  <si>
    <t>Required</t>
  </si>
  <si>
    <t>.</t>
  </si>
  <si>
    <t>Coverage shall be written on a combined single limit of not less than</t>
  </si>
  <si>
    <t>AUTOMOBILE LIABILITY:</t>
  </si>
  <si>
    <t>Annual aggregate limit shall not be less than</t>
  </si>
  <si>
    <t>per occurrence.</t>
  </si>
  <si>
    <t>Coverage shall be written on an occurrence basis in an amount of not less than</t>
  </si>
  <si>
    <t>COMMERCIAL GENERAL LIABILITY:</t>
  </si>
  <si>
    <t>Coverage shall be written and provided in an amount of not less than</t>
  </si>
  <si>
    <t>BUILDER'S RISK:</t>
  </si>
  <si>
    <t>WORKERS' COMPENSATION &amp; EMPLOYERS' LIABILITY:</t>
  </si>
  <si>
    <t>Contractor's Pollution Liability Endorsements:</t>
  </si>
  <si>
    <t>Asbestos Liability Endorsement:</t>
  </si>
  <si>
    <t>Lead Liability Endorsement:</t>
  </si>
  <si>
    <t>●</t>
  </si>
  <si>
    <t>Partial Occupancy Coverage:</t>
  </si>
  <si>
    <t>Partial Occupancy Insurance Coverage:</t>
  </si>
  <si>
    <t>Drone Liability</t>
  </si>
  <si>
    <t>Drone Liability Coverage:</t>
  </si>
  <si>
    <t>Additional Coverages</t>
  </si>
  <si>
    <t>Aircraft Liability</t>
  </si>
  <si>
    <t>Marine Liability</t>
  </si>
  <si>
    <t>Vessel Pollution Liability</t>
  </si>
  <si>
    <t>Protection and Indemnity</t>
  </si>
  <si>
    <t>Hull and Machinery</t>
  </si>
  <si>
    <t>Marine Coverage</t>
  </si>
  <si>
    <t>Marine Coverage:</t>
  </si>
  <si>
    <t>Aircraft Liability Coverage:</t>
  </si>
  <si>
    <t>Review to confirm if additional coverages are needed.</t>
  </si>
  <si>
    <t xml:space="preserve">Additional coverages are non-typical coverages that may be required based on the exposures from specialized contracted services. </t>
  </si>
  <si>
    <t>Crime Protection</t>
  </si>
  <si>
    <t>If so, what is the property value?</t>
  </si>
  <si>
    <t>Crime Protection Coverage</t>
  </si>
  <si>
    <t>Employee Dishonesty or Fidelity Bond:</t>
  </si>
  <si>
    <t>Bailee's Coverage</t>
  </si>
  <si>
    <t>Bailee's Coverage:</t>
  </si>
  <si>
    <t>CRIME PROTECTION COVERAGE (EMPLOYEE DISHONESTY or FIDELITY BOND):</t>
  </si>
  <si>
    <t>AIRCRAFT LIABILITY:</t>
  </si>
  <si>
    <t>BAILEE'S COVERAGE:</t>
  </si>
  <si>
    <t>DRONE / UNMANNED AIRCRAFT SYSTEMS (UAS) / UNMANNED AERIAL VEHICLE (UAV) LIABILITY:</t>
  </si>
  <si>
    <t>MARINE LIABILITY:</t>
  </si>
  <si>
    <t>MARINE HULL AND MACHINERY:</t>
  </si>
  <si>
    <t>MARINE PROTECTION AND INDEMNITY:</t>
  </si>
  <si>
    <t>VESSEL POLLUTION LIABILITY:</t>
  </si>
  <si>
    <t>Site Characteristics</t>
  </si>
  <si>
    <t>Site Work</t>
  </si>
  <si>
    <t>Commercial General Liability Coverage</t>
  </si>
  <si>
    <t>1. Functional Classification</t>
  </si>
  <si>
    <t>Functional Classification</t>
  </si>
  <si>
    <t>01 Rural Principal Arterial – Interstate</t>
  </si>
  <si>
    <t>02 Rural Principal Arterial – Other</t>
  </si>
  <si>
    <t>06 Rural Minor Arterial</t>
  </si>
  <si>
    <t>07 Rural Major Collector</t>
  </si>
  <si>
    <t>08 Rural Minor Collector</t>
  </si>
  <si>
    <t>09 Rural Local</t>
  </si>
  <si>
    <t>11 Urban Principal Arterial – Interstate</t>
  </si>
  <si>
    <t>14 Urban Principal Arterial – Other</t>
  </si>
  <si>
    <t>16 Urban Minor Arterial</t>
  </si>
  <si>
    <t>17 Urban Major Collector</t>
  </si>
  <si>
    <t>18 Urban Minor Collector</t>
  </si>
  <si>
    <t>19 Urban Local</t>
  </si>
  <si>
    <t>99 No functional Classification</t>
  </si>
  <si>
    <t>Selected Functional Classification</t>
  </si>
  <si>
    <t>FC Number</t>
  </si>
  <si>
    <t>Points</t>
  </si>
  <si>
    <t>03 Rural Principal Arterial – FWY/EXP</t>
  </si>
  <si>
    <t>12 Urban Principal Arterial – FWY/EXP</t>
  </si>
  <si>
    <t>2. Average Daily Traffic</t>
  </si>
  <si>
    <t>Average Daily Traffic</t>
  </si>
  <si>
    <t>3. Posted Speed</t>
  </si>
  <si>
    <t>Selected ADT</t>
  </si>
  <si>
    <t>ADT</t>
  </si>
  <si>
    <t>Posted Speed</t>
  </si>
  <si>
    <t>PS</t>
  </si>
  <si>
    <t>BP Traffic</t>
  </si>
  <si>
    <t>Selected BP Traffic</t>
  </si>
  <si>
    <t>No</t>
  </si>
  <si>
    <t>Yes</t>
  </si>
  <si>
    <t>4. Bike / Pedestrian</t>
  </si>
  <si>
    <t>Proj. Length</t>
  </si>
  <si>
    <t>Selected Posted Speed</t>
  </si>
  <si>
    <t>Number of Safety Priority Index System Sites</t>
  </si>
  <si>
    <t>SPIS</t>
  </si>
  <si>
    <t>Selected SPIS</t>
  </si>
  <si>
    <t>Number of Intersections</t>
  </si>
  <si>
    <t>Intersections</t>
  </si>
  <si>
    <t>Selected Intersections</t>
  </si>
  <si>
    <r>
      <t xml:space="preserve">Link to </t>
    </r>
    <r>
      <rPr>
        <sz val="11"/>
        <color theme="4" tint="-0.249977111117893"/>
        <rFont val="Calibri"/>
        <family val="2"/>
        <scheme val="minor"/>
      </rPr>
      <t>ODOT Functional Classification Reports</t>
    </r>
  </si>
  <si>
    <t>Adjacent Property Type</t>
  </si>
  <si>
    <t>Selected Property Type</t>
  </si>
  <si>
    <t>Prop. Type</t>
  </si>
  <si>
    <t>State Property Severity</t>
  </si>
  <si>
    <t>Severity</t>
  </si>
  <si>
    <t>Selected Severity</t>
  </si>
  <si>
    <t>Moderate (Between $100K and $500K)</t>
  </si>
  <si>
    <t>High (Between $500K and $2M)</t>
  </si>
  <si>
    <t>Residential</t>
  </si>
  <si>
    <t>Commercial</t>
  </si>
  <si>
    <t>Industrial</t>
  </si>
  <si>
    <t>Commercial General Liability Ranking</t>
  </si>
  <si>
    <t>Total Score</t>
  </si>
  <si>
    <t>Per occurrence amount:</t>
  </si>
  <si>
    <t>Aggregate amount:</t>
  </si>
  <si>
    <t>s</t>
  </si>
  <si>
    <t>Combined single limit amount:</t>
  </si>
  <si>
    <t>Endorsement</t>
  </si>
  <si>
    <t>Selected</t>
  </si>
  <si>
    <t>Contractual Liability - Railroads CG 24 17</t>
  </si>
  <si>
    <t>Commercial General Liability Endorsement:</t>
  </si>
  <si>
    <t>Contractual Liability -                                      Railroads CG 24 17 Endorsement:</t>
  </si>
  <si>
    <t>A. COMMERCIAL GENERAL LIABILITY - CONTRACTUAL LIABILITY - RAILROADS CG 24 17 ENDORSEMENT</t>
  </si>
  <si>
    <t xml:space="preserve">Note: When work to be performed includes operations or activity within 50 feet of any railroad property, the Contractor shall provide the above endorsement, or equivalent, on the Commercial General Liability policy. </t>
  </si>
  <si>
    <t>Automobile Liability Coverage</t>
  </si>
  <si>
    <t>Automobile Use</t>
  </si>
  <si>
    <t>1. Use a vehicle to accomplish</t>
  </si>
  <si>
    <t>the work?</t>
  </si>
  <si>
    <t>3. Transport state property, clients,</t>
  </si>
  <si>
    <t>or employees?</t>
  </si>
  <si>
    <t>Automobile Liability Ranking</t>
  </si>
  <si>
    <t>To Accomplish the Work</t>
  </si>
  <si>
    <t xml:space="preserve">To/From State Locations/Facilities </t>
  </si>
  <si>
    <t>Transport State Property, Employees or Clients</t>
  </si>
  <si>
    <t>Combined Single Limit Amount</t>
  </si>
  <si>
    <t>Transport Passengers in 10+ van/bus</t>
  </si>
  <si>
    <t>Site condition risk exposure</t>
  </si>
  <si>
    <t>Transporting Hazardous Materials</t>
  </si>
  <si>
    <t>Automobile Liability with Pollution Coverage:</t>
  </si>
  <si>
    <t>It was indicated when assessing Pollution Liability Insurance that pollution related work will be conducted as part of the Scope of Work (SOW).</t>
  </si>
  <si>
    <t>Commercial Automobile Liability with Pollution Coverage is required.</t>
  </si>
  <si>
    <t>Automobile Liability w/ Pollution Coverage</t>
  </si>
  <si>
    <t>Pollution Liability Ranking</t>
  </si>
  <si>
    <t>Aggregate</t>
  </si>
  <si>
    <t xml:space="preserve">Pollution Liability Coverage               </t>
  </si>
  <si>
    <t>1a. Asbestos</t>
  </si>
  <si>
    <t>1b. Lead</t>
  </si>
  <si>
    <t>1c. Other hazardous materials</t>
  </si>
  <si>
    <t xml:space="preserve">low risk abatement </t>
  </si>
  <si>
    <t xml:space="preserve">medium-high risk abatement </t>
  </si>
  <si>
    <t>2. Scale and risk of hazardous material abatement:</t>
  </si>
  <si>
    <t xml:space="preserve">Hazardous Materials                    </t>
  </si>
  <si>
    <t>1. Location of the site</t>
  </si>
  <si>
    <t>Hazardous Materials</t>
  </si>
  <si>
    <t>Asbestos</t>
  </si>
  <si>
    <t>Nonfriable</t>
  </si>
  <si>
    <t>Friable</t>
  </si>
  <si>
    <t>Both</t>
  </si>
  <si>
    <t>Selected Asbestos Type</t>
  </si>
  <si>
    <t>Lead</t>
  </si>
  <si>
    <t>Other</t>
  </si>
  <si>
    <t>Abatement (small scale / low risk)</t>
  </si>
  <si>
    <t>Abatement (med.-large scale / risk)</t>
  </si>
  <si>
    <t>species</t>
  </si>
  <si>
    <t>Site Risk Exposure:</t>
  </si>
  <si>
    <t>Site risk exposure rating:</t>
  </si>
  <si>
    <t>Surface water</t>
  </si>
  <si>
    <t>Groundwater</t>
  </si>
  <si>
    <t>Active well</t>
  </si>
  <si>
    <t>Wetland or riparian area</t>
  </si>
  <si>
    <t>Threatened or endangered species</t>
  </si>
  <si>
    <t>Location</t>
  </si>
  <si>
    <t>Rural</t>
  </si>
  <si>
    <t>Urban</t>
  </si>
  <si>
    <t xml:space="preserve">
Click here to 
continue working on the                        Insurance Risk Assessment
</t>
  </si>
  <si>
    <t>Commercial General Liability</t>
  </si>
  <si>
    <t>Minimum coverage:</t>
  </si>
  <si>
    <t>A. PARTIAL OCCUPANCY COVERAGE (Builder’s Risk Partial Occupancy Endorsement):</t>
  </si>
  <si>
    <t xml:space="preserve">A. AUTOMOBILE LIABILITY with POLLUTION LIABILITY: </t>
  </si>
  <si>
    <t>POLLUTION LIABILITY:</t>
  </si>
  <si>
    <t>A. POLLUTION LIABILITY ENDORSEMENT (Asbestos Liability Endorsement):</t>
  </si>
  <si>
    <t>Workers' Compensation and Employers' Liability do not need to be risk assessed. Requirements are included in the Insurance Requirements template.</t>
  </si>
  <si>
    <t>B. POLLUTION LIABILITY ENDORSEMENT (Lead Liability Endorsement):</t>
  </si>
  <si>
    <t>Pollution Liability</t>
  </si>
  <si>
    <t>Contact OPORiskManagement@odot.state.or.us</t>
  </si>
  <si>
    <r>
      <t xml:space="preserve">Click </t>
    </r>
    <r>
      <rPr>
        <b/>
        <sz val="13"/>
        <color theme="4"/>
        <rFont val="Calibri"/>
        <family val="2"/>
        <scheme val="minor"/>
      </rPr>
      <t>HERE</t>
    </r>
    <r>
      <rPr>
        <b/>
        <sz val="13"/>
        <color theme="1"/>
        <rFont val="Calibri"/>
        <family val="2"/>
        <scheme val="minor"/>
      </rPr>
      <t xml:space="preserve"> for more information on Automobile Liability</t>
    </r>
  </si>
  <si>
    <r>
      <t xml:space="preserve">Click </t>
    </r>
    <r>
      <rPr>
        <b/>
        <sz val="13"/>
        <color theme="4"/>
        <rFont val="Calibri"/>
        <family val="2"/>
        <scheme val="minor"/>
      </rPr>
      <t>HERE</t>
    </r>
    <r>
      <rPr>
        <b/>
        <sz val="13"/>
        <color theme="1"/>
        <rFont val="Calibri"/>
        <family val="2"/>
        <scheme val="minor"/>
      </rPr>
      <t xml:space="preserve"> for more information on Pollution Liability</t>
    </r>
  </si>
  <si>
    <r>
      <t xml:space="preserve">Click </t>
    </r>
    <r>
      <rPr>
        <b/>
        <sz val="13"/>
        <color theme="4"/>
        <rFont val="Calibri"/>
        <family val="2"/>
        <scheme val="minor"/>
      </rPr>
      <t>HERE</t>
    </r>
    <r>
      <rPr>
        <b/>
        <sz val="13"/>
        <color theme="1"/>
        <rFont val="Calibri"/>
        <family val="2"/>
        <scheme val="minor"/>
      </rPr>
      <t xml:space="preserve"> for more information on CGL Coverage</t>
    </r>
  </si>
  <si>
    <r>
      <t xml:space="preserve">Click </t>
    </r>
    <r>
      <rPr>
        <b/>
        <sz val="13"/>
        <color theme="4" tint="-0.249977111117893"/>
        <rFont val="Calibri"/>
        <family val="2"/>
        <scheme val="minor"/>
      </rPr>
      <t>HERE</t>
    </r>
    <r>
      <rPr>
        <b/>
        <sz val="13"/>
        <color rgb="FF000000"/>
        <rFont val="Calibri"/>
        <family val="2"/>
        <scheme val="minor"/>
      </rPr>
      <t xml:space="preserve"> for more information on Additional Coverages</t>
    </r>
  </si>
  <si>
    <r>
      <t xml:space="preserve">Click </t>
    </r>
    <r>
      <rPr>
        <b/>
        <sz val="13"/>
        <color theme="4" tint="-0.249977111117893"/>
        <rFont val="Calibri"/>
        <family val="2"/>
        <scheme val="minor"/>
      </rPr>
      <t>HERE</t>
    </r>
    <r>
      <rPr>
        <b/>
        <sz val="13"/>
        <color rgb="FF000000"/>
        <rFont val="Calibri"/>
        <family val="2"/>
        <scheme val="minor"/>
      </rPr>
      <t xml:space="preserve"> for more information on Aircraft Liability</t>
    </r>
  </si>
  <si>
    <r>
      <t xml:space="preserve">Click </t>
    </r>
    <r>
      <rPr>
        <b/>
        <sz val="13"/>
        <color theme="4" tint="-0.249977111117893"/>
        <rFont val="Calibri"/>
        <family val="2"/>
        <scheme val="minor"/>
      </rPr>
      <t>HERE</t>
    </r>
    <r>
      <rPr>
        <b/>
        <sz val="13"/>
        <color rgb="FF000000"/>
        <rFont val="Calibri"/>
        <family val="2"/>
        <scheme val="minor"/>
      </rPr>
      <t xml:space="preserve"> for more information on Bailee's Coverage</t>
    </r>
  </si>
  <si>
    <r>
      <t xml:space="preserve">Click </t>
    </r>
    <r>
      <rPr>
        <b/>
        <sz val="13"/>
        <color theme="4" tint="-0.249977111117893"/>
        <rFont val="Calibri"/>
        <family val="2"/>
        <scheme val="minor"/>
      </rPr>
      <t>HERE</t>
    </r>
    <r>
      <rPr>
        <b/>
        <sz val="13"/>
        <color rgb="FF000000"/>
        <rFont val="Calibri"/>
        <family val="2"/>
        <scheme val="minor"/>
      </rPr>
      <t xml:space="preserve"> for more information on Crime Protection</t>
    </r>
  </si>
  <si>
    <r>
      <t xml:space="preserve">Click </t>
    </r>
    <r>
      <rPr>
        <b/>
        <sz val="13"/>
        <color theme="4" tint="-0.249977111117893"/>
        <rFont val="Calibri"/>
        <family val="2"/>
        <scheme val="minor"/>
      </rPr>
      <t>HERE</t>
    </r>
    <r>
      <rPr>
        <b/>
        <sz val="13"/>
        <color rgb="FF000000"/>
        <rFont val="Calibri"/>
        <family val="2"/>
        <scheme val="minor"/>
      </rPr>
      <t xml:space="preserve"> for more information on Marine Coverage</t>
    </r>
  </si>
  <si>
    <t>↓</t>
  </si>
  <si>
    <t>To verify Pollution Liability is needed, contact OPORiskManagement@odot.state.or.us with the following: Hazardous Materials Report, SOW, Insurance Risk Assessment, Location of Project and Images of Project</t>
  </si>
  <si>
    <t xml:space="preserve">
Automobile Liability insurance is typically required in most contracts. Automobile Liability is needed whenever contracted work requires use of a licensed vehicle on public roads or on ODOT property (this includes driving between job sites, to and from meetings, and/or occasional trips).
</t>
  </si>
  <si>
    <t>Traffic in Work Zone</t>
  </si>
  <si>
    <t>Per Occurrence</t>
  </si>
  <si>
    <t>Bike / Pedestrian Traffic in Work Zone</t>
  </si>
  <si>
    <t xml:space="preserve">          Commercial General Liability</t>
  </si>
  <si>
    <t xml:space="preserve">     Automobile Liability</t>
  </si>
  <si>
    <t xml:space="preserve">      Additional Coverages</t>
  </si>
  <si>
    <t xml:space="preserve">       Pollution Liability</t>
  </si>
  <si>
    <t>Click</t>
  </si>
  <si>
    <t>to navigate back to the home page.</t>
  </si>
  <si>
    <t>Commercial General Liability assessment needs to be completed in order to complete the Pollution Liability assessment</t>
  </si>
  <si>
    <t>It was indicated that the Contractor will not be working with hazardous materials. Pollution Liability Coverage is not required.</t>
  </si>
  <si>
    <t>from the site?</t>
  </si>
  <si>
    <t>Work Zone Restrictions</t>
  </si>
  <si>
    <t>Number of</t>
  </si>
  <si>
    <t>Selected Work Zone Restrictions</t>
  </si>
  <si>
    <t>1. Number of Work Zone</t>
  </si>
  <si>
    <t xml:space="preserve">  Restrictions</t>
  </si>
  <si>
    <t>Considering the Contractor's Operations:</t>
  </si>
  <si>
    <t>1. Single engine piston aircraft?</t>
  </si>
  <si>
    <t>2. Multi engine piston aircraft?</t>
  </si>
  <si>
    <t>3. Single engine turbine aircraft?</t>
  </si>
  <si>
    <t>4. Multi engine turbine aircraft?</t>
  </si>
  <si>
    <t>Aircraft Liability - Single Engine Piston</t>
  </si>
  <si>
    <t>Aircraft Liability - Multi Engine Piston</t>
  </si>
  <si>
    <t>Aircraft Liability - Single Engine Turbine</t>
  </si>
  <si>
    <t>Aircraft Liability - Multi Engine Turbine</t>
  </si>
  <si>
    <t>Have care, custody and control of state owned property</t>
  </si>
  <si>
    <t>for storage or servicing?</t>
  </si>
  <si>
    <t>structure(s) to be built?</t>
  </si>
  <si>
    <t>Will Partial Occupancy</t>
  </si>
  <si>
    <t>Coverage be required?</t>
  </si>
  <si>
    <t>Builder's Risk - Partial Occupancy</t>
  </si>
  <si>
    <t>Have access to substantially valuable state owned</t>
  </si>
  <si>
    <t>tangible movable property?</t>
  </si>
  <si>
    <t>Drone Liability - Low Risk</t>
  </si>
  <si>
    <t>Drone Liability - High Risk</t>
  </si>
  <si>
    <t>Professional Liability - Stamped Drawings</t>
  </si>
  <si>
    <t>coverages been reviewed?</t>
  </si>
  <si>
    <t>Additional Coverages - Reviewed</t>
  </si>
  <si>
    <t>↑</t>
  </si>
  <si>
    <t xml:space="preserve"> </t>
  </si>
  <si>
    <t>additional coverages</t>
  </si>
  <si>
    <t>have been reviewed.</t>
  </si>
  <si>
    <r>
      <t>Select "</t>
    </r>
    <r>
      <rPr>
        <b/>
        <sz val="13"/>
        <color theme="1"/>
        <rFont val="Calibri"/>
        <family val="2"/>
        <scheme val="minor"/>
      </rPr>
      <t>Yes</t>
    </r>
    <r>
      <rPr>
        <sz val="13"/>
        <color theme="1"/>
        <rFont val="Calibri"/>
        <family val="2"/>
        <scheme val="minor"/>
      </rPr>
      <t>" to acknowledge</t>
    </r>
  </si>
  <si>
    <t>Have all additional</t>
  </si>
  <si>
    <t>Link</t>
  </si>
  <si>
    <t>If pollution related work is part of the scope of the contract and the Pollution Liability assessment indicates that Pollution Liability coverage is required, then Automobile Liability with Pollution Coverage will be required.</t>
  </si>
  <si>
    <t>The Pollution Liability assessment indicated that Pollution Liability coverage is required. For transporting the pollution related work, Automobile Liability with Pollution Coverage is required.</t>
  </si>
  <si>
    <t>Automobile Liability with Pollution Coverage is required for transporting pollution related work. Review requirements within the Automobile Liability assessment.</t>
  </si>
  <si>
    <r>
      <t xml:space="preserve">Link to </t>
    </r>
    <r>
      <rPr>
        <sz val="11"/>
        <color theme="4"/>
        <rFont val="Calibri"/>
        <family val="2"/>
        <scheme val="minor"/>
      </rPr>
      <t>Threatened and Endangered native wildlife</t>
    </r>
  </si>
  <si>
    <t>2. Water present at or within 120 yards from the site?</t>
  </si>
  <si>
    <t>2a. Surface water</t>
  </si>
  <si>
    <t>2b. Groundwater</t>
  </si>
  <si>
    <t>2c. Active well</t>
  </si>
  <si>
    <t>3. Protected area or species at or within 120 yards</t>
  </si>
  <si>
    <t>3a. Wetland or riparian area</t>
  </si>
  <si>
    <t>3b. Threatened or endangered</t>
  </si>
  <si>
    <t>5. Project Length (Miles)</t>
  </si>
  <si>
    <t xml:space="preserve">  to state property?</t>
  </si>
  <si>
    <t xml:space="preserve">  to adjacent properties? </t>
  </si>
  <si>
    <t xml:space="preserve">  If so, what type of property is adjacent to the site?</t>
  </si>
  <si>
    <t xml:space="preserve">  of any railroad property?</t>
  </si>
  <si>
    <t>Selected Number of Years</t>
  </si>
  <si>
    <t>Project Length - Miles</t>
  </si>
  <si>
    <t>Selected Project Length in Miles</t>
  </si>
  <si>
    <r>
      <t xml:space="preserve">
Commercial General Liability (CGL) </t>
    </r>
    <r>
      <rPr>
        <b/>
        <u/>
        <sz val="13"/>
        <color theme="1"/>
        <rFont val="Calibri"/>
        <family val="2"/>
        <scheme val="minor"/>
      </rPr>
      <t>is required in all contracts</t>
    </r>
    <r>
      <rPr>
        <b/>
        <sz val="13"/>
        <color theme="1"/>
        <rFont val="Calibri"/>
        <family val="2"/>
        <scheme val="minor"/>
      </rPr>
      <t xml:space="preserve">. It is perhaps the most important of all insurance policies in a contractual relationship. It ensures the Contractor has broad liability coverage for contractual activities and for completed operations. 
Note: CGL does not provide coverage for Professional Liability.
</t>
    </r>
  </si>
  <si>
    <t>Auto-populated</t>
  </si>
  <si>
    <t>OPORiskManagement@odot.state.or.us</t>
  </si>
  <si>
    <t xml:space="preserve">needed to transport passengers, contact </t>
  </si>
  <si>
    <t xml:space="preserve">Note: If a 10+ passenger van/bus is </t>
  </si>
  <si>
    <t>2. Use a drone(s) to conduct work</t>
  </si>
  <si>
    <t xml:space="preserve">     over urban, high vehicle traffic,</t>
  </si>
  <si>
    <t xml:space="preserve">       high fire risk and/or other </t>
  </si>
  <si>
    <t xml:space="preserve">       high risk areas?</t>
  </si>
  <si>
    <t>1. Use a drone(s) to conduct work</t>
  </si>
  <si>
    <t xml:space="preserve">     over rural, and/or other </t>
  </si>
  <si>
    <t xml:space="preserve">       low risk areas?</t>
  </si>
  <si>
    <t>Systems (UAS) and Unmanned Aerial Vehicle (UAV).</t>
  </si>
  <si>
    <t>Note: Drones are also known as Unmanned Aircraft</t>
  </si>
  <si>
    <t>If a Builder's Risk Policy is required,</t>
  </si>
  <si>
    <t>what is the value of the</t>
  </si>
  <si>
    <t xml:space="preserve">Builder’s Risk Insurance is a type of property insurance </t>
  </si>
  <si>
    <t>used to provide coverage for a structure should the</t>
  </si>
  <si>
    <t>structure sustain physical loss or damage from a covered</t>
  </si>
  <si>
    <t>Will the Contractor use an aircraft to conduct work?</t>
  </si>
  <si>
    <t>cause, such as fire, wind, theft and vandalism.</t>
  </si>
  <si>
    <r>
      <t xml:space="preserve">contact </t>
    </r>
    <r>
      <rPr>
        <sz val="13"/>
        <color theme="4"/>
        <rFont val="Calibri"/>
        <family val="2"/>
        <scheme val="minor"/>
      </rPr>
      <t>OPORiskManagement@odot.state.or.us</t>
    </r>
    <r>
      <rPr>
        <sz val="13"/>
        <rFont val="Calibri"/>
        <family val="2"/>
        <scheme val="minor"/>
      </rPr>
      <t>.</t>
    </r>
  </si>
  <si>
    <t>Select the below aircraft engine type:</t>
  </si>
  <si>
    <t>While conducting work, will the Contractor:</t>
  </si>
  <si>
    <r>
      <t xml:space="preserve">
Pollution Liability insurance is typically required when the Contractor will be using, removing, hauling, storing, or disposing of hazardous materials.                                    
                                                       If Pollution Liability is identified as a project insurance requirement, contact </t>
    </r>
    <r>
      <rPr>
        <b/>
        <sz val="13"/>
        <color theme="4"/>
        <rFont val="Calibri"/>
        <family val="2"/>
        <scheme val="minor"/>
      </rPr>
      <t xml:space="preserve">OPORiskManagement  @odot.state.or.us                 </t>
    </r>
    <r>
      <rPr>
        <b/>
        <sz val="13"/>
        <rFont val="Calibri"/>
        <family val="2"/>
        <scheme val="minor"/>
      </rPr>
      <t>for verification.</t>
    </r>
  </si>
  <si>
    <r>
      <t xml:space="preserve">Link to </t>
    </r>
    <r>
      <rPr>
        <sz val="11"/>
        <color theme="4" tint="-0.249977111117893"/>
        <rFont val="Calibri"/>
        <family val="2"/>
        <scheme val="minor"/>
      </rPr>
      <t>ODOT TransGIS</t>
    </r>
  </si>
  <si>
    <t>Traditional Highway Construction</t>
  </si>
  <si>
    <t>Insurance Risk Assessment</t>
  </si>
  <si>
    <t>7. Number of Work Zone</t>
  </si>
  <si>
    <t xml:space="preserve">      Intersections and Interchanges</t>
  </si>
  <si>
    <t>2. Night Time Work</t>
  </si>
  <si>
    <t>3. Project Duration (Years)</t>
  </si>
  <si>
    <t>4. How severe could the Contractor cause damage</t>
  </si>
  <si>
    <t xml:space="preserve">5. Could the Contractor cause property damage </t>
  </si>
  <si>
    <t>6. Will work be performed within 50 feet</t>
  </si>
  <si>
    <t>Project Duration - Years</t>
  </si>
  <si>
    <t>Work During Night Time</t>
  </si>
  <si>
    <t>Night Time</t>
  </si>
  <si>
    <t>Selected Night Time</t>
  </si>
  <si>
    <t>The Pollution Liability assessment indicated that Pollution Liability coverage is not required. Thus, Automobile Liability with Pollution Coverage is not required.</t>
  </si>
  <si>
    <t xml:space="preserve">
Additional coverages are non-typical coverages that may be required based on the exposures from specialized contracted services. These types of coverages include, but are not limited to, Marine Liability, Drone Liability, Aircraft Liability and more.
Review to confirm if additional coverages are needed.
</t>
  </si>
  <si>
    <t>1. Work with (abate, remove, disrupt, and/or dispose):</t>
  </si>
  <si>
    <t>For assistance on if Builder’s Risk should be required,</t>
  </si>
  <si>
    <t>User Guide</t>
  </si>
  <si>
    <t>Welcome to the Traditional Highway Construction Insurance Risk Assessment.</t>
  </si>
  <si>
    <t>Introduction</t>
  </si>
  <si>
    <t>Navigation Tools</t>
  </si>
  <si>
    <r>
      <t>·</t>
    </r>
    <r>
      <rPr>
        <sz val="7"/>
        <color theme="1"/>
        <rFont val="Times New Roman"/>
        <family val="1"/>
      </rPr>
      <t/>
    </r>
  </si>
  <si>
    <t>·</t>
  </si>
  <si>
    <t>Blue Boxes</t>
  </si>
  <si>
    <t>Blue Text</t>
  </si>
  <si>
    <t>Red Triangles</t>
  </si>
  <si>
    <t>Assessment Steps</t>
  </si>
  <si>
    <t xml:space="preserve">1. </t>
  </si>
  <si>
    <t>Complete all questions in each insurance type assessment:</t>
  </si>
  <si>
    <t xml:space="preserve">Commercial General </t>
  </si>
  <si>
    <t>Liability</t>
  </si>
  <si>
    <t xml:space="preserve">2. </t>
  </si>
  <si>
    <t>Completed</t>
  </si>
  <si>
    <t>will appear on the Home page above each applicable insurance type once it’s completed.</t>
  </si>
  <si>
    <t xml:space="preserve">Note: To complete the Additional Coverages Assessment, acknowledge that all additional coverages have been reviewed </t>
  </si>
  <si>
    <t>within the Additional Coverages section at the bottom of the page.</t>
  </si>
  <si>
    <t>by selecting</t>
  </si>
  <si>
    <t>User Guide - Additional Coverages Note</t>
  </si>
  <si>
    <t xml:space="preserve">3. </t>
  </si>
  <si>
    <t xml:space="preserve">offers a summary of the completed Insurance Risk Assessment by displaying all required insurance types, </t>
  </si>
  <si>
    <t>Save Assessment</t>
  </si>
  <si>
    <t>Questions / Comments</t>
  </si>
  <si>
    <t xml:space="preserve">Start the Insurance Risk Assessment by clicking      </t>
  </si>
  <si>
    <t xml:space="preserve">This Insurance Risk Assessment has been developed to help the project team, consultant team or local agency project team </t>
  </si>
  <si>
    <t xml:space="preserve">identify appropriate insurance types and amounts for Traditional Highway Construction projects. </t>
  </si>
  <si>
    <t>Construction Contract Insurance Requirements</t>
  </si>
  <si>
    <r>
      <t xml:space="preserve">These contract insurance requirements are based off of an insurance risk assessment. If a different conclusion is made, contact </t>
    </r>
    <r>
      <rPr>
        <sz val="8"/>
        <color theme="4"/>
        <rFont val="Calibri"/>
        <family val="2"/>
        <scheme val="minor"/>
      </rPr>
      <t>OPORiskManagement@odot.state.or.us</t>
    </r>
    <r>
      <rPr>
        <sz val="8"/>
        <color theme="1"/>
        <rFont val="Calibri"/>
        <family val="2"/>
        <scheme val="minor"/>
      </rPr>
      <t>.</t>
    </r>
  </si>
  <si>
    <t>Save in Project Management folder.</t>
  </si>
  <si>
    <r>
      <t xml:space="preserve">ProjectWise – If your saving </t>
    </r>
    <r>
      <rPr>
        <b/>
        <sz val="13"/>
        <color theme="1"/>
        <rFont val="Calibri"/>
        <family val="2"/>
        <scheme val="minor"/>
      </rPr>
      <t>IRA Excel file</t>
    </r>
    <r>
      <rPr>
        <sz val="13"/>
        <color theme="1"/>
        <rFont val="Calibri"/>
        <family val="2"/>
        <scheme val="minor"/>
      </rPr>
      <t xml:space="preserve"> within ProjectWise:</t>
    </r>
  </si>
  <si>
    <t>Name:</t>
  </si>
  <si>
    <t>Title:</t>
  </si>
  <si>
    <t>Consultant Completed</t>
  </si>
  <si>
    <t>Firm:</t>
  </si>
  <si>
    <t>Project Information</t>
  </si>
  <si>
    <t>Key Number:</t>
  </si>
  <si>
    <t>ODOT Completed</t>
  </si>
  <si>
    <t>Consultant Process</t>
  </si>
  <si>
    <t>Welcome to the Insurance Risk Assessment process for Consultant completed projects.</t>
  </si>
  <si>
    <t>The process below identifies the steps and the responsible party for completing an Insurance Risk Assessment and</t>
  </si>
  <si>
    <t>identifying contract insurance requirements within special provisions on Consultant Completed Projects.</t>
  </si>
  <si>
    <t>Acronym/Initialism:</t>
  </si>
  <si>
    <t xml:space="preserve">Insurance Risk Assessment – IRA </t>
  </si>
  <si>
    <t>Local Agency Liaison – LAL</t>
  </si>
  <si>
    <t>ODOT Resident Engineer-Consultant Projects – ODOT RE-CP</t>
  </si>
  <si>
    <t>Process Steps</t>
  </si>
  <si>
    <t>Step</t>
  </si>
  <si>
    <t>Responsible Party</t>
  </si>
  <si>
    <t>Action</t>
  </si>
  <si>
    <t>Consultant Designer</t>
  </si>
  <si>
    <r>
      <t xml:space="preserve">Download the Insurance Risk Assessment for Traditional Highway Construction (Excel file) from </t>
    </r>
    <r>
      <rPr>
        <u/>
        <sz val="13"/>
        <color theme="4"/>
        <rFont val="Calibri"/>
        <family val="2"/>
        <scheme val="minor"/>
      </rPr>
      <t>ODOT Procurement – Consultant Forms &amp; Resources</t>
    </r>
    <r>
      <rPr>
        <sz val="13"/>
        <color rgb="FF01579B"/>
        <rFont val="Calibri"/>
        <family val="2"/>
        <scheme val="minor"/>
      </rPr>
      <t xml:space="preserve"> under Miscellaneous Procurement Forms (typically required for consultants) dropdown.</t>
    </r>
  </si>
  <si>
    <t>Send the completed IRA to the project’s ODOT RE-CP or LAL.</t>
  </si>
  <si>
    <t>ODOT RE-CP or LAL</t>
  </si>
  <si>
    <t>Verify Consultant data provided within the IRA.</t>
  </si>
  <si>
    <t>Send a copy of Insurance Risk Assessment Summary (IRA) Excel to the Consultant Specifications Writer.</t>
  </si>
  <si>
    <t>Consultant Specifications Writer</t>
  </si>
  <si>
    <t xml:space="preserve">Save as “Insurance Risk Assessment”; and </t>
  </si>
  <si>
    <t>Save IRA within ProjectWise (do not replace the Consultant’s file):
    • Save as “Insurance Risk Assessment” 
    • Save in Project Management folder
Note: If ProjectWise is not applicable save in a Project Management file.</t>
  </si>
  <si>
    <t>Include a copy of the completed Insurance Risk Assessment (IRA) Excel when submitting the PS&amp;E package to the Project Controls Office.</t>
  </si>
  <si>
    <t>Incorporate Contract insurance requirements (insurance types and amounts) from the Insurance Risk Assessment (IRA) Excel into 00170.70 special provisions.</t>
  </si>
  <si>
    <t>BUILDER'S RISK INSTALLATION FLOATER:</t>
  </si>
  <si>
    <t>building materials and supplies at a storage location,</t>
  </si>
  <si>
    <t>in transit or during the installation and testing process</t>
  </si>
  <si>
    <t>that are:</t>
  </si>
  <si>
    <t>Construct, repair, or remodel a building(s) and utilize</t>
  </si>
  <si>
    <t>1. Intended to become a permanent</t>
  </si>
  <si>
    <t xml:space="preserve">  part of the building(s)?</t>
  </si>
  <si>
    <t>2. Valued at more than $10,000?</t>
  </si>
  <si>
    <t>Builder's Risk - Installation Floater - Material Permanent</t>
  </si>
  <si>
    <t>Builder's Risk - Installation Floater - Over $10K</t>
  </si>
  <si>
    <t>Coverage:</t>
  </si>
  <si>
    <t>Builder's Risk Installation Floater</t>
  </si>
  <si>
    <t>Builder's Risk Installation Floater Insurance Coverage:</t>
  </si>
  <si>
    <t>Coverage shall be provided as indicated by Builder’s Risk Installation Floater language.</t>
  </si>
  <si>
    <t>Low (Between $10K and $100K)</t>
  </si>
  <si>
    <t xml:space="preserve">4. </t>
  </si>
  <si>
    <t xml:space="preserve">Complete the </t>
  </si>
  <si>
    <t>page.</t>
  </si>
  <si>
    <t xml:space="preserve">5. </t>
  </si>
  <si>
    <t xml:space="preserve">    • Complete the IRA
    • Enter in Consultant Name, Title and Firm in Consultant Completed fields on Home page
    • Enter in Project Name and Key Number in Project Information fields on Home page
    • Save the IRA</t>
  </si>
  <si>
    <t>N/A</t>
  </si>
  <si>
    <r>
      <t xml:space="preserve">Link to </t>
    </r>
    <r>
      <rPr>
        <sz val="11"/>
        <color theme="4"/>
        <rFont val="Calibri"/>
        <family val="2"/>
        <scheme val="minor"/>
      </rPr>
      <t>Threatened and Endangered plant life</t>
    </r>
  </si>
  <si>
    <t>Minor (Less than $10K)</t>
  </si>
  <si>
    <t>Severe (More than $2M)</t>
  </si>
  <si>
    <t>Max at any point in time</t>
  </si>
  <si>
    <t>Highest in project limits</t>
  </si>
  <si>
    <t>System Sites - Top 10%</t>
  </si>
  <si>
    <t>Total top 10% SPIS sites</t>
  </si>
  <si>
    <t>First, let's start with some tips for navigating through the Insurance Risk Assessment:</t>
  </si>
  <si>
    <t>Date:</t>
  </si>
  <si>
    <r>
      <t xml:space="preserve">Feel free to reach out to </t>
    </r>
    <r>
      <rPr>
        <sz val="13"/>
        <color theme="4"/>
        <rFont val="Calibri"/>
        <family val="2"/>
        <scheme val="minor"/>
      </rPr>
      <t>OPORiskManagement@odot.state.or.us</t>
    </r>
    <r>
      <rPr>
        <sz val="13"/>
        <color theme="1"/>
        <rFont val="Calibri"/>
        <family val="2"/>
        <scheme val="minor"/>
      </rPr>
      <t xml:space="preserve"> with any questions or comments.</t>
    </r>
  </si>
  <si>
    <t>fields (Name, Title, Date) at the bottom of the</t>
  </si>
  <si>
    <t>fields (Name and Key Number) at the bottom of the</t>
  </si>
  <si>
    <t>First, let's understand the different acronyms or initialisms used within this process:</t>
  </si>
  <si>
    <t>Next, let's run through the steps and the responsible party for completing the Insurance Risk Assessment process:</t>
  </si>
  <si>
    <t>Save IRA (Excel) within ProjectWise:
    • Save as “Insurance Risk Assessment” 
    • Save in Project Management folder
Note: If ProjectWise is not applicable save in a Project Management file.</t>
  </si>
  <si>
    <t xml:space="preserve">    • Use validated data to complete the IRA
    • Enter in Name, Title and Date within ODOT Completed fields on Home page 
    • Save the IRA</t>
  </si>
  <si>
    <r>
      <t xml:space="preserve">are links to navigate internally throughout the assessment. </t>
    </r>
    <r>
      <rPr>
        <b/>
        <sz val="13"/>
        <color theme="1"/>
        <rFont val="Calibri"/>
        <family val="2"/>
        <scheme val="minor"/>
      </rPr>
      <t>Click to navigate internally.</t>
    </r>
  </si>
  <si>
    <r>
      <t xml:space="preserve">are pop-ups, which provide helpful information to help answer assessment questions. </t>
    </r>
    <r>
      <rPr>
        <b/>
        <sz val="13"/>
        <color theme="1"/>
        <rFont val="Calibri"/>
        <family val="2"/>
        <scheme val="minor"/>
      </rPr>
      <t>Hover over for pop-up.</t>
    </r>
  </si>
  <si>
    <r>
      <t xml:space="preserve">are links to navigate to external resources to help answer assessment questions. </t>
    </r>
    <r>
      <rPr>
        <b/>
        <sz val="13"/>
        <color theme="1"/>
        <rFont val="Calibri"/>
        <family val="2"/>
        <scheme val="minor"/>
      </rPr>
      <t>Click to navigate externally.</t>
    </r>
  </si>
  <si>
    <t>Next, let's run through the steps to conduct the Insurance Risk Assessment:</t>
  </si>
  <si>
    <t>amounts and endorsements applicable to the procurement. Insurance types not required are also displayed.</t>
  </si>
  <si>
    <t>Lastly, save the completed Insurance Risk Assessment to the project or contract file and submit to the Procurement Contract Specialist.</t>
  </si>
  <si>
    <t xml:space="preserve">Scroll down to review all Additional Coverage types </t>
  </si>
  <si>
    <t>Coverage types appear in order of likelihood</t>
  </si>
  <si>
    <t xml:space="preserve">Scroll down to continue working on Additional Coverages </t>
  </si>
  <si>
    <r>
      <t xml:space="preserve">If vessels will be used to conduct work, contact </t>
    </r>
    <r>
      <rPr>
        <sz val="13"/>
        <color theme="4"/>
        <rFont val="Calibri"/>
        <family val="2"/>
        <scheme val="minor"/>
      </rPr>
      <t>OPORiskManagement@odot.state.or.us</t>
    </r>
    <r>
      <rPr>
        <sz val="13"/>
        <color theme="1"/>
        <rFont val="Calibri"/>
        <family val="2"/>
        <scheme val="minor"/>
      </rPr>
      <t xml:space="preserve"> for assistance in determining appropriate coverage(s) limits.</t>
    </r>
  </si>
  <si>
    <t>Let’s jump in to understand the process.</t>
  </si>
  <si>
    <r>
      <rPr>
        <b/>
        <sz val="8"/>
        <color theme="1"/>
        <rFont val="Calibri"/>
        <family val="2"/>
        <scheme val="minor"/>
      </rPr>
      <t>Save</t>
    </r>
    <r>
      <rPr>
        <sz val="8"/>
        <color theme="1"/>
        <rFont val="Calibri"/>
        <family val="2"/>
        <scheme val="minor"/>
      </rPr>
      <t xml:space="preserve"> this Excel file by </t>
    </r>
    <r>
      <rPr>
        <b/>
        <sz val="8"/>
        <color theme="1"/>
        <rFont val="Calibri"/>
        <family val="2"/>
        <scheme val="minor"/>
      </rPr>
      <t>clicking File</t>
    </r>
    <r>
      <rPr>
        <sz val="8"/>
        <color theme="1"/>
        <rFont val="Calibri"/>
        <family val="2"/>
        <scheme val="minor"/>
      </rPr>
      <t xml:space="preserve">, </t>
    </r>
    <r>
      <rPr>
        <b/>
        <sz val="8"/>
        <color theme="1"/>
        <rFont val="Calibri"/>
        <family val="2"/>
        <scheme val="minor"/>
      </rPr>
      <t>Save As</t>
    </r>
    <r>
      <rPr>
        <sz val="8"/>
        <color theme="1"/>
        <rFont val="Calibri"/>
        <family val="2"/>
        <scheme val="minor"/>
      </rPr>
      <t xml:space="preserve">, </t>
    </r>
    <r>
      <rPr>
        <b/>
        <sz val="8"/>
        <color theme="1"/>
        <rFont val="Calibri"/>
        <family val="2"/>
        <scheme val="minor"/>
      </rPr>
      <t>select location to save</t>
    </r>
    <r>
      <rPr>
        <sz val="8"/>
        <color theme="1"/>
        <rFont val="Calibri"/>
        <family val="2"/>
        <scheme val="minor"/>
      </rPr>
      <t xml:space="preserve">, </t>
    </r>
    <r>
      <rPr>
        <b/>
        <sz val="8"/>
        <color theme="1"/>
        <rFont val="Calibri"/>
        <family val="2"/>
        <scheme val="minor"/>
      </rPr>
      <t>update file name</t>
    </r>
    <r>
      <rPr>
        <sz val="8"/>
        <color theme="1"/>
        <rFont val="Calibri"/>
        <family val="2"/>
        <scheme val="minor"/>
      </rPr>
      <t xml:space="preserve">, and </t>
    </r>
    <r>
      <rPr>
        <b/>
        <sz val="8"/>
        <color theme="1"/>
        <rFont val="Calibri"/>
        <family val="2"/>
        <scheme val="minor"/>
      </rPr>
      <t>click Save</t>
    </r>
    <r>
      <rPr>
        <sz val="8"/>
        <color theme="1"/>
        <rFont val="Calibri"/>
        <family val="2"/>
        <scheme val="minor"/>
      </rPr>
      <t xml:space="preserve">. ProjectWise instructions within </t>
    </r>
  </si>
  <si>
    <r>
      <t xml:space="preserve">ADDITIONAL COVERAGES (listed below) may be needed. Refer to the Additional Coverages section within                            the Insurance Risk Assessment or click </t>
    </r>
    <r>
      <rPr>
        <b/>
        <sz val="11"/>
        <color theme="4" tint="-0.249977111117893"/>
        <rFont val="Calibri"/>
        <family val="2"/>
        <scheme val="minor"/>
      </rPr>
      <t>HERE</t>
    </r>
    <r>
      <rPr>
        <b/>
        <sz val="11"/>
        <color theme="1"/>
        <rFont val="Calibri"/>
        <family val="2"/>
        <scheme val="minor"/>
      </rPr>
      <t xml:space="preserve"> - Coverage types appear in order of likelihood</t>
    </r>
  </si>
  <si>
    <t>Let’s jump in to understand how to utilize this assessment.</t>
  </si>
  <si>
    <t>It was indicated that the Contractor will not be conducting a hazardous material abatement or the scale/risk of abatement is below small scale / low risk. Pollution Liability Coverage is not required.</t>
  </si>
  <si>
    <t>Note:</t>
  </si>
  <si>
    <t>An orange Box</t>
  </si>
  <si>
    <t xml:space="preserve">will appear to provide a notification of an action to be completed or provide information regarding coverage. </t>
  </si>
  <si>
    <t>6. If Road Construction, Number</t>
  </si>
  <si>
    <t>of Safety Priority Index</t>
  </si>
  <si>
    <t>projects with Road Construction. For more information</t>
  </si>
  <si>
    <t>Update: Site Characteristics #6 above only applies to</t>
  </si>
  <si>
    <t xml:space="preserve">2b. Small scale / </t>
  </si>
  <si>
    <t xml:space="preserve">2c. Medium-large scale / </t>
  </si>
  <si>
    <t>Selected Abatement Type</t>
  </si>
  <si>
    <t>Abatement (minimal disruption / disposal)</t>
  </si>
  <si>
    <t>2a. Minimal disruption/disposal</t>
  </si>
  <si>
    <t>hover your curser over the red triangle for #6. (11/21)</t>
  </si>
  <si>
    <t>Notification if CGL is $5M/$10M</t>
  </si>
  <si>
    <t>If the project does not include Road Construction (4R, 3R and 1R), contact OPORiskManagement@odot.state.or.us with the SOW and Location of the Project</t>
  </si>
  <si>
    <t>2. Travel to or from state property,</t>
  </si>
  <si>
    <t>locations, ROW or buildings?</t>
  </si>
  <si>
    <t>v3.1121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</si>
</sst>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s>
  <fonts count="59" x14ac:knownFonts="1">
    <font>
      <sz val="11"/>
      <color theme="1"/>
      <name val="Calibri"/>
      <family val="2"/>
      <scheme val="minor"/>
    </font>
    <font>
      <b/>
      <sz val="16"/>
      <color theme="0"/>
      <name val="Calibri"/>
      <family val="2"/>
      <scheme val="minor"/>
    </font>
    <font>
      <b/>
      <sz val="22"/>
      <color theme="0"/>
      <name val="Calibri"/>
      <family val="2"/>
      <scheme val="minor"/>
    </font>
    <font>
      <sz val="13"/>
      <name val="Calibri"/>
      <family val="2"/>
      <scheme val="minor"/>
    </font>
    <font>
      <b/>
      <sz val="13"/>
      <name val="Calibri"/>
      <family val="2"/>
      <scheme val="minor"/>
    </font>
    <font>
      <b/>
      <sz val="26"/>
      <color theme="0"/>
      <name val="Calibri"/>
      <family val="2"/>
      <scheme val="minor"/>
    </font>
    <font>
      <sz val="11"/>
      <color theme="1"/>
      <name val="Calibri"/>
      <family val="2"/>
      <scheme val="minor"/>
    </font>
    <font>
      <b/>
      <sz val="13"/>
      <color theme="0"/>
      <name val="Calibri"/>
      <family val="2"/>
      <scheme val="minor"/>
    </font>
    <font>
      <sz val="13"/>
      <color theme="0"/>
      <name val="Calibri"/>
      <family val="2"/>
      <scheme val="minor"/>
    </font>
    <font>
      <b/>
      <sz val="9"/>
      <color indexed="81"/>
      <name val="Tahoma"/>
      <family val="2"/>
    </font>
    <font>
      <sz val="13"/>
      <color theme="1"/>
      <name val="Calibri"/>
      <family val="2"/>
      <scheme val="minor"/>
    </font>
    <font>
      <b/>
      <sz val="13"/>
      <color theme="1"/>
      <name val="Calibri"/>
      <family val="2"/>
      <scheme val="minor"/>
    </font>
    <font>
      <b/>
      <sz val="14"/>
      <color theme="1"/>
      <name val="Calibri"/>
      <family val="2"/>
      <scheme val="minor"/>
    </font>
    <font>
      <b/>
      <sz val="14"/>
      <color theme="0"/>
      <name val="Calibri"/>
      <family val="2"/>
      <scheme val="minor"/>
    </font>
    <font>
      <b/>
      <u/>
      <sz val="14"/>
      <color theme="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2"/>
      <color theme="0"/>
      <name val="Calibri"/>
      <family val="2"/>
      <scheme val="minor"/>
    </font>
    <font>
      <b/>
      <u/>
      <sz val="9"/>
      <color indexed="81"/>
      <name val="Tahoma"/>
      <family val="2"/>
    </font>
    <font>
      <b/>
      <sz val="13"/>
      <color rgb="FF000000"/>
      <name val="Calibri"/>
      <family val="2"/>
      <scheme val="minor"/>
    </font>
    <font>
      <b/>
      <sz val="13"/>
      <color theme="4" tint="-0.249977111117893"/>
      <name val="Calibri"/>
      <family val="2"/>
      <scheme val="minor"/>
    </font>
    <font>
      <sz val="12"/>
      <color theme="1"/>
      <name val="Calibri"/>
      <family val="2"/>
      <scheme val="minor"/>
    </font>
    <font>
      <sz val="8"/>
      <color theme="1"/>
      <name val="Calibri"/>
      <family val="2"/>
      <scheme val="minor"/>
    </font>
    <font>
      <sz val="11"/>
      <color theme="4" tint="-0.249977111117893"/>
      <name val="Calibri"/>
      <family val="2"/>
      <scheme val="minor"/>
    </font>
    <font>
      <b/>
      <sz val="11"/>
      <color theme="4" tint="-0.249977111117893"/>
      <name val="Calibri"/>
      <family val="2"/>
      <scheme val="minor"/>
    </font>
    <font>
      <sz val="13"/>
      <color rgb="FF000000"/>
      <name val="Calibri"/>
      <family val="2"/>
      <scheme val="minor"/>
    </font>
    <font>
      <sz val="13"/>
      <color theme="1"/>
      <name val="Calibri"/>
      <family val="2"/>
    </font>
    <font>
      <sz val="13"/>
      <color theme="4" tint="-0.249977111117893"/>
      <name val="Calibri"/>
      <family val="2"/>
    </font>
    <font>
      <sz val="13"/>
      <color theme="4" tint="-0.249977111117893"/>
      <name val="Calibri"/>
      <family val="2"/>
      <scheme val="minor"/>
    </font>
    <font>
      <b/>
      <sz val="18"/>
      <color theme="0"/>
      <name val="Calibri"/>
      <family val="2"/>
      <scheme val="minor"/>
    </font>
    <font>
      <b/>
      <sz val="8"/>
      <color theme="1"/>
      <name val="Calibri"/>
      <family val="2"/>
      <scheme val="minor"/>
    </font>
    <font>
      <b/>
      <sz val="18"/>
      <color theme="1"/>
      <name val="Calibri"/>
      <family val="2"/>
      <scheme val="minor"/>
    </font>
    <font>
      <b/>
      <sz val="20"/>
      <color theme="1"/>
      <name val="Calibri"/>
      <family val="2"/>
      <scheme val="minor"/>
    </font>
    <font>
      <b/>
      <sz val="14"/>
      <color rgb="FF01579B"/>
      <name val="Calibri"/>
      <family val="2"/>
      <scheme val="minor"/>
    </font>
    <font>
      <b/>
      <sz val="11"/>
      <color rgb="FF222222"/>
      <name val="Arial"/>
      <family val="2"/>
    </font>
    <font>
      <b/>
      <sz val="13"/>
      <color theme="4"/>
      <name val="Calibri"/>
      <family val="2"/>
      <scheme val="minor"/>
    </font>
    <font>
      <sz val="11"/>
      <name val="Calibri"/>
      <family val="2"/>
      <scheme val="minor"/>
    </font>
    <font>
      <b/>
      <sz val="36"/>
      <color theme="0"/>
      <name val="Calibri"/>
      <family val="2"/>
      <scheme val="minor"/>
    </font>
    <font>
      <b/>
      <sz val="26"/>
      <color theme="5"/>
      <name val="Calibri"/>
      <family val="2"/>
    </font>
    <font>
      <sz val="13"/>
      <color theme="4"/>
      <name val="Calibri"/>
      <family val="2"/>
      <scheme val="minor"/>
    </font>
    <font>
      <sz val="8"/>
      <color theme="4"/>
      <name val="Calibri"/>
      <family val="2"/>
      <scheme val="minor"/>
    </font>
    <font>
      <b/>
      <sz val="11"/>
      <color theme="1"/>
      <name val="Arial"/>
      <family val="2"/>
    </font>
    <font>
      <sz val="11"/>
      <color theme="4"/>
      <name val="Calibri"/>
      <family val="2"/>
      <scheme val="minor"/>
    </font>
    <font>
      <b/>
      <sz val="16"/>
      <color theme="4"/>
      <name val="Calibri"/>
      <family val="2"/>
      <scheme val="minor"/>
    </font>
    <font>
      <b/>
      <u/>
      <sz val="13"/>
      <color theme="1"/>
      <name val="Calibri"/>
      <family val="2"/>
      <scheme val="minor"/>
    </font>
    <font>
      <sz val="16"/>
      <color theme="0"/>
      <name val="Calibri"/>
      <family val="2"/>
      <scheme val="minor"/>
    </font>
    <font>
      <sz val="11"/>
      <color theme="1"/>
      <name val="Symbol"/>
      <family val="1"/>
      <charset val="2"/>
    </font>
    <font>
      <sz val="7"/>
      <color theme="1"/>
      <name val="Times New Roman"/>
      <family val="1"/>
    </font>
    <font>
      <b/>
      <sz val="15"/>
      <color theme="0"/>
      <name val="Calibri"/>
      <family val="2"/>
      <scheme val="minor"/>
    </font>
    <font>
      <sz val="13"/>
      <color rgb="FF01579B"/>
      <name val="Calibri"/>
      <family val="2"/>
      <scheme val="minor"/>
    </font>
    <font>
      <b/>
      <sz val="13"/>
      <color rgb="FF01579B"/>
      <name val="Calibri"/>
      <family val="2"/>
      <scheme val="minor"/>
    </font>
    <font>
      <u/>
      <sz val="13"/>
      <color theme="4"/>
      <name val="Calibri"/>
      <family val="2"/>
      <scheme val="minor"/>
    </font>
    <font>
      <sz val="9"/>
      <color indexed="81"/>
      <name val="Tahoma"/>
      <charset val="1"/>
    </font>
    <font>
      <sz val="7"/>
      <color theme="1"/>
      <name val="Calibri"/>
      <family val="2"/>
      <scheme val="minor"/>
    </font>
    <font>
      <b/>
      <sz val="9"/>
      <color indexed="81"/>
      <name val="Tahoma"/>
      <charset val="1"/>
    </font>
    <font>
      <sz val="11"/>
      <color theme="0" tint="-0.499984740745262"/>
      <name val="Calibri"/>
      <family val="2"/>
      <scheme val="minor"/>
    </font>
    <font>
      <sz val="11"/>
      <color theme="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01579B"/>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bgColor indexed="64"/>
      </patternFill>
    </fill>
    <fill>
      <patternFill patternType="solid">
        <fgColor theme="5" tint="-0.249977111117893"/>
        <bgColor indexed="64"/>
      </patternFill>
    </fill>
    <fill>
      <patternFill patternType="solid">
        <fgColor rgb="FF00B050"/>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1579B"/>
      </left>
      <right style="thin">
        <color rgb="FF01579B"/>
      </right>
      <top style="thin">
        <color rgb="FF01579B"/>
      </top>
      <bottom style="thin">
        <color rgb="FF01579B"/>
      </bottom>
      <diagonal/>
    </border>
    <border>
      <left style="thin">
        <color rgb="FF01579B"/>
      </left>
      <right/>
      <top/>
      <bottom/>
      <diagonal/>
    </border>
    <border>
      <left style="thin">
        <color rgb="FF01579B"/>
      </left>
      <right style="thin">
        <color rgb="FF01579B"/>
      </right>
      <top style="thin">
        <color rgb="FF01579B"/>
      </top>
      <bottom style="medium">
        <color rgb="FF01579B"/>
      </bottom>
      <diagonal/>
    </border>
    <border>
      <left style="thin">
        <color rgb="FF01579B"/>
      </left>
      <right style="thin">
        <color indexed="64"/>
      </right>
      <top style="thin">
        <color rgb="FF01579B"/>
      </top>
      <bottom style="medium">
        <color rgb="FF01579B"/>
      </bottom>
      <diagonal/>
    </border>
    <border>
      <left style="thin">
        <color indexed="64"/>
      </left>
      <right style="thin">
        <color indexed="64"/>
      </right>
      <top style="thin">
        <color rgb="FF01579B"/>
      </top>
      <bottom style="medium">
        <color rgb="FF01579B"/>
      </bottom>
      <diagonal/>
    </border>
    <border>
      <left style="thin">
        <color indexed="64"/>
      </left>
      <right style="thin">
        <color rgb="FF01579B"/>
      </right>
      <top style="thin">
        <color rgb="FF01579B"/>
      </top>
      <bottom style="medium">
        <color rgb="FF01579B"/>
      </bottom>
      <diagonal/>
    </border>
    <border>
      <left style="thin">
        <color rgb="FF01579B"/>
      </left>
      <right style="thin">
        <color rgb="FF01579B"/>
      </right>
      <top/>
      <bottom style="thin">
        <color rgb="FF01579B"/>
      </bottom>
      <diagonal/>
    </border>
    <border>
      <left style="thin">
        <color rgb="FF01579B"/>
      </left>
      <right/>
      <top style="medium">
        <color rgb="FF01579B"/>
      </top>
      <bottom style="thin">
        <color rgb="FF01579B"/>
      </bottom>
      <diagonal/>
    </border>
    <border>
      <left/>
      <right/>
      <top style="medium">
        <color rgb="FF01579B"/>
      </top>
      <bottom style="thin">
        <color rgb="FF01579B"/>
      </bottom>
      <diagonal/>
    </border>
    <border>
      <left/>
      <right style="thin">
        <color rgb="FF01579B"/>
      </right>
      <top style="medium">
        <color rgb="FF01579B"/>
      </top>
      <bottom style="thin">
        <color rgb="FF01579B"/>
      </bottom>
      <diagonal/>
    </border>
    <border>
      <left style="thin">
        <color rgb="FF01579B"/>
      </left>
      <right/>
      <top style="thin">
        <color rgb="FF01579B"/>
      </top>
      <bottom style="thin">
        <color rgb="FF01579B"/>
      </bottom>
      <diagonal/>
    </border>
    <border>
      <left/>
      <right/>
      <top style="thin">
        <color rgb="FF01579B"/>
      </top>
      <bottom style="thin">
        <color rgb="FF01579B"/>
      </bottom>
      <diagonal/>
    </border>
    <border>
      <left/>
      <right style="thin">
        <color rgb="FF01579B"/>
      </right>
      <top style="thin">
        <color rgb="FF01579B"/>
      </top>
      <bottom style="thin">
        <color rgb="FF01579B"/>
      </bottom>
      <diagonal/>
    </border>
    <border>
      <left style="thin">
        <color rgb="FF01579B"/>
      </left>
      <right/>
      <top style="medium">
        <color rgb="FF01579B"/>
      </top>
      <bottom/>
      <diagonal/>
    </border>
    <border>
      <left/>
      <right/>
      <top style="medium">
        <color rgb="FF01579B"/>
      </top>
      <bottom/>
      <diagonal/>
    </border>
    <border>
      <left/>
      <right style="thin">
        <color rgb="FF01579B"/>
      </right>
      <top style="medium">
        <color rgb="FF01579B"/>
      </top>
      <bottom/>
      <diagonal/>
    </border>
    <border>
      <left/>
      <right style="thin">
        <color theme="0" tint="-0.499984740745262"/>
      </right>
      <top/>
      <bottom/>
      <diagonal/>
    </border>
  </borders>
  <cellStyleXfs count="2">
    <xf numFmtId="0" fontId="0" fillId="0" borderId="0"/>
    <xf numFmtId="44" fontId="6" fillId="0" borderId="0" applyFont="0" applyFill="0" applyBorder="0" applyAlignment="0" applyProtection="0"/>
  </cellStyleXfs>
  <cellXfs count="334">
    <xf numFmtId="0" fontId="0" fillId="0" borderId="0" xfId="0"/>
    <xf numFmtId="0" fontId="0" fillId="0" borderId="0" xfId="0" applyFill="1"/>
    <xf numFmtId="0" fontId="0" fillId="3" borderId="0" xfId="0" applyFill="1"/>
    <xf numFmtId="0" fontId="0" fillId="4" borderId="0" xfId="0" applyFill="1"/>
    <xf numFmtId="0" fontId="10" fillId="3" borderId="0" xfId="0" applyFont="1" applyFill="1"/>
    <xf numFmtId="0" fontId="12" fillId="3" borderId="0" xfId="0" applyFont="1" applyFill="1" applyAlignment="1">
      <alignment vertical="center" wrapText="1"/>
    </xf>
    <xf numFmtId="0" fontId="12" fillId="4" borderId="0" xfId="0" applyFont="1" applyFill="1" applyAlignment="1">
      <alignment vertical="center" wrapText="1"/>
    </xf>
    <xf numFmtId="0" fontId="3" fillId="3" borderId="0" xfId="0" applyFont="1" applyFill="1"/>
    <xf numFmtId="0" fontId="1" fillId="3" borderId="0" xfId="0" applyFont="1" applyFill="1" applyAlignment="1">
      <alignment vertical="center" wrapText="1"/>
    </xf>
    <xf numFmtId="0" fontId="3" fillId="3" borderId="0" xfId="0" applyFont="1" applyFill="1" applyAlignment="1"/>
    <xf numFmtId="0" fontId="10" fillId="3" borderId="0" xfId="0" applyFont="1" applyFill="1" applyAlignment="1"/>
    <xf numFmtId="0" fontId="10" fillId="3" borderId="0" xfId="0" applyFont="1" applyFill="1" applyAlignment="1">
      <alignment vertical="center"/>
    </xf>
    <xf numFmtId="0" fontId="14" fillId="3" borderId="0" xfId="0" applyFont="1" applyFill="1" applyAlignment="1">
      <alignment vertical="center" wrapText="1"/>
    </xf>
    <xf numFmtId="0" fontId="13" fillId="3" borderId="0" xfId="0" applyFont="1" applyFill="1" applyAlignment="1">
      <alignment vertical="center" wrapText="1"/>
    </xf>
    <xf numFmtId="0" fontId="3" fillId="3" borderId="0" xfId="0" applyFont="1" applyFill="1" applyBorder="1" applyAlignment="1">
      <alignment vertical="center" wrapText="1"/>
    </xf>
    <xf numFmtId="0" fontId="0" fillId="0" borderId="0" xfId="0" applyFill="1" applyBorder="1"/>
    <xf numFmtId="0" fontId="16" fillId="0" borderId="0" xfId="0" applyFont="1" applyFill="1" applyBorder="1"/>
    <xf numFmtId="0" fontId="16" fillId="5" borderId="3" xfId="0" applyFont="1" applyFill="1" applyBorder="1" applyAlignment="1">
      <alignment horizontal="center" vertical="center"/>
    </xf>
    <xf numFmtId="0" fontId="17" fillId="0" borderId="0" xfId="0" applyFont="1" applyFill="1" applyBorder="1"/>
    <xf numFmtId="164" fontId="0" fillId="5" borderId="0" xfId="1" applyNumberFormat="1" applyFont="1" applyFill="1" applyBorder="1" applyAlignment="1">
      <alignment horizontal="center"/>
    </xf>
    <xf numFmtId="0" fontId="0" fillId="0" borderId="0" xfId="0" applyFill="1" applyBorder="1" applyAlignment="1"/>
    <xf numFmtId="0" fontId="5" fillId="0" borderId="0" xfId="0" applyFont="1" applyAlignment="1">
      <alignment vertical="center"/>
    </xf>
    <xf numFmtId="0" fontId="2" fillId="0" borderId="0" xfId="0" applyFont="1" applyAlignment="1">
      <alignment vertical="center"/>
    </xf>
    <xf numFmtId="0" fontId="2" fillId="0" borderId="0" xfId="0" applyFont="1" applyAlignment="1"/>
    <xf numFmtId="164" fontId="6" fillId="5" borderId="0" xfId="1" applyNumberFormat="1"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center"/>
    </xf>
    <xf numFmtId="0" fontId="15" fillId="0" borderId="0" xfId="0" applyFont="1" applyFill="1" applyBorder="1" applyAlignment="1"/>
    <xf numFmtId="0" fontId="0" fillId="3" borderId="0" xfId="0" applyFill="1" applyAlignment="1"/>
    <xf numFmtId="49" fontId="10" fillId="3" borderId="0" xfId="0" applyNumberFormat="1" applyFont="1" applyFill="1" applyAlignment="1">
      <alignment horizontal="right"/>
    </xf>
    <xf numFmtId="0" fontId="0" fillId="0" borderId="0" xfId="0" applyFill="1" applyAlignment="1"/>
    <xf numFmtId="0" fontId="1" fillId="0" borderId="0" xfId="0" applyFont="1" applyFill="1" applyAlignment="1">
      <alignment vertical="center"/>
    </xf>
    <xf numFmtId="0" fontId="0" fillId="0" borderId="0" xfId="0" applyFill="1" applyBorder="1" applyAlignment="1">
      <alignment horizontal="center"/>
    </xf>
    <xf numFmtId="0" fontId="28" fillId="3" borderId="0" xfId="0" applyFont="1" applyFill="1" applyAlignment="1">
      <alignment horizontal="right"/>
    </xf>
    <xf numFmtId="0" fontId="29" fillId="3" borderId="0" xfId="0" applyFont="1" applyFill="1"/>
    <xf numFmtId="0" fontId="30" fillId="3" borderId="0" xfId="0" applyFont="1" applyFill="1"/>
    <xf numFmtId="0" fontId="0" fillId="0" borderId="0" xfId="0" applyProtection="1">
      <protection locked="0"/>
    </xf>
    <xf numFmtId="0" fontId="21" fillId="0" borderId="0" xfId="0" applyFont="1" applyFill="1" applyAlignment="1">
      <alignment vertical="center" wrapText="1"/>
    </xf>
    <xf numFmtId="164" fontId="6" fillId="0" borderId="0" xfId="1" applyNumberFormat="1" applyFont="1" applyFill="1" applyBorder="1" applyAlignment="1">
      <alignment horizontal="center"/>
    </xf>
    <xf numFmtId="164" fontId="0" fillId="3" borderId="0" xfId="1" applyNumberFormat="1" applyFont="1" applyFill="1" applyBorder="1" applyAlignment="1" applyProtection="1"/>
    <xf numFmtId="164" fontId="0" fillId="0" borderId="0" xfId="1" applyNumberFormat="1" applyFont="1" applyFill="1" applyBorder="1" applyAlignment="1" applyProtection="1"/>
    <xf numFmtId="0" fontId="0" fillId="0" borderId="0" xfId="0" applyProtection="1"/>
    <xf numFmtId="0" fontId="10" fillId="3" borderId="0" xfId="0" applyFont="1" applyFill="1" applyAlignment="1">
      <alignment vertical="top" wrapText="1"/>
    </xf>
    <xf numFmtId="0" fontId="15" fillId="0" borderId="0" xfId="0" applyFont="1" applyFill="1" applyBorder="1" applyAlignment="1">
      <alignment horizontal="center"/>
    </xf>
    <xf numFmtId="49" fontId="10" fillId="3" borderId="0" xfId="0" applyNumberFormat="1" applyFont="1" applyFill="1" applyAlignment="1">
      <alignment vertical="top"/>
    </xf>
    <xf numFmtId="0" fontId="10" fillId="3" borderId="0" xfId="0" applyFont="1" applyFill="1" applyAlignment="1">
      <alignment vertical="top" wrapText="1" shrinkToFit="1"/>
    </xf>
    <xf numFmtId="0" fontId="0" fillId="3" borderId="0" xfId="0" applyFont="1" applyFill="1"/>
    <xf numFmtId="0" fontId="11" fillId="3" borderId="0" xfId="0" applyFont="1" applyFill="1" applyAlignment="1"/>
    <xf numFmtId="0" fontId="10" fillId="0" borderId="0" xfId="0" applyFont="1"/>
    <xf numFmtId="0" fontId="11" fillId="0" borderId="7" xfId="0" applyFont="1" applyBorder="1"/>
    <xf numFmtId="0" fontId="11" fillId="0" borderId="8" xfId="0" applyFont="1" applyBorder="1"/>
    <xf numFmtId="0" fontId="10" fillId="0" borderId="9" xfId="0" applyFont="1" applyBorder="1" applyAlignment="1">
      <alignment horizontal="left" vertical="center"/>
    </xf>
    <xf numFmtId="0" fontId="10" fillId="0" borderId="0" xfId="0" applyFont="1" applyBorder="1"/>
    <xf numFmtId="0" fontId="10" fillId="0" borderId="4" xfId="0" applyFont="1" applyBorder="1"/>
    <xf numFmtId="0" fontId="10" fillId="0" borderId="9" xfId="0" applyFont="1" applyBorder="1"/>
    <xf numFmtId="0" fontId="11" fillId="0" borderId="1" xfId="0" applyFont="1" applyBorder="1" applyAlignment="1">
      <alignment horizontal="left" vertical="center"/>
    </xf>
    <xf numFmtId="0" fontId="11" fillId="0" borderId="13" xfId="0" applyFont="1" applyBorder="1"/>
    <xf numFmtId="0" fontId="11" fillId="0" borderId="2" xfId="0" applyFont="1" applyBorder="1"/>
    <xf numFmtId="0" fontId="10" fillId="0" borderId="1" xfId="0" applyFont="1" applyBorder="1" applyAlignment="1">
      <alignment horizontal="left" vertical="center"/>
    </xf>
    <xf numFmtId="0" fontId="10" fillId="0" borderId="13" xfId="0" applyFont="1" applyBorder="1"/>
    <xf numFmtId="0" fontId="18" fillId="0" borderId="0" xfId="0" applyFont="1"/>
    <xf numFmtId="0" fontId="11" fillId="0" borderId="4" xfId="0" applyFont="1" applyBorder="1"/>
    <xf numFmtId="41" fontId="11" fillId="0" borderId="9" xfId="0" quotePrefix="1" applyNumberFormat="1" applyFont="1" applyBorder="1" applyAlignment="1">
      <alignment horizontal="right" vertical="center"/>
    </xf>
    <xf numFmtId="0" fontId="11" fillId="0" borderId="6" xfId="0" applyFont="1" applyBorder="1"/>
    <xf numFmtId="0" fontId="10" fillId="0" borderId="10" xfId="0" applyFont="1" applyBorder="1"/>
    <xf numFmtId="41" fontId="10" fillId="0" borderId="11" xfId="0" applyNumberFormat="1" applyFont="1" applyBorder="1"/>
    <xf numFmtId="0" fontId="11" fillId="3" borderId="0" xfId="0" applyFont="1" applyFill="1" applyAlignment="1">
      <alignment horizontal="right"/>
    </xf>
    <xf numFmtId="0" fontId="10" fillId="0" borderId="1" xfId="0" applyFont="1" applyBorder="1"/>
    <xf numFmtId="0" fontId="10" fillId="7" borderId="2" xfId="0" applyFont="1" applyFill="1" applyBorder="1"/>
    <xf numFmtId="0" fontId="10" fillId="7" borderId="12" xfId="0" applyFont="1" applyFill="1" applyBorder="1"/>
    <xf numFmtId="0" fontId="0" fillId="3" borderId="0" xfId="0" applyFont="1" applyFill="1" applyAlignment="1">
      <alignment vertical="center" shrinkToFit="1"/>
    </xf>
    <xf numFmtId="43" fontId="10" fillId="0" borderId="11" xfId="0" applyNumberFormat="1" applyFont="1" applyBorder="1"/>
    <xf numFmtId="0" fontId="10" fillId="3" borderId="0" xfId="0" applyFont="1" applyFill="1" applyAlignment="1">
      <alignment horizontal="left" vertical="center"/>
    </xf>
    <xf numFmtId="0" fontId="10" fillId="8" borderId="2" xfId="0" applyFont="1" applyFill="1" applyBorder="1"/>
    <xf numFmtId="0" fontId="34" fillId="0" borderId="0" xfId="0" applyFont="1" applyAlignment="1">
      <alignment horizontal="center" vertical="center"/>
    </xf>
    <xf numFmtId="0" fontId="33" fillId="0" borderId="0" xfId="0" applyFont="1" applyAlignment="1">
      <alignment horizontal="right" vertical="center"/>
    </xf>
    <xf numFmtId="0" fontId="10" fillId="3" borderId="0" xfId="0" applyFont="1" applyFill="1" applyAlignment="1">
      <alignment vertical="center" wrapText="1"/>
    </xf>
    <xf numFmtId="0" fontId="10" fillId="3" borderId="0" xfId="0" applyFont="1" applyFill="1" applyAlignment="1">
      <alignment horizontal="left" vertical="center"/>
    </xf>
    <xf numFmtId="5" fontId="0" fillId="0" borderId="0" xfId="0" applyNumberFormat="1"/>
    <xf numFmtId="5" fontId="35" fillId="4" borderId="0" xfId="0" applyNumberFormat="1" applyFont="1" applyFill="1" applyAlignment="1">
      <alignment vertical="center" wrapText="1"/>
    </xf>
    <xf numFmtId="0" fontId="10" fillId="3" borderId="0" xfId="0" applyFont="1" applyFill="1" applyProtection="1"/>
    <xf numFmtId="0" fontId="10" fillId="0" borderId="8" xfId="0" applyFont="1" applyBorder="1"/>
    <xf numFmtId="0" fontId="10" fillId="0" borderId="12" xfId="0" applyFont="1" applyBorder="1"/>
    <xf numFmtId="0" fontId="34" fillId="0" borderId="0" xfId="0" applyFont="1" applyAlignment="1">
      <alignment horizontal="center" vertical="center"/>
    </xf>
    <xf numFmtId="0" fontId="10" fillId="3" borderId="0" xfId="0" applyFont="1" applyFill="1" applyAlignment="1">
      <alignment shrinkToFit="1"/>
    </xf>
    <xf numFmtId="0" fontId="34" fillId="0" borderId="0" xfId="0" applyFont="1" applyAlignment="1">
      <alignment horizontal="center" vertical="center"/>
    </xf>
    <xf numFmtId="0" fontId="16" fillId="0" borderId="1" xfId="0" applyFont="1" applyBorder="1"/>
    <xf numFmtId="0" fontId="0" fillId="0" borderId="2" xfId="0" applyBorder="1"/>
    <xf numFmtId="0" fontId="0" fillId="0" borderId="6" xfId="0" applyBorder="1"/>
    <xf numFmtId="0" fontId="0" fillId="0" borderId="8" xfId="0" applyBorder="1"/>
    <xf numFmtId="0" fontId="0" fillId="0" borderId="9" xfId="0" applyBorder="1"/>
    <xf numFmtId="0" fontId="0" fillId="0" borderId="4" xfId="0" applyBorder="1"/>
    <xf numFmtId="0" fontId="0" fillId="0" borderId="10" xfId="0" applyBorder="1"/>
    <xf numFmtId="0" fontId="0" fillId="7" borderId="12" xfId="0" applyFill="1" applyBorder="1"/>
    <xf numFmtId="0" fontId="34" fillId="0" borderId="0" xfId="0" applyFont="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10" fillId="3" borderId="18" xfId="0" applyFont="1" applyFill="1" applyBorder="1" applyAlignment="1">
      <alignment horizontal="center"/>
    </xf>
    <xf numFmtId="0" fontId="0" fillId="7" borderId="0" xfId="0" applyFill="1"/>
    <xf numFmtId="0" fontId="4" fillId="3" borderId="0" xfId="0" applyFont="1" applyFill="1" applyAlignment="1"/>
    <xf numFmtId="0" fontId="4" fillId="3" borderId="0" xfId="0" applyFont="1" applyFill="1" applyAlignment="1">
      <alignment vertical="center" wrapText="1"/>
    </xf>
    <xf numFmtId="0" fontId="3" fillId="3" borderId="0" xfId="0" applyFont="1" applyFill="1" applyAlignment="1">
      <alignment shrinkToFit="1"/>
    </xf>
    <xf numFmtId="0" fontId="15" fillId="0" borderId="0" xfId="0" applyFont="1" applyFill="1" applyBorder="1" applyAlignment="1">
      <alignment horizontal="center"/>
    </xf>
    <xf numFmtId="0" fontId="36" fillId="0" borderId="0" xfId="0" applyFont="1" applyAlignment="1">
      <alignment vertical="center"/>
    </xf>
    <xf numFmtId="0" fontId="11" fillId="0" borderId="0" xfId="0" applyFont="1"/>
    <xf numFmtId="0" fontId="16" fillId="0" borderId="0" xfId="0" applyFont="1" applyAlignment="1">
      <alignment horizontal="center"/>
    </xf>
    <xf numFmtId="41" fontId="0" fillId="0" borderId="0" xfId="0" applyNumberFormat="1"/>
    <xf numFmtId="0" fontId="1" fillId="4" borderId="0" xfId="0" applyFont="1" applyFill="1" applyAlignment="1">
      <alignment vertical="center"/>
    </xf>
    <xf numFmtId="0" fontId="11" fillId="0" borderId="0" xfId="0" applyFont="1" applyFill="1" applyAlignment="1">
      <alignment vertical="top"/>
    </xf>
    <xf numFmtId="0" fontId="1" fillId="0" borderId="0" xfId="0" applyFont="1" applyAlignment="1">
      <alignment vertical="center"/>
    </xf>
    <xf numFmtId="0" fontId="16"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7" xfId="0" applyFont="1" applyFill="1" applyBorder="1" applyAlignment="1">
      <alignment horizontal="center" vertical="center"/>
    </xf>
    <xf numFmtId="0" fontId="17" fillId="0" borderId="0" xfId="0" applyFont="1" applyFill="1" applyBorder="1" applyAlignment="1"/>
    <xf numFmtId="0" fontId="3" fillId="3" borderId="0" xfId="0" applyFont="1" applyFill="1" applyProtection="1"/>
    <xf numFmtId="0" fontId="38" fillId="0" borderId="0" xfId="0" applyNumberFormat="1" applyFont="1"/>
    <xf numFmtId="0" fontId="17" fillId="0" borderId="0" xfId="0" applyFont="1" applyAlignment="1">
      <alignment horizontal="center" vertical="center" shrinkToFit="1"/>
    </xf>
    <xf numFmtId="0" fontId="32" fillId="0" borderId="0" xfId="0" applyFont="1" applyFill="1" applyBorder="1" applyAlignment="1">
      <alignment vertical="center"/>
    </xf>
    <xf numFmtId="0" fontId="15" fillId="2" borderId="0" xfId="0" applyFont="1" applyFill="1" applyBorder="1" applyAlignment="1">
      <alignment horizontal="center" vertical="center"/>
    </xf>
    <xf numFmtId="0" fontId="32" fillId="0" borderId="0" xfId="0" applyFont="1" applyFill="1" applyBorder="1" applyAlignment="1">
      <alignment horizontal="right"/>
    </xf>
    <xf numFmtId="0" fontId="32" fillId="0" borderId="0" xfId="0" applyFont="1" applyFill="1" applyBorder="1" applyAlignment="1"/>
    <xf numFmtId="0" fontId="11" fillId="0" borderId="0" xfId="0" applyFont="1" applyAlignment="1">
      <alignment vertical="center"/>
    </xf>
    <xf numFmtId="0" fontId="43" fillId="0" borderId="0" xfId="0" applyFont="1" applyAlignment="1">
      <alignment vertical="center"/>
    </xf>
    <xf numFmtId="0" fontId="10" fillId="3" borderId="0" xfId="0" applyFont="1" applyFill="1" applyAlignment="1">
      <alignment horizontal="left" vertical="center" indent="2"/>
    </xf>
    <xf numFmtId="0" fontId="10" fillId="3" borderId="0" xfId="0" applyFont="1" applyFill="1" applyAlignment="1">
      <alignment vertical="top"/>
    </xf>
    <xf numFmtId="0" fontId="10" fillId="3" borderId="0" xfId="0" applyFont="1" applyFill="1" applyAlignment="1">
      <alignment horizontal="left" vertical="center" indent="1"/>
    </xf>
    <xf numFmtId="0" fontId="10" fillId="3" borderId="0" xfId="0" applyFont="1" applyFill="1" applyAlignment="1">
      <alignment vertical="center" shrinkToFit="1"/>
    </xf>
    <xf numFmtId="0" fontId="3" fillId="3" borderId="19" xfId="0" applyFont="1" applyFill="1" applyBorder="1" applyAlignment="1">
      <alignment vertical="center" wrapText="1"/>
    </xf>
    <xf numFmtId="0" fontId="0" fillId="3" borderId="0" xfId="0" applyFill="1" applyBorder="1"/>
    <xf numFmtId="0" fontId="10" fillId="3" borderId="0" xfId="0" applyFont="1" applyFill="1" applyBorder="1" applyAlignment="1">
      <alignment vertical="top"/>
    </xf>
    <xf numFmtId="0" fontId="10" fillId="3" borderId="19" xfId="0" applyFont="1" applyFill="1" applyBorder="1" applyAlignment="1">
      <alignment vertical="center" shrinkToFit="1"/>
    </xf>
    <xf numFmtId="0" fontId="0" fillId="3" borderId="0" xfId="0" applyFill="1" applyAlignment="1">
      <alignment vertical="center"/>
    </xf>
    <xf numFmtId="0" fontId="16" fillId="0" borderId="0" xfId="0" applyFont="1" applyAlignment="1">
      <alignment vertical="center"/>
    </xf>
    <xf numFmtId="41" fontId="0" fillId="3" borderId="0" xfId="0" applyNumberFormat="1" applyFont="1" applyFill="1" applyBorder="1" applyAlignment="1" applyProtection="1"/>
    <xf numFmtId="0" fontId="39" fillId="0" borderId="0" xfId="0" applyFont="1" applyFill="1" applyAlignment="1">
      <alignment wrapText="1"/>
    </xf>
    <xf numFmtId="0" fontId="10" fillId="0" borderId="0" xfId="0" applyFont="1" applyFill="1" applyAlignment="1">
      <alignment vertical="center"/>
    </xf>
    <xf numFmtId="0" fontId="10" fillId="3" borderId="0" xfId="0" applyFont="1" applyFill="1" applyAlignment="1">
      <alignment horizontal="left" vertical="center" indent="1"/>
    </xf>
    <xf numFmtId="0" fontId="1" fillId="4" borderId="0" xfId="0" applyFont="1" applyFill="1" applyAlignment="1">
      <alignment vertical="center" shrinkToFit="1"/>
    </xf>
    <xf numFmtId="0" fontId="2" fillId="3" borderId="0" xfId="0" applyFont="1" applyFill="1" applyAlignment="1"/>
    <xf numFmtId="0" fontId="46" fillId="3" borderId="0" xfId="0" applyFont="1" applyFill="1" applyAlignment="1">
      <alignment horizontal="left" vertical="center" indent="1"/>
    </xf>
    <xf numFmtId="0" fontId="48" fillId="3" borderId="0" xfId="0" applyFont="1" applyFill="1" applyAlignment="1">
      <alignment horizontal="left" vertical="center" indent="4"/>
    </xf>
    <xf numFmtId="0" fontId="3" fillId="3" borderId="0" xfId="0" applyFont="1" applyFill="1" applyAlignment="1">
      <alignment vertical="center"/>
    </xf>
    <xf numFmtId="0" fontId="10" fillId="0" borderId="21" xfId="0" applyFont="1" applyFill="1" applyBorder="1"/>
    <xf numFmtId="0" fontId="10" fillId="0" borderId="22" xfId="0" applyFont="1" applyFill="1" applyBorder="1"/>
    <xf numFmtId="49" fontId="23" fillId="3" borderId="0" xfId="0" applyNumberFormat="1" applyFont="1" applyFill="1" applyAlignment="1">
      <alignment horizontal="right" vertical="center"/>
    </xf>
    <xf numFmtId="0" fontId="10" fillId="3" borderId="0" xfId="0" applyFont="1" applyFill="1" applyAlignment="1">
      <alignment horizontal="left" vertical="center" indent="1"/>
    </xf>
    <xf numFmtId="0" fontId="10" fillId="3" borderId="0" xfId="0" applyFont="1" applyFill="1" applyAlignment="1">
      <alignment horizontal="left" vertical="center" indent="1" shrinkToFit="1"/>
    </xf>
    <xf numFmtId="0" fontId="10" fillId="3" borderId="0" xfId="0" applyFont="1" applyFill="1" applyAlignment="1">
      <alignment horizontal="left" vertical="center" indent="1"/>
    </xf>
    <xf numFmtId="0" fontId="15" fillId="2" borderId="0" xfId="0" applyFont="1" applyFill="1" applyBorder="1" applyAlignment="1">
      <alignment horizontal="center"/>
    </xf>
    <xf numFmtId="0" fontId="7" fillId="0" borderId="0" xfId="0" applyFont="1" applyFill="1" applyAlignment="1"/>
    <xf numFmtId="0" fontId="16" fillId="3" borderId="0" xfId="0" applyFont="1" applyFill="1" applyAlignment="1">
      <alignment horizontal="right"/>
    </xf>
    <xf numFmtId="0" fontId="24" fillId="0" borderId="0" xfId="0" applyFont="1" applyFill="1" applyBorder="1" applyAlignment="1">
      <alignment horizontal="center"/>
    </xf>
    <xf numFmtId="0" fontId="10" fillId="3" borderId="0" xfId="0" applyFont="1" applyFill="1" applyAlignment="1">
      <alignment horizontal="left" vertical="center" indent="1"/>
    </xf>
    <xf numFmtId="0" fontId="50" fillId="4" borderId="0" xfId="0" applyFont="1" applyFill="1" applyAlignment="1">
      <alignment vertical="center"/>
    </xf>
    <xf numFmtId="0" fontId="11" fillId="3" borderId="0" xfId="0" applyFont="1" applyFill="1" applyAlignment="1">
      <alignment vertical="center"/>
    </xf>
    <xf numFmtId="0" fontId="4" fillId="3" borderId="0" xfId="0" applyFont="1" applyFill="1" applyAlignment="1">
      <alignment vertical="center"/>
    </xf>
    <xf numFmtId="0" fontId="46" fillId="3" borderId="0" xfId="0" applyFont="1" applyFill="1" applyAlignment="1">
      <alignment vertical="center"/>
    </xf>
    <xf numFmtId="0" fontId="52" fillId="3" borderId="23" xfId="0" applyFont="1" applyFill="1" applyBorder="1" applyAlignment="1">
      <alignment horizontal="center" vertical="center"/>
    </xf>
    <xf numFmtId="0" fontId="0" fillId="3" borderId="24" xfId="0" applyFill="1" applyBorder="1"/>
    <xf numFmtId="0" fontId="2" fillId="3" borderId="0" xfId="0" applyFont="1" applyFill="1" applyBorder="1" applyAlignment="1"/>
    <xf numFmtId="0" fontId="7" fillId="4" borderId="25" xfId="0" applyFont="1" applyFill="1" applyBorder="1" applyAlignment="1">
      <alignment horizontal="center" vertical="center"/>
    </xf>
    <xf numFmtId="0" fontId="52" fillId="3" borderId="29" xfId="0" applyFont="1" applyFill="1" applyBorder="1" applyAlignment="1">
      <alignment horizontal="center" vertical="center"/>
    </xf>
    <xf numFmtId="0" fontId="0" fillId="0" borderId="0" xfId="0" applyFill="1" applyAlignment="1" applyProtection="1">
      <alignment shrinkToFit="1"/>
    </xf>
    <xf numFmtId="0" fontId="7" fillId="0" borderId="0" xfId="0" applyFont="1" applyFill="1" applyAlignment="1" applyProtection="1"/>
    <xf numFmtId="0" fontId="0" fillId="0" borderId="0" xfId="0" applyFill="1" applyAlignment="1" applyProtection="1"/>
    <xf numFmtId="0" fontId="16" fillId="0" borderId="0" xfId="0" applyFont="1" applyFill="1" applyBorder="1" applyAlignment="1">
      <alignment horizontal="center" vertical="center"/>
    </xf>
    <xf numFmtId="0" fontId="0" fillId="0" borderId="0" xfId="0" applyFill="1" applyBorder="1" applyAlignment="1">
      <alignment horizontal="left" shrinkToFit="1"/>
    </xf>
    <xf numFmtId="0" fontId="10" fillId="3" borderId="0" xfId="0" applyFont="1" applyFill="1" applyAlignment="1">
      <alignment horizontal="left" indent="2"/>
    </xf>
    <xf numFmtId="0" fontId="23" fillId="0" borderId="0" xfId="0" applyFont="1"/>
    <xf numFmtId="164" fontId="0" fillId="0" borderId="0" xfId="1" applyNumberFormat="1" applyFont="1" applyFill="1" applyBorder="1" applyAlignment="1">
      <alignment horizontal="center"/>
    </xf>
    <xf numFmtId="0" fontId="0" fillId="0" borderId="0" xfId="0" applyAlignment="1">
      <alignment horizontal="right"/>
    </xf>
    <xf numFmtId="0" fontId="0" fillId="0" borderId="19" xfId="0" applyBorder="1" applyAlignment="1">
      <alignment horizontal="right"/>
    </xf>
    <xf numFmtId="0" fontId="38" fillId="0" borderId="0" xfId="0" applyFont="1" applyAlignment="1">
      <alignment horizontal="right"/>
    </xf>
    <xf numFmtId="0" fontId="38" fillId="0" borderId="19" xfId="0" applyFont="1" applyBorder="1" applyAlignment="1">
      <alignment horizontal="right"/>
    </xf>
    <xf numFmtId="0" fontId="24" fillId="0" borderId="0" xfId="0" applyFont="1" applyFill="1" applyBorder="1" applyAlignment="1">
      <alignment horizontal="center"/>
    </xf>
    <xf numFmtId="0" fontId="55"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0" fillId="3" borderId="0" xfId="0" applyFont="1" applyFill="1" applyAlignment="1">
      <alignment horizontal="right" vertical="center"/>
    </xf>
    <xf numFmtId="0" fontId="57" fillId="0" borderId="0" xfId="0" applyFont="1"/>
    <xf numFmtId="0" fontId="58" fillId="3" borderId="0" xfId="0" applyFont="1" applyFill="1"/>
    <xf numFmtId="0" fontId="7" fillId="0" borderId="0" xfId="0" applyFont="1" applyAlignment="1">
      <alignment vertical="center"/>
    </xf>
    <xf numFmtId="0" fontId="1" fillId="2" borderId="0" xfId="0" applyFont="1" applyFill="1" applyAlignment="1">
      <alignment horizontal="center" vertical="center"/>
    </xf>
    <xf numFmtId="0" fontId="39" fillId="4" borderId="0" xfId="0" applyFont="1" applyFill="1" applyAlignment="1">
      <alignment horizontal="center"/>
    </xf>
    <xf numFmtId="0" fontId="1" fillId="4" borderId="0" xfId="0" applyFont="1" applyFill="1" applyAlignment="1">
      <alignment horizontal="center" vertical="center"/>
    </xf>
    <xf numFmtId="0" fontId="47" fillId="4" borderId="0" xfId="0" applyFont="1" applyFill="1" applyAlignment="1">
      <alignment horizontal="center" vertical="center"/>
    </xf>
    <xf numFmtId="0" fontId="11" fillId="3" borderId="0" xfId="0" applyFont="1" applyFill="1" applyAlignment="1">
      <alignment horizontal="center" vertical="center"/>
    </xf>
    <xf numFmtId="0" fontId="10" fillId="3" borderId="0" xfId="0" applyFont="1" applyFill="1" applyAlignment="1">
      <alignment horizontal="left" vertical="center" shrinkToFit="1"/>
    </xf>
    <xf numFmtId="0" fontId="37" fillId="3" borderId="0" xfId="0" applyFont="1" applyFill="1" applyAlignment="1">
      <alignment horizontal="center" vertical="center"/>
    </xf>
    <xf numFmtId="0" fontId="10" fillId="3" borderId="0" xfId="0" applyFont="1" applyFill="1" applyAlignment="1">
      <alignment horizontal="left" vertical="center" indent="1"/>
    </xf>
    <xf numFmtId="0" fontId="10" fillId="3" borderId="0" xfId="0" applyFont="1" applyFill="1" applyAlignment="1">
      <alignment horizontal="left" vertical="center" indent="1" shrinkToFit="1"/>
    </xf>
    <xf numFmtId="0" fontId="0" fillId="0" borderId="0" xfId="0" applyAlignment="1">
      <alignment shrinkToFit="1"/>
    </xf>
    <xf numFmtId="0" fontId="7" fillId="2" borderId="0" xfId="0" applyFont="1" applyFill="1" applyAlignment="1">
      <alignment horizontal="center" vertical="center"/>
    </xf>
    <xf numFmtId="0" fontId="7" fillId="9" borderId="0" xfId="0" applyFont="1" applyFill="1" applyAlignment="1">
      <alignment horizontal="center" vertical="center"/>
    </xf>
    <xf numFmtId="0" fontId="10" fillId="3" borderId="0" xfId="0" applyFont="1" applyFill="1" applyAlignment="1">
      <alignment horizontal="left" vertical="center"/>
    </xf>
    <xf numFmtId="0" fontId="1" fillId="4" borderId="0" xfId="0" applyFont="1" applyFill="1" applyAlignment="1">
      <alignment horizontal="right" vertical="center"/>
    </xf>
    <xf numFmtId="0" fontId="10" fillId="3" borderId="0" xfId="0" applyFont="1" applyFill="1" applyAlignment="1">
      <alignment horizontal="center" vertical="center" shrinkToFit="1"/>
    </xf>
    <xf numFmtId="0" fontId="7" fillId="4" borderId="0" xfId="0" applyFont="1" applyFill="1" applyAlignment="1">
      <alignment horizontal="center" vertical="center" shrinkToFit="1"/>
    </xf>
    <xf numFmtId="0" fontId="7" fillId="2" borderId="0" xfId="0" applyFont="1" applyFill="1" applyAlignment="1">
      <alignment horizontal="center" vertical="center" shrinkToFit="1"/>
    </xf>
    <xf numFmtId="0" fontId="7" fillId="7" borderId="0" xfId="0" applyFont="1" applyFill="1" applyAlignment="1">
      <alignment horizontal="center" vertical="center"/>
    </xf>
    <xf numFmtId="0" fontId="51" fillId="3" borderId="33" xfId="0" applyFont="1" applyFill="1" applyBorder="1" applyAlignment="1">
      <alignment horizontal="left" vertical="center" wrapText="1" indent="1"/>
    </xf>
    <xf numFmtId="0" fontId="51" fillId="3" borderId="34" xfId="0" applyFont="1" applyFill="1" applyBorder="1" applyAlignment="1">
      <alignment horizontal="left" vertical="center" indent="1"/>
    </xf>
    <xf numFmtId="0" fontId="51" fillId="3" borderId="35" xfId="0" applyFont="1" applyFill="1" applyBorder="1" applyAlignment="1">
      <alignment horizontal="left" vertical="center" indent="1"/>
    </xf>
    <xf numFmtId="0" fontId="51" fillId="3" borderId="30" xfId="0" applyFont="1" applyFill="1" applyBorder="1" applyAlignment="1">
      <alignment horizontal="left" vertical="center" wrapText="1" indent="1"/>
    </xf>
    <xf numFmtId="0" fontId="51" fillId="3" borderId="31" xfId="0" applyFont="1" applyFill="1" applyBorder="1" applyAlignment="1">
      <alignment horizontal="left" vertical="center" wrapText="1" indent="1"/>
    </xf>
    <xf numFmtId="0" fontId="51" fillId="3" borderId="32" xfId="0" applyFont="1" applyFill="1" applyBorder="1" applyAlignment="1">
      <alignment horizontal="left" vertical="center" wrapText="1" indent="1"/>
    </xf>
    <xf numFmtId="0" fontId="51" fillId="3" borderId="33" xfId="0" applyFont="1" applyFill="1" applyBorder="1" applyAlignment="1">
      <alignment horizontal="left" vertical="center" indent="1"/>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51" fillId="3" borderId="36" xfId="0" applyFont="1" applyFill="1" applyBorder="1" applyAlignment="1">
      <alignment horizontal="center" vertical="center"/>
    </xf>
    <xf numFmtId="0" fontId="51" fillId="3" borderId="37" xfId="0" applyFont="1" applyFill="1" applyBorder="1" applyAlignment="1">
      <alignment horizontal="center" vertical="center"/>
    </xf>
    <xf numFmtId="0" fontId="51" fillId="3" borderId="38" xfId="0" applyFont="1" applyFill="1" applyBorder="1" applyAlignment="1">
      <alignment horizontal="center" vertical="center"/>
    </xf>
    <xf numFmtId="0" fontId="51" fillId="3" borderId="23" xfId="0" applyFont="1" applyFill="1" applyBorder="1" applyAlignment="1">
      <alignment horizontal="center" vertical="center"/>
    </xf>
    <xf numFmtId="0" fontId="51" fillId="3" borderId="33" xfId="0" applyFont="1" applyFill="1" applyBorder="1" applyAlignment="1">
      <alignment horizontal="center" vertical="center"/>
    </xf>
    <xf numFmtId="0" fontId="51" fillId="3" borderId="34" xfId="0" applyFont="1" applyFill="1" applyBorder="1" applyAlignment="1">
      <alignment horizontal="center" vertical="center"/>
    </xf>
    <xf numFmtId="0" fontId="51" fillId="3" borderId="35" xfId="0" applyFont="1" applyFill="1" applyBorder="1" applyAlignment="1">
      <alignment horizontal="center" vertical="center"/>
    </xf>
    <xf numFmtId="0" fontId="51" fillId="3" borderId="33" xfId="0" applyFont="1" applyFill="1" applyBorder="1" applyAlignment="1">
      <alignment horizontal="center" vertical="center" wrapText="1"/>
    </xf>
    <xf numFmtId="0" fontId="51" fillId="3" borderId="34" xfId="0" applyFont="1" applyFill="1" applyBorder="1" applyAlignment="1">
      <alignment horizontal="center" vertical="center" wrapText="1"/>
    </xf>
    <xf numFmtId="0" fontId="51" fillId="3" borderId="35" xfId="0" applyFont="1" applyFill="1" applyBorder="1" applyAlignment="1">
      <alignment horizontal="center" vertical="center" wrapText="1"/>
    </xf>
    <xf numFmtId="0" fontId="45" fillId="3" borderId="0" xfId="0" applyFont="1" applyFill="1" applyAlignment="1">
      <alignment horizontal="center" vertical="center"/>
    </xf>
    <xf numFmtId="0" fontId="0" fillId="3" borderId="0" xfId="0" applyFill="1" applyAlignment="1">
      <alignment horizontal="center" vertical="center"/>
    </xf>
    <xf numFmtId="0" fontId="11" fillId="3" borderId="0" xfId="0" applyFont="1" applyFill="1" applyAlignment="1">
      <alignment horizontal="left" vertical="top" wrapText="1" indent="1"/>
    </xf>
    <xf numFmtId="0" fontId="11" fillId="3" borderId="0" xfId="0" applyFont="1" applyFill="1" applyAlignment="1">
      <alignment horizontal="left" vertical="top" inden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7" fillId="4" borderId="0" xfId="0" applyFont="1" applyFill="1" applyAlignment="1">
      <alignment horizontal="center"/>
    </xf>
    <xf numFmtId="0" fontId="16" fillId="3" borderId="0" xfId="0" applyFont="1" applyFill="1" applyAlignment="1">
      <alignment horizontal="left" indent="1"/>
    </xf>
    <xf numFmtId="0" fontId="0" fillId="3" borderId="0" xfId="0" applyFill="1" applyAlignment="1" applyProtection="1">
      <alignment horizontal="center" vertical="center" wrapText="1"/>
      <protection locked="0"/>
    </xf>
    <xf numFmtId="0" fontId="0" fillId="3" borderId="0" xfId="0" applyFill="1" applyAlignment="1" applyProtection="1">
      <alignment horizontal="center" shrinkToFit="1"/>
      <protection locked="0"/>
    </xf>
    <xf numFmtId="0" fontId="1" fillId="0" borderId="0" xfId="0" applyFont="1" applyAlignment="1">
      <alignment horizontal="center" vertical="center"/>
    </xf>
    <xf numFmtId="0" fontId="50" fillId="2" borderId="0" xfId="0" applyFont="1" applyFill="1" applyAlignment="1">
      <alignment horizontal="center" vertical="center"/>
    </xf>
    <xf numFmtId="0" fontId="0" fillId="3" borderId="0" xfId="0" applyFill="1" applyAlignment="1" applyProtection="1">
      <alignment horizontal="center"/>
      <protection locked="0"/>
    </xf>
    <xf numFmtId="5" fontId="13" fillId="4" borderId="0" xfId="1" applyNumberFormat="1" applyFont="1" applyFill="1" applyAlignment="1">
      <alignment horizontal="right" vertical="center" wrapText="1" indent="4"/>
    </xf>
    <xf numFmtId="0" fontId="7" fillId="4" borderId="0" xfId="0" applyFont="1" applyFill="1" applyAlignment="1">
      <alignment horizontal="right" vertical="center" wrapText="1"/>
    </xf>
    <xf numFmtId="0" fontId="0" fillId="3" borderId="0" xfId="0" applyFont="1" applyFill="1" applyAlignment="1">
      <alignment horizontal="left" vertical="center" shrinkToFit="1"/>
    </xf>
    <xf numFmtId="0" fontId="10" fillId="3" borderId="0" xfId="0" applyFont="1" applyFill="1" applyAlignment="1">
      <alignment horizontal="left" indent="1" shrinkToFit="1"/>
    </xf>
    <xf numFmtId="0" fontId="0" fillId="3" borderId="0" xfId="0" applyFont="1" applyFill="1" applyAlignment="1">
      <alignment horizontal="left" vertical="center" indent="3" shrinkToFit="1"/>
    </xf>
    <xf numFmtId="49" fontId="7" fillId="4" borderId="0" xfId="0" applyNumberFormat="1" applyFont="1" applyFill="1" applyAlignment="1">
      <alignment horizontal="center" vertical="center" wrapText="1"/>
    </xf>
    <xf numFmtId="0" fontId="13" fillId="4" borderId="0" xfId="0" applyFont="1" applyFill="1" applyAlignment="1">
      <alignment horizontal="center" vertical="center" wrapText="1"/>
    </xf>
    <xf numFmtId="43" fontId="0" fillId="3" borderId="14" xfId="0" applyNumberFormat="1" applyFont="1" applyFill="1" applyBorder="1" applyAlignment="1" applyProtection="1">
      <alignment horizontal="center"/>
      <protection locked="0"/>
    </xf>
    <xf numFmtId="43" fontId="0" fillId="3" borderId="15" xfId="0" applyNumberFormat="1" applyFont="1" applyFill="1" applyBorder="1" applyAlignment="1" applyProtection="1">
      <alignment horizontal="center"/>
      <protection locked="0"/>
    </xf>
    <xf numFmtId="0" fontId="10" fillId="3" borderId="0" xfId="0" applyFont="1" applyFill="1" applyAlignment="1">
      <alignment horizontal="left" vertical="center" indent="2"/>
    </xf>
    <xf numFmtId="0" fontId="14" fillId="4" borderId="0" xfId="0" applyFont="1" applyFill="1" applyAlignment="1">
      <alignment horizontal="left" vertical="center" wrapText="1" indent="1"/>
    </xf>
    <xf numFmtId="0" fontId="10" fillId="3" borderId="0" xfId="0" applyFont="1" applyFill="1" applyAlignment="1">
      <alignment horizontal="left" vertical="center" indent="2" shrinkToFit="1"/>
    </xf>
    <xf numFmtId="0" fontId="10" fillId="3" borderId="0" xfId="0" applyFont="1" applyFill="1" applyAlignment="1">
      <alignment horizontal="left" indent="3" shrinkToFit="1"/>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41" fontId="0" fillId="3" borderId="14" xfId="0" applyNumberFormat="1" applyFont="1" applyFill="1" applyBorder="1" applyAlignment="1" applyProtection="1">
      <alignment horizontal="center"/>
      <protection locked="0"/>
    </xf>
    <xf numFmtId="41" fontId="0" fillId="3" borderId="15" xfId="0" applyNumberFormat="1" applyFont="1" applyFill="1" applyBorder="1" applyAlignment="1" applyProtection="1">
      <alignment horizontal="center"/>
      <protection locked="0"/>
    </xf>
    <xf numFmtId="0" fontId="10" fillId="3" borderId="0" xfId="0" applyFont="1" applyFill="1" applyAlignment="1">
      <alignment horizontal="left" shrinkToFit="1"/>
    </xf>
    <xf numFmtId="0" fontId="1" fillId="4" borderId="0" xfId="0" applyFont="1" applyFill="1" applyAlignment="1">
      <alignment horizontal="center" vertical="center" wrapText="1"/>
    </xf>
    <xf numFmtId="0" fontId="0" fillId="3" borderId="0" xfId="0" applyFill="1" applyAlignment="1">
      <alignment horizontal="left" vertical="center" indent="3"/>
    </xf>
    <xf numFmtId="0" fontId="10" fillId="3" borderId="0" xfId="0" applyFont="1" applyFill="1" applyAlignment="1" applyProtection="1">
      <alignment horizontal="left" indent="1" shrinkToFit="1"/>
    </xf>
    <xf numFmtId="0" fontId="10" fillId="3" borderId="0" xfId="0" applyFont="1" applyFill="1" applyAlignment="1">
      <alignment horizontal="left" indent="1"/>
    </xf>
    <xf numFmtId="0" fontId="0" fillId="3" borderId="0" xfId="0" applyFont="1" applyFill="1" applyAlignment="1">
      <alignment horizontal="left" vertical="center" indent="3"/>
    </xf>
    <xf numFmtId="0" fontId="7" fillId="4"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3" fillId="4" borderId="0" xfId="0" applyFont="1" applyFill="1" applyAlignment="1">
      <alignment horizontal="left" vertical="center" wrapText="1" indent="1"/>
    </xf>
    <xf numFmtId="0" fontId="0" fillId="3" borderId="0" xfId="0" applyFill="1" applyAlignment="1">
      <alignment horizontal="left" shrinkToFit="1"/>
    </xf>
    <xf numFmtId="0" fontId="7" fillId="0" borderId="0" xfId="0" applyFont="1" applyAlignment="1">
      <alignment horizontal="center" vertical="center"/>
    </xf>
    <xf numFmtId="0" fontId="8" fillId="7" borderId="0" xfId="0" applyFont="1" applyFill="1" applyAlignment="1">
      <alignment horizontal="left"/>
    </xf>
    <xf numFmtId="0" fontId="10" fillId="3" borderId="39" xfId="0" applyFont="1" applyFill="1" applyBorder="1" applyAlignment="1">
      <alignment horizontal="left" indent="1" shrinkToFit="1"/>
    </xf>
    <xf numFmtId="0" fontId="0" fillId="3" borderId="0" xfId="0" applyFont="1" applyFill="1" applyAlignment="1">
      <alignment horizontal="left"/>
    </xf>
    <xf numFmtId="0" fontId="34" fillId="0" borderId="0" xfId="0" applyFont="1" applyAlignment="1">
      <alignment horizontal="center" vertical="center"/>
    </xf>
    <xf numFmtId="0" fontId="38" fillId="3" borderId="20" xfId="0" applyFont="1" applyFill="1" applyBorder="1" applyAlignment="1">
      <alignment horizontal="center"/>
    </xf>
    <xf numFmtId="5" fontId="13" fillId="4" borderId="0" xfId="1" applyNumberFormat="1" applyFont="1" applyFill="1" applyAlignment="1">
      <alignment horizontal="center" vertical="center" wrapText="1"/>
    </xf>
    <xf numFmtId="0" fontId="10" fillId="3" borderId="0" xfId="0" applyFont="1" applyFill="1" applyAlignment="1">
      <alignment horizontal="left" indent="3"/>
    </xf>
    <xf numFmtId="0" fontId="10" fillId="3" borderId="0" xfId="0" applyFont="1" applyFill="1" applyAlignment="1">
      <alignment horizontal="center" shrinkToFit="1"/>
    </xf>
    <xf numFmtId="0" fontId="3" fillId="3" borderId="0" xfId="0" applyFont="1" applyFill="1" applyAlignment="1">
      <alignment horizontal="center" vertical="center" wrapText="1"/>
    </xf>
    <xf numFmtId="0" fontId="7" fillId="4" borderId="0" xfId="0" applyFont="1" applyFill="1" applyAlignment="1">
      <alignment horizontal="left" indent="1"/>
    </xf>
    <xf numFmtId="0" fontId="7" fillId="4" borderId="0" xfId="0" applyFont="1" applyFill="1" applyAlignment="1">
      <alignment horizontal="right" vertical="center" wrapText="1" indent="2"/>
    </xf>
    <xf numFmtId="5" fontId="13" fillId="4" borderId="0" xfId="1" applyNumberFormat="1" applyFont="1" applyFill="1" applyAlignment="1">
      <alignment horizontal="center" vertical="center"/>
    </xf>
    <xf numFmtId="0" fontId="11" fillId="3" borderId="0" xfId="0" applyFont="1" applyFill="1" applyAlignment="1">
      <alignment horizontal="center"/>
    </xf>
    <xf numFmtId="0" fontId="10" fillId="5" borderId="16" xfId="0" applyFont="1" applyFill="1" applyBorder="1" applyAlignment="1">
      <alignment horizontal="center"/>
    </xf>
    <xf numFmtId="0" fontId="10" fillId="5" borderId="17" xfId="0" applyFont="1" applyFill="1" applyBorder="1" applyAlignment="1">
      <alignment horizontal="center"/>
    </xf>
    <xf numFmtId="0" fontId="14" fillId="4" borderId="0" xfId="0" applyFont="1" applyFill="1" applyAlignment="1">
      <alignment horizontal="left" vertical="center" indent="1" shrinkToFit="1"/>
    </xf>
    <xf numFmtId="0" fontId="41" fillId="3" borderId="0" xfId="0" applyFont="1" applyFill="1" applyAlignment="1">
      <alignment horizontal="center"/>
    </xf>
    <xf numFmtId="0" fontId="3" fillId="3" borderId="0" xfId="0" applyFont="1" applyFill="1" applyAlignment="1" applyProtection="1">
      <alignment horizontal="left" indent="1"/>
    </xf>
    <xf numFmtId="0" fontId="3" fillId="3" borderId="0" xfId="0" applyFont="1" applyFill="1" applyAlignment="1">
      <alignment horizontal="left" indent="1" shrinkToFit="1"/>
    </xf>
    <xf numFmtId="0" fontId="3" fillId="3" borderId="0" xfId="0" applyFont="1" applyFill="1" applyAlignment="1">
      <alignment horizontal="left" indent="1"/>
    </xf>
    <xf numFmtId="0" fontId="3" fillId="3" borderId="0" xfId="0" applyFont="1" applyFill="1" applyAlignment="1">
      <alignment horizontal="left" indent="3"/>
    </xf>
    <xf numFmtId="0" fontId="3" fillId="3" borderId="0" xfId="0" applyFont="1" applyFill="1" applyAlignment="1">
      <alignment horizontal="left" indent="6"/>
    </xf>
    <xf numFmtId="0" fontId="3" fillId="3" borderId="0" xfId="0" applyFont="1" applyFill="1" applyAlignment="1">
      <alignment horizontal="left" vertical="center" indent="3"/>
    </xf>
    <xf numFmtId="0" fontId="3" fillId="3" borderId="0" xfId="0" applyFont="1" applyFill="1" applyAlignment="1">
      <alignment horizontal="left" vertical="center" indent="6"/>
    </xf>
    <xf numFmtId="0" fontId="4" fillId="3" borderId="0" xfId="0" applyFont="1" applyFill="1" applyAlignment="1">
      <alignment horizontal="left" indent="3"/>
    </xf>
    <xf numFmtId="0" fontId="38" fillId="3" borderId="0" xfId="0" applyFont="1" applyFill="1" applyAlignment="1">
      <alignment horizontal="left" vertical="center" indent="6"/>
    </xf>
    <xf numFmtId="0" fontId="3" fillId="3" borderId="0" xfId="0" applyFont="1" applyFill="1" applyAlignment="1">
      <alignment horizontal="left" indent="3" shrinkToFit="1"/>
    </xf>
    <xf numFmtId="0" fontId="16" fillId="0" borderId="0" xfId="0" applyFont="1" applyAlignment="1">
      <alignment horizontal="center" vertical="center"/>
    </xf>
    <xf numFmtId="0" fontId="8" fillId="3" borderId="0" xfId="0" applyFont="1" applyFill="1" applyAlignment="1">
      <alignment horizontal="center" vertical="center" wrapText="1"/>
    </xf>
    <xf numFmtId="0" fontId="3" fillId="5" borderId="16"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0" fontId="7" fillId="4" borderId="0" xfId="0" applyFont="1" applyFill="1" applyAlignment="1">
      <alignment horizontal="right" vertical="center"/>
    </xf>
    <xf numFmtId="0" fontId="7" fillId="4" borderId="0" xfId="0" applyFont="1" applyFill="1" applyAlignment="1">
      <alignment horizontal="right" vertical="center" shrinkToFit="1"/>
    </xf>
    <xf numFmtId="5" fontId="7" fillId="4" borderId="0" xfId="1" applyNumberFormat="1" applyFont="1" applyFill="1" applyAlignment="1">
      <alignment horizontal="center" vertical="center"/>
    </xf>
    <xf numFmtId="0" fontId="5" fillId="7" borderId="0" xfId="0" applyFont="1" applyFill="1" applyAlignment="1">
      <alignment horizontal="left" vertical="center" wrapText="1"/>
    </xf>
    <xf numFmtId="0" fontId="1" fillId="7" borderId="0" xfId="0" applyFont="1" applyFill="1" applyAlignment="1">
      <alignment horizontal="center" vertical="center" wrapText="1"/>
    </xf>
    <xf numFmtId="0" fontId="27" fillId="3" borderId="0" xfId="0" applyFont="1" applyFill="1" applyAlignment="1">
      <alignment horizontal="left" vertical="center" wrapText="1" indent="1"/>
    </xf>
    <xf numFmtId="0" fontId="27" fillId="3" borderId="0" xfId="0" applyFont="1" applyFill="1" applyAlignment="1">
      <alignment horizontal="left" indent="1"/>
    </xf>
    <xf numFmtId="164" fontId="10" fillId="3" borderId="1" xfId="1" applyNumberFormat="1" applyFont="1" applyFill="1" applyBorder="1" applyAlignment="1" applyProtection="1">
      <alignment horizontal="center" vertical="center"/>
      <protection locked="0"/>
    </xf>
    <xf numFmtId="164" fontId="10" fillId="3" borderId="2" xfId="1" applyNumberFormat="1" applyFont="1" applyFill="1" applyBorder="1" applyAlignment="1" applyProtection="1">
      <alignment horizontal="center" vertical="center"/>
      <protection locked="0"/>
    </xf>
    <xf numFmtId="0" fontId="21" fillId="3" borderId="0" xfId="0" applyFont="1" applyFill="1" applyAlignment="1">
      <alignment horizontal="center" vertical="center" wrapText="1"/>
    </xf>
    <xf numFmtId="0" fontId="10" fillId="3" borderId="4" xfId="0" applyFont="1" applyFill="1" applyBorder="1" applyAlignment="1">
      <alignment horizontal="left" indent="1" shrinkToFit="1"/>
    </xf>
    <xf numFmtId="0" fontId="3" fillId="3" borderId="0" xfId="0" applyFont="1" applyFill="1" applyAlignment="1" applyProtection="1">
      <alignment horizontal="left" vertical="center" indent="1" shrinkToFit="1"/>
    </xf>
    <xf numFmtId="0" fontId="19" fillId="4" borderId="0" xfId="0" applyFont="1" applyFill="1" applyAlignment="1">
      <alignment horizontal="right" vertical="center"/>
    </xf>
    <xf numFmtId="0" fontId="7" fillId="4" borderId="0" xfId="0" applyFont="1" applyFill="1" applyAlignment="1">
      <alignment horizontal="center" vertical="center"/>
    </xf>
    <xf numFmtId="0" fontId="5" fillId="7" borderId="0" xfId="0" applyFont="1" applyFill="1" applyAlignment="1">
      <alignment horizontal="center" vertical="center"/>
    </xf>
    <xf numFmtId="0" fontId="11" fillId="0" borderId="0" xfId="0" applyFont="1" applyFill="1" applyAlignment="1">
      <alignment horizontal="center" vertical="center"/>
    </xf>
    <xf numFmtId="0" fontId="10" fillId="3" borderId="0" xfId="0" applyFont="1" applyFill="1" applyAlignment="1">
      <alignment horizontal="left"/>
    </xf>
    <xf numFmtId="0" fontId="10" fillId="3" borderId="4" xfId="0" applyFont="1" applyFill="1" applyBorder="1" applyAlignment="1">
      <alignment horizontal="left" vertical="center" indent="1" shrinkToFit="1"/>
    </xf>
    <xf numFmtId="164" fontId="23" fillId="3" borderId="1" xfId="1" applyNumberFormat="1" applyFont="1" applyFill="1" applyBorder="1" applyAlignment="1" applyProtection="1">
      <alignment horizontal="center" vertical="center"/>
      <protection locked="0"/>
    </xf>
    <xf numFmtId="164" fontId="23" fillId="3" borderId="2" xfId="1" applyNumberFormat="1" applyFont="1" applyFill="1" applyBorder="1" applyAlignment="1" applyProtection="1">
      <alignment horizontal="center" vertical="center"/>
      <protection locked="0"/>
    </xf>
    <xf numFmtId="0" fontId="1" fillId="7" borderId="0" xfId="0" applyFont="1" applyFill="1" applyAlignment="1">
      <alignment horizontal="center" vertical="center"/>
    </xf>
    <xf numFmtId="0" fontId="5" fillId="7" borderId="0" xfId="0" applyFont="1" applyFill="1" applyAlignment="1">
      <alignment horizontal="right" vertical="center" wrapText="1"/>
    </xf>
    <xf numFmtId="0" fontId="10" fillId="3" borderId="0" xfId="0" applyFont="1" applyFill="1" applyAlignment="1">
      <alignment horizontal="center" vertical="center"/>
    </xf>
    <xf numFmtId="0" fontId="10" fillId="3" borderId="0" xfId="0" applyFont="1" applyFill="1" applyAlignment="1">
      <alignment horizontal="left" vertical="center" wrapText="1" indent="2"/>
    </xf>
    <xf numFmtId="0" fontId="23" fillId="3" borderId="0" xfId="0" applyFont="1" applyFill="1" applyAlignment="1">
      <alignment horizontal="center" shrinkToFit="1"/>
    </xf>
    <xf numFmtId="0" fontId="40" fillId="3" borderId="0" xfId="0" applyFont="1" applyFill="1" applyAlignment="1">
      <alignment horizontal="center"/>
    </xf>
    <xf numFmtId="0" fontId="21" fillId="3" borderId="0" xfId="0" applyFont="1" applyFill="1" applyAlignment="1" applyProtection="1">
      <alignment horizontal="center" vertical="center" wrapText="1"/>
    </xf>
    <xf numFmtId="0" fontId="0" fillId="0" borderId="0" xfId="0" applyFill="1" applyBorder="1" applyAlignment="1">
      <alignment horizontal="left" shrinkToFit="1"/>
    </xf>
    <xf numFmtId="164" fontId="0" fillId="5" borderId="0" xfId="1" applyNumberFormat="1" applyFont="1" applyFill="1" applyBorder="1" applyAlignment="1">
      <alignment horizontal="center"/>
    </xf>
    <xf numFmtId="164" fontId="6" fillId="5" borderId="0" xfId="1" applyNumberFormat="1" applyFont="1" applyFill="1" applyBorder="1" applyAlignment="1">
      <alignment horizontal="center"/>
    </xf>
    <xf numFmtId="0" fontId="0" fillId="0" borderId="0" xfId="0" applyFill="1" applyBorder="1" applyAlignment="1">
      <alignment horizontal="left" vertical="center" shrinkToFit="1"/>
    </xf>
    <xf numFmtId="0" fontId="0" fillId="0" borderId="0" xfId="0" applyAlignment="1">
      <alignment horizontal="left" vertical="center" shrinkToFit="1"/>
    </xf>
    <xf numFmtId="0" fontId="18" fillId="0" borderId="5" xfId="0" applyFont="1" applyFill="1" applyBorder="1" applyAlignment="1">
      <alignment horizontal="center"/>
    </xf>
    <xf numFmtId="0" fontId="18" fillId="0" borderId="0" xfId="0" applyFont="1" applyFill="1" applyBorder="1" applyAlignment="1">
      <alignment horizontal="center" vertical="center"/>
    </xf>
    <xf numFmtId="0" fontId="0" fillId="0" borderId="0" xfId="0" applyFill="1" applyBorder="1" applyAlignment="1">
      <alignment horizontal="left" vertical="top" wrapText="1"/>
    </xf>
    <xf numFmtId="0" fontId="16"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horizontal="right"/>
    </xf>
    <xf numFmtId="0" fontId="55"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16" fillId="0" borderId="0" xfId="0" applyFont="1" applyAlignment="1">
      <alignment horizontal="left" vertical="center" wrapText="1"/>
    </xf>
    <xf numFmtId="0" fontId="15" fillId="0" borderId="0" xfId="0" applyFont="1" applyFill="1" applyBorder="1" applyAlignment="1">
      <alignment horizontal="center" wrapText="1"/>
    </xf>
    <xf numFmtId="0" fontId="16" fillId="6" borderId="0" xfId="0" applyFont="1" applyFill="1" applyBorder="1" applyAlignment="1">
      <alignment horizontal="center" vertical="center" wrapText="1"/>
    </xf>
  </cellXfs>
  <cellStyles count="2">
    <cellStyle name="Currency" xfId="1" builtinId="4"/>
    <cellStyle name="Normal" xfId="0" builtinId="0"/>
  </cellStyles>
  <dxfs count="40">
    <dxf>
      <font>
        <b/>
        <i val="0"/>
        <color theme="0"/>
      </font>
      <fill>
        <patternFill>
          <bgColor theme="5"/>
        </patternFill>
      </fill>
    </dxf>
    <dxf>
      <font>
        <b/>
        <i val="0"/>
        <color theme="0"/>
      </font>
      <fill>
        <patternFill>
          <bgColor rgb="FF00B050"/>
        </patternFill>
      </fill>
    </dxf>
    <dxf>
      <font>
        <b/>
        <i val="0"/>
        <color theme="0"/>
      </font>
      <fill>
        <patternFill>
          <bgColor theme="5"/>
        </patternFill>
      </fill>
    </dxf>
    <dxf>
      <font>
        <b/>
        <i val="0"/>
        <color theme="0"/>
      </font>
      <fill>
        <patternFill>
          <bgColor rgb="FF00B050"/>
        </patternFill>
      </fill>
    </dxf>
    <dxf>
      <font>
        <b/>
        <i val="0"/>
        <color theme="0"/>
      </font>
      <fill>
        <patternFill>
          <bgColor theme="5"/>
        </patternFill>
      </fill>
    </dxf>
    <dxf>
      <font>
        <b/>
        <i val="0"/>
        <color theme="0"/>
      </font>
      <fill>
        <patternFill>
          <bgColor rgb="FF00B050"/>
        </patternFill>
      </fill>
    </dxf>
    <dxf>
      <font>
        <b/>
        <i val="0"/>
        <color theme="0"/>
      </font>
      <fill>
        <patternFill>
          <bgColor theme="5"/>
        </patternFill>
      </fill>
    </dxf>
    <dxf>
      <font>
        <b/>
        <i val="0"/>
        <color theme="0"/>
      </font>
      <fill>
        <patternFill>
          <bgColor rgb="FF00B050"/>
        </patternFill>
      </fill>
    </dxf>
    <dxf>
      <font>
        <color theme="0"/>
      </font>
    </dxf>
    <dxf>
      <font>
        <color theme="0"/>
      </font>
    </dxf>
    <dxf>
      <font>
        <b/>
        <i val="0"/>
        <color theme="0"/>
      </font>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5"/>
        </patternFill>
      </fill>
    </dxf>
    <dxf>
      <font>
        <color theme="0"/>
      </font>
      <fill>
        <patternFill>
          <bgColor rgb="FF00B050"/>
        </patternFill>
      </fill>
    </dxf>
    <dxf>
      <font>
        <b/>
        <i val="0"/>
        <color theme="0"/>
      </font>
      <fill>
        <patternFill>
          <bgColor theme="5"/>
        </patternFill>
      </fill>
    </dxf>
    <dxf>
      <font>
        <b/>
        <i val="0"/>
        <color theme="0"/>
      </font>
      <fill>
        <patternFill>
          <bgColor theme="5"/>
        </patternFill>
      </fill>
    </dxf>
    <dxf>
      <font>
        <b/>
        <i val="0"/>
        <color theme="0"/>
      </font>
      <fill>
        <patternFill>
          <bgColor theme="5"/>
        </patternFill>
      </fill>
    </dxf>
    <dxf>
      <font>
        <b/>
        <i val="0"/>
        <color theme="0"/>
      </font>
      <fill>
        <patternFill>
          <bgColor theme="5"/>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theme="5"/>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ill>
        <patternFill>
          <bgColor rgb="FFFF0000"/>
        </patternFill>
      </fill>
    </dxf>
    <dxf>
      <font>
        <color theme="0"/>
      </font>
      <fill>
        <patternFill>
          <bgColor theme="5"/>
        </patternFill>
      </fill>
    </dxf>
    <dxf>
      <font>
        <b/>
        <i val="0"/>
        <color theme="0"/>
      </font>
      <fill>
        <patternFill>
          <bgColor rgb="FF00B050"/>
        </patternFill>
      </fill>
    </dxf>
    <dxf>
      <fill>
        <patternFill>
          <bgColor theme="5"/>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s>
  <tableStyles count="0" defaultTableStyle="TableStyleMedium2" defaultPivotStyle="PivotStyleLight16"/>
  <colors>
    <mruColors>
      <color rgb="FF00FF00"/>
      <color rgb="FF66FF33"/>
      <color rgb="FF01579B"/>
      <color rgb="FFE1A753"/>
      <color rgb="FF3348B3"/>
      <color rgb="FF000000"/>
      <color rgb="FF315AB5"/>
      <color rgb="FFFFFFFF"/>
      <color rgb="FF28659C"/>
      <color rgb="FF2A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0" dropStyle="combo" dx="16" fmlaLink="'AC Score'!$B$77" fmlaRange="'AC Score'!$A$77" noThreeD="1" sel="1" val="0"/>
</file>

<file path=xl/ctrlProps/ctrlProp10.xml><?xml version="1.0" encoding="utf-8"?>
<formControlPr xmlns="http://schemas.microsoft.com/office/spreadsheetml/2009/9/main" objectType="Drop" dropLines="3" dropStyle="combo" dx="16" fmlaLink="'AL Score'!$B$26" fmlaRange="'AL Score'!$A$23:$A$25" noThreeD="1" sel="1" val="0"/>
</file>

<file path=xl/ctrlProps/ctrlProp11.xml><?xml version="1.0" encoding="utf-8"?>
<formControlPr xmlns="http://schemas.microsoft.com/office/spreadsheetml/2009/9/main" objectType="Drop" dropLines="5" dropStyle="combo" dx="25" fmlaLink="'PL Score'!$B$15" fmlaRange="'PL Score'!$A$10:$A$14" noThreeD="1" sel="1" val="0"/>
</file>

<file path=xl/ctrlProps/ctrlProp12.xml><?xml version="1.0" encoding="utf-8"?>
<formControlPr xmlns="http://schemas.microsoft.com/office/spreadsheetml/2009/9/main" objectType="Drop" dropLines="3" dropStyle="combo" dx="25" fmlaLink="'PL Score'!$B$21" fmlaRange="'PL Score'!$A$18:$A$20" noThreeD="1" sel="1" val="0"/>
</file>

<file path=xl/ctrlProps/ctrlProp13.xml><?xml version="1.0" encoding="utf-8"?>
<formControlPr xmlns="http://schemas.microsoft.com/office/spreadsheetml/2009/9/main" objectType="Drop" dropLines="3" dropStyle="combo" dx="25" fmlaLink="'PL Score'!$B$27" fmlaRange="'PL Score'!$A$24:$A$26" noThreeD="1" sel="1" val="0"/>
</file>

<file path=xl/ctrlProps/ctrlProp14.xml><?xml version="1.0" encoding="utf-8"?>
<formControlPr xmlns="http://schemas.microsoft.com/office/spreadsheetml/2009/9/main" objectType="Drop" dropLines="3" dropStyle="combo" dx="25" fmlaLink="'PL Score'!$B$39" fmlaRange="'PL Score'!$A$36:$A$38" noThreeD="1" sel="1" val="0"/>
</file>

<file path=xl/ctrlProps/ctrlProp15.xml><?xml version="1.0" encoding="utf-8"?>
<formControlPr xmlns="http://schemas.microsoft.com/office/spreadsheetml/2009/9/main" objectType="Drop" dropLines="3" dropStyle="combo" dx="25" fmlaLink="'PL Score'!$B$45" fmlaRange="'PL Score'!$A$42:$A$44" noThreeD="1" sel="1" val="0"/>
</file>

<file path=xl/ctrlProps/ctrlProp16.xml><?xml version="1.0" encoding="utf-8"?>
<formControlPr xmlns="http://schemas.microsoft.com/office/spreadsheetml/2009/9/main" objectType="Drop" dropLines="3" dropStyle="combo" dx="25" fmlaLink="'PL Score'!$B$63" fmlaRange="'PL Score'!$A$60:$A$62" noThreeD="1" sel="1" val="0"/>
</file>

<file path=xl/ctrlProps/ctrlProp17.xml><?xml version="1.0" encoding="utf-8"?>
<formControlPr xmlns="http://schemas.microsoft.com/office/spreadsheetml/2009/9/main" objectType="Drop" dropLines="3" dropStyle="combo" dx="25" fmlaLink="'PL Score'!$B$69" fmlaRange="'PL Score'!$A$66:$A$68" noThreeD="1" sel="1" val="0"/>
</file>

<file path=xl/ctrlProps/ctrlProp18.xml><?xml version="1.0" encoding="utf-8"?>
<formControlPr xmlns="http://schemas.microsoft.com/office/spreadsheetml/2009/9/main" objectType="Drop" dropLines="3" dropStyle="combo" dx="25" fmlaLink="'PL Score'!$B$75" fmlaRange="'PL Score'!$A$72:$A$74" noThreeD="1" sel="1" val="0"/>
</file>

<file path=xl/ctrlProps/ctrlProp19.xml><?xml version="1.0" encoding="utf-8"?>
<formControlPr xmlns="http://schemas.microsoft.com/office/spreadsheetml/2009/9/main" objectType="Drop" dropLines="3" dropStyle="combo" dx="25" fmlaLink="'PL Score'!$B$81" fmlaRange="'PL Score'!$A$78:$A$80" noThreeD="1" sel="1" val="0"/>
</file>

<file path=xl/ctrlProps/ctrlProp2.xml><?xml version="1.0" encoding="utf-8"?>
<formControlPr xmlns="http://schemas.microsoft.com/office/spreadsheetml/2009/9/main" objectType="Drop" dropLines="16" dropStyle="combo" dx="16" fmlaLink="'CGL Score'!$B$28" fmlaRange="'CGL Score'!$A$11:$A$26" noThreeD="1" sel="1" val="0"/>
</file>

<file path=xl/ctrlProps/ctrlProp20.xml><?xml version="1.0" encoding="utf-8"?>
<formControlPr xmlns="http://schemas.microsoft.com/office/spreadsheetml/2009/9/main" objectType="Drop" dropLines="3" dropStyle="combo" dx="25" fmlaLink="'PL Score'!$B$87" fmlaRange="'PL Score'!$A$84:$A$86" noThreeD="1" sel="1" val="0"/>
</file>

<file path=xl/ctrlProps/ctrlProp21.xml><?xml version="1.0" encoding="utf-8"?>
<formControlPr xmlns="http://schemas.microsoft.com/office/spreadsheetml/2009/9/main" objectType="Drop" dropLines="3" dropStyle="combo" dx="16" fmlaLink="'PL Score'!$B$33" fmlaRange="'PL Score'!$A$30:$A$32" noThreeD="1" sel="1" val="0"/>
</file>

<file path=xl/ctrlProps/ctrlProp22.xml><?xml version="1.0" encoding="utf-8"?>
<formControlPr xmlns="http://schemas.microsoft.com/office/spreadsheetml/2009/9/main" objectType="Drop" dropLines="3" dropStyle="combo" dx="16" fmlaLink="'AC Score'!$B$13" fmlaRange="'AC Score'!$A$10:$A$12" noThreeD="1" sel="1" val="0"/>
</file>

<file path=xl/ctrlProps/ctrlProp23.xml><?xml version="1.0" encoding="utf-8"?>
<formControlPr xmlns="http://schemas.microsoft.com/office/spreadsheetml/2009/9/main" objectType="Drop" dropLines="3" dropStyle="combo" dx="16" fmlaLink="'AC Score'!$B$19" fmlaRange="'AC Score'!$A$16:$A$18" noThreeD="1" sel="1" val="0"/>
</file>

<file path=xl/ctrlProps/ctrlProp24.xml><?xml version="1.0" encoding="utf-8"?>
<formControlPr xmlns="http://schemas.microsoft.com/office/spreadsheetml/2009/9/main" objectType="Drop" dropLines="3" dropStyle="combo" dx="16" fmlaLink="'AC Score'!$B$25" fmlaRange="'AC Score'!$A$22:$A$24" noThreeD="1" sel="1" val="0"/>
</file>

<file path=xl/ctrlProps/ctrlProp25.xml><?xml version="1.0" encoding="utf-8"?>
<formControlPr xmlns="http://schemas.microsoft.com/office/spreadsheetml/2009/9/main" objectType="Drop" dropLines="3" dropStyle="combo" dx="16" fmlaLink="'AC Score'!$B$31" fmlaRange="'AC Score'!$A$28:$A$30" noThreeD="1" sel="1" val="0"/>
</file>

<file path=xl/ctrlProps/ctrlProp26.xml><?xml version="1.0" encoding="utf-8"?>
<formControlPr xmlns="http://schemas.microsoft.com/office/spreadsheetml/2009/9/main" objectType="Drop" dropLines="3" dropStyle="combo" dx="16" fmlaLink="'AC Score'!$B$37" fmlaRange="'AC Score'!$A$34:$A$36" noThreeD="1" sel="1" val="0"/>
</file>

<file path=xl/ctrlProps/ctrlProp27.xml><?xml version="1.0" encoding="utf-8"?>
<formControlPr xmlns="http://schemas.microsoft.com/office/spreadsheetml/2009/9/main" objectType="Drop" dropLines="3" dropStyle="combo" dx="16" fmlaLink="'AC Score'!$B$55" fmlaRange="'AC Score'!$A$52:$A$54" noThreeD="1" sel="1" val="0"/>
</file>

<file path=xl/ctrlProps/ctrlProp28.xml><?xml version="1.0" encoding="utf-8"?>
<formControlPr xmlns="http://schemas.microsoft.com/office/spreadsheetml/2009/9/main" objectType="Drop" dropLines="3" dropStyle="combo" dx="16" fmlaLink="'AC Score'!$B$61" fmlaRange="'AC Score'!$A$58:$A$60" noThreeD="1" sel="1" val="0"/>
</file>

<file path=xl/ctrlProps/ctrlProp29.xml><?xml version="1.0" encoding="utf-8"?>
<formControlPr xmlns="http://schemas.microsoft.com/office/spreadsheetml/2009/9/main" objectType="Drop" dropLines="3" dropStyle="combo" dx="16" fmlaLink="'AC Score'!$B$73" fmlaRange="'AC Score'!$A$70:$A$72" noThreeD="1" sel="1" val="0"/>
</file>

<file path=xl/ctrlProps/ctrlProp3.xml><?xml version="1.0" encoding="utf-8"?>
<formControlPr xmlns="http://schemas.microsoft.com/office/spreadsheetml/2009/9/main" objectType="Drop" dropLines="3" dropStyle="combo" dx="16" fmlaLink="'CGL Score'!$B$41" fmlaRange="'CGL Score'!$A$37:$A$39" noThreeD="1" sel="1" val="0"/>
</file>

<file path=xl/ctrlProps/ctrlProp30.xml><?xml version="1.0" encoding="utf-8"?>
<formControlPr xmlns="http://schemas.microsoft.com/office/spreadsheetml/2009/9/main" objectType="Drop" dropLines="3" dropStyle="combo" dx="25" fmlaLink="'AC Score'!$B$43" fmlaRange="'AC Score'!$A$40:$A$42" noThreeD="1" sel="1" val="0"/>
</file>

<file path=xl/ctrlProps/ctrlProp31.xml><?xml version="1.0" encoding="utf-8"?>
<formControlPr xmlns="http://schemas.microsoft.com/office/spreadsheetml/2009/9/main" objectType="Drop" dropLines="3" dropStyle="combo" dx="25" fmlaLink="'AC Score'!$B$49" fmlaRange="'AC Score'!$A$46:$A$48" noThreeD="1" sel="1" val="0"/>
</file>

<file path=xl/ctrlProps/ctrlProp4.xml><?xml version="1.0" encoding="utf-8"?>
<formControlPr xmlns="http://schemas.microsoft.com/office/spreadsheetml/2009/9/main" objectType="Drop" dropLines="6" dropStyle="combo" dx="16" fmlaLink="'CGL Score'!$B$74" fmlaRange="'CGL Score'!$A$68:$A$73" noThreeD="1" sel="1" val="0"/>
</file>

<file path=xl/ctrlProps/ctrlProp5.xml><?xml version="1.0" encoding="utf-8"?>
<formControlPr xmlns="http://schemas.microsoft.com/office/spreadsheetml/2009/9/main" objectType="Drop" dropLines="5" dropStyle="combo" dx="16" fmlaLink="'CGL Score'!$B$82" fmlaRange="'CGL Score'!$A$77:$A$81" noThreeD="1" sel="1" val="0"/>
</file>

<file path=xl/ctrlProps/ctrlProp6.xml><?xml version="1.0" encoding="utf-8"?>
<formControlPr xmlns="http://schemas.microsoft.com/office/spreadsheetml/2009/9/main" objectType="Drop" dropLines="3" dropStyle="combo" dx="16" fmlaLink="'CGL Score'!$B$90" fmlaRange="'CGL Score'!$A$87:$A$89" noThreeD="1" sel="1" val="0"/>
</file>

<file path=xl/ctrlProps/ctrlProp7.xml><?xml version="1.0" encoding="utf-8"?>
<formControlPr xmlns="http://schemas.microsoft.com/office/spreadsheetml/2009/9/main" objectType="Drop" dropLines="3" dropStyle="combo" dx="16" fmlaLink="'CGL Score'!$B$62" fmlaRange="'CGL Score'!$A$58:$A$60" noThreeD="1" sel="1" val="0"/>
</file>

<file path=xl/ctrlProps/ctrlProp8.xml><?xml version="1.0" encoding="utf-8"?>
<formControlPr xmlns="http://schemas.microsoft.com/office/spreadsheetml/2009/9/main" objectType="Drop" dropLines="3" dropStyle="combo" dx="16" fmlaLink="'AL Score'!$B$14" fmlaRange="'AL Score'!$A$11:$A$13" noThreeD="1" sel="1" val="0"/>
</file>

<file path=xl/ctrlProps/ctrlProp9.xml><?xml version="1.0" encoding="utf-8"?>
<formControlPr xmlns="http://schemas.microsoft.com/office/spreadsheetml/2009/9/main" objectType="Drop" dropLines="3" dropStyle="combo" dx="16" fmlaLink="'AL Score'!$B$20" fmlaRange="'AL Score'!$A$17:$A$19" noThreeD="1" sel="1" val="0"/>
</file>

<file path=xl/drawings/_rels/drawing1.xml.rels><?xml version="1.0" encoding="UTF-8" standalone="yes"?>
<Relationships xmlns="http://schemas.openxmlformats.org/package/2006/relationships"><Relationship Id="rId8" Type="http://schemas.openxmlformats.org/officeDocument/2006/relationships/hyperlink" Target="mailto:OPORiskManagement@odot.state.or.us?subject=IRA%20Questions%20/%20Comments" TargetMode="External"/><Relationship Id="rId3" Type="http://schemas.openxmlformats.org/officeDocument/2006/relationships/hyperlink" Target="#Automobile!A1"/><Relationship Id="rId7" Type="http://schemas.openxmlformats.org/officeDocument/2006/relationships/image" Target="../media/image2.png"/><Relationship Id="rId2" Type="http://schemas.openxmlformats.org/officeDocument/2006/relationships/hyperlink" Target="#CGL!A1"/><Relationship Id="rId1" Type="http://schemas.openxmlformats.org/officeDocument/2006/relationships/hyperlink" Target="#'Insurance Requirements'!A1"/><Relationship Id="rId6" Type="http://schemas.openxmlformats.org/officeDocument/2006/relationships/hyperlink" Target="#'Additional Coverages'!A1"/><Relationship Id="rId5" Type="http://schemas.openxmlformats.org/officeDocument/2006/relationships/hyperlink" Target="#Summary!A1"/><Relationship Id="rId4" Type="http://schemas.openxmlformats.org/officeDocument/2006/relationships/hyperlink" Target="#Pollution!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ummary!A1"/><Relationship Id="rId1" Type="http://schemas.openxmlformats.org/officeDocument/2006/relationships/hyperlink" Target="#'Insurance Requirements'!A1"/><Relationship Id="rId5" Type="http://schemas.openxmlformats.org/officeDocument/2006/relationships/hyperlink" Target="https://www.oregon.gov/odot/Business/Procurement/Pages/PSK.aspx" TargetMode="External"/><Relationship Id="rId4" Type="http://schemas.openxmlformats.org/officeDocument/2006/relationships/hyperlink" Target="mailto:OPORiskManagement@odot.state.or.us?subject=IRA%20Questions%20/%20Comments"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mailto:OPORiskManagement@odot.state.or.us?subject=IRA%20Pollution%20Liability%20-%20(Enter%20Project%20Number%20and%20Name)" TargetMode="External"/><Relationship Id="rId3" Type="http://schemas.openxmlformats.org/officeDocument/2006/relationships/hyperlink" Target="#Automobile!A1"/><Relationship Id="rId7" Type="http://schemas.openxmlformats.org/officeDocument/2006/relationships/image" Target="../media/image2.png"/><Relationship Id="rId2" Type="http://schemas.openxmlformats.org/officeDocument/2006/relationships/hyperlink" Target="#CGL!A1"/><Relationship Id="rId1" Type="http://schemas.openxmlformats.org/officeDocument/2006/relationships/hyperlink" Target="#'Insurance Requirements'!A1"/><Relationship Id="rId6" Type="http://schemas.openxmlformats.org/officeDocument/2006/relationships/hyperlink" Target="#'Additional Coverages'!A1"/><Relationship Id="rId11" Type="http://schemas.openxmlformats.org/officeDocument/2006/relationships/hyperlink" Target="#'Consultant Process'!A1"/><Relationship Id="rId5" Type="http://schemas.openxmlformats.org/officeDocument/2006/relationships/hyperlink" Target="#Summary!A1"/><Relationship Id="rId10" Type="http://schemas.openxmlformats.org/officeDocument/2006/relationships/hyperlink" Target="#'User Guide'!A1"/><Relationship Id="rId4" Type="http://schemas.openxmlformats.org/officeDocument/2006/relationships/hyperlink" Target="#Pollution!A1"/><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oregon.gov/ODOT/Data/Pages/Functional-Class.aspx" TargetMode="External"/><Relationship Id="rId7" Type="http://schemas.openxmlformats.org/officeDocument/2006/relationships/hyperlink" Target="mailto:OPORiskManagement@odot.state.or.us?subject=IRA%20Commercial%20General%20Liability%20Coverage" TargetMode="External"/><Relationship Id="rId2" Type="http://schemas.openxmlformats.org/officeDocument/2006/relationships/hyperlink" Target="https://gis.odot.state.or.us/transgis/" TargetMode="External"/><Relationship Id="rId1" Type="http://schemas.openxmlformats.org/officeDocument/2006/relationships/hyperlink" Target="#'Insurance Requirements'!A1"/><Relationship Id="rId6" Type="http://schemas.openxmlformats.org/officeDocument/2006/relationships/image" Target="../media/image2.png"/><Relationship Id="rId5" Type="http://schemas.openxmlformats.org/officeDocument/2006/relationships/hyperlink" Target="https://www.oregon.gov/das/Risk/Pages/InsclausesCmrclIns.aspx" TargetMode="External"/><Relationship Id="rId4" Type="http://schemas.openxmlformats.org/officeDocument/2006/relationships/hyperlink" Target="#Summary!A1"/></Relationships>
</file>

<file path=xl/drawings/_rels/drawing5.xml.rels><?xml version="1.0" encoding="UTF-8" standalone="yes"?>
<Relationships xmlns="http://schemas.openxmlformats.org/package/2006/relationships"><Relationship Id="rId3" Type="http://schemas.openxmlformats.org/officeDocument/2006/relationships/hyperlink" Target="https://www.oregon.gov/das/Risk/Pages/InsclausesAutoLiabIns.aspx" TargetMode="External"/><Relationship Id="rId2" Type="http://schemas.openxmlformats.org/officeDocument/2006/relationships/hyperlink" Target="#Summary!A1"/><Relationship Id="rId1" Type="http://schemas.openxmlformats.org/officeDocument/2006/relationships/hyperlink" Target="#'Insurance Requirements'!A1"/><Relationship Id="rId5" Type="http://schemas.openxmlformats.org/officeDocument/2006/relationships/hyperlink" Target="mailto:OPORiskManagement@odot.state.or.us?subject=IRA%2010+%20Passenger%20Van/Bus%20" TargetMode="Externa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oregon.gov/das/Risk/Pages/InsclausesPollutLiab.aspx" TargetMode="External"/><Relationship Id="rId7" Type="http://schemas.openxmlformats.org/officeDocument/2006/relationships/hyperlink" Target="mailto:OPORiskManagement@odot.state.or.us?subject=IRA%20Pollution%20Liability%20Coverage" TargetMode="External"/><Relationship Id="rId2" Type="http://schemas.openxmlformats.org/officeDocument/2006/relationships/hyperlink" Target="#Summary!A1"/><Relationship Id="rId1" Type="http://schemas.openxmlformats.org/officeDocument/2006/relationships/hyperlink" Target="#'Insurance Requirements'!A1"/><Relationship Id="rId6" Type="http://schemas.openxmlformats.org/officeDocument/2006/relationships/hyperlink" Target="https://www.oregon.gov/ODA/programs/PlantConservation/Pages/AboutPlants.aspx" TargetMode="External"/><Relationship Id="rId5" Type="http://schemas.openxmlformats.org/officeDocument/2006/relationships/hyperlink" Target="https://www.dfw.state.or.us/wildlife/diversity/species/threatened_endangered_candidate_list.asp" TargetMode="Externa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8" Type="http://schemas.openxmlformats.org/officeDocument/2006/relationships/hyperlink" Target="#'Additional Coverages'!S17"/><Relationship Id="rId13" Type="http://schemas.openxmlformats.org/officeDocument/2006/relationships/hyperlink" Target="#'Additional Coverages'!J17"/><Relationship Id="rId18" Type="http://schemas.openxmlformats.org/officeDocument/2006/relationships/hyperlink" Target="mailto:OPORiskManagement@odot.state.or.us?subject=IRA%20Builder's%20Risk%20Insurance" TargetMode="External"/><Relationship Id="rId3" Type="http://schemas.openxmlformats.org/officeDocument/2006/relationships/hyperlink" Target="https://www.oregon.gov/das/Risk/Pages/InsclausesAircraft.aspx" TargetMode="External"/><Relationship Id="rId7" Type="http://schemas.openxmlformats.org/officeDocument/2006/relationships/hyperlink" Target="#'Additional Coverages'!A92"/><Relationship Id="rId12" Type="http://schemas.openxmlformats.org/officeDocument/2006/relationships/hyperlink" Target="#'Additional Coverages'!J70"/><Relationship Id="rId17" Type="http://schemas.openxmlformats.org/officeDocument/2006/relationships/hyperlink" Target="mailto:OPORiskManagement@odot.state.or.us?subject=Marine%20Coverage%20-%20(Enter%20Project%20Number%20and%20Name)" TargetMode="External"/><Relationship Id="rId2" Type="http://schemas.openxmlformats.org/officeDocument/2006/relationships/hyperlink" Target="#'Additional Coverages'!A70"/><Relationship Id="rId16" Type="http://schemas.openxmlformats.org/officeDocument/2006/relationships/hyperlink" Target="mailto:OPORiskManagement@odot.state.or.us?subject=IRA%20Marine%20Coverage%20-%20(Enter%20Project%20Number%20and%20Name)" TargetMode="External"/><Relationship Id="rId1" Type="http://schemas.openxmlformats.org/officeDocument/2006/relationships/hyperlink" Target="https://www.oregon.gov/das/Risk/Pages/Insclauses.aspx" TargetMode="External"/><Relationship Id="rId6" Type="http://schemas.openxmlformats.org/officeDocument/2006/relationships/hyperlink" Target="https://www.oregon.gov/das/Risk/Pages/InsclausesCrimeProtCov.aspx" TargetMode="External"/><Relationship Id="rId11" Type="http://schemas.openxmlformats.org/officeDocument/2006/relationships/hyperlink" Target="https://www.oregon.gov/das/Risk/Pages/InsclausesProfErrorOmis.aspx" TargetMode="External"/><Relationship Id="rId5" Type="http://schemas.openxmlformats.org/officeDocument/2006/relationships/hyperlink" Target="https://www.oregon.gov/das/Risk/Pages/InsclausesMarine.aspx" TargetMode="External"/><Relationship Id="rId15" Type="http://schemas.openxmlformats.org/officeDocument/2006/relationships/image" Target="../media/image2.png"/><Relationship Id="rId10" Type="http://schemas.openxmlformats.org/officeDocument/2006/relationships/hyperlink" Target="#Summary!A1"/><Relationship Id="rId19" Type="http://schemas.openxmlformats.org/officeDocument/2006/relationships/hyperlink" Target="#'Additional Coverages'!J92"/><Relationship Id="rId4" Type="http://schemas.openxmlformats.org/officeDocument/2006/relationships/hyperlink" Target="https://www.oregon.gov/das/Risk/Pages/InsclausesBaileesCov.aspx" TargetMode="External"/><Relationship Id="rId9" Type="http://schemas.openxmlformats.org/officeDocument/2006/relationships/hyperlink" Target="#'Insurance Requirements'!A1"/><Relationship Id="rId14" Type="http://schemas.openxmlformats.org/officeDocument/2006/relationships/hyperlink" Target="#'Additional Coverages'!S70"/></Relationships>
</file>

<file path=xl/drawings/_rels/drawing8.xml.rels><?xml version="1.0" encoding="UTF-8" standalone="yes"?>
<Relationships xmlns="http://schemas.openxmlformats.org/package/2006/relationships"><Relationship Id="rId3" Type="http://schemas.openxmlformats.org/officeDocument/2006/relationships/hyperlink" Target="#'Insurance Requirements'!A1"/><Relationship Id="rId2" Type="http://schemas.openxmlformats.org/officeDocument/2006/relationships/hyperlink" Target="mailto:OPORiskManagement@odot.state.or.us?subject=Insurance%20Risk%20Assessment%20-%20(Enter%20Project%20Number%20and%20Name)" TargetMode="External"/><Relationship Id="rId1" Type="http://schemas.openxmlformats.org/officeDocument/2006/relationships/hyperlink" Target="#'Additional Coverages'!A1"/><Relationship Id="rId6" Type="http://schemas.openxmlformats.org/officeDocument/2006/relationships/hyperlink" Target="#'User Guide'!A1"/><Relationship Id="rId5" Type="http://schemas.openxmlformats.org/officeDocument/2006/relationships/image" Target="../media/image5.png"/><Relationship Id="rId4" Type="http://schemas.openxmlformats.org/officeDocument/2006/relationships/hyperlink" Target="mailto:OPORiskManagement@odot.state.or.us?subject=IRA%20Pollution%20Liability%20-%20(Enter%20Project%20Number%20and%20Name)" TargetMode="External"/></Relationships>
</file>

<file path=xl/drawings/drawing1.xml><?xml version="1.0" encoding="utf-8"?>
<xdr:wsDr xmlns:xdr="http://schemas.openxmlformats.org/drawingml/2006/spreadsheetDrawing" xmlns:a="http://schemas.openxmlformats.org/drawingml/2006/main">
  <xdr:twoCellAnchor>
    <xdr:from>
      <xdr:col>1</xdr:col>
      <xdr:colOff>495300</xdr:colOff>
      <xdr:row>0</xdr:row>
      <xdr:rowOff>0</xdr:rowOff>
    </xdr:from>
    <xdr:to>
      <xdr:col>4</xdr:col>
      <xdr:colOff>504825</xdr:colOff>
      <xdr:row>1</xdr:row>
      <xdr:rowOff>171450</xdr:rowOff>
    </xdr:to>
    <xdr:sp macro="" textlink="">
      <xdr:nvSpPr>
        <xdr:cNvPr id="2" name="Rectangle 1" descr="You are currently on the Home page - click here to navigate back to the home page when applicable" title="Home">
          <a:hlinkClick xmlns:r="http://schemas.openxmlformats.org/officeDocument/2006/relationships" r:id="rId1" tooltip="Click here to navigate back to the Home page"/>
        </xdr:cNvPr>
        <xdr:cNvSpPr/>
      </xdr:nvSpPr>
      <xdr:spPr>
        <a:xfrm>
          <a:off x="7715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504826</xdr:colOff>
      <xdr:row>37</xdr:row>
      <xdr:rowOff>0</xdr:rowOff>
    </xdr:from>
    <xdr:to>
      <xdr:col>9</xdr:col>
      <xdr:colOff>504826</xdr:colOff>
      <xdr:row>38</xdr:row>
      <xdr:rowOff>180975</xdr:rowOff>
    </xdr:to>
    <xdr:sp macro="" textlink="">
      <xdr:nvSpPr>
        <xdr:cNvPr id="3" name="Rectangle 2" descr="Click here to conduct an assessment for Commercial General Liability" title="Commercial General Liability">
          <a:hlinkClick xmlns:r="http://schemas.openxmlformats.org/officeDocument/2006/relationships" r:id="rId2" tooltip="Click here to conduct an assessment for Commercial General Liability"/>
        </xdr:cNvPr>
        <xdr:cNvSpPr/>
      </xdr:nvSpPr>
      <xdr:spPr>
        <a:xfrm>
          <a:off x="3352801" y="7048500"/>
          <a:ext cx="1543050"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36</xdr:row>
      <xdr:rowOff>180975</xdr:rowOff>
    </xdr:from>
    <xdr:to>
      <xdr:col>13</xdr:col>
      <xdr:colOff>504825</xdr:colOff>
      <xdr:row>39</xdr:row>
      <xdr:rowOff>0</xdr:rowOff>
    </xdr:to>
    <xdr:sp macro="" textlink="">
      <xdr:nvSpPr>
        <xdr:cNvPr id="4" name="Rectangle 3" descr="Click here to conduct an assessment for Automobile Liability" title="Automobile Liability">
          <a:hlinkClick xmlns:r="http://schemas.openxmlformats.org/officeDocument/2006/relationships" r:id="rId3" tooltip="Click here to conduct an assessment for Automobile Liability"/>
        </xdr:cNvPr>
        <xdr:cNvSpPr/>
      </xdr:nvSpPr>
      <xdr:spPr>
        <a:xfrm>
          <a:off x="5419725" y="7038975"/>
          <a:ext cx="1533525"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504825</xdr:colOff>
      <xdr:row>36</xdr:row>
      <xdr:rowOff>180976</xdr:rowOff>
    </xdr:from>
    <xdr:to>
      <xdr:col>18</xdr:col>
      <xdr:colOff>0</xdr:colOff>
      <xdr:row>39</xdr:row>
      <xdr:rowOff>0</xdr:rowOff>
    </xdr:to>
    <xdr:sp macro="" textlink="">
      <xdr:nvSpPr>
        <xdr:cNvPr id="5" name="Rectangle 4" descr="Click here to conduct an assessment for Pollution Liability" title="Pollution Liability">
          <a:hlinkClick xmlns:r="http://schemas.openxmlformats.org/officeDocument/2006/relationships" r:id="rId4" tooltip="Click here to conduct an assessment for Pollution Liability"/>
        </xdr:cNvPr>
        <xdr:cNvSpPr/>
      </xdr:nvSpPr>
      <xdr:spPr>
        <a:xfrm>
          <a:off x="7467600" y="7038976"/>
          <a:ext cx="1552575" cy="390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6" name="Rectangle 5" descr="Click here after conducting your Insurance Risk Assessment to access the Insurance Risk Assessment Summary" title="Summary / Print">
          <a:hlinkClick xmlns:r="http://schemas.openxmlformats.org/officeDocument/2006/relationships" r:id="rId5" tooltip="Click here after conducting your Insurance Risk Assessment to access the Insurance Risk Assessment Summary"/>
        </xdr:cNvPr>
        <xdr:cNvSpPr/>
      </xdr:nvSpPr>
      <xdr:spPr>
        <a:xfrm>
          <a:off x="115919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504825</xdr:colOff>
      <xdr:row>37</xdr:row>
      <xdr:rowOff>1</xdr:rowOff>
    </xdr:from>
    <xdr:to>
      <xdr:col>22</xdr:col>
      <xdr:colOff>0</xdr:colOff>
      <xdr:row>39</xdr:row>
      <xdr:rowOff>1</xdr:rowOff>
    </xdr:to>
    <xdr:sp macro="" textlink="">
      <xdr:nvSpPr>
        <xdr:cNvPr id="7" name="Rectangle 6" descr="Click here to conduct an assessment for Additional Coverages" title="Additional Coverages">
          <a:hlinkClick xmlns:r="http://schemas.openxmlformats.org/officeDocument/2006/relationships" r:id="rId6" tooltip="Click here to conduct an assessment for Additional Coverages"/>
        </xdr:cNvPr>
        <xdr:cNvSpPr/>
      </xdr:nvSpPr>
      <xdr:spPr>
        <a:xfrm>
          <a:off x="9525000" y="7048501"/>
          <a:ext cx="1552575"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123825</xdr:colOff>
      <xdr:row>4</xdr:row>
      <xdr:rowOff>91094</xdr:rowOff>
    </xdr:from>
    <xdr:to>
      <xdr:col>8</xdr:col>
      <xdr:colOff>161924</xdr:colOff>
      <xdr:row>9</xdr:row>
      <xdr:rowOff>88980</xdr:rowOff>
    </xdr:to>
    <xdr:pic>
      <xdr:nvPicPr>
        <xdr:cNvPr id="8" name="Picture 7" title="ODOT Logo"/>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457450" y="853094"/>
          <a:ext cx="1581149" cy="95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200025</xdr:colOff>
      <xdr:row>64</xdr:row>
      <xdr:rowOff>1</xdr:rowOff>
    </xdr:from>
    <xdr:to>
      <xdr:col>13</xdr:col>
      <xdr:colOff>209550</xdr:colOff>
      <xdr:row>65</xdr:row>
      <xdr:rowOff>19051</xdr:rowOff>
    </xdr:to>
    <xdr:sp macro="" textlink="">
      <xdr:nvSpPr>
        <xdr:cNvPr id="9" name="Rectangle 8" descr="Click here to email ODOT Procurement when Pollution Liability is identified as a project insurance requirement" title="Email ODOT Procurement">
          <a:hlinkClick xmlns:r="http://schemas.openxmlformats.org/officeDocument/2006/relationships" r:id="rId8" tooltip="Click here to email ODOT Procurement with any questions or comments"/>
        </xdr:cNvPr>
        <xdr:cNvSpPr/>
      </xdr:nvSpPr>
      <xdr:spPr>
        <a:xfrm>
          <a:off x="4076700" y="10287001"/>
          <a:ext cx="2581275"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419100</xdr:colOff>
          <xdr:row>43</xdr:row>
          <xdr:rowOff>0</xdr:rowOff>
        </xdr:from>
        <xdr:to>
          <xdr:col>9</xdr:col>
          <xdr:colOff>411480</xdr:colOff>
          <xdr:row>44</xdr:row>
          <xdr:rowOff>7620</xdr:rowOff>
        </xdr:to>
        <xdr:sp macro="" textlink="">
          <xdr:nvSpPr>
            <xdr:cNvPr id="59398" name="Drop Down 6" descr="User Guide Instructions for Additional Coverages Assessment" hidden="1">
              <a:extLst>
                <a:ext uri="{63B3BB69-23CF-44E3-9099-C40C66FF867C}">
                  <a14:compatExt spid="_x0000_s59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504825</xdr:colOff>
      <xdr:row>67</xdr:row>
      <xdr:rowOff>0</xdr:rowOff>
    </xdr:from>
    <xdr:to>
      <xdr:col>20</xdr:col>
      <xdr:colOff>0</xdr:colOff>
      <xdr:row>68</xdr:row>
      <xdr:rowOff>171450</xdr:rowOff>
    </xdr:to>
    <xdr:sp macro="" textlink="">
      <xdr:nvSpPr>
        <xdr:cNvPr id="14" name="Rectangle 13" descr="You are currently on the Home page - click here to navigate back to the home page when applicable" title="Home">
          <a:hlinkClick xmlns:r="http://schemas.openxmlformats.org/officeDocument/2006/relationships" r:id="rId1" tooltip="Click here to navigate back to the Home page"/>
        </xdr:cNvPr>
        <xdr:cNvSpPr/>
      </xdr:nvSpPr>
      <xdr:spPr>
        <a:xfrm>
          <a:off x="8496300" y="1085850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6350</xdr:colOff>
      <xdr:row>45</xdr:row>
      <xdr:rowOff>0</xdr:rowOff>
    </xdr:from>
    <xdr:to>
      <xdr:col>9</xdr:col>
      <xdr:colOff>0</xdr:colOff>
      <xdr:row>46</xdr:row>
      <xdr:rowOff>12700</xdr:rowOff>
    </xdr:to>
    <xdr:sp macro="" textlink="">
      <xdr:nvSpPr>
        <xdr:cNvPr id="15" name="Rectangle 14" descr="Click here after conducting your Insurance Risk Assessment to access the Insurance Risk Assessment Summary" title="Summary / Print">
          <a:hlinkClick xmlns:r="http://schemas.openxmlformats.org/officeDocument/2006/relationships" r:id="rId5" tooltip="Click here after conducting your Insurance Risk Assessment to access the Insurance Risk Assessment Summary"/>
        </xdr:cNvPr>
        <xdr:cNvSpPr/>
      </xdr:nvSpPr>
      <xdr:spPr>
        <a:xfrm>
          <a:off x="2997200" y="8572500"/>
          <a:ext cx="1612900"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12700</xdr:colOff>
      <xdr:row>48</xdr:row>
      <xdr:rowOff>0</xdr:rowOff>
    </xdr:from>
    <xdr:to>
      <xdr:col>20</xdr:col>
      <xdr:colOff>0</xdr:colOff>
      <xdr:row>49</xdr:row>
      <xdr:rowOff>0</xdr:rowOff>
    </xdr:to>
    <xdr:sp macro="" textlink="">
      <xdr:nvSpPr>
        <xdr:cNvPr id="10" name="Rectangle 9" descr="Navigate to the Home page." title="Home">
          <a:hlinkClick xmlns:r="http://schemas.openxmlformats.org/officeDocument/2006/relationships" r:id="rId1" tooltip="Click here to navigate to the Home page"/>
        </xdr:cNvPr>
        <xdr:cNvSpPr/>
      </xdr:nvSpPr>
      <xdr:spPr>
        <a:xfrm>
          <a:off x="9480550" y="9144000"/>
          <a:ext cx="10668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12700</xdr:colOff>
      <xdr:row>50</xdr:row>
      <xdr:rowOff>0</xdr:rowOff>
    </xdr:from>
    <xdr:to>
      <xdr:col>19</xdr:col>
      <xdr:colOff>0</xdr:colOff>
      <xdr:row>51</xdr:row>
      <xdr:rowOff>0</xdr:rowOff>
    </xdr:to>
    <xdr:sp macro="" textlink="">
      <xdr:nvSpPr>
        <xdr:cNvPr id="16" name="Rectangle 15" descr="Navigate to the Home page." title="Home">
          <a:hlinkClick xmlns:r="http://schemas.openxmlformats.org/officeDocument/2006/relationships" r:id="rId1" tooltip="Click here to navigate to the Home page"/>
        </xdr:cNvPr>
        <xdr:cNvSpPr/>
      </xdr:nvSpPr>
      <xdr:spPr>
        <a:xfrm>
          <a:off x="8940800" y="9525000"/>
          <a:ext cx="10668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0</xdr:row>
      <xdr:rowOff>0</xdr:rowOff>
    </xdr:from>
    <xdr:to>
      <xdr:col>4</xdr:col>
      <xdr:colOff>504825</xdr:colOff>
      <xdr:row>1</xdr:row>
      <xdr:rowOff>171450</xdr:rowOff>
    </xdr:to>
    <xdr:sp macro="" textlink="">
      <xdr:nvSpPr>
        <xdr:cNvPr id="2" name="Rectangle 1" descr="You are currently on the Home page - click here to navigate back to the home page when applicable" title="Home">
          <a:hlinkClick xmlns:r="http://schemas.openxmlformats.org/officeDocument/2006/relationships" r:id="rId1" tooltip="Click here to navigate back to the Home page"/>
        </xdr:cNvPr>
        <xdr:cNvSpPr/>
      </xdr:nvSpPr>
      <xdr:spPr>
        <a:xfrm>
          <a:off x="787400" y="0"/>
          <a:ext cx="16287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6" name="Rectangle 5" descr="Click here after conducting your Insurance Risk Assessment to access the Insurance Risk Assessment Summary" title="Summary / Print">
          <a:hlinkClick xmlns:r="http://schemas.openxmlformats.org/officeDocument/2006/relationships" r:id="rId2" tooltip="Click here after conducting your Insurance Risk Assessment to access the Insurance Risk Assessment Summary"/>
        </xdr:cNvPr>
        <xdr:cNvSpPr/>
      </xdr:nvSpPr>
      <xdr:spPr>
        <a:xfrm>
          <a:off x="12166600" y="0"/>
          <a:ext cx="16287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123825</xdr:colOff>
      <xdr:row>4</xdr:row>
      <xdr:rowOff>91094</xdr:rowOff>
    </xdr:from>
    <xdr:to>
      <xdr:col>8</xdr:col>
      <xdr:colOff>161924</xdr:colOff>
      <xdr:row>9</xdr:row>
      <xdr:rowOff>88980</xdr:rowOff>
    </xdr:to>
    <xdr:pic>
      <xdr:nvPicPr>
        <xdr:cNvPr id="8" name="Picture 7" title="ODOT Logo"/>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2574925" y="853094"/>
          <a:ext cx="1657349" cy="95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200025</xdr:colOff>
      <xdr:row>49</xdr:row>
      <xdr:rowOff>1</xdr:rowOff>
    </xdr:from>
    <xdr:to>
      <xdr:col>13</xdr:col>
      <xdr:colOff>209550</xdr:colOff>
      <xdr:row>50</xdr:row>
      <xdr:rowOff>19051</xdr:rowOff>
    </xdr:to>
    <xdr:sp macro="" textlink="">
      <xdr:nvSpPr>
        <xdr:cNvPr id="9" name="Rectangle 8" descr="Click here to email ODOT Procurement when Pollution Liability is identified as a project insurance requirement" title="Email ODOT Procurement">
          <a:hlinkClick xmlns:r="http://schemas.openxmlformats.org/officeDocument/2006/relationships" r:id="rId4" tooltip="Click here to email ODOT Procurement with any questions or comments"/>
        </xdr:cNvPr>
        <xdr:cNvSpPr/>
      </xdr:nvSpPr>
      <xdr:spPr>
        <a:xfrm>
          <a:off x="4270375" y="11049001"/>
          <a:ext cx="2708275"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504825</xdr:colOff>
      <xdr:row>52</xdr:row>
      <xdr:rowOff>0</xdr:rowOff>
    </xdr:from>
    <xdr:to>
      <xdr:col>20</xdr:col>
      <xdr:colOff>0</xdr:colOff>
      <xdr:row>53</xdr:row>
      <xdr:rowOff>171450</xdr:rowOff>
    </xdr:to>
    <xdr:sp macro="" textlink="">
      <xdr:nvSpPr>
        <xdr:cNvPr id="11" name="Rectangle 10" descr="You are currently on the Home page - click here to navigate back to the home page when applicable" title="Home">
          <a:hlinkClick xmlns:r="http://schemas.openxmlformats.org/officeDocument/2006/relationships" r:id="rId1" tooltip="Click here to navigate back to the Home page"/>
        </xdr:cNvPr>
        <xdr:cNvSpPr/>
      </xdr:nvSpPr>
      <xdr:spPr>
        <a:xfrm>
          <a:off x="8893175" y="11620500"/>
          <a:ext cx="16541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463182</xdr:colOff>
      <xdr:row>36</xdr:row>
      <xdr:rowOff>313768</xdr:rowOff>
    </xdr:from>
    <xdr:to>
      <xdr:col>17</xdr:col>
      <xdr:colOff>343652</xdr:colOff>
      <xdr:row>36</xdr:row>
      <xdr:rowOff>515474</xdr:rowOff>
    </xdr:to>
    <xdr:sp macro="" textlink="">
      <xdr:nvSpPr>
        <xdr:cNvPr id="10" name="Rectangle 9" descr="Click here to navigate to the Insurnace Risk Assessment." title="Navigate to Insurance Risk Assessment">
          <a:hlinkClick xmlns:r="http://schemas.openxmlformats.org/officeDocument/2006/relationships" r:id="rId5" tooltip="Click here to navigate to the Insurnace Risk Assessment"/>
        </xdr:cNvPr>
        <xdr:cNvSpPr/>
      </xdr:nvSpPr>
      <xdr:spPr>
        <a:xfrm>
          <a:off x="5595476" y="7500474"/>
          <a:ext cx="3645647"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495300</xdr:colOff>
      <xdr:row>0</xdr:row>
      <xdr:rowOff>0</xdr:rowOff>
    </xdr:from>
    <xdr:to>
      <xdr:col>4</xdr:col>
      <xdr:colOff>504825</xdr:colOff>
      <xdr:row>1</xdr:row>
      <xdr:rowOff>171450</xdr:rowOff>
    </xdr:to>
    <xdr:sp macro="" textlink="">
      <xdr:nvSpPr>
        <xdr:cNvPr id="2" name="Rectangle 1" descr="You are currently on the Home page - click here to navigate back to the home page when applicable" title="Home">
          <a:hlinkClick xmlns:r="http://schemas.openxmlformats.org/officeDocument/2006/relationships" r:id="rId1" tooltip="You are currently on the Home page - click here to navigate back to the Home page when applicable"/>
        </xdr:cNvPr>
        <xdr:cNvSpPr/>
      </xdr:nvSpPr>
      <xdr:spPr>
        <a:xfrm>
          <a:off x="7715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0</xdr:colOff>
      <xdr:row>12</xdr:row>
      <xdr:rowOff>0</xdr:rowOff>
    </xdr:from>
    <xdr:to>
      <xdr:col>6</xdr:col>
      <xdr:colOff>504825</xdr:colOff>
      <xdr:row>15</xdr:row>
      <xdr:rowOff>0</xdr:rowOff>
    </xdr:to>
    <xdr:sp macro="" textlink="">
      <xdr:nvSpPr>
        <xdr:cNvPr id="10" name="Rectangle 9" descr="Click here to conduct an assessment for Commercial General Liability" title="Commercial General Liability">
          <a:hlinkClick xmlns:r="http://schemas.openxmlformats.org/officeDocument/2006/relationships" r:id="rId2" tooltip="Click here to conduct an assessment for Commercial General Liability"/>
        </xdr:cNvPr>
        <xdr:cNvSpPr/>
      </xdr:nvSpPr>
      <xdr:spPr>
        <a:xfrm>
          <a:off x="790575" y="3810000"/>
          <a:ext cx="204787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600075</xdr:colOff>
      <xdr:row>12</xdr:row>
      <xdr:rowOff>0</xdr:rowOff>
    </xdr:from>
    <xdr:to>
      <xdr:col>13</xdr:col>
      <xdr:colOff>0</xdr:colOff>
      <xdr:row>14</xdr:row>
      <xdr:rowOff>180975</xdr:rowOff>
    </xdr:to>
    <xdr:sp macro="" textlink="">
      <xdr:nvSpPr>
        <xdr:cNvPr id="11" name="Rectangle 10" descr="Click here to conduct an assessment for Automobile Liability" title="Automobile Liability">
          <a:hlinkClick xmlns:r="http://schemas.openxmlformats.org/officeDocument/2006/relationships" r:id="rId3" tooltip="Click here to conduct an assessment for Automobile Liability"/>
        </xdr:cNvPr>
        <xdr:cNvSpPr/>
      </xdr:nvSpPr>
      <xdr:spPr>
        <a:xfrm>
          <a:off x="3648075" y="3810000"/>
          <a:ext cx="24479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9525</xdr:colOff>
      <xdr:row>12</xdr:row>
      <xdr:rowOff>1</xdr:rowOff>
    </xdr:from>
    <xdr:to>
      <xdr:col>19</xdr:col>
      <xdr:colOff>0</xdr:colOff>
      <xdr:row>14</xdr:row>
      <xdr:rowOff>142875</xdr:rowOff>
    </xdr:to>
    <xdr:sp macro="" textlink="">
      <xdr:nvSpPr>
        <xdr:cNvPr id="12" name="Rectangle 11" descr="Click here to conduct an assessment for Pollution Liability" title="Pollution Liability">
          <a:hlinkClick xmlns:r="http://schemas.openxmlformats.org/officeDocument/2006/relationships" r:id="rId4" tooltip="Click here to conduct an assessment for Pollution Liability"/>
        </xdr:cNvPr>
        <xdr:cNvSpPr/>
      </xdr:nvSpPr>
      <xdr:spPr>
        <a:xfrm>
          <a:off x="7486650" y="3048001"/>
          <a:ext cx="2047875" cy="5238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15" name="Rectangle 14" descr="Click here after conducting your Insurance Risk Assessment to access the Insurance Risk Assessment Summary" title="Summary / Print">
          <a:hlinkClick xmlns:r="http://schemas.openxmlformats.org/officeDocument/2006/relationships" r:id="rId5" tooltip="Click here after conducting your Insurance Risk Assessment to access the Insurance Risk Assessment Summary"/>
        </xdr:cNvPr>
        <xdr:cNvSpPr/>
      </xdr:nvSpPr>
      <xdr:spPr>
        <a:xfrm>
          <a:off x="1107757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9525</xdr:colOff>
      <xdr:row>12</xdr:row>
      <xdr:rowOff>0</xdr:rowOff>
    </xdr:from>
    <xdr:to>
      <xdr:col>24</xdr:col>
      <xdr:colOff>495300</xdr:colOff>
      <xdr:row>14</xdr:row>
      <xdr:rowOff>180975</xdr:rowOff>
    </xdr:to>
    <xdr:sp macro="" textlink="">
      <xdr:nvSpPr>
        <xdr:cNvPr id="26" name="Rectangle 25" descr="Click here to conduct an assessment for Additional Coverages" title="Additional Coverages">
          <a:hlinkClick xmlns:r="http://schemas.openxmlformats.org/officeDocument/2006/relationships" r:id="rId6" tooltip="Click here to conduct an assessment for Additional Coverages"/>
        </xdr:cNvPr>
        <xdr:cNvSpPr/>
      </xdr:nvSpPr>
      <xdr:spPr>
        <a:xfrm>
          <a:off x="11791950" y="3790950"/>
          <a:ext cx="2000250" cy="581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123825</xdr:colOff>
      <xdr:row>4</xdr:row>
      <xdr:rowOff>91094</xdr:rowOff>
    </xdr:from>
    <xdr:to>
      <xdr:col>8</xdr:col>
      <xdr:colOff>161924</xdr:colOff>
      <xdr:row>9</xdr:row>
      <xdr:rowOff>88980</xdr:rowOff>
    </xdr:to>
    <xdr:pic>
      <xdr:nvPicPr>
        <xdr:cNvPr id="8" name="Picture 7" title="ODOT Logo"/>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457450" y="662594"/>
          <a:ext cx="1581149" cy="95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85725</xdr:colOff>
      <xdr:row>28</xdr:row>
      <xdr:rowOff>180975</xdr:rowOff>
    </xdr:from>
    <xdr:to>
      <xdr:col>18</xdr:col>
      <xdr:colOff>171450</xdr:colOff>
      <xdr:row>31</xdr:row>
      <xdr:rowOff>0</xdr:rowOff>
    </xdr:to>
    <xdr:sp macro="" textlink="">
      <xdr:nvSpPr>
        <xdr:cNvPr id="3" name="Rectangle 2" descr="Click here to email ODOT Procurement when Pollution Liability is identified as a project insurance requirement" title="Email ODOT Procurement">
          <a:hlinkClick xmlns:r="http://schemas.openxmlformats.org/officeDocument/2006/relationships" r:id="rId8" tooltip="Click here to email ODOT Procurement if Pollution Liability is identified as a project insurance requirement"/>
        </xdr:cNvPr>
        <xdr:cNvSpPr/>
      </xdr:nvSpPr>
      <xdr:spPr>
        <a:xfrm>
          <a:off x="7562850" y="5514975"/>
          <a:ext cx="1628775"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287723</xdr:colOff>
      <xdr:row>39</xdr:row>
      <xdr:rowOff>0</xdr:rowOff>
    </xdr:from>
    <xdr:to>
      <xdr:col>19</xdr:col>
      <xdr:colOff>219075</xdr:colOff>
      <xdr:row>41</xdr:row>
      <xdr:rowOff>1146</xdr:rowOff>
    </xdr:to>
    <xdr:pic>
      <xdr:nvPicPr>
        <xdr:cNvPr id="4" name="Picture 3" descr="To illustrate pop up comment boxes for further comments/instructions." title="Image of Red Triangle"/>
        <xdr:cNvPicPr>
          <a:picLocks noChangeAspect="1"/>
        </xdr:cNvPicPr>
      </xdr:nvPicPr>
      <xdr:blipFill>
        <a:blip xmlns:r="http://schemas.openxmlformats.org/officeDocument/2006/relationships" r:embed="rId9"/>
        <a:stretch>
          <a:fillRect/>
        </a:stretch>
      </xdr:blipFill>
      <xdr:spPr>
        <a:xfrm>
          <a:off x="9822248" y="6477000"/>
          <a:ext cx="445702" cy="377500"/>
        </a:xfrm>
        <a:prstGeom prst="rect">
          <a:avLst/>
        </a:prstGeom>
      </xdr:spPr>
    </xdr:pic>
    <xdr:clientData/>
  </xdr:twoCellAnchor>
  <xdr:twoCellAnchor>
    <xdr:from>
      <xdr:col>9</xdr:col>
      <xdr:colOff>534706</xdr:colOff>
      <xdr:row>0</xdr:row>
      <xdr:rowOff>22412</xdr:rowOff>
    </xdr:from>
    <xdr:to>
      <xdr:col>13</xdr:col>
      <xdr:colOff>7470</xdr:colOff>
      <xdr:row>2</xdr:row>
      <xdr:rowOff>9151</xdr:rowOff>
    </xdr:to>
    <xdr:sp macro="" textlink="">
      <xdr:nvSpPr>
        <xdr:cNvPr id="5" name="Rectangle 4" descr="Click here to review the User Guide on  conducting your Insurance Risk Assessment" title="User Guide">
          <a:hlinkClick xmlns:r="http://schemas.openxmlformats.org/officeDocument/2006/relationships" r:id="rId10" tooltip="Click here to navigate to the User Guide"/>
        </xdr:cNvPr>
        <xdr:cNvSpPr/>
      </xdr:nvSpPr>
      <xdr:spPr>
        <a:xfrm>
          <a:off x="5129118" y="22412"/>
          <a:ext cx="1624293" cy="375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527050</xdr:colOff>
      <xdr:row>0</xdr:row>
      <xdr:rowOff>0</xdr:rowOff>
    </xdr:from>
    <xdr:to>
      <xdr:col>18</xdr:col>
      <xdr:colOff>19050</xdr:colOff>
      <xdr:row>1</xdr:row>
      <xdr:rowOff>184150</xdr:rowOff>
    </xdr:to>
    <xdr:sp macro="" textlink="">
      <xdr:nvSpPr>
        <xdr:cNvPr id="6" name="Rectangle 5" descr="Click here to navigate to the Consultant process" title="Consultant Process">
          <a:hlinkClick xmlns:r="http://schemas.openxmlformats.org/officeDocument/2006/relationships" r:id="rId11" tooltip="Click here to navigate to the Consultant process"/>
        </xdr:cNvPr>
        <xdr:cNvSpPr/>
      </xdr:nvSpPr>
      <xdr:spPr>
        <a:xfrm>
          <a:off x="7835900" y="0"/>
          <a:ext cx="165100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xdr:colOff>
      <xdr:row>33</xdr:row>
      <xdr:rowOff>28574</xdr:rowOff>
    </xdr:from>
    <xdr:to>
      <xdr:col>27</xdr:col>
      <xdr:colOff>9525</xdr:colOff>
      <xdr:row>38</xdr:row>
      <xdr:rowOff>171449</xdr:rowOff>
    </xdr:to>
    <xdr:sp macro="" textlink="">
      <xdr:nvSpPr>
        <xdr:cNvPr id="7" name="Rectangle 6" descr="Click here to navigate back to the Home page" title="Home">
          <a:hlinkClick xmlns:r="http://schemas.openxmlformats.org/officeDocument/2006/relationships" r:id="rId1" tooltip="Click here to navigate back to the Home page"/>
        </xdr:cNvPr>
        <xdr:cNvSpPr/>
      </xdr:nvSpPr>
      <xdr:spPr>
        <a:xfrm>
          <a:off x="9544050" y="6524624"/>
          <a:ext cx="4114800" cy="1181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xdr:colOff>
          <xdr:row>14</xdr:row>
          <xdr:rowOff>160020</xdr:rowOff>
        </xdr:from>
        <xdr:to>
          <xdr:col>8</xdr:col>
          <xdr:colOff>495300</xdr:colOff>
          <xdr:row>15</xdr:row>
          <xdr:rowOff>182880</xdr:rowOff>
        </xdr:to>
        <xdr:sp macro="" textlink="">
          <xdr:nvSpPr>
            <xdr:cNvPr id="7172" name="Drop Down 4" descr="Select appropriate Functional Classification by using the drop down list"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197470</xdr:colOff>
      <xdr:row>21</xdr:row>
      <xdr:rowOff>104776</xdr:rowOff>
    </xdr:from>
    <xdr:to>
      <xdr:col>4</xdr:col>
      <xdr:colOff>185854</xdr:colOff>
      <xdr:row>22</xdr:row>
      <xdr:rowOff>81311</xdr:rowOff>
    </xdr:to>
    <xdr:sp macro="" textlink="">
      <xdr:nvSpPr>
        <xdr:cNvPr id="9" name="Rectangle 8" descr="ODOT Traffic Counting Reports" title="Link">
          <a:hlinkClick xmlns:r="http://schemas.openxmlformats.org/officeDocument/2006/relationships" r:id="rId2" tooltip="Click here to access ODOT Traffic Counting Reports"/>
        </xdr:cNvPr>
        <xdr:cNvSpPr/>
      </xdr:nvSpPr>
      <xdr:spPr>
        <a:xfrm>
          <a:off x="987348" y="3833465"/>
          <a:ext cx="1010579" cy="162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24</xdr:row>
          <xdr:rowOff>198120</xdr:rowOff>
        </xdr:from>
        <xdr:to>
          <xdr:col>8</xdr:col>
          <xdr:colOff>7620</xdr:colOff>
          <xdr:row>26</xdr:row>
          <xdr:rowOff>0</xdr:rowOff>
        </xdr:to>
        <xdr:sp macro="" textlink="">
          <xdr:nvSpPr>
            <xdr:cNvPr id="7177" name="Drop Down 9" descr="Identify if Bike / Pedestrian Traffic in Work Zone by using the drop down list" hidden="1">
              <a:extLst>
                <a:ext uri="{63B3BB69-23CF-44E3-9099-C40C66FF867C}">
                  <a14:compatExt spid="_x0000_s7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228040</xdr:colOff>
      <xdr:row>16</xdr:row>
      <xdr:rowOff>115981</xdr:rowOff>
    </xdr:from>
    <xdr:to>
      <xdr:col>7</xdr:col>
      <xdr:colOff>67235</xdr:colOff>
      <xdr:row>17</xdr:row>
      <xdr:rowOff>78441</xdr:rowOff>
    </xdr:to>
    <xdr:sp macro="" textlink="">
      <xdr:nvSpPr>
        <xdr:cNvPr id="10" name="Rectangle 9" descr="ODOT Functional Classification Reports" title="Link">
          <a:hlinkClick xmlns:r="http://schemas.openxmlformats.org/officeDocument/2006/relationships" r:id="rId3" tooltip="Click here to access ODOT Functional Classification Reports"/>
        </xdr:cNvPr>
        <xdr:cNvSpPr/>
      </xdr:nvSpPr>
      <xdr:spPr>
        <a:xfrm>
          <a:off x="1023658" y="3354481"/>
          <a:ext cx="2416548" cy="1529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487680</xdr:colOff>
          <xdr:row>27</xdr:row>
          <xdr:rowOff>0</xdr:rowOff>
        </xdr:from>
        <xdr:to>
          <xdr:col>16</xdr:col>
          <xdr:colOff>38100</xdr:colOff>
          <xdr:row>28</xdr:row>
          <xdr:rowOff>0</xdr:rowOff>
        </xdr:to>
        <xdr:sp macro="" textlink="">
          <xdr:nvSpPr>
            <xdr:cNvPr id="7183" name="Drop Down 15" descr="Select appropriate potential severity of damage to state property by using the drop down list" hidden="1">
              <a:extLst>
                <a:ext uri="{63B3BB69-23CF-44E3-9099-C40C66FF867C}">
                  <a14:compatExt spid="_x0000_s7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487680</xdr:colOff>
          <xdr:row>32</xdr:row>
          <xdr:rowOff>182880</xdr:rowOff>
        </xdr:from>
        <xdr:to>
          <xdr:col>16</xdr:col>
          <xdr:colOff>45720</xdr:colOff>
          <xdr:row>34</xdr:row>
          <xdr:rowOff>7620</xdr:rowOff>
        </xdr:to>
        <xdr:sp macro="" textlink="">
          <xdr:nvSpPr>
            <xdr:cNvPr id="7184" name="Drop Down 16" descr="Select appropriate property type adjacent to the site by using the drop down list" hidden="1">
              <a:extLst>
                <a:ext uri="{63B3BB69-23CF-44E3-9099-C40C66FF867C}">
                  <a14:compatExt spid="_x0000_s7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487680</xdr:colOff>
          <xdr:row>37</xdr:row>
          <xdr:rowOff>182880</xdr:rowOff>
        </xdr:from>
        <xdr:to>
          <xdr:col>16</xdr:col>
          <xdr:colOff>38100</xdr:colOff>
          <xdr:row>38</xdr:row>
          <xdr:rowOff>175260</xdr:rowOff>
        </xdr:to>
        <xdr:sp macro="" textlink="">
          <xdr:nvSpPr>
            <xdr:cNvPr id="7186" name="Drop Down 18" descr="Select if work will be performed within 50 feet of any railroad property by using the drop down list" hidden="1">
              <a:extLst>
                <a:ext uri="{63B3BB69-23CF-44E3-9099-C40C66FF867C}">
                  <a14:compatExt spid="_x0000_s7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495300</xdr:colOff>
      <xdr:row>0</xdr:row>
      <xdr:rowOff>0</xdr:rowOff>
    </xdr:from>
    <xdr:to>
      <xdr:col>4</xdr:col>
      <xdr:colOff>504825</xdr:colOff>
      <xdr:row>1</xdr:row>
      <xdr:rowOff>171450</xdr:rowOff>
    </xdr:to>
    <xdr:sp macro="" textlink="">
      <xdr:nvSpPr>
        <xdr:cNvPr id="17" name="Rectangle 16" descr="Click here to navigate back to the Home page" title="Home">
          <a:hlinkClick xmlns:r="http://schemas.openxmlformats.org/officeDocument/2006/relationships" r:id="rId1" tooltip="Click here to navigate back to the Home page"/>
        </xdr:cNvPr>
        <xdr:cNvSpPr/>
      </xdr:nvSpPr>
      <xdr:spPr>
        <a:xfrm>
          <a:off x="7715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18" name="Rectangle 17" descr="Click here after conducting your Insurance Risk Assessment to access the Insurance Risk Assessment Summary" title="Summary / Print">
          <a:hlinkClick xmlns:r="http://schemas.openxmlformats.org/officeDocument/2006/relationships" r:id="rId4" tooltip="Click here after conducting your Insurance Risk Assessment to access the Insurance Risk Assessment Summary"/>
        </xdr:cNvPr>
        <xdr:cNvSpPr/>
      </xdr:nvSpPr>
      <xdr:spPr>
        <a:xfrm>
          <a:off x="115919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219075</xdr:colOff>
      <xdr:row>30</xdr:row>
      <xdr:rowOff>180975</xdr:rowOff>
    </xdr:from>
    <xdr:to>
      <xdr:col>21</xdr:col>
      <xdr:colOff>95250</xdr:colOff>
      <xdr:row>31</xdr:row>
      <xdr:rowOff>180975</xdr:rowOff>
    </xdr:to>
    <xdr:sp macro="" textlink="">
      <xdr:nvSpPr>
        <xdr:cNvPr id="14" name="Rectangle 13" descr="Click here for more information (DAS Risk Management’s website) " title="More Information">
          <a:hlinkClick xmlns:r="http://schemas.openxmlformats.org/officeDocument/2006/relationships" r:id="rId5" tooltip="Click here for more information (DAS Risk Management’s website) "/>
        </xdr:cNvPr>
        <xdr:cNvSpPr/>
      </xdr:nvSpPr>
      <xdr:spPr>
        <a:xfrm>
          <a:off x="10267950" y="6105525"/>
          <a:ext cx="3905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0</xdr:colOff>
      <xdr:row>4</xdr:row>
      <xdr:rowOff>0</xdr:rowOff>
    </xdr:from>
    <xdr:to>
      <xdr:col>10</xdr:col>
      <xdr:colOff>228600</xdr:colOff>
      <xdr:row>7</xdr:row>
      <xdr:rowOff>184229</xdr:rowOff>
    </xdr:to>
    <xdr:pic>
      <xdr:nvPicPr>
        <xdr:cNvPr id="19" name="Picture 18" title="ODOT Logo"/>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3876675" y="942975"/>
          <a:ext cx="1257300" cy="755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252761</xdr:colOff>
      <xdr:row>33</xdr:row>
      <xdr:rowOff>90836</xdr:rowOff>
    </xdr:from>
    <xdr:to>
      <xdr:col>4</xdr:col>
      <xdr:colOff>205136</xdr:colOff>
      <xdr:row>34</xdr:row>
      <xdr:rowOff>81312</xdr:rowOff>
    </xdr:to>
    <xdr:sp macro="" textlink="">
      <xdr:nvSpPr>
        <xdr:cNvPr id="2" name="Rectangle 1" descr="ODOT TransGIS" title="Link">
          <a:hlinkClick xmlns:r="http://schemas.openxmlformats.org/officeDocument/2006/relationships" r:id="rId2" tooltip="Click here to access ODOT TransGIS"/>
        </xdr:cNvPr>
        <xdr:cNvSpPr/>
      </xdr:nvSpPr>
      <xdr:spPr>
        <a:xfrm>
          <a:off x="1042639" y="6061385"/>
          <a:ext cx="974570" cy="176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171450</xdr:colOff>
      <xdr:row>18</xdr:row>
      <xdr:rowOff>9525</xdr:rowOff>
    </xdr:from>
    <xdr:to>
      <xdr:col>4</xdr:col>
      <xdr:colOff>123825</xdr:colOff>
      <xdr:row>19</xdr:row>
      <xdr:rowOff>0</xdr:rowOff>
    </xdr:to>
    <xdr:sp macro="" textlink="">
      <xdr:nvSpPr>
        <xdr:cNvPr id="20" name="Rectangle 19" descr="ODOT TransGIS" title="Link">
          <a:hlinkClick xmlns:r="http://schemas.openxmlformats.org/officeDocument/2006/relationships" r:id="rId2" tooltip="Click here to access ODOT TransGIS"/>
        </xdr:cNvPr>
        <xdr:cNvSpPr/>
      </xdr:nvSpPr>
      <xdr:spPr>
        <a:xfrm>
          <a:off x="962025" y="6696075"/>
          <a:ext cx="981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502920</xdr:colOff>
          <xdr:row>19</xdr:row>
          <xdr:rowOff>182880</xdr:rowOff>
        </xdr:from>
        <xdr:to>
          <xdr:col>17</xdr:col>
          <xdr:colOff>7620</xdr:colOff>
          <xdr:row>21</xdr:row>
          <xdr:rowOff>0</xdr:rowOff>
        </xdr:to>
        <xdr:sp macro="" textlink="">
          <xdr:nvSpPr>
            <xdr:cNvPr id="7196" name="Drop Down 28" descr="Is Night Time work being performed? No, Yes drop down box." hidden="1">
              <a:extLst>
                <a:ext uri="{63B3BB69-23CF-44E3-9099-C40C66FF867C}">
                  <a14:compatExt spid="_x0000_s7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78440</xdr:colOff>
      <xdr:row>9</xdr:row>
      <xdr:rowOff>22412</xdr:rowOff>
    </xdr:from>
    <xdr:to>
      <xdr:col>18</xdr:col>
      <xdr:colOff>324970</xdr:colOff>
      <xdr:row>10</xdr:row>
      <xdr:rowOff>2241</xdr:rowOff>
    </xdr:to>
    <xdr:sp macro="" textlink="">
      <xdr:nvSpPr>
        <xdr:cNvPr id="21" name="Rectangle 20" descr="Click here to email ODOT Procurement for assistance with Commercial General Liability Coverage" title="CGL Email Link">
          <a:hlinkClick xmlns:r="http://schemas.openxmlformats.org/officeDocument/2006/relationships" r:id="rId7" tooltip="Click here to email ODOT Procurement for assistance with Commercial General Liability Coverage"/>
        </xdr:cNvPr>
        <xdr:cNvSpPr/>
      </xdr:nvSpPr>
      <xdr:spPr>
        <a:xfrm>
          <a:off x="6544234" y="1736912"/>
          <a:ext cx="2823883"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20</xdr:row>
          <xdr:rowOff>182880</xdr:rowOff>
        </xdr:from>
        <xdr:to>
          <xdr:col>8</xdr:col>
          <xdr:colOff>0</xdr:colOff>
          <xdr:row>21</xdr:row>
          <xdr:rowOff>182880</xdr:rowOff>
        </xdr:to>
        <xdr:sp macro="" textlink="">
          <xdr:nvSpPr>
            <xdr:cNvPr id="10250" name="Drop Down 10" descr="Identify if the Contractor will use a vehicle to accomplish the work by using the drop down list" hidden="1">
              <a:extLst>
                <a:ext uri="{63B3BB69-23CF-44E3-9099-C40C66FF867C}">
                  <a14:compatExt spid="_x0000_s10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8</xdr:col>
          <xdr:colOff>7620</xdr:colOff>
          <xdr:row>25</xdr:row>
          <xdr:rowOff>7620</xdr:rowOff>
        </xdr:to>
        <xdr:sp macro="" textlink="">
          <xdr:nvSpPr>
            <xdr:cNvPr id="10251" name="Drop Down 11" descr="Identify if the Contractor will travel to or from state locations or facilities by using the drop down list" hidden="1">
              <a:extLst>
                <a:ext uri="{63B3BB69-23CF-44E3-9099-C40C66FF867C}">
                  <a14:compatExt spid="_x0000_s10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190500</xdr:rowOff>
        </xdr:from>
        <xdr:to>
          <xdr:col>8</xdr:col>
          <xdr:colOff>0</xdr:colOff>
          <xdr:row>28</xdr:row>
          <xdr:rowOff>7620</xdr:rowOff>
        </xdr:to>
        <xdr:sp macro="" textlink="">
          <xdr:nvSpPr>
            <xdr:cNvPr id="10252" name="Drop Down 12" descr="Identify if the Contractor will transport state property, clients or employees by using the drop down list" hidden="1">
              <a:extLst>
                <a:ext uri="{63B3BB69-23CF-44E3-9099-C40C66FF867C}">
                  <a14:compatExt spid="_x0000_s10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19</xdr:col>
      <xdr:colOff>0</xdr:colOff>
      <xdr:row>27</xdr:row>
      <xdr:rowOff>180974</xdr:rowOff>
    </xdr:from>
    <xdr:to>
      <xdr:col>27</xdr:col>
      <xdr:colOff>0</xdr:colOff>
      <xdr:row>33</xdr:row>
      <xdr:rowOff>190499</xdr:rowOff>
    </xdr:to>
    <xdr:sp macro="" textlink="">
      <xdr:nvSpPr>
        <xdr:cNvPr id="14" name="Rectangle 13" descr="Click here to navigate back to the Home page" title="Home">
          <a:hlinkClick xmlns:r="http://schemas.openxmlformats.org/officeDocument/2006/relationships" r:id="rId1" tooltip="Click here to navigate back to the Home page"/>
        </xdr:cNvPr>
        <xdr:cNvSpPr/>
      </xdr:nvSpPr>
      <xdr:spPr>
        <a:xfrm>
          <a:off x="9534525" y="5724524"/>
          <a:ext cx="4114800" cy="1152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495300</xdr:colOff>
      <xdr:row>0</xdr:row>
      <xdr:rowOff>0</xdr:rowOff>
    </xdr:from>
    <xdr:to>
      <xdr:col>4</xdr:col>
      <xdr:colOff>504825</xdr:colOff>
      <xdr:row>1</xdr:row>
      <xdr:rowOff>171450</xdr:rowOff>
    </xdr:to>
    <xdr:sp macro="" textlink="">
      <xdr:nvSpPr>
        <xdr:cNvPr id="15" name="Rectangle 14" descr="Click here to navigate back to the Home page" title="Home">
          <a:hlinkClick xmlns:r="http://schemas.openxmlformats.org/officeDocument/2006/relationships" r:id="rId1" tooltip="Click here to navigate back to the Home page"/>
        </xdr:cNvPr>
        <xdr:cNvSpPr/>
      </xdr:nvSpPr>
      <xdr:spPr>
        <a:xfrm>
          <a:off x="7715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16" name="Rectangle 15" descr="Click here after conducting your Insurance Risk Assessment to access the Insurance Risk Assessment Summary" title="Summary / Print">
          <a:hlinkClick xmlns:r="http://schemas.openxmlformats.org/officeDocument/2006/relationships" r:id="rId2" tooltip="Click here after conducting your Insurance Risk Assessment to access the Insurance Risk Assessment Summary"/>
        </xdr:cNvPr>
        <xdr:cNvSpPr/>
      </xdr:nvSpPr>
      <xdr:spPr>
        <a:xfrm>
          <a:off x="115919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9525</xdr:colOff>
      <xdr:row>25</xdr:row>
      <xdr:rowOff>171450</xdr:rowOff>
    </xdr:from>
    <xdr:to>
      <xdr:col>20</xdr:col>
      <xdr:colOff>419100</xdr:colOff>
      <xdr:row>26</xdr:row>
      <xdr:rowOff>161925</xdr:rowOff>
    </xdr:to>
    <xdr:sp macro="" textlink="">
      <xdr:nvSpPr>
        <xdr:cNvPr id="11" name="Rectangle 10" descr="Click here for more information (DAS Risk Management’s website) " title="More Information">
          <a:hlinkClick xmlns:r="http://schemas.openxmlformats.org/officeDocument/2006/relationships" r:id="rId3" tooltip="Click here for more information (DAS Risk Management’s website) "/>
        </xdr:cNvPr>
        <xdr:cNvSpPr/>
      </xdr:nvSpPr>
      <xdr:spPr>
        <a:xfrm>
          <a:off x="10058400" y="6096000"/>
          <a:ext cx="4095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4</xdr:row>
      <xdr:rowOff>0</xdr:rowOff>
    </xdr:from>
    <xdr:to>
      <xdr:col>11</xdr:col>
      <xdr:colOff>228600</xdr:colOff>
      <xdr:row>7</xdr:row>
      <xdr:rowOff>184229</xdr:rowOff>
    </xdr:to>
    <xdr:pic>
      <xdr:nvPicPr>
        <xdr:cNvPr id="13" name="Picture 12" title="ODOT Logo"/>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4391025" y="942975"/>
          <a:ext cx="1257300" cy="755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190500</xdr:colOff>
      <xdr:row>31</xdr:row>
      <xdr:rowOff>161925</xdr:rowOff>
    </xdr:from>
    <xdr:to>
      <xdr:col>7</xdr:col>
      <xdr:colOff>342900</xdr:colOff>
      <xdr:row>33</xdr:row>
      <xdr:rowOff>19050</xdr:rowOff>
    </xdr:to>
    <xdr:sp macro="" textlink="">
      <xdr:nvSpPr>
        <xdr:cNvPr id="2" name="Rectangle 1" descr="Click here to email ODOT Procurement when Contractor will be using a 10+ passenger van/bus to transport passengers." title="Email ODOT Procurement">
          <a:hlinkClick xmlns:r="http://schemas.openxmlformats.org/officeDocument/2006/relationships" r:id="rId5" tooltip="Click here to email ODOT Procurement for assistance with 10+ passenger van/bus"/>
        </xdr:cNvPr>
        <xdr:cNvSpPr/>
      </xdr:nvSpPr>
      <xdr:spPr>
        <a:xfrm>
          <a:off x="981075" y="6467475"/>
          <a:ext cx="272415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18</xdr:row>
          <xdr:rowOff>182880</xdr:rowOff>
        </xdr:from>
        <xdr:to>
          <xdr:col>8</xdr:col>
          <xdr:colOff>0</xdr:colOff>
          <xdr:row>19</xdr:row>
          <xdr:rowOff>190500</xdr:rowOff>
        </xdr:to>
        <xdr:sp macro="" textlink="">
          <xdr:nvSpPr>
            <xdr:cNvPr id="48168" name="Drop Down 40" descr="Identify if the Contractor will abate, remove, dispose and/or work with asbestos by using the drop down list" hidden="1">
              <a:extLst>
                <a:ext uri="{63B3BB69-23CF-44E3-9099-C40C66FF867C}">
                  <a14:compatExt spid="_x0000_s48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21</xdr:row>
          <xdr:rowOff>0</xdr:rowOff>
        </xdr:from>
        <xdr:to>
          <xdr:col>8</xdr:col>
          <xdr:colOff>0</xdr:colOff>
          <xdr:row>22</xdr:row>
          <xdr:rowOff>0</xdr:rowOff>
        </xdr:to>
        <xdr:sp macro="" textlink="">
          <xdr:nvSpPr>
            <xdr:cNvPr id="48170" name="Drop Down 42" descr="Identify if the Contractor will abate, remove, dispose and/or work with lead by using the drop down list" hidden="1">
              <a:extLst>
                <a:ext uri="{63B3BB69-23CF-44E3-9099-C40C66FF867C}">
                  <a14:compatExt spid="_x0000_s48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182880</xdr:rowOff>
        </xdr:from>
        <xdr:to>
          <xdr:col>8</xdr:col>
          <xdr:colOff>0</xdr:colOff>
          <xdr:row>24</xdr:row>
          <xdr:rowOff>0</xdr:rowOff>
        </xdr:to>
        <xdr:sp macro="" textlink="">
          <xdr:nvSpPr>
            <xdr:cNvPr id="48172" name="Drop Down 44" descr="Identify if the Contractor will abate, remove, dispose and/or work with other hazardous materials by using the drop down list" hidden="1">
              <a:extLst>
                <a:ext uri="{63B3BB69-23CF-44E3-9099-C40C66FF867C}">
                  <a14:compatExt spid="_x0000_s48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182880</xdr:rowOff>
        </xdr:from>
        <xdr:to>
          <xdr:col>8</xdr:col>
          <xdr:colOff>0</xdr:colOff>
          <xdr:row>30</xdr:row>
          <xdr:rowOff>0</xdr:rowOff>
        </xdr:to>
        <xdr:sp macro="" textlink="">
          <xdr:nvSpPr>
            <xdr:cNvPr id="48174" name="Drop Down 46" descr="Identify if the Contractor will abate hazardous materials on a small scale/low risk abatement by using the drop down list" hidden="1">
              <a:extLst>
                <a:ext uri="{63B3BB69-23CF-44E3-9099-C40C66FF867C}">
                  <a14:compatExt spid="_x0000_s48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182880</xdr:rowOff>
        </xdr:from>
        <xdr:to>
          <xdr:col>8</xdr:col>
          <xdr:colOff>0</xdr:colOff>
          <xdr:row>33</xdr:row>
          <xdr:rowOff>0</xdr:rowOff>
        </xdr:to>
        <xdr:sp macro="" textlink="">
          <xdr:nvSpPr>
            <xdr:cNvPr id="48175" name="Drop Down 47" descr="Identify if the Contractor will abate hazardous materials on a medium-large scale/medium-large risk abatement by using the drop down list" hidden="1">
              <a:extLst>
                <a:ext uri="{63B3BB69-23CF-44E3-9099-C40C66FF867C}">
                  <a14:compatExt spid="_x0000_s48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182880</xdr:rowOff>
        </xdr:from>
        <xdr:to>
          <xdr:col>17</xdr:col>
          <xdr:colOff>7620</xdr:colOff>
          <xdr:row>20</xdr:row>
          <xdr:rowOff>182880</xdr:rowOff>
        </xdr:to>
        <xdr:sp macro="" textlink="">
          <xdr:nvSpPr>
            <xdr:cNvPr id="48185" name="Drop Down 57" descr="Identify if surface water is present at or within 500 ft from the worksite by using the drop down list" hidden="1">
              <a:extLst>
                <a:ext uri="{63B3BB69-23CF-44E3-9099-C40C66FF867C}">
                  <a14:compatExt spid="_x0000_s48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182880</xdr:rowOff>
        </xdr:from>
        <xdr:to>
          <xdr:col>17</xdr:col>
          <xdr:colOff>0</xdr:colOff>
          <xdr:row>23</xdr:row>
          <xdr:rowOff>7620</xdr:rowOff>
        </xdr:to>
        <xdr:sp macro="" textlink="">
          <xdr:nvSpPr>
            <xdr:cNvPr id="48186" name="Drop Down 58" descr="Identify if ground water is present at or within 500 ft from the worksite by using the drop down list" hidden="1">
              <a:extLst>
                <a:ext uri="{63B3BB69-23CF-44E3-9099-C40C66FF867C}">
                  <a14:compatExt spid="_x0000_s48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182880</xdr:rowOff>
        </xdr:from>
        <xdr:to>
          <xdr:col>17</xdr:col>
          <xdr:colOff>7620</xdr:colOff>
          <xdr:row>25</xdr:row>
          <xdr:rowOff>7620</xdr:rowOff>
        </xdr:to>
        <xdr:sp macro="" textlink="">
          <xdr:nvSpPr>
            <xdr:cNvPr id="48187" name="Drop Down 59" descr="Identify if an active well is present at or within 500 ft from the worksite by using the drop down list" hidden="1">
              <a:extLst>
                <a:ext uri="{63B3BB69-23CF-44E3-9099-C40C66FF867C}">
                  <a14:compatExt spid="_x0000_s48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28</xdr:row>
          <xdr:rowOff>182880</xdr:rowOff>
        </xdr:from>
        <xdr:to>
          <xdr:col>17</xdr:col>
          <xdr:colOff>0</xdr:colOff>
          <xdr:row>30</xdr:row>
          <xdr:rowOff>0</xdr:rowOff>
        </xdr:to>
        <xdr:sp macro="" textlink="">
          <xdr:nvSpPr>
            <xdr:cNvPr id="48188" name="Drop Down 60" descr="Identify if a wetland or riparian area is near the worksite by using the drop down list" hidden="1">
              <a:extLst>
                <a:ext uri="{63B3BB69-23CF-44E3-9099-C40C66FF867C}">
                  <a14:compatExt spid="_x0000_s48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17</xdr:col>
          <xdr:colOff>0</xdr:colOff>
          <xdr:row>32</xdr:row>
          <xdr:rowOff>0</xdr:rowOff>
        </xdr:to>
        <xdr:sp macro="" textlink="">
          <xdr:nvSpPr>
            <xdr:cNvPr id="48189" name="Drop Down 61" descr="Identify if threatened or endangered species are near the worksite by using the drop down list" hidden="1">
              <a:extLst>
                <a:ext uri="{63B3BB69-23CF-44E3-9099-C40C66FF867C}">
                  <a14:compatExt spid="_x0000_s48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19</xdr:col>
      <xdr:colOff>0</xdr:colOff>
      <xdr:row>29</xdr:row>
      <xdr:rowOff>190499</xdr:rowOff>
    </xdr:from>
    <xdr:to>
      <xdr:col>27</xdr:col>
      <xdr:colOff>0</xdr:colOff>
      <xdr:row>36</xdr:row>
      <xdr:rowOff>9524</xdr:rowOff>
    </xdr:to>
    <xdr:sp macro="" textlink="">
      <xdr:nvSpPr>
        <xdr:cNvPr id="28" name="Rectangle 27" descr="Click here to navigate back to the Home page" title="Home">
          <a:hlinkClick xmlns:r="http://schemas.openxmlformats.org/officeDocument/2006/relationships" r:id="rId1" tooltip="Click here to navigate back to the Home page"/>
        </xdr:cNvPr>
        <xdr:cNvSpPr/>
      </xdr:nvSpPr>
      <xdr:spPr>
        <a:xfrm>
          <a:off x="9534525" y="6038849"/>
          <a:ext cx="4114800" cy="1152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495300</xdr:colOff>
      <xdr:row>0</xdr:row>
      <xdr:rowOff>0</xdr:rowOff>
    </xdr:from>
    <xdr:to>
      <xdr:col>4</xdr:col>
      <xdr:colOff>504825</xdr:colOff>
      <xdr:row>1</xdr:row>
      <xdr:rowOff>171450</xdr:rowOff>
    </xdr:to>
    <xdr:sp macro="" textlink="">
      <xdr:nvSpPr>
        <xdr:cNvPr id="29" name="Rectangle 28" descr="Click here to navigate back to the Home page" title="Home">
          <a:hlinkClick xmlns:r="http://schemas.openxmlformats.org/officeDocument/2006/relationships" r:id="rId1" tooltip="Click here to navigate back to the Home page"/>
        </xdr:cNvPr>
        <xdr:cNvSpPr/>
      </xdr:nvSpPr>
      <xdr:spPr>
        <a:xfrm>
          <a:off x="7715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30" name="Rectangle 29" descr="Click here after conducting your Insurance Risk Assessment to access the Insurance Risk Assessment Summary" title="Summary / Pring">
          <a:hlinkClick xmlns:r="http://schemas.openxmlformats.org/officeDocument/2006/relationships" r:id="rId2" tooltip="Click here after conducting your Insurance Risk Assessment to access the Insurance Risk Assessment Summary"/>
        </xdr:cNvPr>
        <xdr:cNvSpPr/>
      </xdr:nvSpPr>
      <xdr:spPr>
        <a:xfrm>
          <a:off x="115919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104775</xdr:colOff>
      <xdr:row>29</xdr:row>
      <xdr:rowOff>0</xdr:rowOff>
    </xdr:from>
    <xdr:to>
      <xdr:col>20</xdr:col>
      <xdr:colOff>495300</xdr:colOff>
      <xdr:row>29</xdr:row>
      <xdr:rowOff>171450</xdr:rowOff>
    </xdr:to>
    <xdr:sp macro="" textlink="">
      <xdr:nvSpPr>
        <xdr:cNvPr id="21" name="Rectangle 20" descr="Click here for more information (DAS Risk Management’s website) " title="More information">
          <a:hlinkClick xmlns:r="http://schemas.openxmlformats.org/officeDocument/2006/relationships" r:id="rId3" tooltip="Click here for more information (DAS Risk Management’s website)"/>
        </xdr:cNvPr>
        <xdr:cNvSpPr/>
      </xdr:nvSpPr>
      <xdr:spPr>
        <a:xfrm>
          <a:off x="10153650" y="6286500"/>
          <a:ext cx="3905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342900</xdr:colOff>
      <xdr:row>4</xdr:row>
      <xdr:rowOff>0</xdr:rowOff>
    </xdr:from>
    <xdr:to>
      <xdr:col>12</xdr:col>
      <xdr:colOff>57150</xdr:colOff>
      <xdr:row>7</xdr:row>
      <xdr:rowOff>184229</xdr:rowOff>
    </xdr:to>
    <xdr:pic>
      <xdr:nvPicPr>
        <xdr:cNvPr id="22" name="Picture 21" title="ODOT Logo"/>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4733925" y="952500"/>
          <a:ext cx="1257300" cy="755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438150</xdr:colOff>
      <xdr:row>33</xdr:row>
      <xdr:rowOff>38100</xdr:rowOff>
    </xdr:from>
    <xdr:to>
      <xdr:col>16</xdr:col>
      <xdr:colOff>466725</xdr:colOff>
      <xdr:row>33</xdr:row>
      <xdr:rowOff>171450</xdr:rowOff>
    </xdr:to>
    <xdr:sp macro="" textlink="">
      <xdr:nvSpPr>
        <xdr:cNvPr id="2" name="Rectangle 1" descr="Link to Threatened and Endangered native wildlife" title="Link - T &amp; E wildlife">
          <a:hlinkClick xmlns:r="http://schemas.openxmlformats.org/officeDocument/2006/relationships" r:id="rId5" tooltip="Click here for threatened and endangered native wildlife - Oregon Department of Fish and Wildlife"/>
        </xdr:cNvPr>
        <xdr:cNvSpPr/>
      </xdr:nvSpPr>
      <xdr:spPr>
        <a:xfrm>
          <a:off x="5857875" y="6838950"/>
          <a:ext cx="26003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457200</xdr:colOff>
      <xdr:row>34</xdr:row>
      <xdr:rowOff>28575</xdr:rowOff>
    </xdr:from>
    <xdr:to>
      <xdr:col>16</xdr:col>
      <xdr:colOff>114300</xdr:colOff>
      <xdr:row>35</xdr:row>
      <xdr:rowOff>9525</xdr:rowOff>
    </xdr:to>
    <xdr:sp macro="" textlink="">
      <xdr:nvSpPr>
        <xdr:cNvPr id="3" name="Rectangle 2" descr="Link to Threatened and Endangered plantlife" title="Link - T &amp; E Plantlife">
          <a:hlinkClick xmlns:r="http://schemas.openxmlformats.org/officeDocument/2006/relationships" r:id="rId6" tooltip="Click here for threatened and endangered plantlife - Oregon Department of Agriculture"/>
        </xdr:cNvPr>
        <xdr:cNvSpPr/>
      </xdr:nvSpPr>
      <xdr:spPr>
        <a:xfrm>
          <a:off x="5876925" y="6638925"/>
          <a:ext cx="2228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238125</xdr:colOff>
      <xdr:row>9</xdr:row>
      <xdr:rowOff>9525</xdr:rowOff>
    </xdr:from>
    <xdr:to>
      <xdr:col>11</xdr:col>
      <xdr:colOff>504825</xdr:colOff>
      <xdr:row>9</xdr:row>
      <xdr:rowOff>314325</xdr:rowOff>
    </xdr:to>
    <xdr:sp macro="" textlink="">
      <xdr:nvSpPr>
        <xdr:cNvPr id="4" name="Rectangle 3" descr="Click here to email ODOT Procurement for assistance with Pollution Liability Coverage" title="PL Email Link">
          <a:hlinkClick xmlns:r="http://schemas.openxmlformats.org/officeDocument/2006/relationships" r:id="rId7" tooltip="Click here to email ODOT Procurement for assistance with Pollution Liability Coverage"/>
        </xdr:cNvPr>
        <xdr:cNvSpPr/>
      </xdr:nvSpPr>
      <xdr:spPr>
        <a:xfrm>
          <a:off x="3600450" y="1724025"/>
          <a:ext cx="23241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518160</xdr:colOff>
          <xdr:row>27</xdr:row>
          <xdr:rowOff>0</xdr:rowOff>
        </xdr:from>
        <xdr:to>
          <xdr:col>8</xdr:col>
          <xdr:colOff>0</xdr:colOff>
          <xdr:row>28</xdr:row>
          <xdr:rowOff>7620</xdr:rowOff>
        </xdr:to>
        <xdr:sp macro="" textlink="">
          <xdr:nvSpPr>
            <xdr:cNvPr id="48195" name="Drop Down 67" hidden="1">
              <a:extLst>
                <a:ext uri="{63B3BB69-23CF-44E3-9099-C40C66FF867C}">
                  <a14:compatExt spid="_x0000_s4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447675</xdr:colOff>
      <xdr:row>34</xdr:row>
      <xdr:rowOff>19050</xdr:rowOff>
    </xdr:from>
    <xdr:to>
      <xdr:col>2</xdr:col>
      <xdr:colOff>314325</xdr:colOff>
      <xdr:row>35</xdr:row>
      <xdr:rowOff>0</xdr:rowOff>
    </xdr:to>
    <xdr:sp macro="" textlink="">
      <xdr:nvSpPr>
        <xdr:cNvPr id="20" name="Rectangle 19" descr="Click here for more information (DAS Risk Management’s website)" title="More information">
          <a:hlinkClick xmlns:r="http://schemas.openxmlformats.org/officeDocument/2006/relationships" r:id="rId1" tooltip="Click here for more information (DAS Risk Management’s website) "/>
        </xdr:cNvPr>
        <xdr:cNvSpPr/>
      </xdr:nvSpPr>
      <xdr:spPr>
        <a:xfrm>
          <a:off x="723900" y="7143750"/>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19050</xdr:colOff>
      <xdr:row>28</xdr:row>
      <xdr:rowOff>9525</xdr:rowOff>
    </xdr:from>
    <xdr:to>
      <xdr:col>4</xdr:col>
      <xdr:colOff>76200</xdr:colOff>
      <xdr:row>28</xdr:row>
      <xdr:rowOff>171450</xdr:rowOff>
    </xdr:to>
    <xdr:sp macro="" textlink="">
      <xdr:nvSpPr>
        <xdr:cNvPr id="22" name="Rectangle 21" descr="Click here to navigate to the Aircraft Liability assessment" title="Aircraft Liability">
          <a:hlinkClick xmlns:r="http://schemas.openxmlformats.org/officeDocument/2006/relationships" r:id="rId2" tooltip="Click here to navigate to the Aircraft Liability assessment"/>
        </xdr:cNvPr>
        <xdr:cNvSpPr/>
      </xdr:nvSpPr>
      <xdr:spPr>
        <a:xfrm>
          <a:off x="809625" y="5934075"/>
          <a:ext cx="10858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123825</xdr:colOff>
      <xdr:row>68</xdr:row>
      <xdr:rowOff>0</xdr:rowOff>
    </xdr:from>
    <xdr:to>
      <xdr:col>2</xdr:col>
      <xdr:colOff>504825</xdr:colOff>
      <xdr:row>68</xdr:row>
      <xdr:rowOff>180975</xdr:rowOff>
    </xdr:to>
    <xdr:sp macro="" textlink="">
      <xdr:nvSpPr>
        <xdr:cNvPr id="23" name="Rectangle 22" descr="Click here for more information (DAS Risk Management’s website)" title="More information">
          <a:hlinkClick xmlns:r="http://schemas.openxmlformats.org/officeDocument/2006/relationships" r:id="rId3" tooltip="Click here for more information (DAS Risk Management’s website) "/>
        </xdr:cNvPr>
        <xdr:cNvSpPr/>
      </xdr:nvSpPr>
      <xdr:spPr>
        <a:xfrm>
          <a:off x="5543550" y="7124700"/>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89</xdr:row>
      <xdr:rowOff>190500</xdr:rowOff>
    </xdr:from>
    <xdr:to>
      <xdr:col>11</xdr:col>
      <xdr:colOff>428625</xdr:colOff>
      <xdr:row>90</xdr:row>
      <xdr:rowOff>171450</xdr:rowOff>
    </xdr:to>
    <xdr:sp macro="" textlink="">
      <xdr:nvSpPr>
        <xdr:cNvPr id="24" name="Rectangle 23" descr="Click here for more information (DAS Risk Management’s website)" title="More information">
          <a:hlinkClick xmlns:r="http://schemas.openxmlformats.org/officeDocument/2006/relationships" r:id="rId4" tooltip="Click here for more information (DAS Risk Management’s website) "/>
        </xdr:cNvPr>
        <xdr:cNvSpPr/>
      </xdr:nvSpPr>
      <xdr:spPr>
        <a:xfrm>
          <a:off x="10096500" y="7115175"/>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123825</xdr:colOff>
      <xdr:row>34</xdr:row>
      <xdr:rowOff>0</xdr:rowOff>
    </xdr:from>
    <xdr:to>
      <xdr:col>11</xdr:col>
      <xdr:colOff>504825</xdr:colOff>
      <xdr:row>34</xdr:row>
      <xdr:rowOff>180975</xdr:rowOff>
    </xdr:to>
    <xdr:sp macro="" textlink="">
      <xdr:nvSpPr>
        <xdr:cNvPr id="25" name="Rectangle 24" descr="Click here for more information (DAS Risk Management’s website)" title="More information">
          <a:hlinkClick xmlns:r="http://schemas.openxmlformats.org/officeDocument/2006/relationships" r:id="rId5" tooltip="Click here for more information (DAS Risk Management’s website) "/>
        </xdr:cNvPr>
        <xdr:cNvSpPr/>
      </xdr:nvSpPr>
      <xdr:spPr>
        <a:xfrm>
          <a:off x="10172700" y="13087350"/>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85725</xdr:colOff>
      <xdr:row>90</xdr:row>
      <xdr:rowOff>9525</xdr:rowOff>
    </xdr:from>
    <xdr:to>
      <xdr:col>11</xdr:col>
      <xdr:colOff>466725</xdr:colOff>
      <xdr:row>91</xdr:row>
      <xdr:rowOff>0</xdr:rowOff>
    </xdr:to>
    <xdr:sp macro="" textlink="">
      <xdr:nvSpPr>
        <xdr:cNvPr id="26" name="Rectangle 25" descr="Click here for more information (DAS Risk Management’s website)" title="More information">
          <a:hlinkClick xmlns:r="http://schemas.openxmlformats.org/officeDocument/2006/relationships" r:id="rId6" tooltip="Click here for more information (DAS Risk Management’s website) "/>
        </xdr:cNvPr>
        <xdr:cNvSpPr/>
      </xdr:nvSpPr>
      <xdr:spPr>
        <a:xfrm>
          <a:off x="876300" y="13096875"/>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19050</xdr:colOff>
      <xdr:row>31</xdr:row>
      <xdr:rowOff>9525</xdr:rowOff>
    </xdr:from>
    <xdr:to>
      <xdr:col>4</xdr:col>
      <xdr:colOff>171450</xdr:colOff>
      <xdr:row>31</xdr:row>
      <xdr:rowOff>171450</xdr:rowOff>
    </xdr:to>
    <xdr:sp macro="" textlink="">
      <xdr:nvSpPr>
        <xdr:cNvPr id="27" name="Rectangle 26" descr="Click here to navigate to the Crime Protection assessment" title="Crime Protection">
          <a:hlinkClick xmlns:r="http://schemas.openxmlformats.org/officeDocument/2006/relationships" r:id="rId7" tooltip="Click here to navigate to the Crime Protection assessment"/>
        </xdr:cNvPr>
        <xdr:cNvSpPr/>
      </xdr:nvSpPr>
      <xdr:spPr>
        <a:xfrm>
          <a:off x="809625" y="6134100"/>
          <a:ext cx="1181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xdr:colOff>
      <xdr:row>27</xdr:row>
      <xdr:rowOff>19051</xdr:rowOff>
    </xdr:from>
    <xdr:to>
      <xdr:col>3</xdr:col>
      <xdr:colOff>476250</xdr:colOff>
      <xdr:row>27</xdr:row>
      <xdr:rowOff>152401</xdr:rowOff>
    </xdr:to>
    <xdr:sp macro="" textlink="">
      <xdr:nvSpPr>
        <xdr:cNvPr id="30" name="Rectangle 29" descr="Click here to navigate to the Drone Liability assessment" title="Drone Liability">
          <a:hlinkClick xmlns:r="http://schemas.openxmlformats.org/officeDocument/2006/relationships" r:id="rId8" tooltip="Click here to navigate to the Drone Liability assessment"/>
        </xdr:cNvPr>
        <xdr:cNvSpPr/>
      </xdr:nvSpPr>
      <xdr:spPr>
        <a:xfrm>
          <a:off x="800100" y="5943601"/>
          <a:ext cx="9810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495300</xdr:colOff>
      <xdr:row>0</xdr:row>
      <xdr:rowOff>0</xdr:rowOff>
    </xdr:from>
    <xdr:to>
      <xdr:col>4</xdr:col>
      <xdr:colOff>504825</xdr:colOff>
      <xdr:row>1</xdr:row>
      <xdr:rowOff>171450</xdr:rowOff>
    </xdr:to>
    <xdr:sp macro="" textlink="">
      <xdr:nvSpPr>
        <xdr:cNvPr id="31" name="Rectangle 30" descr="Click here to navigate back to the Home page" title="Home">
          <a:hlinkClick xmlns:r="http://schemas.openxmlformats.org/officeDocument/2006/relationships" r:id="rId9" tooltip="Click here to navigate back to the Home page"/>
        </xdr:cNvPr>
        <xdr:cNvSpPr/>
      </xdr:nvSpPr>
      <xdr:spPr>
        <a:xfrm>
          <a:off x="7715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0</xdr:colOff>
      <xdr:row>0</xdr:row>
      <xdr:rowOff>0</xdr:rowOff>
    </xdr:from>
    <xdr:to>
      <xdr:col>26</xdr:col>
      <xdr:colOff>9525</xdr:colOff>
      <xdr:row>1</xdr:row>
      <xdr:rowOff>171450</xdr:rowOff>
    </xdr:to>
    <xdr:sp macro="" textlink="">
      <xdr:nvSpPr>
        <xdr:cNvPr id="32" name="Rectangle 31" descr="Click here after conducting your Insurance Risk Assessment to access the Insurance Risk Assessment Summary" title="Summary / Print">
          <a:hlinkClick xmlns:r="http://schemas.openxmlformats.org/officeDocument/2006/relationships" r:id="rId10" tooltip="Click here after conducting your Insurance Risk Assessment to access the Insurance Risk Assessment Summary"/>
        </xdr:cNvPr>
        <xdr:cNvSpPr/>
      </xdr:nvSpPr>
      <xdr:spPr>
        <a:xfrm>
          <a:off x="11591925" y="0"/>
          <a:ext cx="15525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0</xdr:colOff>
      <xdr:row>85</xdr:row>
      <xdr:rowOff>190499</xdr:rowOff>
    </xdr:from>
    <xdr:to>
      <xdr:col>27</xdr:col>
      <xdr:colOff>0</xdr:colOff>
      <xdr:row>91</xdr:row>
      <xdr:rowOff>190499</xdr:rowOff>
    </xdr:to>
    <xdr:sp macro="" textlink="">
      <xdr:nvSpPr>
        <xdr:cNvPr id="34" name="Rectangle 33" descr="Click here to navigate back to the Home page" title="Home">
          <a:hlinkClick xmlns:r="http://schemas.openxmlformats.org/officeDocument/2006/relationships" r:id="rId9" tooltip="Click here to navigate back to the Home page"/>
        </xdr:cNvPr>
        <xdr:cNvSpPr/>
      </xdr:nvSpPr>
      <xdr:spPr>
        <a:xfrm>
          <a:off x="9534525" y="15678149"/>
          <a:ext cx="4114800" cy="1152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485775</xdr:colOff>
      <xdr:row>34</xdr:row>
      <xdr:rowOff>0</xdr:rowOff>
    </xdr:from>
    <xdr:to>
      <xdr:col>11</xdr:col>
      <xdr:colOff>352425</xdr:colOff>
      <xdr:row>34</xdr:row>
      <xdr:rowOff>180975</xdr:rowOff>
    </xdr:to>
    <xdr:sp macro="" textlink="">
      <xdr:nvSpPr>
        <xdr:cNvPr id="36" name="Rectangle 35" descr="Click here for more information (DAS Risk Management’s website)" title="More information">
          <a:hlinkClick xmlns:r="http://schemas.openxmlformats.org/officeDocument/2006/relationships" r:id="rId11" tooltip="Click here for more information (DAS Risk Management’s website) "/>
        </xdr:cNvPr>
        <xdr:cNvSpPr/>
      </xdr:nvSpPr>
      <xdr:spPr>
        <a:xfrm>
          <a:off x="5391150" y="15678150"/>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28575</xdr:colOff>
      <xdr:row>29</xdr:row>
      <xdr:rowOff>9525</xdr:rowOff>
    </xdr:from>
    <xdr:to>
      <xdr:col>4</xdr:col>
      <xdr:colOff>161925</xdr:colOff>
      <xdr:row>29</xdr:row>
      <xdr:rowOff>161925</xdr:rowOff>
    </xdr:to>
    <xdr:sp macro="" textlink="">
      <xdr:nvSpPr>
        <xdr:cNvPr id="37" name="Rectangle 36" descr="Click here to navigate to the Builder’s Risk assessment" title="Builder’s Risk">
          <a:hlinkClick xmlns:r="http://schemas.openxmlformats.org/officeDocument/2006/relationships" r:id="rId12" tooltip="Click here to navigate to the Builder’s Risk assessment"/>
        </xdr:cNvPr>
        <xdr:cNvSpPr/>
      </xdr:nvSpPr>
      <xdr:spPr>
        <a:xfrm>
          <a:off x="819150" y="5734050"/>
          <a:ext cx="11620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19050</xdr:colOff>
      <xdr:row>26</xdr:row>
      <xdr:rowOff>19050</xdr:rowOff>
    </xdr:from>
    <xdr:to>
      <xdr:col>4</xdr:col>
      <xdr:colOff>142875</xdr:colOff>
      <xdr:row>26</xdr:row>
      <xdr:rowOff>171449</xdr:rowOff>
    </xdr:to>
    <xdr:sp macro="" textlink="">
      <xdr:nvSpPr>
        <xdr:cNvPr id="38" name="Rectangle 37" descr="Click here to navigate to the Marine Coverage assessment" title="Marine Coverage">
          <a:hlinkClick xmlns:r="http://schemas.openxmlformats.org/officeDocument/2006/relationships" r:id="rId13" tooltip="Click here to navigate to the Marine Coverage assessment"/>
        </xdr:cNvPr>
        <xdr:cNvSpPr/>
      </xdr:nvSpPr>
      <xdr:spPr>
        <a:xfrm>
          <a:off x="809625" y="6134100"/>
          <a:ext cx="1152525"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504825</xdr:colOff>
      <xdr:row>30</xdr:row>
      <xdr:rowOff>9525</xdr:rowOff>
    </xdr:from>
    <xdr:to>
      <xdr:col>6</xdr:col>
      <xdr:colOff>95250</xdr:colOff>
      <xdr:row>30</xdr:row>
      <xdr:rowOff>165100</xdr:rowOff>
    </xdr:to>
    <xdr:sp macro="" textlink="">
      <xdr:nvSpPr>
        <xdr:cNvPr id="2" name="Rectangle 1" descr="Click here to navigate to the Builder's Risk Installation Floater assessment" title="Builder's Risk Installation Floater">
          <a:hlinkClick xmlns:r="http://schemas.openxmlformats.org/officeDocument/2006/relationships" r:id="rId14" tooltip="Click here to navigate to the Builder's Risk Installation Floater assessment"/>
        </xdr:cNvPr>
        <xdr:cNvSpPr/>
      </xdr:nvSpPr>
      <xdr:spPr>
        <a:xfrm>
          <a:off x="796925" y="5737225"/>
          <a:ext cx="2289175" cy="155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4</xdr:row>
      <xdr:rowOff>0</xdr:rowOff>
    </xdr:from>
    <xdr:to>
      <xdr:col>11</xdr:col>
      <xdr:colOff>228600</xdr:colOff>
      <xdr:row>7</xdr:row>
      <xdr:rowOff>184229</xdr:rowOff>
    </xdr:to>
    <xdr:pic>
      <xdr:nvPicPr>
        <xdr:cNvPr id="33" name="Picture 32" title="ODOT Logo"/>
        <xdr:cNvPicPr>
          <a:picLocks noChangeAspect="1" noChangeArrowheads="1"/>
        </xdr:cNvPicPr>
      </xdr:nvPicPr>
      <xdr:blipFill>
        <a:blip xmlns:r="http://schemas.openxmlformats.org/officeDocument/2006/relationships" r:embed="rId15" cstate="email">
          <a:extLst>
            <a:ext uri="{28A0092B-C50C-407E-A947-70E740481C1C}">
              <a14:useLocalDpi xmlns:a14="http://schemas.microsoft.com/office/drawing/2010/main"/>
            </a:ext>
          </a:extLst>
        </a:blip>
        <a:srcRect/>
        <a:stretch>
          <a:fillRect/>
        </a:stretch>
      </xdr:blipFill>
      <xdr:spPr bwMode="auto">
        <a:xfrm>
          <a:off x="4391025" y="942975"/>
          <a:ext cx="1257300" cy="755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190500</xdr:colOff>
      <xdr:row>19</xdr:row>
      <xdr:rowOff>142875</xdr:rowOff>
    </xdr:from>
    <xdr:to>
      <xdr:col>15</xdr:col>
      <xdr:colOff>304800</xdr:colOff>
      <xdr:row>21</xdr:row>
      <xdr:rowOff>28575</xdr:rowOff>
    </xdr:to>
    <xdr:sp macro="" textlink="">
      <xdr:nvSpPr>
        <xdr:cNvPr id="3" name="Rectangle 2" descr="Click here to email ODOT Procurement for assistance with the marine coverage" title="Email ODOT Procurement">
          <a:hlinkClick xmlns:r="http://schemas.openxmlformats.org/officeDocument/2006/relationships" r:id="rId16" tooltip="Click here to email ODOT Procurement for assistance with Marine Liability coverage "/>
        </xdr:cNvPr>
        <xdr:cNvSpPr/>
      </xdr:nvSpPr>
      <xdr:spPr>
        <a:xfrm>
          <a:off x="466725" y="13916025"/>
          <a:ext cx="26860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137407</xdr:colOff>
      <xdr:row>32</xdr:row>
      <xdr:rowOff>0</xdr:rowOff>
    </xdr:from>
    <xdr:to>
      <xdr:col>16</xdr:col>
      <xdr:colOff>337432</xdr:colOff>
      <xdr:row>33</xdr:row>
      <xdr:rowOff>0</xdr:rowOff>
    </xdr:to>
    <xdr:sp macro="" textlink="">
      <xdr:nvSpPr>
        <xdr:cNvPr id="41" name="Rectangle 40" descr="Click here to email ODOT Procurement for assistance with the marine coverage" title="Email ODOT Procurement">
          <a:hlinkClick xmlns:r="http://schemas.openxmlformats.org/officeDocument/2006/relationships" r:id="rId17" tooltip="Click here to email ODOT Procurement for assistance with Marine Liability coverage "/>
        </xdr:cNvPr>
        <xdr:cNvSpPr/>
      </xdr:nvSpPr>
      <xdr:spPr>
        <a:xfrm>
          <a:off x="5860058" y="6135783"/>
          <a:ext cx="2915988" cy="191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518160</xdr:colOff>
          <xdr:row>54</xdr:row>
          <xdr:rowOff>0</xdr:rowOff>
        </xdr:from>
        <xdr:to>
          <xdr:col>8</xdr:col>
          <xdr:colOff>7620</xdr:colOff>
          <xdr:row>55</xdr:row>
          <xdr:rowOff>0</xdr:rowOff>
        </xdr:to>
        <xdr:sp macro="" textlink="">
          <xdr:nvSpPr>
            <xdr:cNvPr id="53277" name="Drop Down 29" descr="Single engine piston aircraft, Yes or No" hidden="1">
              <a:extLst>
                <a:ext uri="{63B3BB69-23CF-44E3-9099-C40C66FF867C}">
                  <a14:compatExt spid="_x0000_s53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56</xdr:row>
          <xdr:rowOff>0</xdr:rowOff>
        </xdr:from>
        <xdr:to>
          <xdr:col>8</xdr:col>
          <xdr:colOff>0</xdr:colOff>
          <xdr:row>57</xdr:row>
          <xdr:rowOff>0</xdr:rowOff>
        </xdr:to>
        <xdr:sp macro="" textlink="">
          <xdr:nvSpPr>
            <xdr:cNvPr id="53278" name="Drop Down 30" descr="Multi engine piston aircraft, Yes or No" hidden="1">
              <a:extLst>
                <a:ext uri="{63B3BB69-23CF-44E3-9099-C40C66FF867C}">
                  <a14:compatExt spid="_x0000_s532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57</xdr:row>
          <xdr:rowOff>182880</xdr:rowOff>
        </xdr:from>
        <xdr:to>
          <xdr:col>8</xdr:col>
          <xdr:colOff>0</xdr:colOff>
          <xdr:row>58</xdr:row>
          <xdr:rowOff>182880</xdr:rowOff>
        </xdr:to>
        <xdr:sp macro="" textlink="">
          <xdr:nvSpPr>
            <xdr:cNvPr id="53279" name="Drop Down 31" descr="Single engine turbine aircraft, Yes or No" hidden="1">
              <a:extLst>
                <a:ext uri="{63B3BB69-23CF-44E3-9099-C40C66FF867C}">
                  <a14:compatExt spid="_x0000_s53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8</xdr:col>
          <xdr:colOff>7620</xdr:colOff>
          <xdr:row>61</xdr:row>
          <xdr:rowOff>7620</xdr:rowOff>
        </xdr:to>
        <xdr:sp macro="" textlink="">
          <xdr:nvSpPr>
            <xdr:cNvPr id="53280" name="Drop Down 32" descr="Multi engine turbine aircraft, Yes or No" hidden="1">
              <a:extLst>
                <a:ext uri="{63B3BB69-23CF-44E3-9099-C40C66FF867C}">
                  <a14:compatExt spid="_x0000_s53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518160</xdr:colOff>
          <xdr:row>65</xdr:row>
          <xdr:rowOff>99060</xdr:rowOff>
        </xdr:from>
        <xdr:to>
          <xdr:col>17</xdr:col>
          <xdr:colOff>7620</xdr:colOff>
          <xdr:row>66</xdr:row>
          <xdr:rowOff>106680</xdr:rowOff>
        </xdr:to>
        <xdr:sp macro="" textlink="">
          <xdr:nvSpPr>
            <xdr:cNvPr id="53283" name="Drop Down 35" descr="Will Partial Occupancy Coverage be required on the Builder's Risk policy? Yes or No" hidden="1">
              <a:extLst>
                <a:ext uri="{63B3BB69-23CF-44E3-9099-C40C66FF867C}">
                  <a14:compatExt spid="_x0000_s53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518160</xdr:colOff>
          <xdr:row>24</xdr:row>
          <xdr:rowOff>182880</xdr:rowOff>
        </xdr:from>
        <xdr:to>
          <xdr:col>26</xdr:col>
          <xdr:colOff>0</xdr:colOff>
          <xdr:row>26</xdr:row>
          <xdr:rowOff>7620</xdr:rowOff>
        </xdr:to>
        <xdr:sp macro="" textlink="">
          <xdr:nvSpPr>
            <xdr:cNvPr id="53284" name="Drop Down 36" descr="Use a drone to conduct work over rural, and/or other low risk areas? Yes or No" hidden="1">
              <a:extLst>
                <a:ext uri="{63B3BB69-23CF-44E3-9099-C40C66FF867C}">
                  <a14:compatExt spid="_x0000_s532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83820</xdr:rowOff>
        </xdr:from>
        <xdr:to>
          <xdr:col>26</xdr:col>
          <xdr:colOff>7620</xdr:colOff>
          <xdr:row>30</xdr:row>
          <xdr:rowOff>83820</xdr:rowOff>
        </xdr:to>
        <xdr:sp macro="" textlink="">
          <xdr:nvSpPr>
            <xdr:cNvPr id="53285" name="Drop Down 37" descr="Use a drone to conduct work over urban, high vehicle traffic, high fire risk and/or other high risk areas? Yes or No" hidden="1">
              <a:extLst>
                <a:ext uri="{63B3BB69-23CF-44E3-9099-C40C66FF867C}">
                  <a14:compatExt spid="_x0000_s53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502920</xdr:colOff>
          <xdr:row>76</xdr:row>
          <xdr:rowOff>83820</xdr:rowOff>
        </xdr:from>
        <xdr:to>
          <xdr:col>26</xdr:col>
          <xdr:colOff>7620</xdr:colOff>
          <xdr:row>77</xdr:row>
          <xdr:rowOff>99060</xdr:rowOff>
        </xdr:to>
        <xdr:sp macro="" textlink="">
          <xdr:nvSpPr>
            <xdr:cNvPr id="53287" name="Drop Down 39" descr="Have all additional coverages been reviewed? Yes or No" hidden="1">
              <a:extLst>
                <a:ext uri="{63B3BB69-23CF-44E3-9099-C40C66FF867C}">
                  <a14:compatExt spid="_x0000_s53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142875</xdr:colOff>
      <xdr:row>55</xdr:row>
      <xdr:rowOff>161925</xdr:rowOff>
    </xdr:from>
    <xdr:to>
      <xdr:col>16</xdr:col>
      <xdr:colOff>219075</xdr:colOff>
      <xdr:row>57</xdr:row>
      <xdr:rowOff>28575</xdr:rowOff>
    </xdr:to>
    <xdr:sp macro="" textlink="">
      <xdr:nvSpPr>
        <xdr:cNvPr id="4" name="Rectangle 3" descr="Click here to email ODOT Procurement for assistance with the Builder's Risk coverage" title="Email ODOT Procurement">
          <a:hlinkClick xmlns:r="http://schemas.openxmlformats.org/officeDocument/2006/relationships" r:id="rId18" tooltip="Click here to email ODOT Procurement for assistance with Builder's Risk coverage "/>
        </xdr:cNvPr>
        <xdr:cNvSpPr/>
      </xdr:nvSpPr>
      <xdr:spPr>
        <a:xfrm>
          <a:off x="5562600" y="10658475"/>
          <a:ext cx="26479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85725</xdr:colOff>
      <xdr:row>90</xdr:row>
      <xdr:rowOff>9525</xdr:rowOff>
    </xdr:from>
    <xdr:to>
      <xdr:col>2</xdr:col>
      <xdr:colOff>466725</xdr:colOff>
      <xdr:row>91</xdr:row>
      <xdr:rowOff>0</xdr:rowOff>
    </xdr:to>
    <xdr:sp macro="" textlink="">
      <xdr:nvSpPr>
        <xdr:cNvPr id="40" name="Rectangle 39" descr="Click here for more information (DAS Risk Management’s website)" title="More information">
          <a:hlinkClick xmlns:r="http://schemas.openxmlformats.org/officeDocument/2006/relationships" r:id="rId6" tooltip="Click here for more information (DAS Risk Management’s website) "/>
        </xdr:cNvPr>
        <xdr:cNvSpPr/>
      </xdr:nvSpPr>
      <xdr:spPr>
        <a:xfrm>
          <a:off x="876300" y="17411700"/>
          <a:ext cx="3810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57</xdr:row>
          <xdr:rowOff>83820</xdr:rowOff>
        </xdr:from>
        <xdr:to>
          <xdr:col>26</xdr:col>
          <xdr:colOff>0</xdr:colOff>
          <xdr:row>58</xdr:row>
          <xdr:rowOff>106680</xdr:rowOff>
        </xdr:to>
        <xdr:sp macro="" textlink="">
          <xdr:nvSpPr>
            <xdr:cNvPr id="53292" name="Drop Down 44" hidden="1">
              <a:extLst>
                <a:ext uri="{63B3BB69-23CF-44E3-9099-C40C66FF867C}">
                  <a14:compatExt spid="_x0000_s53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182880</xdr:rowOff>
        </xdr:from>
        <xdr:to>
          <xdr:col>25</xdr:col>
          <xdr:colOff>533400</xdr:colOff>
          <xdr:row>61</xdr:row>
          <xdr:rowOff>7620</xdr:rowOff>
        </xdr:to>
        <xdr:sp macro="" textlink="">
          <xdr:nvSpPr>
            <xdr:cNvPr id="53293" name="Drop Down 45" hidden="1">
              <a:extLst>
                <a:ext uri="{63B3BB69-23CF-44E3-9099-C40C66FF867C}">
                  <a14:compatExt spid="_x0000_s53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25400</xdr:colOff>
      <xdr:row>32</xdr:row>
      <xdr:rowOff>19050</xdr:rowOff>
    </xdr:from>
    <xdr:to>
      <xdr:col>4</xdr:col>
      <xdr:colOff>196850</xdr:colOff>
      <xdr:row>33</xdr:row>
      <xdr:rowOff>0</xdr:rowOff>
    </xdr:to>
    <xdr:sp macro="" textlink="">
      <xdr:nvSpPr>
        <xdr:cNvPr id="5" name="Rectangle 4" descr="Click here to navigate to Bailee’s Coverage assessment" title="Bailee’s Coverage">
          <a:hlinkClick xmlns:r="http://schemas.openxmlformats.org/officeDocument/2006/relationships" r:id="rId19" tooltip="Click here to navigate to the Bailee's Coverage assessment"/>
        </xdr:cNvPr>
        <xdr:cNvSpPr/>
      </xdr:nvSpPr>
      <xdr:spPr>
        <a:xfrm>
          <a:off x="857250" y="6127750"/>
          <a:ext cx="12509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295193</xdr:colOff>
      <xdr:row>50</xdr:row>
      <xdr:rowOff>42288</xdr:rowOff>
    </xdr:from>
    <xdr:to>
      <xdr:col>6</xdr:col>
      <xdr:colOff>638011</xdr:colOff>
      <xdr:row>50</xdr:row>
      <xdr:rowOff>161350</xdr:rowOff>
    </xdr:to>
    <xdr:sp macro="" textlink="">
      <xdr:nvSpPr>
        <xdr:cNvPr id="3" name="Rectangle 2" descr="Click here to navigate back to the Additional Coverages section" title="Additional Coverages Section">
          <a:hlinkClick xmlns:r="http://schemas.openxmlformats.org/officeDocument/2006/relationships" r:id="rId1" tooltip="Click here to navigate back to the Additional Coverages section"/>
        </xdr:cNvPr>
        <xdr:cNvSpPr/>
      </xdr:nvSpPr>
      <xdr:spPr>
        <a:xfrm>
          <a:off x="3034452" y="9074616"/>
          <a:ext cx="342818" cy="11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101614</xdr:colOff>
      <xdr:row>3</xdr:row>
      <xdr:rowOff>35719</xdr:rowOff>
    </xdr:from>
    <xdr:to>
      <xdr:col>12</xdr:col>
      <xdr:colOff>887426</xdr:colOff>
      <xdr:row>4</xdr:row>
      <xdr:rowOff>0</xdr:rowOff>
    </xdr:to>
    <xdr:sp macro="" textlink="">
      <xdr:nvSpPr>
        <xdr:cNvPr id="11" name="Rectangle 10" descr="Click here to email ODOT Procurement for assistance with the Insurance Risk Assessment" title="Email ODOT Procurement">
          <a:hlinkClick xmlns:r="http://schemas.openxmlformats.org/officeDocument/2006/relationships" r:id="rId2" tooltip="Click here to email ODOT Procurement for assistance with the Insurance Risk Assessment"/>
        </xdr:cNvPr>
        <xdr:cNvSpPr/>
      </xdr:nvSpPr>
      <xdr:spPr>
        <a:xfrm>
          <a:off x="5225407" y="1454616"/>
          <a:ext cx="1672622" cy="154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5952</xdr:colOff>
      <xdr:row>2</xdr:row>
      <xdr:rowOff>130968</xdr:rowOff>
    </xdr:from>
    <xdr:to>
      <xdr:col>7</xdr:col>
      <xdr:colOff>11905</xdr:colOff>
      <xdr:row>7</xdr:row>
      <xdr:rowOff>190500</xdr:rowOff>
    </xdr:to>
    <xdr:sp macro="" textlink="">
      <xdr:nvSpPr>
        <xdr:cNvPr id="2" name="Rectangle 1" descr="Click here to navigate back to the Home page." title="Home">
          <a:hlinkClick xmlns:r="http://schemas.openxmlformats.org/officeDocument/2006/relationships" r:id="rId3" tooltip="Click here to navigate back to the home page"/>
        </xdr:cNvPr>
        <xdr:cNvSpPr/>
      </xdr:nvSpPr>
      <xdr:spPr>
        <a:xfrm>
          <a:off x="2738436" y="636984"/>
          <a:ext cx="89296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269327</xdr:colOff>
      <xdr:row>46</xdr:row>
      <xdr:rowOff>190500</xdr:rowOff>
    </xdr:from>
    <xdr:to>
      <xdr:col>10</xdr:col>
      <xdr:colOff>203638</xdr:colOff>
      <xdr:row>47</xdr:row>
      <xdr:rowOff>0</xdr:rowOff>
    </xdr:to>
    <xdr:sp macro="" textlink="">
      <xdr:nvSpPr>
        <xdr:cNvPr id="4" name="Rectangle 3" descr="Click here to email ODOT Procurement for assistance with Pollution Liability Coverage" title="Email OPO">
          <a:hlinkClick xmlns:r="http://schemas.openxmlformats.org/officeDocument/2006/relationships" r:id="rId4" tooltip="Click here to email ODOT Procurement for assistance with Pollution Liability Coverage"/>
        </xdr:cNvPr>
        <xdr:cNvSpPr/>
      </xdr:nvSpPr>
      <xdr:spPr>
        <a:xfrm>
          <a:off x="3008586" y="8454259"/>
          <a:ext cx="2318845" cy="2102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203638</xdr:colOff>
      <xdr:row>1</xdr:row>
      <xdr:rowOff>19706</xdr:rowOff>
    </xdr:from>
    <xdr:to>
      <xdr:col>4</xdr:col>
      <xdr:colOff>244232</xdr:colOff>
      <xdr:row>1</xdr:row>
      <xdr:rowOff>343444</xdr:rowOff>
    </xdr:to>
    <xdr:pic>
      <xdr:nvPicPr>
        <xdr:cNvPr id="7" name="Picture 6" descr="ODOT Logo" title="ODOT Logo"/>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86052" y="164223"/>
          <a:ext cx="375611" cy="323738"/>
        </a:xfrm>
        <a:prstGeom prst="rect">
          <a:avLst/>
        </a:prstGeom>
      </xdr:spPr>
    </xdr:pic>
    <xdr:clientData/>
  </xdr:twoCellAnchor>
  <xdr:twoCellAnchor>
    <xdr:from>
      <xdr:col>6</xdr:col>
      <xdr:colOff>269327</xdr:colOff>
      <xdr:row>46</xdr:row>
      <xdr:rowOff>190500</xdr:rowOff>
    </xdr:from>
    <xdr:to>
      <xdr:col>10</xdr:col>
      <xdr:colOff>203638</xdr:colOff>
      <xdr:row>48</xdr:row>
      <xdr:rowOff>13138</xdr:rowOff>
    </xdr:to>
    <xdr:sp macro="" textlink="">
      <xdr:nvSpPr>
        <xdr:cNvPr id="8" name="Rectangle 7" descr="Click here to email ODOT Procurement for assistance with Pollution Liability Coverage" title="Email OPO">
          <a:hlinkClick xmlns:r="http://schemas.openxmlformats.org/officeDocument/2006/relationships" r:id="rId4" tooltip="Click here to email ODOT Procurement for assistance with Pollution Liability Coverage"/>
        </xdr:cNvPr>
        <xdr:cNvSpPr/>
      </xdr:nvSpPr>
      <xdr:spPr>
        <a:xfrm>
          <a:off x="3003002" y="8467725"/>
          <a:ext cx="2315561" cy="213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269327</xdr:colOff>
      <xdr:row>46</xdr:row>
      <xdr:rowOff>190500</xdr:rowOff>
    </xdr:from>
    <xdr:to>
      <xdr:col>10</xdr:col>
      <xdr:colOff>203638</xdr:colOff>
      <xdr:row>48</xdr:row>
      <xdr:rowOff>13138</xdr:rowOff>
    </xdr:to>
    <xdr:sp macro="" textlink="">
      <xdr:nvSpPr>
        <xdr:cNvPr id="9" name="Rectangle 8" descr="Click here to email ODOT Procurement for assistance with Pollution Liability Coverage" title="Email OPO">
          <a:hlinkClick xmlns:r="http://schemas.openxmlformats.org/officeDocument/2006/relationships" r:id="rId4" tooltip="Click here to email ODOT Procurement for assistance with Pollution Liability Coverage"/>
        </xdr:cNvPr>
        <xdr:cNvSpPr/>
      </xdr:nvSpPr>
      <xdr:spPr>
        <a:xfrm>
          <a:off x="3003002" y="8467725"/>
          <a:ext cx="2315561" cy="213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13138</xdr:colOff>
      <xdr:row>12</xdr:row>
      <xdr:rowOff>6570</xdr:rowOff>
    </xdr:from>
    <xdr:to>
      <xdr:col>12</xdr:col>
      <xdr:colOff>1228397</xdr:colOff>
      <xdr:row>13</xdr:row>
      <xdr:rowOff>6570</xdr:rowOff>
    </xdr:to>
    <xdr:sp macro="" textlink="">
      <xdr:nvSpPr>
        <xdr:cNvPr id="5" name="Rectangle 4" descr="Link to User Guide" title="Link to User Guide">
          <a:hlinkClick xmlns:r="http://schemas.openxmlformats.org/officeDocument/2006/relationships" r:id="rId6" tooltip="Click here to navigate to the User Guide"/>
        </xdr:cNvPr>
        <xdr:cNvSpPr/>
      </xdr:nvSpPr>
      <xdr:spPr>
        <a:xfrm>
          <a:off x="6023741" y="1714501"/>
          <a:ext cx="121525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image" Target="../media/image1.png"/></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omments" Target="../comments6.xml"/><Relationship Id="rId10" Type="http://schemas.openxmlformats.org/officeDocument/2006/relationships/ctrlProp" Target="../ctrlProps/ctrlProp27.xml"/><Relationship Id="rId4" Type="http://schemas.openxmlformats.org/officeDocument/2006/relationships/image" Target="../media/image1.png"/><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image" Target="../media/image3.png"/></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omments" Target="../comments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image" Target="../media/image3.png"/><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image" Target="../media/image3.png"/></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6.xml"/><Relationship Id="rId16" Type="http://schemas.openxmlformats.org/officeDocument/2006/relationships/comments" Target="../comments5.xml"/><Relationship Id="rId1" Type="http://schemas.openxmlformats.org/officeDocument/2006/relationships/printerSettings" Target="../printerSettings/printerSettings8.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image" Target="../media/image1.png"/><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70"/>
  <sheetViews>
    <sheetView showGridLines="0" showRowColHeaders="0" zoomScale="85" zoomScaleNormal="85" workbookViewId="0">
      <pane ySplit="2" topLeftCell="A3" activePane="bottomLeft" state="frozen"/>
      <selection pane="bottomLeft" activeCell="B87" sqref="B87"/>
    </sheetView>
  </sheetViews>
  <sheetFormatPr defaultRowHeight="14.4" x14ac:dyDescent="0.3"/>
  <cols>
    <col min="1" max="1" width="4.109375" customWidth="1"/>
    <col min="2" max="27" width="7.6640625" customWidth="1"/>
    <col min="28" max="28" width="4.109375" customWidth="1"/>
  </cols>
  <sheetData>
    <row r="1" spans="1:28" ht="15" customHeight="1" x14ac:dyDescent="0.3">
      <c r="A1" s="3"/>
      <c r="B1" s="3"/>
      <c r="C1" s="181" t="s">
        <v>0</v>
      </c>
      <c r="D1" s="181"/>
      <c r="E1" s="181"/>
      <c r="F1" s="107"/>
      <c r="G1" s="107"/>
      <c r="H1" s="107"/>
      <c r="I1" s="107"/>
      <c r="J1" s="107"/>
      <c r="K1" s="3"/>
      <c r="L1" s="107"/>
      <c r="M1" s="3"/>
      <c r="N1" s="137"/>
      <c r="O1" s="137"/>
      <c r="P1" s="107"/>
      <c r="Q1" s="107"/>
      <c r="R1" s="107"/>
      <c r="S1" s="3"/>
      <c r="T1" s="3"/>
      <c r="U1" s="3"/>
      <c r="V1" s="3"/>
      <c r="W1" s="3"/>
      <c r="X1" s="181" t="s">
        <v>1</v>
      </c>
      <c r="Y1" s="181"/>
      <c r="Z1" s="181"/>
      <c r="AA1" s="3"/>
      <c r="AB1" s="3"/>
    </row>
    <row r="2" spans="1:28" ht="15" customHeight="1" x14ac:dyDescent="0.3">
      <c r="A2" s="3"/>
      <c r="B2" s="3"/>
      <c r="C2" s="181"/>
      <c r="D2" s="181"/>
      <c r="E2" s="181"/>
      <c r="F2" s="107"/>
      <c r="G2" s="107"/>
      <c r="H2" s="107"/>
      <c r="I2" s="107"/>
      <c r="J2" s="107"/>
      <c r="K2" s="3"/>
      <c r="L2" s="107"/>
      <c r="M2" s="107"/>
      <c r="N2" s="137"/>
      <c r="O2" s="137"/>
      <c r="P2" s="107"/>
      <c r="Q2" s="107"/>
      <c r="R2" s="107"/>
      <c r="S2" s="3"/>
      <c r="T2" s="3"/>
      <c r="U2" s="3"/>
      <c r="V2" s="3"/>
      <c r="W2" s="3"/>
      <c r="X2" s="181"/>
      <c r="Y2" s="181"/>
      <c r="Z2" s="181"/>
      <c r="AA2" s="3"/>
      <c r="AB2" s="3"/>
    </row>
    <row r="3" spans="1:28" ht="15" customHeight="1" x14ac:dyDescent="0.85">
      <c r="G3" s="134"/>
      <c r="H3" s="134"/>
      <c r="I3" s="134"/>
      <c r="J3" s="134"/>
      <c r="K3" s="134"/>
      <c r="L3" s="134"/>
      <c r="M3" s="134"/>
      <c r="N3" s="134"/>
      <c r="O3" s="134"/>
      <c r="P3" s="134"/>
      <c r="Q3" s="134"/>
      <c r="R3" s="134"/>
      <c r="S3" s="134"/>
      <c r="T3" s="134"/>
      <c r="U3" s="134"/>
      <c r="V3" s="134"/>
      <c r="W3" s="134"/>
    </row>
    <row r="4" spans="1:28" ht="15" customHeight="1" x14ac:dyDescent="0.85">
      <c r="G4" s="134"/>
      <c r="H4" s="134"/>
      <c r="I4" s="134"/>
      <c r="J4" s="134"/>
      <c r="K4" s="134"/>
      <c r="L4" s="134"/>
      <c r="M4" s="134"/>
      <c r="N4" s="134"/>
      <c r="O4" s="134"/>
      <c r="P4" s="134"/>
      <c r="Q4" s="134"/>
      <c r="R4" s="134"/>
      <c r="S4" s="134"/>
      <c r="T4" s="134"/>
      <c r="U4" s="134"/>
      <c r="V4" s="134"/>
      <c r="W4" s="134"/>
    </row>
    <row r="5" spans="1:28" ht="15" customHeight="1" x14ac:dyDescent="0.3">
      <c r="F5" s="182" t="s">
        <v>286</v>
      </c>
      <c r="G5" s="182"/>
      <c r="H5" s="182"/>
      <c r="I5" s="182"/>
      <c r="J5" s="182"/>
      <c r="K5" s="182"/>
      <c r="L5" s="182"/>
      <c r="M5" s="182"/>
      <c r="N5" s="182"/>
      <c r="O5" s="182"/>
      <c r="P5" s="182"/>
      <c r="Q5" s="182"/>
      <c r="R5" s="182"/>
      <c r="S5" s="182"/>
      <c r="T5" s="182"/>
      <c r="U5" s="182"/>
      <c r="V5" s="182"/>
      <c r="W5" s="182"/>
    </row>
    <row r="6" spans="1:28" ht="15" customHeight="1" x14ac:dyDescent="0.3">
      <c r="F6" s="182"/>
      <c r="G6" s="182"/>
      <c r="H6" s="182"/>
      <c r="I6" s="182"/>
      <c r="J6" s="182"/>
      <c r="K6" s="182"/>
      <c r="L6" s="182"/>
      <c r="M6" s="182"/>
      <c r="N6" s="182"/>
      <c r="O6" s="182"/>
      <c r="P6" s="182"/>
      <c r="Q6" s="182"/>
      <c r="R6" s="182"/>
      <c r="S6" s="182"/>
      <c r="T6" s="182"/>
      <c r="U6" s="182"/>
      <c r="V6" s="182"/>
      <c r="W6" s="182"/>
    </row>
    <row r="7" spans="1:28" ht="15" customHeight="1" x14ac:dyDescent="0.3">
      <c r="F7" s="182"/>
      <c r="G7" s="182"/>
      <c r="H7" s="182"/>
      <c r="I7" s="182"/>
      <c r="J7" s="182"/>
      <c r="K7" s="182"/>
      <c r="L7" s="182"/>
      <c r="M7" s="182"/>
      <c r="N7" s="182"/>
      <c r="O7" s="182"/>
      <c r="P7" s="182"/>
      <c r="Q7" s="182"/>
      <c r="R7" s="182"/>
      <c r="S7" s="182"/>
      <c r="T7" s="182"/>
      <c r="U7" s="182"/>
      <c r="V7" s="182"/>
      <c r="W7" s="182"/>
    </row>
    <row r="8" spans="1:28" ht="15" customHeight="1" x14ac:dyDescent="0.3">
      <c r="F8" s="182" t="s">
        <v>302</v>
      </c>
      <c r="G8" s="182"/>
      <c r="H8" s="182"/>
      <c r="I8" s="182"/>
      <c r="J8" s="182"/>
      <c r="K8" s="182"/>
      <c r="L8" s="182"/>
      <c r="M8" s="182"/>
      <c r="N8" s="182"/>
      <c r="O8" s="182"/>
      <c r="P8" s="182"/>
      <c r="Q8" s="182"/>
      <c r="R8" s="182"/>
      <c r="S8" s="182"/>
      <c r="T8" s="182"/>
      <c r="U8" s="182"/>
      <c r="V8" s="182"/>
      <c r="W8" s="182"/>
    </row>
    <row r="9" spans="1:28" ht="15" customHeight="1" x14ac:dyDescent="0.3">
      <c r="F9" s="182"/>
      <c r="G9" s="182"/>
      <c r="H9" s="182"/>
      <c r="I9" s="182"/>
      <c r="J9" s="182"/>
      <c r="K9" s="182"/>
      <c r="L9" s="182"/>
      <c r="M9" s="182"/>
      <c r="N9" s="182"/>
      <c r="O9" s="182"/>
      <c r="P9" s="182"/>
      <c r="Q9" s="182"/>
      <c r="R9" s="182"/>
      <c r="S9" s="182"/>
      <c r="T9" s="182"/>
      <c r="U9" s="182"/>
      <c r="V9" s="182"/>
      <c r="W9" s="182"/>
    </row>
    <row r="10" spans="1:28" ht="15" customHeight="1" x14ac:dyDescent="0.3">
      <c r="F10" s="182"/>
      <c r="G10" s="182"/>
      <c r="H10" s="182"/>
      <c r="I10" s="182"/>
      <c r="J10" s="182"/>
      <c r="K10" s="182"/>
      <c r="L10" s="182"/>
      <c r="M10" s="182"/>
      <c r="N10" s="182"/>
      <c r="O10" s="182"/>
      <c r="P10" s="182"/>
      <c r="Q10" s="182"/>
      <c r="R10" s="182"/>
      <c r="S10" s="182"/>
      <c r="T10" s="182"/>
      <c r="U10" s="182"/>
      <c r="V10" s="182"/>
      <c r="W10" s="182"/>
    </row>
    <row r="11" spans="1:28" ht="15" customHeight="1" x14ac:dyDescent="0.55000000000000004">
      <c r="K11" s="23"/>
      <c r="L11" s="23"/>
      <c r="M11" s="23"/>
      <c r="N11" s="23"/>
      <c r="O11" s="23"/>
    </row>
    <row r="12" spans="1:28" ht="15" customHeight="1" x14ac:dyDescent="0.55000000000000004">
      <c r="K12" s="23"/>
      <c r="L12" s="23"/>
      <c r="M12" s="23"/>
      <c r="N12" s="23"/>
      <c r="O12" s="23"/>
    </row>
    <row r="13" spans="1:28" ht="15" customHeight="1" x14ac:dyDescent="0.3">
      <c r="F13" s="183" t="s">
        <v>303</v>
      </c>
      <c r="G13" s="184"/>
      <c r="H13" s="184"/>
      <c r="I13" s="184"/>
      <c r="J13" s="184"/>
      <c r="K13" s="184"/>
      <c r="L13" s="184"/>
      <c r="M13" s="184"/>
      <c r="N13" s="184"/>
      <c r="O13" s="184"/>
      <c r="P13" s="184"/>
      <c r="Q13" s="184"/>
      <c r="R13" s="184"/>
      <c r="S13" s="184"/>
      <c r="T13" s="184"/>
      <c r="U13" s="184"/>
      <c r="V13" s="184"/>
      <c r="W13" s="184"/>
    </row>
    <row r="14" spans="1:28" ht="15" customHeight="1" x14ac:dyDescent="0.3">
      <c r="F14" s="184"/>
      <c r="G14" s="184"/>
      <c r="H14" s="184"/>
      <c r="I14" s="184"/>
      <c r="J14" s="184"/>
      <c r="K14" s="184"/>
      <c r="L14" s="184"/>
      <c r="M14" s="184"/>
      <c r="N14" s="184"/>
      <c r="O14" s="184"/>
      <c r="P14" s="184"/>
      <c r="Q14" s="184"/>
      <c r="R14" s="184"/>
      <c r="S14" s="184"/>
      <c r="T14" s="184"/>
      <c r="U14" s="184"/>
      <c r="V14" s="184"/>
      <c r="W14" s="184"/>
    </row>
    <row r="15" spans="1:28" ht="15" customHeight="1" x14ac:dyDescent="0.3">
      <c r="F15" s="184"/>
      <c r="G15" s="184"/>
      <c r="H15" s="184"/>
      <c r="I15" s="184"/>
      <c r="J15" s="184"/>
      <c r="K15" s="184"/>
      <c r="L15" s="184"/>
      <c r="M15" s="184"/>
      <c r="N15" s="184"/>
      <c r="O15" s="184"/>
      <c r="P15" s="184"/>
      <c r="Q15" s="184"/>
      <c r="R15" s="184"/>
      <c r="S15" s="184"/>
      <c r="T15" s="184"/>
      <c r="U15" s="184"/>
      <c r="V15" s="184"/>
      <c r="W15" s="184"/>
    </row>
    <row r="16" spans="1:28" ht="15" customHeight="1" x14ac:dyDescent="0.55000000000000004">
      <c r="F16" s="2"/>
      <c r="G16" s="2"/>
      <c r="H16" s="2"/>
      <c r="I16" s="2"/>
      <c r="J16" s="2"/>
      <c r="K16" s="138"/>
      <c r="L16" s="138"/>
      <c r="M16" s="138"/>
      <c r="N16" s="138"/>
      <c r="O16" s="138"/>
      <c r="P16" s="2"/>
      <c r="Q16" s="2"/>
      <c r="R16" s="2"/>
      <c r="S16" s="2"/>
      <c r="T16" s="2"/>
      <c r="U16" s="2"/>
      <c r="V16" s="2"/>
      <c r="W16" s="2"/>
    </row>
    <row r="17" spans="6:23" ht="15" customHeight="1" x14ac:dyDescent="0.55000000000000004">
      <c r="F17" s="139" t="s">
        <v>304</v>
      </c>
      <c r="G17" s="2"/>
      <c r="H17" s="2"/>
      <c r="I17" s="2"/>
      <c r="J17" s="2"/>
      <c r="K17" s="138"/>
      <c r="L17" s="138"/>
      <c r="M17" s="138"/>
      <c r="N17" s="138"/>
      <c r="O17" s="138"/>
      <c r="P17" s="2"/>
      <c r="Q17" s="2"/>
      <c r="R17" s="2"/>
      <c r="S17" s="2"/>
      <c r="T17" s="2"/>
      <c r="U17" s="2"/>
      <c r="V17" s="2"/>
      <c r="W17" s="2"/>
    </row>
    <row r="18" spans="6:23" ht="15" customHeight="1" x14ac:dyDescent="0.55000000000000004">
      <c r="F18" s="2"/>
      <c r="G18" s="2"/>
      <c r="H18" s="2"/>
      <c r="I18" s="2"/>
      <c r="J18" s="2"/>
      <c r="K18" s="138"/>
      <c r="L18" s="138"/>
      <c r="M18" s="138"/>
      <c r="N18" s="138"/>
      <c r="O18" s="138"/>
      <c r="P18" s="2"/>
      <c r="Q18" s="2"/>
      <c r="R18" s="2"/>
      <c r="S18" s="2"/>
      <c r="T18" s="2"/>
      <c r="U18" s="2"/>
      <c r="V18" s="2"/>
      <c r="W18" s="2"/>
    </row>
    <row r="19" spans="6:23" ht="15" customHeight="1" x14ac:dyDescent="0.3">
      <c r="F19" s="189" t="s">
        <v>328</v>
      </c>
      <c r="G19" s="189"/>
      <c r="H19" s="189"/>
      <c r="I19" s="189"/>
      <c r="J19" s="189"/>
      <c r="K19" s="189"/>
      <c r="L19" s="189"/>
      <c r="M19" s="189"/>
      <c r="N19" s="189"/>
      <c r="O19" s="189"/>
      <c r="P19" s="189"/>
      <c r="Q19" s="189"/>
      <c r="R19" s="189"/>
      <c r="S19" s="189"/>
      <c r="T19" s="189"/>
      <c r="U19" s="189"/>
      <c r="V19" s="189"/>
      <c r="W19" s="189"/>
    </row>
    <row r="20" spans="6:23" ht="15" customHeight="1" x14ac:dyDescent="0.3">
      <c r="F20" s="188" t="s">
        <v>329</v>
      </c>
      <c r="G20" s="188"/>
      <c r="H20" s="188"/>
      <c r="I20" s="188"/>
      <c r="J20" s="188"/>
      <c r="K20" s="188"/>
      <c r="L20" s="188"/>
      <c r="M20" s="188"/>
      <c r="N20" s="188"/>
      <c r="O20" s="188"/>
      <c r="P20" s="188"/>
      <c r="Q20" s="188"/>
      <c r="R20" s="188"/>
      <c r="S20" s="188"/>
      <c r="T20" s="188"/>
      <c r="U20" s="188"/>
      <c r="V20" s="188"/>
      <c r="W20" s="188"/>
    </row>
    <row r="21" spans="6:23" ht="15" customHeight="1" x14ac:dyDescent="0.55000000000000004">
      <c r="F21" s="2"/>
      <c r="G21" s="2"/>
      <c r="H21" s="2"/>
      <c r="I21" s="2"/>
      <c r="J21" s="2"/>
      <c r="K21" s="138"/>
      <c r="L21" s="138"/>
      <c r="M21" s="138"/>
      <c r="N21" s="138"/>
      <c r="O21" s="138"/>
      <c r="P21" s="2"/>
      <c r="Q21" s="2"/>
      <c r="R21" s="2"/>
      <c r="S21" s="2"/>
      <c r="T21" s="2"/>
      <c r="U21" s="2"/>
      <c r="V21" s="2"/>
      <c r="W21" s="2"/>
    </row>
    <row r="22" spans="6:23" ht="15" customHeight="1" x14ac:dyDescent="0.3">
      <c r="F22" s="188" t="s">
        <v>414</v>
      </c>
      <c r="G22" s="188"/>
      <c r="H22" s="188"/>
      <c r="I22" s="188"/>
      <c r="J22" s="188"/>
      <c r="K22" s="188"/>
      <c r="L22" s="188"/>
      <c r="M22" s="188"/>
      <c r="N22" s="188"/>
      <c r="O22" s="188"/>
      <c r="P22" s="188"/>
      <c r="Q22" s="188"/>
      <c r="R22" s="188"/>
      <c r="S22" s="188"/>
      <c r="T22" s="188"/>
      <c r="U22" s="188"/>
      <c r="V22" s="188"/>
      <c r="W22" s="188"/>
    </row>
    <row r="23" spans="6:23" ht="15" customHeight="1" x14ac:dyDescent="0.55000000000000004">
      <c r="F23" s="2"/>
      <c r="G23" s="2"/>
      <c r="H23" s="2"/>
      <c r="I23" s="2"/>
      <c r="J23" s="2"/>
      <c r="K23" s="138"/>
      <c r="L23" s="138"/>
      <c r="M23" s="138"/>
      <c r="N23" s="138"/>
      <c r="O23" s="138"/>
      <c r="P23" s="2"/>
      <c r="Q23" s="2"/>
      <c r="R23" s="2"/>
      <c r="S23" s="2"/>
      <c r="T23" s="2"/>
      <c r="U23" s="2"/>
      <c r="V23" s="2"/>
      <c r="W23" s="2"/>
    </row>
    <row r="24" spans="6:23" ht="15" customHeight="1" x14ac:dyDescent="0.55000000000000004">
      <c r="F24" s="139" t="s">
        <v>305</v>
      </c>
      <c r="G24" s="2"/>
      <c r="H24" s="2"/>
      <c r="I24" s="2"/>
      <c r="J24" s="2"/>
      <c r="K24" s="138"/>
      <c r="L24" s="138"/>
      <c r="M24" s="138"/>
      <c r="N24" s="138"/>
      <c r="O24" s="138"/>
      <c r="P24" s="2"/>
      <c r="Q24" s="2"/>
      <c r="R24" s="2"/>
      <c r="S24" s="2"/>
      <c r="T24" s="2"/>
      <c r="U24" s="2"/>
      <c r="V24" s="2"/>
      <c r="W24" s="2"/>
    </row>
    <row r="25" spans="6:23" ht="15" customHeight="1" x14ac:dyDescent="0.55000000000000004">
      <c r="F25" s="2"/>
      <c r="G25" s="2"/>
      <c r="H25" s="2"/>
      <c r="I25" s="2"/>
      <c r="J25" s="2"/>
      <c r="K25" s="138"/>
      <c r="L25" s="138"/>
      <c r="M25" s="138"/>
      <c r="N25" s="138"/>
      <c r="O25" s="138"/>
      <c r="P25" s="2"/>
      <c r="Q25" s="2"/>
      <c r="R25" s="2"/>
      <c r="S25" s="2"/>
      <c r="T25" s="2"/>
      <c r="U25" s="2"/>
      <c r="V25" s="2"/>
      <c r="W25" s="2"/>
    </row>
    <row r="26" spans="6:23" ht="15" customHeight="1" x14ac:dyDescent="0.3">
      <c r="F26" s="188" t="s">
        <v>392</v>
      </c>
      <c r="G26" s="188"/>
      <c r="H26" s="188"/>
      <c r="I26" s="188"/>
      <c r="J26" s="188"/>
      <c r="K26" s="188"/>
      <c r="L26" s="188"/>
      <c r="M26" s="188"/>
      <c r="N26" s="188"/>
      <c r="O26" s="188"/>
      <c r="P26" s="188"/>
      <c r="Q26" s="188"/>
      <c r="R26" s="188"/>
      <c r="S26" s="188"/>
      <c r="T26" s="188"/>
      <c r="U26" s="188"/>
      <c r="V26" s="188"/>
      <c r="W26" s="188"/>
    </row>
    <row r="27" spans="6:23" ht="15" customHeight="1" x14ac:dyDescent="0.55000000000000004">
      <c r="F27" s="2"/>
      <c r="G27" s="2"/>
      <c r="H27" s="2"/>
      <c r="I27" s="2"/>
      <c r="J27" s="2"/>
      <c r="K27" s="138"/>
      <c r="L27" s="138"/>
      <c r="M27" s="138"/>
      <c r="N27" s="138"/>
      <c r="O27" s="138"/>
      <c r="P27" s="2"/>
      <c r="Q27" s="2"/>
      <c r="R27" s="2"/>
      <c r="S27" s="2"/>
      <c r="T27" s="2"/>
      <c r="U27" s="2"/>
      <c r="V27" s="2"/>
      <c r="W27" s="2"/>
    </row>
    <row r="28" spans="6:23" ht="15" customHeight="1" x14ac:dyDescent="0.3">
      <c r="F28" s="140" t="s">
        <v>306</v>
      </c>
      <c r="G28" s="191" t="s">
        <v>308</v>
      </c>
      <c r="H28" s="191"/>
      <c r="I28" s="186" t="s">
        <v>401</v>
      </c>
      <c r="J28" s="186"/>
      <c r="K28" s="186"/>
      <c r="L28" s="186"/>
      <c r="M28" s="186"/>
      <c r="N28" s="186"/>
      <c r="O28" s="186"/>
      <c r="P28" s="186"/>
      <c r="Q28" s="186"/>
      <c r="R28" s="186"/>
      <c r="S28" s="186"/>
      <c r="T28" s="186"/>
      <c r="U28" s="186"/>
      <c r="V28" s="186"/>
      <c r="W28" s="186"/>
    </row>
    <row r="29" spans="6:23" ht="15" customHeight="1" x14ac:dyDescent="0.3">
      <c r="F29" s="140" t="s">
        <v>307</v>
      </c>
      <c r="G29" s="187" t="s">
        <v>309</v>
      </c>
      <c r="H29" s="187"/>
      <c r="I29" s="186" t="s">
        <v>403</v>
      </c>
      <c r="J29" s="186"/>
      <c r="K29" s="186"/>
      <c r="L29" s="186"/>
      <c r="M29" s="186"/>
      <c r="N29" s="186"/>
      <c r="O29" s="186"/>
      <c r="P29" s="186"/>
      <c r="Q29" s="186"/>
      <c r="R29" s="186"/>
      <c r="S29" s="186"/>
      <c r="T29" s="186"/>
      <c r="U29" s="186"/>
      <c r="V29" s="186"/>
      <c r="W29" s="186"/>
    </row>
    <row r="30" spans="6:23" ht="15" customHeight="1" x14ac:dyDescent="0.3">
      <c r="F30" s="140" t="s">
        <v>307</v>
      </c>
      <c r="G30" s="185" t="s">
        <v>310</v>
      </c>
      <c r="H30" s="185"/>
      <c r="I30" s="186" t="s">
        <v>402</v>
      </c>
      <c r="J30" s="186"/>
      <c r="K30" s="186"/>
      <c r="L30" s="186"/>
      <c r="M30" s="186"/>
      <c r="N30" s="186"/>
      <c r="O30" s="186"/>
      <c r="P30" s="186"/>
      <c r="Q30" s="186"/>
      <c r="R30" s="186"/>
      <c r="S30" s="186"/>
      <c r="T30" s="186"/>
      <c r="U30" s="186"/>
      <c r="V30" s="186"/>
      <c r="W30" s="186"/>
    </row>
    <row r="31" spans="6:23" ht="15" customHeight="1" x14ac:dyDescent="0.55000000000000004">
      <c r="F31" s="2"/>
      <c r="G31" s="2"/>
      <c r="H31" s="2"/>
      <c r="I31" s="2"/>
      <c r="J31" s="2"/>
      <c r="K31" s="138"/>
      <c r="L31" s="138"/>
      <c r="M31" s="138"/>
      <c r="N31" s="138"/>
      <c r="O31" s="138"/>
      <c r="P31" s="2"/>
      <c r="Q31" s="2"/>
      <c r="R31" s="2"/>
      <c r="S31" s="2"/>
      <c r="T31" s="2"/>
      <c r="U31" s="2"/>
      <c r="V31" s="2"/>
      <c r="W31" s="2"/>
    </row>
    <row r="32" spans="6:23" ht="15" customHeight="1" x14ac:dyDescent="0.55000000000000004">
      <c r="F32" s="139" t="s">
        <v>311</v>
      </c>
      <c r="G32" s="2"/>
      <c r="H32" s="2"/>
      <c r="I32" s="2"/>
      <c r="J32" s="2"/>
      <c r="K32" s="138"/>
      <c r="L32" s="138"/>
      <c r="M32" s="138"/>
      <c r="N32" s="138"/>
      <c r="O32" s="138"/>
      <c r="P32" s="2"/>
      <c r="Q32" s="2"/>
      <c r="R32" s="2"/>
      <c r="S32" s="2"/>
      <c r="T32" s="2"/>
      <c r="U32" s="2"/>
      <c r="V32" s="2"/>
      <c r="W32" s="2"/>
    </row>
    <row r="33" spans="6:23" ht="15" customHeight="1" x14ac:dyDescent="0.55000000000000004">
      <c r="F33" s="2"/>
      <c r="G33" s="2"/>
      <c r="H33" s="2"/>
      <c r="I33" s="2"/>
      <c r="J33" s="2"/>
      <c r="K33" s="138"/>
      <c r="L33" s="138"/>
      <c r="M33" s="138"/>
      <c r="N33" s="138"/>
      <c r="O33" s="138"/>
      <c r="P33" s="2"/>
      <c r="Q33" s="2"/>
      <c r="R33" s="2"/>
      <c r="S33" s="2"/>
      <c r="T33" s="2"/>
      <c r="U33" s="2"/>
      <c r="V33" s="2"/>
      <c r="W33" s="2"/>
    </row>
    <row r="34" spans="6:23" ht="15" customHeight="1" x14ac:dyDescent="0.55000000000000004">
      <c r="F34" s="136" t="s">
        <v>404</v>
      </c>
      <c r="G34" s="2"/>
      <c r="H34" s="2"/>
      <c r="I34" s="2"/>
      <c r="J34" s="2"/>
      <c r="K34" s="138"/>
      <c r="L34" s="138"/>
      <c r="M34" s="138"/>
      <c r="N34" s="138"/>
      <c r="O34" s="138"/>
      <c r="P34" s="2"/>
      <c r="Q34" s="2"/>
      <c r="R34" s="2"/>
      <c r="S34" s="2"/>
      <c r="T34" s="2"/>
      <c r="U34" s="2"/>
      <c r="V34" s="2"/>
      <c r="W34" s="2"/>
    </row>
    <row r="35" spans="6:23" ht="15" customHeight="1" x14ac:dyDescent="0.55000000000000004">
      <c r="F35" s="2"/>
      <c r="G35" s="2"/>
      <c r="H35" s="2"/>
      <c r="I35" s="2"/>
      <c r="J35" s="2"/>
      <c r="K35" s="138"/>
      <c r="L35" s="138"/>
      <c r="M35" s="138"/>
      <c r="N35" s="138"/>
      <c r="O35" s="138"/>
      <c r="P35" s="2"/>
      <c r="Q35" s="2"/>
      <c r="R35" s="2"/>
      <c r="S35" s="2"/>
      <c r="T35" s="2"/>
      <c r="U35" s="2"/>
      <c r="V35" s="2"/>
      <c r="W35" s="2"/>
    </row>
    <row r="36" spans="6:23" ht="15" customHeight="1" x14ac:dyDescent="0.55000000000000004">
      <c r="F36" s="144" t="s">
        <v>312</v>
      </c>
      <c r="G36" s="11" t="s">
        <v>313</v>
      </c>
      <c r="H36" s="2"/>
      <c r="I36" s="2"/>
      <c r="J36" s="2"/>
      <c r="K36" s="138"/>
      <c r="L36" s="138"/>
      <c r="M36" s="138"/>
      <c r="N36" s="138"/>
      <c r="O36" s="138"/>
      <c r="P36" s="2"/>
      <c r="Q36" s="2"/>
      <c r="R36" s="2"/>
      <c r="S36" s="2"/>
      <c r="T36" s="2"/>
      <c r="U36" s="2"/>
      <c r="V36" s="2"/>
      <c r="W36" s="2"/>
    </row>
    <row r="37" spans="6:23" ht="15" customHeight="1" x14ac:dyDescent="0.55000000000000004">
      <c r="F37" s="2"/>
      <c r="G37" s="2"/>
      <c r="H37" s="2"/>
      <c r="I37" s="2"/>
      <c r="J37" s="2"/>
      <c r="K37" s="138"/>
      <c r="L37" s="138"/>
      <c r="M37" s="138"/>
      <c r="N37" s="138"/>
      <c r="O37" s="138"/>
      <c r="P37" s="2"/>
      <c r="Q37" s="2"/>
      <c r="R37" s="2"/>
      <c r="S37" s="2"/>
      <c r="T37" s="2"/>
      <c r="U37" s="2"/>
      <c r="V37" s="2"/>
      <c r="W37" s="2"/>
    </row>
    <row r="38" spans="6:23" ht="15" customHeight="1" x14ac:dyDescent="0.55000000000000004">
      <c r="F38" s="2"/>
      <c r="G38" s="2"/>
      <c r="H38" s="191" t="s">
        <v>314</v>
      </c>
      <c r="I38" s="191"/>
      <c r="J38" s="191"/>
      <c r="K38" s="138"/>
      <c r="L38" s="191" t="s">
        <v>2</v>
      </c>
      <c r="M38" s="191"/>
      <c r="N38" s="191"/>
      <c r="O38" s="138"/>
      <c r="P38" s="191" t="s">
        <v>181</v>
      </c>
      <c r="Q38" s="191"/>
      <c r="R38" s="191"/>
      <c r="S38" s="2"/>
      <c r="T38" s="191" t="s">
        <v>29</v>
      </c>
      <c r="U38" s="191"/>
      <c r="V38" s="191"/>
      <c r="W38" s="2"/>
    </row>
    <row r="39" spans="6:23" ht="15" customHeight="1" x14ac:dyDescent="0.55000000000000004">
      <c r="F39" s="2"/>
      <c r="G39" s="2"/>
      <c r="H39" s="191" t="s">
        <v>315</v>
      </c>
      <c r="I39" s="191"/>
      <c r="J39" s="191"/>
      <c r="K39" s="138"/>
      <c r="L39" s="191"/>
      <c r="M39" s="191"/>
      <c r="N39" s="191"/>
      <c r="O39" s="138"/>
      <c r="P39" s="191"/>
      <c r="Q39" s="191"/>
      <c r="R39" s="191"/>
      <c r="S39" s="2"/>
      <c r="T39" s="191"/>
      <c r="U39" s="191"/>
      <c r="V39" s="191"/>
      <c r="W39" s="2"/>
    </row>
    <row r="40" spans="6:23" ht="15" customHeight="1" x14ac:dyDescent="0.55000000000000004">
      <c r="F40" s="2"/>
      <c r="G40" s="2"/>
      <c r="H40" s="2"/>
      <c r="I40" s="2"/>
      <c r="J40" s="2"/>
      <c r="K40" s="138"/>
      <c r="L40" s="138"/>
      <c r="M40" s="138"/>
      <c r="N40" s="138"/>
      <c r="O40" s="138"/>
      <c r="P40" s="2"/>
      <c r="Q40" s="2"/>
      <c r="R40" s="2"/>
      <c r="S40" s="2"/>
      <c r="T40" s="4"/>
      <c r="U40" s="2"/>
      <c r="V40" s="2"/>
      <c r="W40" s="2"/>
    </row>
    <row r="41" spans="6:23" ht="15" customHeight="1" x14ac:dyDescent="0.3">
      <c r="F41" s="144" t="s">
        <v>316</v>
      </c>
      <c r="G41" s="192" t="s">
        <v>317</v>
      </c>
      <c r="H41" s="192"/>
      <c r="I41" s="193" t="s">
        <v>318</v>
      </c>
      <c r="J41" s="193"/>
      <c r="K41" s="193"/>
      <c r="L41" s="193"/>
      <c r="M41" s="193"/>
      <c r="N41" s="193"/>
      <c r="O41" s="193"/>
      <c r="P41" s="193"/>
      <c r="Q41" s="193"/>
      <c r="R41" s="193"/>
      <c r="S41" s="193"/>
      <c r="T41" s="193"/>
      <c r="U41" s="193"/>
      <c r="V41" s="193"/>
      <c r="W41" s="193"/>
    </row>
    <row r="42" spans="6:23" ht="15" customHeight="1" x14ac:dyDescent="0.55000000000000004">
      <c r="F42" s="2"/>
      <c r="G42" s="2"/>
      <c r="H42" s="2"/>
      <c r="I42" s="2"/>
      <c r="J42" s="2"/>
      <c r="K42" s="138"/>
      <c r="L42" s="138"/>
      <c r="M42" s="138"/>
      <c r="N42" s="138"/>
      <c r="O42" s="138"/>
      <c r="P42" s="2"/>
      <c r="Q42" s="2"/>
      <c r="R42" s="2"/>
      <c r="S42" s="2"/>
      <c r="T42" s="2"/>
      <c r="U42" s="2"/>
      <c r="V42" s="2"/>
      <c r="W42" s="2"/>
    </row>
    <row r="43" spans="6:23" ht="15" customHeight="1" x14ac:dyDescent="0.3">
      <c r="F43" s="2"/>
      <c r="G43" s="186" t="s">
        <v>319</v>
      </c>
      <c r="H43" s="186"/>
      <c r="I43" s="186"/>
      <c r="J43" s="186"/>
      <c r="K43" s="186"/>
      <c r="L43" s="186"/>
      <c r="M43" s="186"/>
      <c r="N43" s="186"/>
      <c r="O43" s="186"/>
      <c r="P43" s="186"/>
      <c r="Q43" s="186"/>
      <c r="R43" s="186"/>
      <c r="S43" s="186"/>
      <c r="T43" s="186"/>
      <c r="U43" s="186"/>
      <c r="V43" s="186"/>
      <c r="W43" s="186"/>
    </row>
    <row r="44" spans="6:23" ht="15" customHeight="1" x14ac:dyDescent="0.55000000000000004">
      <c r="F44" s="2"/>
      <c r="G44" s="193" t="s">
        <v>321</v>
      </c>
      <c r="H44" s="193"/>
      <c r="I44" s="2"/>
      <c r="J44" s="2"/>
      <c r="K44" s="141" t="s">
        <v>320</v>
      </c>
      <c r="L44" s="138"/>
      <c r="M44" s="138"/>
      <c r="N44" s="138"/>
      <c r="O44" s="138"/>
      <c r="P44" s="2"/>
      <c r="Q44" s="2"/>
      <c r="R44" s="2"/>
      <c r="S44" s="2"/>
      <c r="T44" s="2"/>
      <c r="U44" s="2"/>
      <c r="V44" s="2"/>
      <c r="W44" s="2"/>
    </row>
    <row r="45" spans="6:23" ht="15" customHeight="1" x14ac:dyDescent="0.55000000000000004">
      <c r="F45" s="2"/>
      <c r="G45" s="2"/>
      <c r="H45" s="2"/>
      <c r="I45" s="2"/>
      <c r="J45" s="2"/>
      <c r="K45" s="138"/>
      <c r="L45" s="138"/>
      <c r="M45" s="138"/>
      <c r="N45" s="138"/>
      <c r="O45" s="138"/>
      <c r="P45" s="2"/>
      <c r="Q45" s="2"/>
      <c r="R45" s="2"/>
      <c r="S45" s="2"/>
      <c r="T45" s="2"/>
      <c r="U45" s="2"/>
      <c r="V45" s="2"/>
      <c r="W45" s="2"/>
    </row>
    <row r="46" spans="6:23" ht="15" customHeight="1" x14ac:dyDescent="0.3">
      <c r="F46" s="144" t="s">
        <v>323</v>
      </c>
      <c r="G46" s="191" t="s">
        <v>1</v>
      </c>
      <c r="H46" s="191"/>
      <c r="I46" s="191"/>
      <c r="J46" s="186" t="s">
        <v>324</v>
      </c>
      <c r="K46" s="190"/>
      <c r="L46" s="190"/>
      <c r="M46" s="190"/>
      <c r="N46" s="190"/>
      <c r="O46" s="190"/>
      <c r="P46" s="190"/>
      <c r="Q46" s="190"/>
      <c r="R46" s="190"/>
      <c r="S46" s="190"/>
      <c r="T46" s="190"/>
      <c r="U46" s="190"/>
      <c r="V46" s="190"/>
      <c r="W46" s="190"/>
    </row>
    <row r="47" spans="6:23" ht="15" customHeight="1" x14ac:dyDescent="0.3">
      <c r="F47" s="2"/>
      <c r="G47" s="186" t="s">
        <v>405</v>
      </c>
      <c r="H47" s="186"/>
      <c r="I47" s="186"/>
      <c r="J47" s="186"/>
      <c r="K47" s="186"/>
      <c r="L47" s="186"/>
      <c r="M47" s="186"/>
      <c r="N47" s="186"/>
      <c r="O47" s="186"/>
      <c r="P47" s="186"/>
      <c r="Q47" s="186"/>
      <c r="R47" s="186"/>
      <c r="S47" s="186"/>
      <c r="T47" s="186"/>
      <c r="U47" s="186"/>
      <c r="V47" s="186"/>
      <c r="W47" s="186"/>
    </row>
    <row r="48" spans="6:23" ht="15" customHeight="1" x14ac:dyDescent="0.55000000000000004">
      <c r="F48" s="2"/>
      <c r="G48" s="2"/>
      <c r="H48" s="2"/>
      <c r="I48" s="2"/>
      <c r="J48" s="2"/>
      <c r="K48" s="138"/>
      <c r="L48" s="138"/>
      <c r="M48" s="138"/>
      <c r="N48" s="138"/>
      <c r="O48" s="138"/>
      <c r="P48" s="2"/>
      <c r="Q48" s="2"/>
      <c r="R48" s="2"/>
      <c r="S48" s="2"/>
      <c r="T48" s="2"/>
      <c r="U48" s="2"/>
      <c r="V48" s="2"/>
      <c r="W48" s="2"/>
    </row>
    <row r="49" spans="6:23" ht="15" customHeight="1" x14ac:dyDescent="0.3">
      <c r="F49" s="144" t="s">
        <v>379</v>
      </c>
      <c r="G49" s="195" t="s">
        <v>380</v>
      </c>
      <c r="H49" s="195"/>
      <c r="I49" s="196" t="s">
        <v>338</v>
      </c>
      <c r="J49" s="196"/>
      <c r="K49" s="196"/>
      <c r="L49" s="195" t="s">
        <v>396</v>
      </c>
      <c r="M49" s="195"/>
      <c r="N49" s="195"/>
      <c r="O49" s="195"/>
      <c r="P49" s="195"/>
      <c r="Q49" s="195"/>
      <c r="R49" s="195"/>
      <c r="S49" s="197" t="s">
        <v>0</v>
      </c>
      <c r="T49" s="197"/>
      <c r="U49" s="126" t="s">
        <v>381</v>
      </c>
      <c r="V49" s="2"/>
      <c r="W49" s="2"/>
    </row>
    <row r="50" spans="6:23" ht="15" customHeight="1" x14ac:dyDescent="0.55000000000000004">
      <c r="F50" s="2"/>
      <c r="G50" s="2"/>
      <c r="H50" s="2"/>
      <c r="I50" s="2"/>
      <c r="J50" s="2"/>
      <c r="K50" s="138"/>
      <c r="L50" s="138"/>
      <c r="M50" s="138"/>
      <c r="N50" s="138"/>
      <c r="O50" s="138"/>
      <c r="P50" s="2"/>
      <c r="Q50" s="2"/>
      <c r="R50" s="2"/>
      <c r="S50" s="2"/>
      <c r="T50" s="2"/>
      <c r="U50" s="2"/>
      <c r="V50" s="2"/>
      <c r="W50" s="2"/>
    </row>
    <row r="51" spans="6:23" ht="15" customHeight="1" x14ac:dyDescent="0.3">
      <c r="F51" s="144" t="s">
        <v>382</v>
      </c>
      <c r="G51" s="195" t="s">
        <v>380</v>
      </c>
      <c r="H51" s="195"/>
      <c r="I51" s="196" t="s">
        <v>340</v>
      </c>
      <c r="J51" s="196"/>
      <c r="K51" s="196"/>
      <c r="L51" s="195" t="s">
        <v>395</v>
      </c>
      <c r="M51" s="195"/>
      <c r="N51" s="195"/>
      <c r="O51" s="195"/>
      <c r="P51" s="195"/>
      <c r="Q51" s="195"/>
      <c r="R51" s="197" t="s">
        <v>0</v>
      </c>
      <c r="S51" s="197"/>
      <c r="T51" s="126" t="s">
        <v>381</v>
      </c>
      <c r="U51" s="2"/>
      <c r="V51" s="2"/>
      <c r="W51" s="2"/>
    </row>
    <row r="52" spans="6:23" ht="15" customHeight="1" x14ac:dyDescent="0.55000000000000004">
      <c r="F52" s="2"/>
      <c r="G52" s="2"/>
      <c r="H52" s="2"/>
      <c r="I52" s="2"/>
      <c r="J52" s="2"/>
      <c r="K52" s="138"/>
      <c r="L52" s="138"/>
      <c r="M52" s="138"/>
      <c r="N52" s="138"/>
      <c r="O52" s="138"/>
      <c r="P52" s="2"/>
      <c r="Q52" s="2"/>
      <c r="R52" s="2"/>
      <c r="S52" s="2"/>
      <c r="T52" s="2"/>
      <c r="U52" s="2"/>
      <c r="V52" s="2"/>
      <c r="W52" s="2"/>
    </row>
    <row r="53" spans="6:23" ht="15" customHeight="1" x14ac:dyDescent="0.55000000000000004">
      <c r="F53" s="177" t="s">
        <v>416</v>
      </c>
      <c r="G53" s="198" t="s">
        <v>417</v>
      </c>
      <c r="H53" s="198"/>
      <c r="I53" s="141" t="s">
        <v>418</v>
      </c>
      <c r="J53" s="2"/>
      <c r="K53" s="138"/>
      <c r="L53" s="138"/>
      <c r="M53" s="138"/>
      <c r="N53" s="138"/>
      <c r="O53" s="138"/>
      <c r="P53" s="2"/>
      <c r="Q53" s="2"/>
      <c r="R53" s="2"/>
      <c r="S53" s="2"/>
      <c r="T53" s="2"/>
      <c r="U53" s="2"/>
      <c r="V53" s="2"/>
      <c r="W53" s="2"/>
    </row>
    <row r="54" spans="6:23" ht="15" customHeight="1" x14ac:dyDescent="0.55000000000000004">
      <c r="F54" s="2"/>
      <c r="G54" s="2"/>
      <c r="H54" s="2"/>
      <c r="I54" s="2"/>
      <c r="J54" s="2"/>
      <c r="K54" s="138"/>
      <c r="L54" s="138"/>
      <c r="M54" s="138"/>
      <c r="N54" s="138"/>
      <c r="O54" s="138"/>
      <c r="P54" s="2"/>
      <c r="Q54" s="2"/>
      <c r="R54" s="2"/>
      <c r="S54" s="2"/>
      <c r="T54" s="2"/>
      <c r="U54" s="2"/>
      <c r="V54" s="2"/>
      <c r="W54" s="2"/>
    </row>
    <row r="55" spans="6:23" ht="15" customHeight="1" x14ac:dyDescent="0.55000000000000004">
      <c r="F55" s="139" t="s">
        <v>325</v>
      </c>
      <c r="G55" s="2"/>
      <c r="H55" s="2"/>
      <c r="I55" s="2"/>
      <c r="J55" s="2"/>
      <c r="K55" s="138"/>
      <c r="L55" s="138"/>
      <c r="M55" s="138"/>
      <c r="N55" s="138"/>
      <c r="O55" s="138"/>
      <c r="P55" s="2"/>
      <c r="Q55" s="2"/>
      <c r="R55" s="2"/>
      <c r="S55" s="2"/>
      <c r="T55" s="2"/>
      <c r="U55" s="2"/>
      <c r="V55" s="2"/>
      <c r="W55" s="2"/>
    </row>
    <row r="56" spans="6:23" ht="15" customHeight="1" x14ac:dyDescent="0.55000000000000004">
      <c r="F56" s="2"/>
      <c r="G56" s="2"/>
      <c r="H56" s="2"/>
      <c r="I56" s="2"/>
      <c r="J56" s="2"/>
      <c r="K56" s="138"/>
      <c r="L56" s="138"/>
      <c r="M56" s="138"/>
      <c r="N56" s="138"/>
      <c r="O56" s="138"/>
      <c r="P56" s="2"/>
      <c r="Q56" s="2"/>
      <c r="R56" s="2"/>
      <c r="S56" s="2"/>
      <c r="T56" s="2"/>
      <c r="U56" s="2"/>
      <c r="V56" s="2"/>
      <c r="W56" s="2"/>
    </row>
    <row r="57" spans="6:23" ht="15" customHeight="1" x14ac:dyDescent="0.55000000000000004">
      <c r="F57" s="136" t="s">
        <v>406</v>
      </c>
      <c r="G57" s="2"/>
      <c r="H57" s="2"/>
      <c r="I57" s="2"/>
      <c r="J57" s="2"/>
      <c r="K57" s="138"/>
      <c r="L57" s="138"/>
      <c r="M57" s="138"/>
      <c r="N57" s="138"/>
      <c r="O57" s="138"/>
      <c r="P57" s="2"/>
      <c r="Q57" s="2"/>
      <c r="R57" s="2"/>
      <c r="S57" s="2"/>
      <c r="T57" s="2"/>
      <c r="U57" s="2"/>
      <c r="V57" s="2"/>
      <c r="W57" s="2"/>
    </row>
    <row r="58" spans="6:23" ht="15" customHeight="1" x14ac:dyDescent="0.55000000000000004">
      <c r="F58" s="145"/>
      <c r="G58" s="2"/>
      <c r="H58" s="2"/>
      <c r="I58" s="2"/>
      <c r="J58" s="2"/>
      <c r="K58" s="138"/>
      <c r="L58" s="138"/>
      <c r="M58" s="138"/>
      <c r="N58" s="138"/>
      <c r="O58" s="138"/>
      <c r="P58" s="2"/>
      <c r="Q58" s="2"/>
      <c r="R58" s="2"/>
      <c r="S58" s="2"/>
      <c r="T58" s="2"/>
      <c r="U58" s="2"/>
      <c r="V58" s="2"/>
      <c r="W58" s="2"/>
    </row>
    <row r="59" spans="6:23" ht="15" customHeight="1" x14ac:dyDescent="0.55000000000000004">
      <c r="F59" s="145" t="s">
        <v>333</v>
      </c>
      <c r="G59" s="146"/>
      <c r="H59" s="2"/>
      <c r="I59" s="2"/>
      <c r="J59" s="2"/>
      <c r="K59" s="138"/>
      <c r="L59" s="138"/>
      <c r="M59" s="138"/>
      <c r="N59" s="138"/>
      <c r="O59" s="138"/>
      <c r="P59" s="2"/>
      <c r="Q59" s="2"/>
      <c r="R59" s="2"/>
      <c r="S59" s="2"/>
      <c r="T59" s="2"/>
      <c r="U59" s="2"/>
      <c r="V59" s="2"/>
      <c r="W59" s="2"/>
    </row>
    <row r="60" spans="6:23" ht="15" customHeight="1" x14ac:dyDescent="0.55000000000000004">
      <c r="F60" s="140" t="s">
        <v>306</v>
      </c>
      <c r="G60" s="145" t="s">
        <v>360</v>
      </c>
      <c r="H60" s="2"/>
      <c r="I60" s="2"/>
      <c r="J60" s="2"/>
      <c r="K60" s="138"/>
      <c r="L60" s="138"/>
      <c r="M60" s="138"/>
      <c r="N60" s="138"/>
      <c r="O60" s="138"/>
      <c r="P60" s="2"/>
      <c r="Q60" s="2"/>
      <c r="R60" s="2"/>
      <c r="S60" s="2"/>
      <c r="T60" s="2"/>
      <c r="U60" s="2"/>
      <c r="V60" s="2"/>
      <c r="W60" s="2"/>
    </row>
    <row r="61" spans="6:23" ht="15" customHeight="1" x14ac:dyDescent="0.55000000000000004">
      <c r="F61" s="140" t="s">
        <v>306</v>
      </c>
      <c r="G61" s="145" t="s">
        <v>332</v>
      </c>
      <c r="H61" s="2"/>
      <c r="I61" s="2"/>
      <c r="J61" s="2"/>
      <c r="K61" s="138"/>
      <c r="L61" s="138"/>
      <c r="M61" s="138"/>
      <c r="N61" s="138"/>
      <c r="O61" s="138"/>
      <c r="P61" s="2"/>
      <c r="Q61" s="2"/>
      <c r="R61" s="2"/>
      <c r="S61" s="2"/>
      <c r="T61" s="2"/>
      <c r="U61" s="2"/>
      <c r="V61" s="2"/>
      <c r="W61" s="2"/>
    </row>
    <row r="62" spans="6:23" ht="15" customHeight="1" x14ac:dyDescent="0.55000000000000004">
      <c r="F62" s="140"/>
      <c r="G62" s="147"/>
      <c r="H62" s="2"/>
      <c r="I62" s="2"/>
      <c r="J62" s="2"/>
      <c r="K62" s="138"/>
      <c r="L62" s="138"/>
      <c r="M62" s="138"/>
      <c r="N62" s="138"/>
      <c r="O62" s="138"/>
      <c r="P62" s="2"/>
      <c r="Q62" s="2"/>
      <c r="R62" s="2"/>
      <c r="S62" s="2"/>
      <c r="T62" s="2"/>
      <c r="U62" s="2"/>
      <c r="V62" s="2"/>
      <c r="W62" s="2"/>
    </row>
    <row r="63" spans="6:23" ht="15" customHeight="1" x14ac:dyDescent="0.55000000000000004">
      <c r="F63" s="139" t="s">
        <v>326</v>
      </c>
      <c r="G63" s="2"/>
      <c r="H63" s="2"/>
      <c r="I63" s="2"/>
      <c r="J63" s="2"/>
      <c r="K63" s="138"/>
      <c r="L63" s="138"/>
      <c r="M63" s="138"/>
      <c r="N63" s="138"/>
      <c r="O63" s="138"/>
      <c r="P63" s="2"/>
      <c r="Q63" s="2"/>
      <c r="R63" s="2"/>
      <c r="S63" s="2"/>
      <c r="T63" s="2"/>
      <c r="U63" s="2"/>
      <c r="V63" s="2"/>
      <c r="W63" s="2"/>
    </row>
    <row r="64" spans="6:23" ht="15" customHeight="1" x14ac:dyDescent="0.55000000000000004">
      <c r="F64" s="2"/>
      <c r="G64" s="2"/>
      <c r="H64" s="2"/>
      <c r="I64" s="2"/>
      <c r="J64" s="2"/>
      <c r="K64" s="138"/>
      <c r="L64" s="138"/>
      <c r="M64" s="138"/>
      <c r="N64" s="138"/>
      <c r="O64" s="138"/>
      <c r="P64" s="2"/>
      <c r="Q64" s="2"/>
      <c r="R64" s="2"/>
      <c r="S64" s="2"/>
      <c r="T64" s="2"/>
      <c r="U64" s="2"/>
      <c r="V64" s="2"/>
      <c r="W64" s="2"/>
    </row>
    <row r="65" spans="6:23" ht="15" customHeight="1" x14ac:dyDescent="0.3">
      <c r="F65" s="188" t="s">
        <v>394</v>
      </c>
      <c r="G65" s="188"/>
      <c r="H65" s="188"/>
      <c r="I65" s="188"/>
      <c r="J65" s="188"/>
      <c r="K65" s="188"/>
      <c r="L65" s="188"/>
      <c r="M65" s="188"/>
      <c r="N65" s="188"/>
      <c r="O65" s="188"/>
      <c r="P65" s="188"/>
      <c r="Q65" s="188"/>
      <c r="R65" s="188"/>
      <c r="S65" s="188"/>
      <c r="T65" s="188"/>
      <c r="U65" s="188"/>
      <c r="V65" s="188"/>
      <c r="W65" s="188"/>
    </row>
    <row r="66" spans="6:23" ht="15" customHeight="1" x14ac:dyDescent="0.55000000000000004">
      <c r="F66" s="2"/>
      <c r="G66" s="2"/>
      <c r="H66" s="2"/>
      <c r="I66" s="2"/>
      <c r="J66" s="2"/>
      <c r="K66" s="138"/>
      <c r="L66" s="138"/>
      <c r="M66" s="138"/>
      <c r="N66" s="138"/>
      <c r="O66" s="138"/>
      <c r="P66" s="2"/>
      <c r="Q66" s="2"/>
      <c r="R66" s="2"/>
      <c r="S66" s="2"/>
      <c r="T66" s="2"/>
      <c r="U66" s="2"/>
      <c r="V66" s="2"/>
      <c r="W66" s="2"/>
    </row>
    <row r="67" spans="6:23" ht="15" customHeight="1" x14ac:dyDescent="0.3">
      <c r="F67" s="194" t="s">
        <v>327</v>
      </c>
      <c r="G67" s="194"/>
      <c r="H67" s="194"/>
      <c r="I67" s="194"/>
      <c r="J67" s="194"/>
      <c r="K67" s="194"/>
      <c r="L67" s="194"/>
      <c r="M67" s="194"/>
      <c r="N67" s="194"/>
      <c r="O67" s="194"/>
      <c r="P67" s="194"/>
      <c r="Q67" s="194"/>
      <c r="R67" s="107"/>
      <c r="S67" s="107"/>
      <c r="T67" s="107"/>
      <c r="U67" s="107"/>
      <c r="V67" s="107"/>
      <c r="W67" s="107"/>
    </row>
    <row r="68" spans="6:23" ht="15" customHeight="1" x14ac:dyDescent="0.3">
      <c r="F68" s="194"/>
      <c r="G68" s="194"/>
      <c r="H68" s="194"/>
      <c r="I68" s="194"/>
      <c r="J68" s="194"/>
      <c r="K68" s="194"/>
      <c r="L68" s="194"/>
      <c r="M68" s="194"/>
      <c r="N68" s="194"/>
      <c r="O68" s="194"/>
      <c r="P68" s="194"/>
      <c r="Q68" s="194"/>
      <c r="R68" s="181" t="s">
        <v>0</v>
      </c>
      <c r="S68" s="181"/>
      <c r="T68" s="181"/>
      <c r="U68" s="107"/>
      <c r="V68" s="107"/>
      <c r="W68" s="107"/>
    </row>
    <row r="69" spans="6:23" ht="15" customHeight="1" x14ac:dyDescent="0.3">
      <c r="F69" s="194"/>
      <c r="G69" s="194"/>
      <c r="H69" s="194"/>
      <c r="I69" s="194"/>
      <c r="J69" s="194"/>
      <c r="K69" s="194"/>
      <c r="L69" s="194"/>
      <c r="M69" s="194"/>
      <c r="N69" s="194"/>
      <c r="O69" s="194"/>
      <c r="P69" s="194"/>
      <c r="Q69" s="194"/>
      <c r="R69" s="181"/>
      <c r="S69" s="181"/>
      <c r="T69" s="181"/>
      <c r="U69" s="107"/>
      <c r="V69" s="107"/>
      <c r="W69" s="107"/>
    </row>
    <row r="70" spans="6:23" ht="15" customHeight="1" x14ac:dyDescent="0.3">
      <c r="F70" s="194"/>
      <c r="G70" s="194"/>
      <c r="H70" s="194"/>
      <c r="I70" s="194"/>
      <c r="J70" s="194"/>
      <c r="K70" s="194"/>
      <c r="L70" s="194"/>
      <c r="M70" s="194"/>
      <c r="N70" s="194"/>
      <c r="O70" s="194"/>
      <c r="P70" s="194"/>
      <c r="Q70" s="194"/>
      <c r="R70" s="107"/>
      <c r="S70" s="107"/>
      <c r="T70" s="107"/>
      <c r="U70" s="107"/>
      <c r="V70" s="107"/>
      <c r="W70" s="107"/>
    </row>
  </sheetData>
  <sheetProtection password="D37B" sheet="1" objects="1" scenarios="1" selectLockedCells="1" selectUnlockedCells="1"/>
  <mergeCells count="39">
    <mergeCell ref="G46:I46"/>
    <mergeCell ref="G47:W47"/>
    <mergeCell ref="F65:W65"/>
    <mergeCell ref="F67:Q70"/>
    <mergeCell ref="R68:T69"/>
    <mergeCell ref="G49:H49"/>
    <mergeCell ref="I49:K49"/>
    <mergeCell ref="G51:H51"/>
    <mergeCell ref="I51:K51"/>
    <mergeCell ref="L51:Q51"/>
    <mergeCell ref="R51:S51"/>
    <mergeCell ref="L49:R49"/>
    <mergeCell ref="S49:T49"/>
    <mergeCell ref="G53:H53"/>
    <mergeCell ref="C1:E2"/>
    <mergeCell ref="F22:W22"/>
    <mergeCell ref="F20:W20"/>
    <mergeCell ref="F19:W19"/>
    <mergeCell ref="J46:W46"/>
    <mergeCell ref="T38:V39"/>
    <mergeCell ref="G41:H41"/>
    <mergeCell ref="G43:W43"/>
    <mergeCell ref="G44:H44"/>
    <mergeCell ref="I41:W41"/>
    <mergeCell ref="F26:W26"/>
    <mergeCell ref="H38:J38"/>
    <mergeCell ref="H39:J39"/>
    <mergeCell ref="L38:N39"/>
    <mergeCell ref="P38:R39"/>
    <mergeCell ref="G28:H28"/>
    <mergeCell ref="X1:Z2"/>
    <mergeCell ref="F5:W7"/>
    <mergeCell ref="F8:W10"/>
    <mergeCell ref="F13:W15"/>
    <mergeCell ref="G30:H30"/>
    <mergeCell ref="I28:W28"/>
    <mergeCell ref="I29:W29"/>
    <mergeCell ref="I30:W30"/>
    <mergeCell ref="G29:H29"/>
  </mergeCells>
  <pageMargins left="0.25" right="0.25" top="0.75" bottom="0.75" header="0.3" footer="0.3"/>
  <pageSetup paperSize="17" orientation="landscape" r:id="rId1"/>
  <ignoredErrors>
    <ignoredError sqref="F36 F41 F46 F51 F49" numberStoredAsText="1"/>
  </ignoredErrors>
  <drawing r:id="rId2"/>
  <legacyDrawing r:id="rId3"/>
  <picture r:id="rId4"/>
  <mc:AlternateContent xmlns:mc="http://schemas.openxmlformats.org/markup-compatibility/2006">
    <mc:Choice Requires="x14">
      <controls>
        <mc:AlternateContent xmlns:mc="http://schemas.openxmlformats.org/markup-compatibility/2006">
          <mc:Choice Requires="x14">
            <control shapeId="59398" r:id="rId5" name="Drop Down 6">
              <controlPr defaultSize="0" autoLine="0" autoPict="0" altText="User Guide Instructions for Additional Coverages Assessment">
                <anchor moveWithCells="1">
                  <from>
                    <xdr:col>7</xdr:col>
                    <xdr:colOff>419100</xdr:colOff>
                    <xdr:row>43</xdr:row>
                    <xdr:rowOff>0</xdr:rowOff>
                  </from>
                  <to>
                    <xdr:col>9</xdr:col>
                    <xdr:colOff>411480</xdr:colOff>
                    <xdr:row>44</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D92"/>
  <sheetViews>
    <sheetView showGridLines="0" showRowColHeaders="0" zoomScale="85" zoomScaleNormal="85" workbookViewId="0">
      <pane ySplit="2" topLeftCell="A3" activePane="bottomLeft" state="frozen"/>
      <selection pane="bottomLeft" activeCell="G82" sqref="G82:H82"/>
    </sheetView>
  </sheetViews>
  <sheetFormatPr defaultRowHeight="15" customHeight="1" x14ac:dyDescent="0.3"/>
  <cols>
    <col min="1" max="1" width="4.109375" customWidth="1"/>
    <col min="2" max="27" width="7.6640625" customWidth="1"/>
    <col min="28" max="28" width="4.109375" customWidth="1"/>
  </cols>
  <sheetData>
    <row r="1" spans="1:30" ht="15" customHeight="1" x14ac:dyDescent="0.3">
      <c r="A1" s="3"/>
      <c r="B1" s="107"/>
      <c r="C1" s="181" t="s">
        <v>0</v>
      </c>
      <c r="D1" s="181"/>
      <c r="E1" s="181"/>
      <c r="F1" s="107"/>
      <c r="G1" s="107"/>
      <c r="H1" s="107"/>
      <c r="I1" s="3"/>
      <c r="J1" s="107"/>
      <c r="K1" s="107"/>
      <c r="L1" s="107"/>
      <c r="M1" s="3"/>
      <c r="N1" s="107"/>
      <c r="O1" s="107"/>
      <c r="P1" s="107"/>
      <c r="Q1" s="107"/>
      <c r="R1" s="3"/>
      <c r="S1" s="107"/>
      <c r="T1" s="107"/>
      <c r="U1" s="107"/>
      <c r="V1" s="3"/>
      <c r="W1" s="3"/>
      <c r="X1" s="181" t="s">
        <v>1</v>
      </c>
      <c r="Y1" s="181"/>
      <c r="Z1" s="181"/>
      <c r="AA1" s="3"/>
      <c r="AB1" s="3"/>
      <c r="AC1" s="1"/>
      <c r="AD1" s="1"/>
    </row>
    <row r="2" spans="1:30" ht="15" customHeight="1" x14ac:dyDescent="0.3">
      <c r="A2" s="3"/>
      <c r="B2" s="107"/>
      <c r="C2" s="181"/>
      <c r="D2" s="181"/>
      <c r="E2" s="181"/>
      <c r="F2" s="107"/>
      <c r="G2" s="107"/>
      <c r="H2" s="107"/>
      <c r="I2" s="3"/>
      <c r="J2" s="107"/>
      <c r="K2" s="107"/>
      <c r="L2" s="107"/>
      <c r="M2" s="3"/>
      <c r="N2" s="107"/>
      <c r="O2" s="107"/>
      <c r="P2" s="107"/>
      <c r="Q2" s="107"/>
      <c r="R2" s="3"/>
      <c r="S2" s="107"/>
      <c r="T2" s="107"/>
      <c r="U2" s="107"/>
      <c r="V2" s="3"/>
      <c r="W2" s="3"/>
      <c r="X2" s="181"/>
      <c r="Y2" s="181"/>
      <c r="Z2" s="181"/>
      <c r="AA2" s="3"/>
      <c r="AB2" s="3"/>
      <c r="AC2" s="1"/>
      <c r="AD2" s="1"/>
    </row>
    <row r="5" spans="1:30" ht="15" customHeight="1" x14ac:dyDescent="0.3">
      <c r="F5" s="182" t="s">
        <v>199</v>
      </c>
      <c r="G5" s="182"/>
      <c r="H5" s="182"/>
      <c r="I5" s="182"/>
      <c r="J5" s="182"/>
      <c r="K5" s="182"/>
      <c r="L5" s="182"/>
      <c r="M5" s="182"/>
      <c r="N5" s="182"/>
      <c r="O5" s="182"/>
      <c r="P5" s="182"/>
      <c r="Q5" s="182"/>
      <c r="R5" s="182"/>
      <c r="S5" s="182"/>
      <c r="T5" s="182"/>
      <c r="U5" s="182"/>
      <c r="V5" s="182"/>
      <c r="W5" s="182"/>
    </row>
    <row r="6" spans="1:30" ht="15" customHeight="1" x14ac:dyDescent="0.3">
      <c r="F6" s="182"/>
      <c r="G6" s="182"/>
      <c r="H6" s="182"/>
      <c r="I6" s="182"/>
      <c r="J6" s="182"/>
      <c r="K6" s="182"/>
      <c r="L6" s="182"/>
      <c r="M6" s="182"/>
      <c r="N6" s="182"/>
      <c r="O6" s="182"/>
      <c r="P6" s="182"/>
      <c r="Q6" s="182"/>
      <c r="R6" s="182"/>
      <c r="S6" s="182"/>
      <c r="T6" s="182"/>
      <c r="U6" s="182"/>
      <c r="V6" s="182"/>
      <c r="W6" s="182"/>
    </row>
    <row r="7" spans="1:30" ht="15" customHeight="1" x14ac:dyDescent="0.3">
      <c r="F7" s="182"/>
      <c r="G7" s="182"/>
      <c r="H7" s="182"/>
      <c r="I7" s="182"/>
      <c r="J7" s="182"/>
      <c r="K7" s="182"/>
      <c r="L7" s="182"/>
      <c r="M7" s="182"/>
      <c r="N7" s="182"/>
      <c r="O7" s="182"/>
      <c r="P7" s="182"/>
      <c r="Q7" s="182"/>
      <c r="R7" s="182"/>
      <c r="S7" s="182"/>
      <c r="T7" s="182"/>
      <c r="U7" s="182"/>
      <c r="V7" s="182"/>
      <c r="W7" s="182"/>
    </row>
    <row r="8" spans="1:30" ht="15" customHeight="1" x14ac:dyDescent="0.3">
      <c r="F8" s="182"/>
      <c r="G8" s="182"/>
      <c r="H8" s="182"/>
      <c r="I8" s="182"/>
      <c r="J8" s="182"/>
      <c r="K8" s="182"/>
      <c r="L8" s="182"/>
      <c r="M8" s="182"/>
      <c r="N8" s="182"/>
      <c r="O8" s="182"/>
      <c r="P8" s="182"/>
      <c r="Q8" s="182"/>
      <c r="R8" s="182"/>
      <c r="S8" s="182"/>
      <c r="T8" s="182"/>
      <c r="U8" s="182"/>
      <c r="V8" s="182"/>
      <c r="W8" s="182"/>
    </row>
    <row r="9" spans="1:30" ht="15" customHeight="1" x14ac:dyDescent="0.3">
      <c r="J9" s="21"/>
      <c r="K9" s="21"/>
      <c r="L9" s="21"/>
      <c r="M9" s="21"/>
      <c r="N9" s="21"/>
      <c r="O9" s="21"/>
      <c r="P9" s="21"/>
      <c r="Q9" s="21"/>
    </row>
    <row r="10" spans="1:30" ht="15" customHeight="1" x14ac:dyDescent="0.3">
      <c r="J10" s="22"/>
      <c r="K10" s="22"/>
      <c r="L10" s="22"/>
      <c r="M10" s="22"/>
      <c r="N10" s="22"/>
      <c r="O10" s="22"/>
      <c r="P10" s="22"/>
      <c r="Q10" s="22"/>
    </row>
    <row r="11" spans="1:30" ht="15" customHeight="1" x14ac:dyDescent="0.3">
      <c r="H11" s="305" t="s">
        <v>191</v>
      </c>
      <c r="I11" s="311" t="s">
        <v>407</v>
      </c>
      <c r="J11" s="311"/>
      <c r="K11" s="311"/>
      <c r="L11" s="311"/>
      <c r="M11" s="311"/>
      <c r="N11" s="311"/>
      <c r="O11" s="311"/>
      <c r="P11" s="311"/>
      <c r="Q11" s="311"/>
      <c r="R11" s="311"/>
      <c r="S11" s="311"/>
      <c r="T11" s="311"/>
      <c r="U11" s="305" t="s">
        <v>191</v>
      </c>
      <c r="AD11" s="115"/>
    </row>
    <row r="12" spans="1:30" ht="15" customHeight="1" x14ac:dyDescent="0.3">
      <c r="H12" s="305"/>
      <c r="I12" s="311"/>
      <c r="J12" s="311"/>
      <c r="K12" s="311"/>
      <c r="L12" s="311"/>
      <c r="M12" s="311"/>
      <c r="N12" s="311"/>
      <c r="O12" s="311"/>
      <c r="P12" s="311"/>
      <c r="Q12" s="311"/>
      <c r="R12" s="311"/>
      <c r="S12" s="311"/>
      <c r="T12" s="311"/>
      <c r="U12" s="305"/>
      <c r="AD12" s="115"/>
    </row>
    <row r="13" spans="1:30" ht="15" customHeight="1" x14ac:dyDescent="0.3">
      <c r="H13" s="305"/>
      <c r="I13" s="311" t="s">
        <v>408</v>
      </c>
      <c r="J13" s="311"/>
      <c r="K13" s="311"/>
      <c r="L13" s="311"/>
      <c r="M13" s="311"/>
      <c r="N13" s="311"/>
      <c r="O13" s="311"/>
      <c r="P13" s="311"/>
      <c r="Q13" s="311"/>
      <c r="R13" s="311"/>
      <c r="S13" s="311"/>
      <c r="T13" s="311"/>
      <c r="U13" s="305"/>
      <c r="AD13" s="115"/>
    </row>
    <row r="14" spans="1:30" ht="15" customHeight="1" x14ac:dyDescent="0.3">
      <c r="H14" s="305"/>
      <c r="I14" s="311"/>
      <c r="J14" s="311"/>
      <c r="K14" s="311"/>
      <c r="L14" s="311"/>
      <c r="M14" s="311"/>
      <c r="N14" s="311"/>
      <c r="O14" s="311"/>
      <c r="P14" s="311"/>
      <c r="Q14" s="311"/>
      <c r="R14" s="311"/>
      <c r="S14" s="311"/>
      <c r="T14" s="311"/>
      <c r="U14" s="305"/>
      <c r="AD14" s="115"/>
    </row>
    <row r="16" spans="1:30" ht="15" customHeight="1" x14ac:dyDescent="0.3">
      <c r="B16" s="250" t="s">
        <v>29</v>
      </c>
      <c r="C16" s="250"/>
      <c r="D16" s="250"/>
      <c r="E16" s="250"/>
      <c r="F16" s="250"/>
      <c r="G16" s="250"/>
      <c r="H16" s="250"/>
      <c r="I16" s="250"/>
      <c r="J16" s="36"/>
      <c r="K16" s="250" t="s">
        <v>35</v>
      </c>
      <c r="L16" s="250"/>
      <c r="M16" s="250"/>
      <c r="N16" s="250"/>
      <c r="O16" s="250"/>
      <c r="P16" s="250"/>
      <c r="Q16" s="250"/>
      <c r="R16" s="250"/>
      <c r="S16" s="36"/>
      <c r="T16" s="250" t="s">
        <v>27</v>
      </c>
      <c r="U16" s="250"/>
      <c r="V16" s="250"/>
      <c r="W16" s="250"/>
      <c r="X16" s="250"/>
      <c r="Y16" s="250"/>
      <c r="Z16" s="250"/>
      <c r="AA16" s="250"/>
    </row>
    <row r="17" spans="2:27" ht="15" customHeight="1" x14ac:dyDescent="0.3">
      <c r="B17" s="250"/>
      <c r="C17" s="250"/>
      <c r="D17" s="250"/>
      <c r="E17" s="250"/>
      <c r="F17" s="250"/>
      <c r="G17" s="250"/>
      <c r="H17" s="250"/>
      <c r="I17" s="250"/>
      <c r="K17" s="250"/>
      <c r="L17" s="250"/>
      <c r="M17" s="250"/>
      <c r="N17" s="250"/>
      <c r="O17" s="250"/>
      <c r="P17" s="250"/>
      <c r="Q17" s="250"/>
      <c r="R17" s="250"/>
      <c r="T17" s="250"/>
      <c r="U17" s="250"/>
      <c r="V17" s="250"/>
      <c r="W17" s="250"/>
      <c r="X17" s="250"/>
      <c r="Y17" s="250"/>
      <c r="Z17" s="250"/>
      <c r="AA17" s="250"/>
    </row>
    <row r="18" spans="2:27" ht="15" customHeight="1" x14ac:dyDescent="0.3">
      <c r="B18" s="250"/>
      <c r="C18" s="250"/>
      <c r="D18" s="250"/>
      <c r="E18" s="250"/>
      <c r="F18" s="250"/>
      <c r="G18" s="250"/>
      <c r="H18" s="250"/>
      <c r="I18" s="250"/>
      <c r="K18" s="250"/>
      <c r="L18" s="250"/>
      <c r="M18" s="250"/>
      <c r="N18" s="250"/>
      <c r="O18" s="250"/>
      <c r="P18" s="250"/>
      <c r="Q18" s="250"/>
      <c r="R18" s="250"/>
      <c r="T18" s="250"/>
      <c r="U18" s="250"/>
      <c r="V18" s="250"/>
      <c r="W18" s="250"/>
      <c r="X18" s="250"/>
      <c r="Y18" s="250"/>
      <c r="Z18" s="250"/>
      <c r="AA18" s="250"/>
    </row>
    <row r="19" spans="2:27" ht="15" customHeight="1" x14ac:dyDescent="0.3">
      <c r="B19" s="2"/>
      <c r="C19" s="2"/>
      <c r="D19" s="2"/>
      <c r="E19" s="2"/>
      <c r="F19" s="2"/>
      <c r="G19" s="2"/>
      <c r="H19" s="2"/>
      <c r="I19" s="2"/>
      <c r="K19" s="314" t="s">
        <v>410</v>
      </c>
      <c r="L19" s="314"/>
      <c r="M19" s="314"/>
      <c r="N19" s="314"/>
      <c r="O19" s="314"/>
      <c r="P19" s="314"/>
      <c r="Q19" s="314"/>
      <c r="R19" s="314"/>
      <c r="T19" s="28"/>
      <c r="U19" s="28"/>
      <c r="V19" s="28"/>
      <c r="W19" s="28"/>
      <c r="X19" s="28"/>
      <c r="Y19" s="28"/>
      <c r="Z19" s="28"/>
      <c r="AA19" s="28"/>
    </row>
    <row r="20" spans="2:27" ht="15" customHeight="1" x14ac:dyDescent="0.35">
      <c r="B20" s="296" t="s">
        <v>39</v>
      </c>
      <c r="C20" s="296"/>
      <c r="D20" s="296"/>
      <c r="E20" s="296"/>
      <c r="F20" s="296"/>
      <c r="G20" s="296"/>
      <c r="H20" s="296"/>
      <c r="I20" s="296"/>
      <c r="K20" s="314"/>
      <c r="L20" s="314"/>
      <c r="M20" s="314"/>
      <c r="N20" s="314"/>
      <c r="O20" s="314"/>
      <c r="P20" s="314"/>
      <c r="Q20" s="314"/>
      <c r="R20" s="314"/>
      <c r="T20" s="269" t="s">
        <v>4</v>
      </c>
      <c r="U20" s="269"/>
      <c r="V20" s="269"/>
      <c r="W20" s="269"/>
      <c r="X20" s="269"/>
      <c r="Y20" s="269"/>
      <c r="Z20" s="269"/>
      <c r="AA20" s="269"/>
    </row>
    <row r="21" spans="2:27" ht="15" customHeight="1" x14ac:dyDescent="0.3">
      <c r="B21" s="296"/>
      <c r="C21" s="296"/>
      <c r="D21" s="296"/>
      <c r="E21" s="296"/>
      <c r="F21" s="296"/>
      <c r="G21" s="296"/>
      <c r="H21" s="296"/>
      <c r="I21" s="296"/>
      <c r="K21" s="314"/>
      <c r="L21" s="314"/>
      <c r="M21" s="314"/>
      <c r="N21" s="314"/>
      <c r="O21" s="314"/>
      <c r="P21" s="314"/>
      <c r="Q21" s="314"/>
      <c r="R21" s="314"/>
      <c r="T21" s="2"/>
      <c r="U21" s="2"/>
      <c r="V21" s="2"/>
      <c r="W21" s="2"/>
      <c r="X21" s="2"/>
      <c r="Y21" s="128"/>
      <c r="Z21" s="128"/>
      <c r="AA21" s="2"/>
    </row>
    <row r="22" spans="2:27" ht="15" customHeight="1" x14ac:dyDescent="0.3">
      <c r="B22" s="296"/>
      <c r="C22" s="296"/>
      <c r="D22" s="296"/>
      <c r="E22" s="296"/>
      <c r="F22" s="296"/>
      <c r="G22" s="296"/>
      <c r="H22" s="296"/>
      <c r="I22" s="296"/>
      <c r="K22" s="314"/>
      <c r="L22" s="314"/>
      <c r="M22" s="314"/>
      <c r="N22" s="314"/>
      <c r="O22" s="314"/>
      <c r="P22" s="314"/>
      <c r="Q22" s="314"/>
      <c r="R22" s="314"/>
      <c r="T22" s="313" t="s">
        <v>272</v>
      </c>
      <c r="U22" s="313"/>
      <c r="V22" s="313"/>
      <c r="W22" s="313"/>
      <c r="X22" s="313"/>
      <c r="Y22" s="313"/>
      <c r="Z22" s="313"/>
      <c r="AA22" s="313"/>
    </row>
    <row r="23" spans="2:27" ht="15" customHeight="1" thickBot="1" x14ac:dyDescent="0.35">
      <c r="B23" s="296"/>
      <c r="C23" s="296"/>
      <c r="D23" s="296"/>
      <c r="E23" s="296"/>
      <c r="F23" s="296"/>
      <c r="G23" s="296"/>
      <c r="H23" s="296"/>
      <c r="I23" s="296"/>
      <c r="K23" s="314"/>
      <c r="L23" s="314"/>
      <c r="M23" s="314"/>
      <c r="N23" s="314"/>
      <c r="O23" s="314"/>
      <c r="P23" s="314"/>
      <c r="Q23" s="314"/>
      <c r="R23" s="314"/>
      <c r="T23" s="313" t="s">
        <v>271</v>
      </c>
      <c r="U23" s="313"/>
      <c r="V23" s="313"/>
      <c r="W23" s="313"/>
      <c r="X23" s="313"/>
      <c r="Y23" s="313"/>
      <c r="Z23" s="313"/>
      <c r="AA23" s="313"/>
    </row>
    <row r="24" spans="2:27" ht="15" customHeight="1" thickBot="1" x14ac:dyDescent="0.35">
      <c r="B24" s="2"/>
      <c r="C24" s="2"/>
      <c r="D24" s="2"/>
      <c r="E24" s="2"/>
      <c r="F24" s="2"/>
      <c r="G24" s="2"/>
      <c r="H24" s="2"/>
      <c r="I24" s="2"/>
      <c r="K24" s="11"/>
      <c r="L24" s="11" t="s">
        <v>31</v>
      </c>
      <c r="M24" s="11"/>
      <c r="N24" s="11"/>
      <c r="O24" s="11"/>
      <c r="P24" s="298">
        <v>0</v>
      </c>
      <c r="Q24" s="299"/>
      <c r="R24" s="11"/>
      <c r="T24" s="76"/>
      <c r="U24" s="76"/>
      <c r="V24" s="76"/>
      <c r="W24" s="76"/>
      <c r="X24" s="76"/>
      <c r="Y24" s="76"/>
      <c r="Z24" s="76"/>
      <c r="AA24" s="76"/>
    </row>
    <row r="25" spans="2:27" ht="15" customHeight="1" thickBot="1" x14ac:dyDescent="0.4">
      <c r="B25" s="297" t="s">
        <v>38</v>
      </c>
      <c r="C25" s="297"/>
      <c r="D25" s="297"/>
      <c r="E25" s="297"/>
      <c r="F25" s="297"/>
      <c r="G25" s="297"/>
      <c r="H25" s="297"/>
      <c r="I25" s="297"/>
      <c r="K25" s="11"/>
      <c r="L25" s="11"/>
      <c r="M25" s="11"/>
      <c r="N25" s="11"/>
      <c r="O25" s="11"/>
      <c r="P25" s="11"/>
      <c r="Q25" s="11"/>
      <c r="R25" s="11"/>
      <c r="T25" s="189" t="s">
        <v>268</v>
      </c>
      <c r="U25" s="189"/>
      <c r="V25" s="189"/>
      <c r="W25" s="189"/>
      <c r="X25" s="189"/>
      <c r="Y25" s="129"/>
      <c r="Z25" s="129"/>
      <c r="AA25" s="124"/>
    </row>
    <row r="26" spans="2:27" ht="15" customHeight="1" thickBot="1" x14ac:dyDescent="0.35">
      <c r="B26" s="2"/>
      <c r="C26" s="2"/>
      <c r="D26" s="2"/>
      <c r="E26" s="2"/>
      <c r="F26" s="2"/>
      <c r="G26" s="2"/>
      <c r="H26" s="2"/>
      <c r="I26" s="2"/>
      <c r="K26" s="2"/>
      <c r="L26" s="11" t="s">
        <v>34</v>
      </c>
      <c r="M26" s="11"/>
      <c r="N26" s="11"/>
      <c r="O26" s="11"/>
      <c r="P26" s="298">
        <v>0</v>
      </c>
      <c r="Q26" s="299"/>
      <c r="R26" s="11"/>
      <c r="T26" s="302" t="s">
        <v>269</v>
      </c>
      <c r="U26" s="302"/>
      <c r="V26" s="302"/>
      <c r="W26" s="302"/>
      <c r="X26" s="302"/>
      <c r="Y26" s="129"/>
      <c r="Z26" s="129"/>
      <c r="AA26" s="124"/>
    </row>
    <row r="27" spans="2:27" ht="15.75" customHeight="1" thickBot="1" x14ac:dyDescent="0.4">
      <c r="B27" s="33" t="s">
        <v>24</v>
      </c>
      <c r="C27" s="35" t="s">
        <v>35</v>
      </c>
      <c r="D27" s="2"/>
      <c r="E27" s="2"/>
      <c r="F27" s="2"/>
      <c r="G27" s="2"/>
      <c r="H27" s="2"/>
      <c r="I27" s="2"/>
      <c r="K27" s="2"/>
      <c r="L27" s="11"/>
      <c r="M27" s="11"/>
      <c r="N27" s="11"/>
      <c r="O27" s="11"/>
      <c r="P27" s="11"/>
      <c r="Q27" s="11"/>
      <c r="R27" s="2"/>
      <c r="T27" s="307" t="s">
        <v>270</v>
      </c>
      <c r="U27" s="307"/>
      <c r="V27" s="307"/>
      <c r="W27" s="307"/>
      <c r="X27" s="307"/>
      <c r="Y27" s="124"/>
      <c r="Z27" s="124"/>
      <c r="AA27" s="124"/>
    </row>
    <row r="28" spans="2:27" ht="15" customHeight="1" thickBot="1" x14ac:dyDescent="0.4">
      <c r="B28" s="33" t="s">
        <v>24</v>
      </c>
      <c r="C28" s="35" t="s">
        <v>27</v>
      </c>
      <c r="D28" s="2"/>
      <c r="E28" s="2"/>
      <c r="F28" s="2"/>
      <c r="G28" s="2"/>
      <c r="H28" s="2"/>
      <c r="I28" s="2"/>
      <c r="K28" s="11"/>
      <c r="L28" s="11" t="s">
        <v>33</v>
      </c>
      <c r="M28" s="11"/>
      <c r="N28" s="11"/>
      <c r="O28" s="11"/>
      <c r="P28" s="298">
        <v>0</v>
      </c>
      <c r="Q28" s="299"/>
      <c r="R28" s="11"/>
      <c r="T28" s="2"/>
      <c r="U28" s="2"/>
      <c r="V28" s="2"/>
      <c r="W28" s="2"/>
      <c r="X28" s="2"/>
      <c r="Y28" s="2"/>
      <c r="Z28" s="2"/>
      <c r="AA28" s="2"/>
    </row>
    <row r="29" spans="2:27" ht="15" customHeight="1" thickBot="1" x14ac:dyDescent="0.4">
      <c r="B29" s="33" t="s">
        <v>24</v>
      </c>
      <c r="C29" s="34" t="s">
        <v>30</v>
      </c>
      <c r="D29" s="2"/>
      <c r="E29" s="2"/>
      <c r="F29" s="2"/>
      <c r="G29" s="2"/>
      <c r="H29" s="2"/>
      <c r="I29" s="2"/>
      <c r="K29" s="11"/>
      <c r="L29" s="11"/>
      <c r="M29" s="11"/>
      <c r="N29" s="11"/>
      <c r="O29" s="11"/>
      <c r="P29" s="11"/>
      <c r="Q29" s="11"/>
      <c r="R29" s="11"/>
      <c r="T29" s="189" t="s">
        <v>264</v>
      </c>
      <c r="U29" s="189"/>
      <c r="V29" s="189"/>
      <c r="W29" s="189"/>
      <c r="X29" s="189"/>
      <c r="Y29" s="2"/>
      <c r="Z29" s="2"/>
      <c r="AA29" s="2"/>
    </row>
    <row r="30" spans="2:27" ht="15.75" customHeight="1" thickBot="1" x14ac:dyDescent="0.4">
      <c r="B30" s="33" t="s">
        <v>24</v>
      </c>
      <c r="C30" s="35" t="s">
        <v>3</v>
      </c>
      <c r="D30" s="2"/>
      <c r="E30" s="2"/>
      <c r="F30" s="2"/>
      <c r="G30" s="2"/>
      <c r="H30" s="2"/>
      <c r="I30" s="2"/>
      <c r="K30" s="11"/>
      <c r="L30" s="11" t="s">
        <v>32</v>
      </c>
      <c r="M30" s="11"/>
      <c r="N30" s="11"/>
      <c r="O30" s="11"/>
      <c r="P30" s="298">
        <v>0</v>
      </c>
      <c r="Q30" s="299"/>
      <c r="R30" s="11"/>
      <c r="T30" s="302" t="s">
        <v>265</v>
      </c>
      <c r="U30" s="302"/>
      <c r="V30" s="302"/>
      <c r="W30" s="302"/>
      <c r="X30" s="302"/>
      <c r="Y30" s="2"/>
      <c r="Z30" s="2"/>
      <c r="AA30" s="2"/>
    </row>
    <row r="31" spans="2:27" ht="15" customHeight="1" x14ac:dyDescent="0.35">
      <c r="B31" s="33" t="s">
        <v>24</v>
      </c>
      <c r="C31" s="35" t="s">
        <v>375</v>
      </c>
      <c r="D31" s="2"/>
      <c r="E31" s="2"/>
      <c r="F31" s="2"/>
      <c r="G31" s="2"/>
      <c r="H31" s="2"/>
      <c r="I31" s="2"/>
      <c r="K31" s="11"/>
      <c r="L31" s="2"/>
      <c r="M31" s="2"/>
      <c r="N31" s="2"/>
      <c r="O31" s="2"/>
      <c r="P31" s="2"/>
      <c r="Q31" s="2"/>
      <c r="R31" s="11"/>
      <c r="T31" s="186" t="s">
        <v>266</v>
      </c>
      <c r="U31" s="186"/>
      <c r="V31" s="186"/>
      <c r="W31" s="186"/>
      <c r="X31" s="186"/>
      <c r="Y31" s="2"/>
      <c r="Z31" s="2"/>
      <c r="AA31" s="2"/>
    </row>
    <row r="32" spans="2:27" ht="15" customHeight="1" x14ac:dyDescent="0.35">
      <c r="B32" s="33" t="s">
        <v>24</v>
      </c>
      <c r="C32" s="35" t="s">
        <v>40</v>
      </c>
      <c r="D32" s="2"/>
      <c r="E32" s="2"/>
      <c r="F32" s="2"/>
      <c r="G32" s="2"/>
      <c r="H32" s="2"/>
      <c r="I32" s="2"/>
      <c r="K32" s="242" t="s">
        <v>36</v>
      </c>
      <c r="L32" s="257"/>
      <c r="M32" s="257"/>
      <c r="N32" s="257"/>
      <c r="O32" s="257"/>
      <c r="P32" s="257"/>
      <c r="Q32" s="3"/>
      <c r="R32" s="3"/>
      <c r="T32" s="307" t="s">
        <v>267</v>
      </c>
      <c r="U32" s="307"/>
      <c r="V32" s="307"/>
      <c r="W32" s="307"/>
      <c r="X32" s="307"/>
      <c r="Y32" s="2"/>
      <c r="Z32" s="2"/>
      <c r="AA32" s="2"/>
    </row>
    <row r="33" spans="1:28" ht="15" customHeight="1" x14ac:dyDescent="0.35">
      <c r="B33" s="33" t="s">
        <v>24</v>
      </c>
      <c r="C33" s="35" t="s">
        <v>44</v>
      </c>
      <c r="D33" s="2"/>
      <c r="E33" s="2"/>
      <c r="F33" s="2"/>
      <c r="G33" s="2"/>
      <c r="H33" s="2"/>
      <c r="I33" s="2"/>
      <c r="K33" s="255" t="s">
        <v>182</v>
      </c>
      <c r="L33" s="255"/>
      <c r="M33" s="255"/>
      <c r="N33" s="255"/>
      <c r="O33" s="255"/>
      <c r="P33" s="255"/>
      <c r="Q33" s="255"/>
      <c r="R33" s="255"/>
      <c r="T33" s="2"/>
      <c r="U33" s="2"/>
      <c r="V33" s="2"/>
      <c r="W33" s="2"/>
      <c r="X33" s="2"/>
      <c r="Y33" s="2"/>
      <c r="Z33" s="2"/>
      <c r="AA33" s="2"/>
    </row>
    <row r="34" spans="1:28" ht="15" customHeight="1" x14ac:dyDescent="0.3">
      <c r="B34" s="28"/>
      <c r="C34" s="28"/>
      <c r="D34" s="28"/>
      <c r="E34" s="28"/>
      <c r="F34" s="28"/>
      <c r="G34" s="28"/>
      <c r="H34" s="28"/>
      <c r="I34" s="28"/>
      <c r="K34" s="2"/>
      <c r="L34" s="2"/>
      <c r="M34" s="2"/>
      <c r="N34" s="2"/>
      <c r="O34" s="2"/>
      <c r="P34" s="2"/>
      <c r="Q34" s="2"/>
      <c r="R34" s="2"/>
      <c r="T34" s="242" t="s">
        <v>28</v>
      </c>
      <c r="U34" s="257"/>
      <c r="V34" s="257"/>
      <c r="W34" s="257"/>
      <c r="X34" s="257"/>
      <c r="Y34" s="257"/>
      <c r="Z34" s="3"/>
      <c r="AA34" s="3"/>
    </row>
    <row r="35" spans="1:28" ht="15" customHeight="1" x14ac:dyDescent="0.3">
      <c r="B35" s="300" t="s">
        <v>186</v>
      </c>
      <c r="C35" s="300"/>
      <c r="D35" s="300"/>
      <c r="E35" s="300"/>
      <c r="F35" s="300"/>
      <c r="G35" s="300"/>
      <c r="H35" s="300"/>
      <c r="I35" s="300"/>
      <c r="J35" s="1"/>
      <c r="K35" s="300" t="s">
        <v>190</v>
      </c>
      <c r="L35" s="300"/>
      <c r="M35" s="300"/>
      <c r="N35" s="300"/>
      <c r="O35" s="300"/>
      <c r="P35" s="300"/>
      <c r="Q35" s="300"/>
      <c r="R35" s="300"/>
      <c r="S35" s="1"/>
      <c r="T35" s="233" t="s">
        <v>114</v>
      </c>
      <c r="U35" s="233"/>
      <c r="V35" s="233"/>
      <c r="W35" s="233"/>
      <c r="X35" s="233"/>
      <c r="Y35" s="271" t="str">
        <f>IF('AC Score'!B61=3,2000000,IF('AC Score'!B55=3,1000000,""))</f>
        <v/>
      </c>
      <c r="Z35" s="271"/>
      <c r="AA35" s="271"/>
    </row>
    <row r="36" spans="1:28" ht="15" customHeight="1" x14ac:dyDescent="0.3">
      <c r="B36" s="2"/>
      <c r="C36" s="2"/>
      <c r="D36" s="2"/>
      <c r="E36" s="2"/>
      <c r="F36" s="2"/>
      <c r="G36" s="2"/>
      <c r="H36" s="2"/>
      <c r="I36" s="2"/>
      <c r="J36" s="1"/>
      <c r="K36" s="28"/>
      <c r="L36" s="28"/>
      <c r="M36" s="28"/>
      <c r="N36" s="28"/>
      <c r="O36" s="28"/>
      <c r="P36" s="28"/>
      <c r="Q36" s="28"/>
      <c r="R36" s="28"/>
      <c r="S36" s="1"/>
      <c r="T36" s="39"/>
      <c r="U36" s="39"/>
      <c r="V36" s="39"/>
      <c r="W36" s="39"/>
      <c r="X36" s="39"/>
      <c r="Y36" s="39"/>
      <c r="Z36" s="39"/>
      <c r="AA36" s="39"/>
    </row>
    <row r="37" spans="1:28" ht="15" customHeight="1" x14ac:dyDescent="0.3">
      <c r="J37" s="1"/>
      <c r="K37" s="30"/>
      <c r="L37" s="30"/>
      <c r="M37" s="30"/>
      <c r="N37" s="30"/>
      <c r="O37" s="30"/>
      <c r="P37" s="30"/>
      <c r="Q37" s="30"/>
      <c r="R37" s="30"/>
      <c r="S37" s="1"/>
      <c r="T37" s="40"/>
      <c r="U37" s="40"/>
      <c r="V37" s="40"/>
      <c r="W37" s="40"/>
      <c r="X37" s="40"/>
      <c r="Y37" s="40"/>
      <c r="Z37" s="40"/>
      <c r="AA37" s="40"/>
    </row>
    <row r="38" spans="1:28" ht="15" customHeight="1" x14ac:dyDescent="0.3">
      <c r="V38" s="40"/>
      <c r="W38" s="40"/>
      <c r="X38" s="40"/>
      <c r="Y38" s="40"/>
      <c r="Z38" s="40"/>
      <c r="AA38" s="40"/>
    </row>
    <row r="39" spans="1:28" ht="15" customHeight="1" x14ac:dyDescent="0.3">
      <c r="B39" s="37"/>
      <c r="C39" s="37"/>
      <c r="D39" s="37"/>
      <c r="E39" s="37"/>
      <c r="F39" s="30"/>
      <c r="G39" s="30"/>
      <c r="H39" s="312" t="s">
        <v>191</v>
      </c>
      <c r="I39" s="295" t="s">
        <v>409</v>
      </c>
      <c r="J39" s="295"/>
      <c r="K39" s="295"/>
      <c r="L39" s="295"/>
      <c r="M39" s="295"/>
      <c r="N39" s="295"/>
      <c r="O39" s="295"/>
      <c r="P39" s="295"/>
      <c r="Q39" s="295"/>
      <c r="R39" s="295"/>
      <c r="S39" s="295"/>
      <c r="T39" s="295"/>
      <c r="U39" s="294" t="s">
        <v>191</v>
      </c>
      <c r="V39" s="40"/>
      <c r="W39" s="40"/>
      <c r="X39" s="40"/>
      <c r="Y39" s="40"/>
      <c r="Z39" s="40"/>
      <c r="AA39" s="40"/>
    </row>
    <row r="40" spans="1:28" ht="15" customHeight="1" x14ac:dyDescent="0.3">
      <c r="B40" s="30"/>
      <c r="C40" s="30"/>
      <c r="D40" s="30"/>
      <c r="E40" s="30"/>
      <c r="F40" s="30"/>
      <c r="G40" s="30"/>
      <c r="H40" s="312"/>
      <c r="I40" s="295"/>
      <c r="J40" s="295"/>
      <c r="K40" s="295"/>
      <c r="L40" s="295"/>
      <c r="M40" s="295"/>
      <c r="N40" s="295"/>
      <c r="O40" s="295"/>
      <c r="P40" s="295"/>
      <c r="Q40" s="295"/>
      <c r="R40" s="295"/>
      <c r="S40" s="295"/>
      <c r="T40" s="295"/>
      <c r="U40" s="294"/>
      <c r="V40" s="41"/>
      <c r="W40" s="41"/>
      <c r="X40" s="41"/>
      <c r="Y40" s="41"/>
      <c r="Z40" s="41"/>
      <c r="AA40" s="41"/>
    </row>
    <row r="41" spans="1:28" ht="15" customHeight="1" x14ac:dyDescent="0.3">
      <c r="B41" s="30"/>
      <c r="C41" s="30"/>
      <c r="D41" s="30"/>
      <c r="E41" s="30"/>
      <c r="F41" s="30"/>
      <c r="G41" s="30"/>
      <c r="H41" s="312"/>
      <c r="I41" s="295"/>
      <c r="J41" s="295"/>
      <c r="K41" s="295"/>
      <c r="L41" s="295"/>
      <c r="M41" s="295"/>
      <c r="N41" s="295"/>
      <c r="O41" s="295"/>
      <c r="P41" s="295"/>
      <c r="Q41" s="295"/>
      <c r="R41" s="295"/>
      <c r="S41" s="295"/>
      <c r="T41" s="295"/>
      <c r="U41" s="294"/>
    </row>
    <row r="42" spans="1:28" ht="15" customHeight="1" x14ac:dyDescent="0.3">
      <c r="B42" s="30"/>
      <c r="C42" s="30"/>
      <c r="D42" s="30"/>
      <c r="E42" s="30"/>
      <c r="F42" s="30"/>
      <c r="G42" s="30"/>
      <c r="H42" s="30"/>
      <c r="I42" s="30"/>
    </row>
    <row r="43" spans="1:28" ht="15" customHeight="1" x14ac:dyDescent="0.3">
      <c r="B43" s="30"/>
      <c r="C43" s="30"/>
      <c r="D43" s="30"/>
      <c r="E43" s="30"/>
      <c r="F43" s="30"/>
      <c r="G43" s="30"/>
      <c r="H43" s="30"/>
      <c r="I43" s="30"/>
    </row>
    <row r="44" spans="1:28" ht="15" customHeight="1" x14ac:dyDescent="0.3">
      <c r="B44" s="30"/>
      <c r="C44" s="30"/>
      <c r="D44" s="30"/>
      <c r="E44" s="30"/>
      <c r="F44" s="30"/>
      <c r="G44" s="30"/>
      <c r="H44" s="30"/>
      <c r="I44" s="30"/>
    </row>
    <row r="45" spans="1:28" ht="15" customHeight="1" x14ac:dyDescent="0.3">
      <c r="B45" s="30"/>
      <c r="C45" s="30"/>
      <c r="D45" s="30"/>
      <c r="E45" s="30"/>
      <c r="F45" s="30"/>
      <c r="G45" s="30"/>
      <c r="H45" s="30"/>
      <c r="I45" s="30"/>
    </row>
    <row r="46" spans="1:28" ht="15" customHeight="1" x14ac:dyDescent="0.3">
      <c r="B46" s="306" t="str">
        <f>IF(P60&gt;19999999,"Contact OPORiskManagement@odot.state.or.us","")</f>
        <v/>
      </c>
      <c r="C46" s="306"/>
      <c r="D46" s="306"/>
      <c r="E46" s="306"/>
      <c r="F46" s="306"/>
      <c r="G46" s="306"/>
      <c r="H46" s="306"/>
      <c r="I46" s="306"/>
    </row>
    <row r="47" spans="1:28" ht="15" customHeight="1" x14ac:dyDescent="0.3">
      <c r="A47" s="41"/>
      <c r="B47" s="250" t="s">
        <v>30</v>
      </c>
      <c r="C47" s="250"/>
      <c r="D47" s="250"/>
      <c r="E47" s="250"/>
      <c r="F47" s="250"/>
      <c r="G47" s="250"/>
      <c r="H47" s="250"/>
      <c r="I47" s="250"/>
      <c r="J47" s="41"/>
      <c r="K47" s="250" t="s">
        <v>3</v>
      </c>
      <c r="L47" s="250"/>
      <c r="M47" s="250"/>
      <c r="N47" s="250"/>
      <c r="O47" s="250"/>
      <c r="P47" s="250"/>
      <c r="Q47" s="250"/>
      <c r="R47" s="250"/>
      <c r="S47" s="41"/>
      <c r="T47" s="250" t="s">
        <v>375</v>
      </c>
      <c r="U47" s="250"/>
      <c r="V47" s="250"/>
      <c r="W47" s="250"/>
      <c r="X47" s="250"/>
      <c r="Y47" s="250"/>
      <c r="Z47" s="250"/>
      <c r="AA47" s="250"/>
      <c r="AB47" s="41"/>
    </row>
    <row r="48" spans="1:28" ht="15" customHeight="1" x14ac:dyDescent="0.3">
      <c r="B48" s="250"/>
      <c r="C48" s="250"/>
      <c r="D48" s="250"/>
      <c r="E48" s="250"/>
      <c r="F48" s="250"/>
      <c r="G48" s="250"/>
      <c r="H48" s="250"/>
      <c r="I48" s="250"/>
      <c r="K48" s="250"/>
      <c r="L48" s="250"/>
      <c r="M48" s="250"/>
      <c r="N48" s="250"/>
      <c r="O48" s="250"/>
      <c r="P48" s="250"/>
      <c r="Q48" s="250"/>
      <c r="R48" s="250"/>
      <c r="T48" s="250"/>
      <c r="U48" s="250"/>
      <c r="V48" s="250"/>
      <c r="W48" s="250"/>
      <c r="X48" s="250"/>
      <c r="Y48" s="250"/>
      <c r="Z48" s="250"/>
      <c r="AA48" s="250"/>
    </row>
    <row r="49" spans="2:27" ht="15" customHeight="1" x14ac:dyDescent="0.3">
      <c r="B49" s="250"/>
      <c r="C49" s="250"/>
      <c r="D49" s="250"/>
      <c r="E49" s="250"/>
      <c r="F49" s="250"/>
      <c r="G49" s="250"/>
      <c r="H49" s="250"/>
      <c r="I49" s="250"/>
      <c r="K49" s="250"/>
      <c r="L49" s="250"/>
      <c r="M49" s="250"/>
      <c r="N49" s="250"/>
      <c r="O49" s="250"/>
      <c r="P49" s="250"/>
      <c r="Q49" s="250"/>
      <c r="R49" s="250"/>
      <c r="T49" s="250"/>
      <c r="U49" s="250"/>
      <c r="V49" s="250"/>
      <c r="W49" s="250"/>
      <c r="X49" s="250"/>
      <c r="Y49" s="250"/>
      <c r="Z49" s="250"/>
      <c r="AA49" s="250"/>
    </row>
    <row r="50" spans="2:27" ht="15" customHeight="1" x14ac:dyDescent="0.3">
      <c r="B50" s="28"/>
      <c r="C50" s="28"/>
      <c r="D50" s="28"/>
      <c r="E50" s="28"/>
      <c r="F50" s="28"/>
      <c r="G50" s="28"/>
      <c r="H50" s="28"/>
      <c r="I50" s="28"/>
      <c r="K50" s="2"/>
      <c r="L50" s="2"/>
      <c r="M50" s="2"/>
      <c r="N50" s="2"/>
      <c r="O50" s="2"/>
      <c r="P50" s="2"/>
      <c r="Q50" s="2"/>
      <c r="R50" s="2"/>
      <c r="T50" s="2"/>
      <c r="U50" s="2"/>
      <c r="V50" s="2"/>
      <c r="W50" s="2"/>
      <c r="X50" s="2"/>
      <c r="Y50" s="2"/>
      <c r="Z50" s="2"/>
      <c r="AA50" s="2"/>
    </row>
    <row r="51" spans="2:27" ht="15" customHeight="1" x14ac:dyDescent="0.35">
      <c r="B51" s="269" t="s">
        <v>278</v>
      </c>
      <c r="C51" s="269"/>
      <c r="D51" s="269"/>
      <c r="E51" s="269"/>
      <c r="F51" s="269"/>
      <c r="G51" s="269"/>
      <c r="H51" s="269"/>
      <c r="I51" s="269"/>
      <c r="K51" s="189" t="s">
        <v>275</v>
      </c>
      <c r="L51" s="189"/>
      <c r="M51" s="189"/>
      <c r="N51" s="189"/>
      <c r="O51" s="189"/>
      <c r="P51" s="189"/>
      <c r="Q51" s="189"/>
      <c r="R51" s="189"/>
      <c r="T51" s="269" t="s">
        <v>4</v>
      </c>
      <c r="U51" s="269"/>
      <c r="V51" s="269"/>
      <c r="W51" s="269"/>
      <c r="X51" s="269"/>
      <c r="Y51" s="269"/>
      <c r="Z51" s="269"/>
      <c r="AA51" s="269"/>
    </row>
    <row r="52" spans="2:27" ht="15" customHeight="1" x14ac:dyDescent="0.3">
      <c r="B52" s="28"/>
      <c r="C52" s="28"/>
      <c r="D52" s="28"/>
      <c r="E52" s="28"/>
      <c r="F52" s="28"/>
      <c r="G52" s="28"/>
      <c r="H52" s="28"/>
      <c r="I52" s="28"/>
      <c r="K52" s="189" t="s">
        <v>276</v>
      </c>
      <c r="L52" s="189"/>
      <c r="M52" s="189"/>
      <c r="N52" s="189"/>
      <c r="O52" s="189"/>
      <c r="P52" s="189"/>
      <c r="Q52" s="189"/>
      <c r="R52" s="189"/>
      <c r="T52" s="2"/>
      <c r="U52" s="2"/>
      <c r="V52" s="2"/>
      <c r="W52" s="2"/>
      <c r="X52" s="2"/>
      <c r="Y52" s="2"/>
      <c r="Z52" s="2"/>
      <c r="AA52" s="2"/>
    </row>
    <row r="53" spans="2:27" ht="15" customHeight="1" x14ac:dyDescent="0.3">
      <c r="B53" s="188" t="s">
        <v>281</v>
      </c>
      <c r="C53" s="188"/>
      <c r="D53" s="188"/>
      <c r="E53" s="188"/>
      <c r="F53" s="188"/>
      <c r="G53" s="188"/>
      <c r="H53" s="188"/>
      <c r="I53" s="188"/>
      <c r="K53" s="189" t="s">
        <v>277</v>
      </c>
      <c r="L53" s="189"/>
      <c r="M53" s="189"/>
      <c r="N53" s="189"/>
      <c r="O53" s="189"/>
      <c r="P53" s="189"/>
      <c r="Q53" s="189"/>
      <c r="R53" s="189"/>
      <c r="T53" s="189" t="s">
        <v>368</v>
      </c>
      <c r="U53" s="189"/>
      <c r="V53" s="189"/>
      <c r="W53" s="189"/>
      <c r="X53" s="189"/>
      <c r="Y53" s="189"/>
      <c r="Z53" s="189"/>
      <c r="AA53" s="189"/>
    </row>
    <row r="54" spans="2:27" ht="15" customHeight="1" x14ac:dyDescent="0.3">
      <c r="B54" s="2"/>
      <c r="C54" s="2"/>
      <c r="D54" s="2"/>
      <c r="E54" s="2"/>
      <c r="F54" s="2"/>
      <c r="G54" s="2"/>
      <c r="H54" s="2"/>
      <c r="I54" s="2"/>
      <c r="K54" s="188" t="s">
        <v>279</v>
      </c>
      <c r="L54" s="188"/>
      <c r="M54" s="188"/>
      <c r="N54" s="188"/>
      <c r="O54" s="188"/>
      <c r="P54" s="188"/>
      <c r="Q54" s="188"/>
      <c r="R54" s="188"/>
      <c r="T54" s="189" t="s">
        <v>365</v>
      </c>
      <c r="U54" s="189"/>
      <c r="V54" s="189"/>
      <c r="W54" s="189"/>
      <c r="X54" s="189"/>
      <c r="Y54" s="189"/>
      <c r="Z54" s="189"/>
      <c r="AA54" s="189"/>
    </row>
    <row r="55" spans="2:27" ht="15" customHeight="1" x14ac:dyDescent="0.35">
      <c r="B55" s="235" t="s">
        <v>212</v>
      </c>
      <c r="C55" s="235"/>
      <c r="D55" s="235"/>
      <c r="E55" s="235"/>
      <c r="F55" s="235"/>
      <c r="G55" s="28"/>
      <c r="H55" s="28"/>
      <c r="I55" s="28"/>
      <c r="K55" s="2"/>
      <c r="L55" s="2"/>
      <c r="M55" s="2"/>
      <c r="N55" s="2"/>
      <c r="O55" s="2"/>
      <c r="P55" s="2"/>
      <c r="Q55" s="2"/>
      <c r="R55" s="2"/>
      <c r="T55" s="189" t="s">
        <v>366</v>
      </c>
      <c r="U55" s="189"/>
      <c r="V55" s="189"/>
      <c r="W55" s="189"/>
      <c r="X55" s="189"/>
      <c r="Y55" s="189"/>
      <c r="Z55" s="189"/>
      <c r="AA55" s="189"/>
    </row>
    <row r="56" spans="2:27" ht="15.75" customHeight="1" x14ac:dyDescent="0.3">
      <c r="B56" s="28"/>
      <c r="C56" s="28"/>
      <c r="D56" s="28"/>
      <c r="E56" s="28"/>
      <c r="F56" s="28"/>
      <c r="G56" s="28"/>
      <c r="H56" s="28"/>
      <c r="I56" s="28"/>
      <c r="K56" s="189" t="s">
        <v>301</v>
      </c>
      <c r="L56" s="189"/>
      <c r="M56" s="189"/>
      <c r="N56" s="189"/>
      <c r="O56" s="189"/>
      <c r="P56" s="189"/>
      <c r="Q56" s="189"/>
      <c r="R56" s="189"/>
      <c r="T56" s="189" t="s">
        <v>367</v>
      </c>
      <c r="U56" s="189"/>
      <c r="V56" s="189"/>
      <c r="W56" s="189"/>
      <c r="X56" s="189"/>
      <c r="Y56" s="189"/>
      <c r="Z56" s="189"/>
      <c r="AA56" s="189"/>
    </row>
    <row r="57" spans="2:27" ht="15" customHeight="1" x14ac:dyDescent="0.35">
      <c r="B57" s="235" t="s">
        <v>213</v>
      </c>
      <c r="C57" s="235"/>
      <c r="D57" s="235"/>
      <c r="E57" s="235"/>
      <c r="F57" s="235"/>
      <c r="G57" s="28"/>
      <c r="H57" s="28"/>
      <c r="I57" s="28"/>
      <c r="K57" s="189" t="s">
        <v>280</v>
      </c>
      <c r="L57" s="189"/>
      <c r="M57" s="189"/>
      <c r="N57" s="189"/>
      <c r="O57" s="189"/>
      <c r="P57" s="189"/>
      <c r="Q57" s="189"/>
      <c r="R57" s="189"/>
      <c r="T57" s="2"/>
      <c r="U57" s="2"/>
      <c r="V57" s="2"/>
      <c r="W57" s="2"/>
      <c r="X57" s="2"/>
      <c r="Y57" s="2"/>
      <c r="Z57" s="2"/>
      <c r="AA57" s="2"/>
    </row>
    <row r="58" spans="2:27" ht="15.75" customHeight="1" x14ac:dyDescent="0.35">
      <c r="B58" s="28"/>
      <c r="C58" s="28"/>
      <c r="D58" s="28"/>
      <c r="E58" s="28"/>
      <c r="F58" s="28"/>
      <c r="G58" s="28"/>
      <c r="H58" s="28"/>
      <c r="I58" s="28"/>
      <c r="K58" s="2"/>
      <c r="L58" s="2"/>
      <c r="M58" s="2"/>
      <c r="N58" s="2"/>
      <c r="O58" s="2"/>
      <c r="P58" s="2"/>
      <c r="Q58" s="2"/>
      <c r="R58" s="2"/>
      <c r="T58" s="189" t="s">
        <v>369</v>
      </c>
      <c r="U58" s="189"/>
      <c r="V58" s="189"/>
      <c r="W58" s="189"/>
      <c r="X58" s="189"/>
      <c r="Y58" s="84"/>
      <c r="Z58" s="84"/>
      <c r="AA58" s="84"/>
    </row>
    <row r="59" spans="2:27" ht="15" customHeight="1" thickBot="1" x14ac:dyDescent="0.4">
      <c r="B59" s="235" t="s">
        <v>214</v>
      </c>
      <c r="C59" s="235"/>
      <c r="D59" s="235"/>
      <c r="E59" s="235"/>
      <c r="F59" s="235"/>
      <c r="G59" s="28"/>
      <c r="H59" s="28"/>
      <c r="I59" s="28"/>
      <c r="K59" s="189" t="s">
        <v>273</v>
      </c>
      <c r="L59" s="189"/>
      <c r="M59" s="189"/>
      <c r="N59" s="189"/>
      <c r="O59" s="189"/>
      <c r="P59" s="2"/>
      <c r="Q59" s="2"/>
      <c r="R59" s="2"/>
      <c r="T59" s="241" t="s">
        <v>370</v>
      </c>
      <c r="U59" s="241"/>
      <c r="V59" s="241"/>
      <c r="W59" s="241"/>
      <c r="X59" s="241"/>
      <c r="Y59" s="2"/>
      <c r="Z59" s="2"/>
      <c r="AA59" s="2"/>
    </row>
    <row r="60" spans="2:27" ht="15" customHeight="1" thickBot="1" x14ac:dyDescent="0.4">
      <c r="B60" s="28"/>
      <c r="C60" s="28"/>
      <c r="D60" s="28"/>
      <c r="E60" s="28"/>
      <c r="F60" s="28"/>
      <c r="G60" s="28"/>
      <c r="H60" s="28"/>
      <c r="I60" s="28"/>
      <c r="K60" s="189" t="s">
        <v>274</v>
      </c>
      <c r="L60" s="189"/>
      <c r="M60" s="189"/>
      <c r="N60" s="189"/>
      <c r="O60" s="308"/>
      <c r="P60" s="309">
        <v>0</v>
      </c>
      <c r="Q60" s="310"/>
      <c r="R60" s="2"/>
      <c r="T60" s="167"/>
      <c r="U60" s="2"/>
      <c r="V60" s="2"/>
      <c r="W60" s="2"/>
      <c r="X60" s="2"/>
      <c r="Y60" s="2"/>
      <c r="Z60" s="2"/>
      <c r="AA60" s="2"/>
    </row>
    <row r="61" spans="2:27" ht="15" customHeight="1" x14ac:dyDescent="0.35">
      <c r="B61" s="235" t="s">
        <v>215</v>
      </c>
      <c r="C61" s="235"/>
      <c r="D61" s="235"/>
      <c r="E61" s="235"/>
      <c r="F61" s="235"/>
      <c r="G61" s="28"/>
      <c r="H61" s="28"/>
      <c r="I61" s="28"/>
      <c r="K61" s="189" t="s">
        <v>222</v>
      </c>
      <c r="L61" s="189"/>
      <c r="M61" s="189"/>
      <c r="N61" s="189"/>
      <c r="O61" s="189"/>
      <c r="P61" s="11"/>
      <c r="Q61" s="14"/>
      <c r="R61" s="14"/>
      <c r="T61" s="188" t="s">
        <v>371</v>
      </c>
      <c r="U61" s="188"/>
      <c r="V61" s="188"/>
      <c r="W61" s="188"/>
      <c r="X61" s="188"/>
      <c r="Y61" s="2"/>
      <c r="Z61" s="2"/>
      <c r="AA61" s="2"/>
    </row>
    <row r="62" spans="2:27" ht="15" customHeight="1" x14ac:dyDescent="0.3">
      <c r="B62" s="28"/>
      <c r="C62" s="28"/>
      <c r="D62" s="28"/>
      <c r="E62" s="28"/>
      <c r="F62" s="28"/>
      <c r="G62" s="28"/>
      <c r="H62" s="28"/>
      <c r="I62" s="28"/>
      <c r="K62" s="2"/>
      <c r="L62" s="2"/>
      <c r="M62" s="2"/>
      <c r="N62" s="2"/>
      <c r="O62" s="2"/>
      <c r="P62" s="2"/>
      <c r="Q62" s="2"/>
      <c r="R62" s="2"/>
      <c r="T62" s="2"/>
      <c r="U62" s="2"/>
      <c r="V62" s="2"/>
      <c r="W62" s="2"/>
      <c r="X62" s="2"/>
      <c r="Y62" s="2"/>
      <c r="Z62" s="2"/>
      <c r="AA62" s="2"/>
    </row>
    <row r="63" spans="2:27" ht="15" customHeight="1" x14ac:dyDescent="0.3">
      <c r="B63" s="242" t="s">
        <v>37</v>
      </c>
      <c r="C63" s="257"/>
      <c r="D63" s="257"/>
      <c r="E63" s="257"/>
      <c r="F63" s="257"/>
      <c r="G63" s="257"/>
      <c r="H63" s="3"/>
      <c r="I63" s="3"/>
      <c r="K63" s="242" t="s">
        <v>8</v>
      </c>
      <c r="L63" s="242"/>
      <c r="M63" s="242"/>
      <c r="N63" s="242"/>
      <c r="O63" s="242"/>
      <c r="P63" s="242"/>
      <c r="Q63" s="242"/>
      <c r="R63" s="242"/>
      <c r="T63" s="242" t="s">
        <v>376</v>
      </c>
      <c r="U63" s="242"/>
      <c r="V63" s="242"/>
      <c r="W63" s="242"/>
      <c r="X63" s="242"/>
      <c r="Y63" s="242"/>
      <c r="Z63" s="242"/>
      <c r="AA63" s="242"/>
    </row>
    <row r="64" spans="2:27" ht="15.75" customHeight="1" x14ac:dyDescent="0.3">
      <c r="B64" s="233" t="s">
        <v>114</v>
      </c>
      <c r="C64" s="233"/>
      <c r="D64" s="233"/>
      <c r="E64" s="233"/>
      <c r="F64" s="233"/>
      <c r="G64" s="293" t="str">
        <f>IF('AC Score'!B31=3,25000000,IF('AC Score'!B25=3,10000000,IF('AC Score'!B19=3,10000000,IF('AC Score'!B13=3,2000000,""))))</f>
        <v/>
      </c>
      <c r="H64" s="293"/>
      <c r="I64" s="293"/>
      <c r="K64" s="291" t="s">
        <v>174</v>
      </c>
      <c r="L64" s="291"/>
      <c r="M64" s="291"/>
      <c r="N64" s="291"/>
      <c r="O64" s="291"/>
      <c r="P64" s="271" t="str">
        <f>IF(P60&gt;19999999,"Contact OPO RM",IF(P60&gt;0,P60,""))</f>
        <v/>
      </c>
      <c r="Q64" s="271"/>
      <c r="R64" s="271"/>
      <c r="T64" s="291" t="s">
        <v>374</v>
      </c>
      <c r="U64" s="291"/>
      <c r="V64" s="291"/>
      <c r="W64" s="291"/>
      <c r="X64" s="291"/>
      <c r="Y64" s="271" t="str">
        <f>IF('AC Score'!C49=6,"Required",IF('AC Score'!C49&lt;3,"",IF('AC Score'!C49&lt;6,"Not Required")))</f>
        <v/>
      </c>
      <c r="Z64" s="271"/>
      <c r="AA64" s="271"/>
    </row>
    <row r="65" spans="1:27" ht="15" customHeight="1" x14ac:dyDescent="0.3">
      <c r="B65" s="28"/>
      <c r="C65" s="28"/>
      <c r="D65" s="28"/>
      <c r="E65" s="28"/>
      <c r="F65" s="28"/>
      <c r="G65" s="28"/>
      <c r="H65" s="28"/>
      <c r="I65" s="28"/>
      <c r="K65" s="2"/>
      <c r="L65" s="2"/>
      <c r="M65" s="2"/>
      <c r="N65" s="2"/>
      <c r="O65" s="2"/>
      <c r="P65" s="2"/>
      <c r="Q65" s="2"/>
      <c r="R65" s="2"/>
      <c r="T65" s="2"/>
      <c r="U65" s="2"/>
      <c r="V65" s="2"/>
      <c r="W65" s="2"/>
      <c r="X65" s="2"/>
      <c r="Y65" s="2"/>
      <c r="Z65" s="2"/>
      <c r="AA65" s="2"/>
    </row>
    <row r="66" spans="1:27" ht="15" customHeight="1" x14ac:dyDescent="0.3">
      <c r="B66" s="2"/>
      <c r="C66" s="2"/>
      <c r="D66" s="2"/>
      <c r="E66" s="2"/>
      <c r="F66" s="2"/>
      <c r="G66" s="2"/>
      <c r="H66" s="2"/>
      <c r="I66" s="2"/>
      <c r="K66" s="302" t="s">
        <v>223</v>
      </c>
      <c r="L66" s="302"/>
      <c r="M66" s="302"/>
      <c r="N66" s="302"/>
      <c r="O66" s="302"/>
      <c r="P66" s="127"/>
      <c r="Q66" s="127"/>
      <c r="R66" s="14"/>
      <c r="T66" s="2"/>
      <c r="U66" s="2"/>
      <c r="V66" s="2"/>
      <c r="W66" s="2"/>
      <c r="X66" s="2"/>
      <c r="Y66" s="2"/>
      <c r="Z66" s="2"/>
      <c r="AA66" s="2"/>
    </row>
    <row r="67" spans="1:27" ht="15.75" customHeight="1" x14ac:dyDescent="0.35">
      <c r="B67" s="2"/>
      <c r="C67" s="2"/>
      <c r="D67" s="2"/>
      <c r="E67" s="2"/>
      <c r="F67" s="2"/>
      <c r="G67" s="2"/>
      <c r="H67" s="2"/>
      <c r="I67" s="2"/>
      <c r="K67" s="189" t="s">
        <v>224</v>
      </c>
      <c r="L67" s="189"/>
      <c r="M67" s="189"/>
      <c r="N67" s="189"/>
      <c r="O67" s="189"/>
      <c r="P67" s="84"/>
      <c r="Q67" s="84"/>
      <c r="R67" s="84"/>
      <c r="T67" s="2"/>
      <c r="U67" s="2"/>
      <c r="V67" s="2"/>
      <c r="W67" s="2"/>
      <c r="X67" s="2"/>
      <c r="Y67" s="2"/>
      <c r="Z67" s="2"/>
      <c r="AA67" s="2"/>
    </row>
    <row r="68" spans="1:27" ht="15" customHeight="1" x14ac:dyDescent="0.3">
      <c r="B68" s="2"/>
      <c r="C68" s="2"/>
      <c r="D68" s="2"/>
      <c r="E68" s="2"/>
      <c r="F68" s="2"/>
      <c r="G68" s="2"/>
      <c r="H68" s="2"/>
      <c r="I68" s="2"/>
      <c r="K68" s="2"/>
      <c r="L68" s="2"/>
      <c r="M68" s="2"/>
      <c r="N68" s="2"/>
      <c r="O68" s="2"/>
      <c r="P68" s="2"/>
      <c r="Q68" s="2"/>
      <c r="R68" s="2"/>
      <c r="T68" s="2"/>
      <c r="U68" s="2"/>
      <c r="V68" s="2"/>
      <c r="W68" s="2"/>
      <c r="X68" s="2"/>
      <c r="Y68" s="2"/>
      <c r="Z68" s="2"/>
      <c r="AA68" s="2"/>
    </row>
    <row r="69" spans="1:27" ht="15" customHeight="1" x14ac:dyDescent="0.3">
      <c r="A69" s="41"/>
      <c r="B69" s="300" t="s">
        <v>187</v>
      </c>
      <c r="C69" s="300"/>
      <c r="D69" s="300"/>
      <c r="E69" s="300"/>
      <c r="F69" s="300"/>
      <c r="G69" s="300"/>
      <c r="H69" s="300"/>
      <c r="I69" s="300"/>
      <c r="J69" s="41"/>
      <c r="K69" s="242" t="s">
        <v>26</v>
      </c>
      <c r="L69" s="242"/>
      <c r="M69" s="242"/>
      <c r="N69" s="242"/>
      <c r="O69" s="242"/>
      <c r="P69" s="242"/>
      <c r="Q69" s="242"/>
      <c r="R69" s="242"/>
      <c r="S69" s="41"/>
      <c r="T69" s="2"/>
      <c r="U69" s="2"/>
      <c r="V69" s="2"/>
      <c r="W69" s="2"/>
      <c r="X69" s="2"/>
      <c r="Y69" s="2"/>
      <c r="Z69" s="2"/>
      <c r="AA69" s="2"/>
    </row>
    <row r="70" spans="1:27" ht="15" customHeight="1" x14ac:dyDescent="0.3">
      <c r="A70" s="36"/>
      <c r="B70" s="2"/>
      <c r="C70" s="2"/>
      <c r="D70" s="2"/>
      <c r="E70" s="2"/>
      <c r="F70" s="2"/>
      <c r="G70" s="2"/>
      <c r="H70" s="2"/>
      <c r="I70" s="2"/>
      <c r="J70" s="36"/>
      <c r="K70" s="303" t="s">
        <v>25</v>
      </c>
      <c r="L70" s="303"/>
      <c r="M70" s="303"/>
      <c r="N70" s="303"/>
      <c r="O70" s="303"/>
      <c r="P70" s="304" t="str">
        <f>IF('AC Score'!B37=3,"Required","")</f>
        <v/>
      </c>
      <c r="Q70" s="304"/>
      <c r="R70" s="304"/>
      <c r="S70" s="36"/>
      <c r="T70" s="2"/>
      <c r="U70" s="2"/>
      <c r="V70" s="2"/>
      <c r="W70" s="2"/>
      <c r="X70" s="2"/>
      <c r="Y70" s="2"/>
      <c r="Z70" s="2"/>
      <c r="AA70" s="2"/>
    </row>
    <row r="71" spans="1:27" ht="15" customHeight="1" x14ac:dyDescent="0.3">
      <c r="A71" s="41"/>
      <c r="J71" s="41"/>
    </row>
    <row r="72" spans="1:27" ht="15" customHeight="1" x14ac:dyDescent="0.3">
      <c r="A72" s="41"/>
      <c r="B72" s="41"/>
      <c r="C72" s="41"/>
      <c r="D72" s="41"/>
      <c r="E72" s="41"/>
      <c r="F72" s="41"/>
      <c r="G72" s="41"/>
      <c r="H72" s="41"/>
      <c r="I72" s="41"/>
      <c r="J72" s="41"/>
    </row>
    <row r="73" spans="1:27" ht="15" customHeight="1" x14ac:dyDescent="0.3">
      <c r="A73" s="41"/>
      <c r="B73" s="250" t="s">
        <v>42</v>
      </c>
      <c r="C73" s="250"/>
      <c r="D73" s="250"/>
      <c r="E73" s="250"/>
      <c r="F73" s="250"/>
      <c r="G73" s="250"/>
      <c r="H73" s="250"/>
      <c r="I73" s="250"/>
      <c r="J73" s="41"/>
      <c r="K73" s="250" t="s">
        <v>44</v>
      </c>
      <c r="L73" s="250"/>
      <c r="M73" s="250"/>
      <c r="N73" s="250"/>
      <c r="O73" s="250"/>
      <c r="P73" s="250"/>
      <c r="Q73" s="250"/>
      <c r="R73" s="250"/>
      <c r="T73" s="295" t="s">
        <v>29</v>
      </c>
      <c r="U73" s="295"/>
      <c r="V73" s="295"/>
      <c r="W73" s="295"/>
      <c r="X73" s="295"/>
      <c r="Y73" s="295"/>
      <c r="Z73" s="295"/>
      <c r="AA73" s="295"/>
    </row>
    <row r="74" spans="1:27" ht="15" customHeight="1" x14ac:dyDescent="0.3">
      <c r="A74" s="41"/>
      <c r="B74" s="250"/>
      <c r="C74" s="250"/>
      <c r="D74" s="250"/>
      <c r="E74" s="250"/>
      <c r="F74" s="250"/>
      <c r="G74" s="250"/>
      <c r="H74" s="250"/>
      <c r="I74" s="250"/>
      <c r="J74" s="41"/>
      <c r="K74" s="250"/>
      <c r="L74" s="250"/>
      <c r="M74" s="250"/>
      <c r="N74" s="250"/>
      <c r="O74" s="250"/>
      <c r="P74" s="250"/>
      <c r="Q74" s="250"/>
      <c r="R74" s="250"/>
      <c r="T74" s="295"/>
      <c r="U74" s="295"/>
      <c r="V74" s="295"/>
      <c r="W74" s="295"/>
      <c r="X74" s="295"/>
      <c r="Y74" s="295"/>
      <c r="Z74" s="295"/>
      <c r="AA74" s="295"/>
    </row>
    <row r="75" spans="1:27" ht="15" customHeight="1" x14ac:dyDescent="0.3">
      <c r="B75" s="250"/>
      <c r="C75" s="250"/>
      <c r="D75" s="250"/>
      <c r="E75" s="250"/>
      <c r="F75" s="250"/>
      <c r="G75" s="250"/>
      <c r="H75" s="250"/>
      <c r="I75" s="250"/>
      <c r="K75" s="250"/>
      <c r="L75" s="250"/>
      <c r="M75" s="250"/>
      <c r="N75" s="250"/>
      <c r="O75" s="250"/>
      <c r="P75" s="250"/>
      <c r="Q75" s="250"/>
      <c r="R75" s="250"/>
      <c r="T75" s="295"/>
      <c r="U75" s="295"/>
      <c r="V75" s="295"/>
      <c r="W75" s="295"/>
      <c r="X75" s="295"/>
      <c r="Y75" s="295"/>
      <c r="Z75" s="295"/>
      <c r="AA75" s="295"/>
    </row>
    <row r="76" spans="1:27" ht="15" customHeight="1" x14ac:dyDescent="0.3">
      <c r="B76" s="2"/>
      <c r="C76" s="2"/>
      <c r="D76" s="2"/>
      <c r="E76" s="2"/>
      <c r="F76" s="2"/>
      <c r="G76" s="2"/>
      <c r="H76" s="2"/>
      <c r="I76" s="2"/>
      <c r="K76" s="2"/>
      <c r="L76" s="2"/>
      <c r="M76" s="2"/>
      <c r="N76" s="2"/>
      <c r="O76" s="2"/>
      <c r="P76" s="2"/>
      <c r="Q76" s="2"/>
      <c r="R76" s="2"/>
      <c r="T76" s="2"/>
      <c r="U76" s="2"/>
      <c r="V76" s="2"/>
      <c r="W76" s="2"/>
      <c r="X76" s="2"/>
      <c r="Y76" s="2"/>
      <c r="Z76" s="2"/>
      <c r="AA76" s="2"/>
    </row>
    <row r="77" spans="1:27" ht="15" customHeight="1" x14ac:dyDescent="0.35">
      <c r="B77" s="269" t="s">
        <v>282</v>
      </c>
      <c r="C77" s="269"/>
      <c r="D77" s="269"/>
      <c r="E77" s="269"/>
      <c r="F77" s="269"/>
      <c r="G77" s="269"/>
      <c r="H77" s="269"/>
      <c r="I77" s="269"/>
      <c r="K77" s="269" t="s">
        <v>282</v>
      </c>
      <c r="L77" s="269"/>
      <c r="M77" s="269"/>
      <c r="N77" s="269"/>
      <c r="O77" s="269"/>
      <c r="P77" s="269"/>
      <c r="Q77" s="269"/>
      <c r="R77" s="269"/>
      <c r="T77" s="189" t="s">
        <v>238</v>
      </c>
      <c r="U77" s="189"/>
      <c r="V77" s="189"/>
      <c r="W77" s="189"/>
      <c r="X77" s="189"/>
      <c r="Y77" s="130"/>
      <c r="Z77" s="130"/>
      <c r="AA77" s="126"/>
    </row>
    <row r="78" spans="1:27" ht="15" customHeight="1" x14ac:dyDescent="0.3">
      <c r="B78" s="2"/>
      <c r="C78" s="2"/>
      <c r="D78" s="2"/>
      <c r="E78" s="2"/>
      <c r="F78" s="2"/>
      <c r="G78" s="2"/>
      <c r="H78" s="2"/>
      <c r="I78" s="2"/>
      <c r="K78" s="2"/>
      <c r="L78" s="2"/>
      <c r="M78" s="2"/>
      <c r="N78" s="2"/>
      <c r="O78" s="2"/>
      <c r="P78" s="2"/>
      <c r="Q78" s="2"/>
      <c r="R78" s="2"/>
      <c r="T78" s="189" t="s">
        <v>231</v>
      </c>
      <c r="U78" s="189"/>
      <c r="V78" s="189"/>
      <c r="W78" s="189"/>
      <c r="X78" s="189"/>
      <c r="Y78" s="28"/>
      <c r="Z78" s="28"/>
      <c r="AA78" s="28"/>
    </row>
    <row r="79" spans="1:27" ht="15" customHeight="1" x14ac:dyDescent="0.3">
      <c r="B79" s="188" t="s">
        <v>226</v>
      </c>
      <c r="C79" s="188"/>
      <c r="D79" s="188"/>
      <c r="E79" s="188"/>
      <c r="F79" s="188"/>
      <c r="G79" s="188"/>
      <c r="H79" s="188"/>
      <c r="I79" s="188"/>
      <c r="K79" s="189" t="s">
        <v>220</v>
      </c>
      <c r="L79" s="189"/>
      <c r="M79" s="189"/>
      <c r="N79" s="189"/>
      <c r="O79" s="189"/>
      <c r="P79" s="189"/>
      <c r="Q79" s="189"/>
      <c r="R79" s="189"/>
      <c r="T79" s="2"/>
      <c r="U79" s="28"/>
      <c r="V79" s="28"/>
      <c r="W79" s="28"/>
      <c r="X79" s="28"/>
      <c r="Y79" s="316" t="s">
        <v>233</v>
      </c>
      <c r="Z79" s="316"/>
      <c r="AA79" s="28"/>
    </row>
    <row r="80" spans="1:27" ht="15" customHeight="1" x14ac:dyDescent="0.3">
      <c r="B80" s="302" t="s">
        <v>227</v>
      </c>
      <c r="C80" s="302"/>
      <c r="D80" s="302"/>
      <c r="E80" s="302"/>
      <c r="F80" s="302"/>
      <c r="G80" s="124"/>
      <c r="H80" s="124"/>
      <c r="I80" s="124"/>
      <c r="K80" s="189" t="s">
        <v>221</v>
      </c>
      <c r="L80" s="189"/>
      <c r="M80" s="189"/>
      <c r="N80" s="189"/>
      <c r="O80" s="124"/>
      <c r="P80" s="124"/>
      <c r="Q80" s="124"/>
      <c r="R80" s="124"/>
      <c r="T80" s="2"/>
      <c r="U80" s="2"/>
      <c r="V80" s="2"/>
      <c r="W80" s="2"/>
      <c r="X80" s="2"/>
      <c r="Y80" s="316"/>
      <c r="Z80" s="316"/>
      <c r="AA80" s="2"/>
    </row>
    <row r="81" spans="1:27" ht="15" customHeight="1" thickBot="1" x14ac:dyDescent="0.35">
      <c r="B81" s="2"/>
      <c r="C81" s="124"/>
      <c r="D81" s="124"/>
      <c r="E81" s="124"/>
      <c r="F81" s="124"/>
      <c r="G81" s="124"/>
      <c r="H81" s="2"/>
      <c r="I81" s="2"/>
      <c r="K81" s="124"/>
      <c r="L81" s="124"/>
      <c r="M81" s="124"/>
      <c r="N81" s="124"/>
      <c r="O81" s="124"/>
      <c r="P81" s="124"/>
      <c r="Q81" s="124"/>
      <c r="R81" s="124"/>
      <c r="T81" s="2"/>
      <c r="U81" s="2"/>
      <c r="V81" s="2"/>
      <c r="W81" s="2"/>
      <c r="X81" s="195" t="s">
        <v>237</v>
      </c>
      <c r="Y81" s="195"/>
      <c r="Z81" s="195"/>
      <c r="AA81" s="195"/>
    </row>
    <row r="82" spans="1:27" ht="15" customHeight="1" thickBot="1" x14ac:dyDescent="0.4">
      <c r="B82" s="253" t="s">
        <v>41</v>
      </c>
      <c r="C82" s="253"/>
      <c r="D82" s="253"/>
      <c r="E82" s="253"/>
      <c r="F82" s="253"/>
      <c r="G82" s="298">
        <v>0</v>
      </c>
      <c r="H82" s="299"/>
      <c r="I82" s="2"/>
      <c r="K82" s="235" t="s">
        <v>41</v>
      </c>
      <c r="L82" s="235"/>
      <c r="M82" s="235"/>
      <c r="N82" s="235"/>
      <c r="O82" s="301"/>
      <c r="P82" s="298">
        <v>0</v>
      </c>
      <c r="Q82" s="299"/>
      <c r="R82" s="2"/>
      <c r="T82" s="2"/>
      <c r="U82" s="2"/>
      <c r="V82" s="2"/>
      <c r="W82" s="2"/>
      <c r="X82" s="195" t="s">
        <v>235</v>
      </c>
      <c r="Y82" s="195"/>
      <c r="Z82" s="195"/>
      <c r="AA82" s="195"/>
    </row>
    <row r="83" spans="1:27" ht="15" customHeight="1" x14ac:dyDescent="0.3">
      <c r="B83" s="2"/>
      <c r="C83" s="2"/>
      <c r="D83" s="2"/>
      <c r="E83" s="2"/>
      <c r="F83" s="2"/>
      <c r="G83" s="2"/>
      <c r="H83" s="2"/>
      <c r="I83" s="2"/>
      <c r="K83" s="2"/>
      <c r="L83" s="2"/>
      <c r="M83" s="2"/>
      <c r="N83" s="2"/>
      <c r="O83" s="2"/>
      <c r="P83" s="2"/>
      <c r="Q83" s="2"/>
      <c r="R83" s="2"/>
      <c r="T83" s="2"/>
      <c r="U83" s="2"/>
      <c r="V83" s="2"/>
      <c r="W83" s="2"/>
      <c r="X83" s="195" t="s">
        <v>236</v>
      </c>
      <c r="Y83" s="195"/>
      <c r="Z83" s="195"/>
      <c r="AA83" s="195"/>
    </row>
    <row r="84" spans="1:27" ht="15" customHeight="1" x14ac:dyDescent="0.3">
      <c r="B84" s="242" t="s">
        <v>43</v>
      </c>
      <c r="C84" s="257"/>
      <c r="D84" s="257"/>
      <c r="E84" s="257"/>
      <c r="F84" s="257"/>
      <c r="G84" s="257"/>
      <c r="H84" s="3"/>
      <c r="I84" s="3"/>
      <c r="K84" s="242" t="s">
        <v>45</v>
      </c>
      <c r="L84" s="257"/>
      <c r="M84" s="257"/>
      <c r="N84" s="257"/>
      <c r="O84" s="257"/>
      <c r="P84" s="257"/>
      <c r="Q84" s="3"/>
      <c r="R84" s="3"/>
      <c r="T84" s="2"/>
      <c r="U84" s="2"/>
      <c r="V84" s="2"/>
      <c r="W84" s="2"/>
      <c r="X84" s="2"/>
      <c r="Y84" s="2"/>
      <c r="Z84" s="2"/>
      <c r="AA84" s="2"/>
    </row>
    <row r="85" spans="1:27" ht="15" customHeight="1" x14ac:dyDescent="0.35">
      <c r="B85" s="233" t="s">
        <v>114</v>
      </c>
      <c r="C85" s="233"/>
      <c r="D85" s="233"/>
      <c r="E85" s="233"/>
      <c r="F85" s="233"/>
      <c r="G85" s="293" t="str">
        <f>IF(G82&gt;0,G82,"")</f>
        <v/>
      </c>
      <c r="H85" s="293"/>
      <c r="I85" s="293"/>
      <c r="K85" s="233" t="s">
        <v>114</v>
      </c>
      <c r="L85" s="233"/>
      <c r="M85" s="233"/>
      <c r="N85" s="233"/>
      <c r="O85" s="233"/>
      <c r="P85" s="293" t="str">
        <f>IF(P82&gt;0,P82,"")</f>
        <v/>
      </c>
      <c r="Q85" s="293"/>
      <c r="R85" s="293"/>
      <c r="T85" s="272" t="str">
        <f>IF('AC Score'!B73=3,"The Additional Coverages section is completed","")</f>
        <v/>
      </c>
      <c r="U85" s="272"/>
      <c r="V85" s="272"/>
      <c r="W85" s="272"/>
      <c r="X85" s="272"/>
      <c r="Y85" s="272"/>
      <c r="Z85" s="272"/>
      <c r="AA85" s="272"/>
    </row>
    <row r="86" spans="1:27" ht="15" customHeight="1" x14ac:dyDescent="0.3">
      <c r="B86" s="2"/>
      <c r="C86" s="2"/>
      <c r="D86" s="2"/>
      <c r="E86" s="2"/>
      <c r="F86" s="2"/>
      <c r="G86" s="2"/>
      <c r="H86" s="2"/>
      <c r="I86" s="2"/>
      <c r="K86" s="39"/>
      <c r="L86" s="39"/>
      <c r="M86" s="39"/>
      <c r="N86" s="39"/>
      <c r="O86" s="39"/>
      <c r="P86" s="39"/>
      <c r="Q86" s="39"/>
      <c r="R86" s="39"/>
      <c r="T86" s="315" t="s">
        <v>234</v>
      </c>
      <c r="U86" s="315"/>
      <c r="V86" s="315"/>
      <c r="W86" s="315"/>
      <c r="X86" s="315"/>
      <c r="Y86" s="315"/>
      <c r="Z86" s="315"/>
      <c r="AA86" s="315"/>
    </row>
    <row r="87" spans="1:27" ht="15" customHeight="1" x14ac:dyDescent="0.3">
      <c r="B87" s="2"/>
      <c r="C87" s="2"/>
      <c r="D87" s="2"/>
      <c r="E87" s="2"/>
      <c r="F87" s="2"/>
      <c r="G87" s="2"/>
      <c r="H87" s="2"/>
      <c r="I87" s="2"/>
      <c r="K87" s="39"/>
      <c r="L87" s="39"/>
      <c r="M87" s="39"/>
      <c r="N87" s="39"/>
      <c r="O87" s="39"/>
      <c r="P87" s="39"/>
      <c r="Q87" s="39"/>
      <c r="R87" s="39"/>
      <c r="T87" s="245" t="s">
        <v>172</v>
      </c>
      <c r="U87" s="246"/>
      <c r="V87" s="246"/>
      <c r="W87" s="246"/>
      <c r="X87" s="246"/>
      <c r="Y87" s="246"/>
      <c r="Z87" s="246"/>
      <c r="AA87" s="246"/>
    </row>
    <row r="88" spans="1:27" ht="15" customHeight="1" x14ac:dyDescent="0.35">
      <c r="B88" s="84"/>
      <c r="C88" s="84"/>
      <c r="D88" s="84"/>
      <c r="E88" s="84"/>
      <c r="F88" s="84"/>
      <c r="G88" s="84"/>
      <c r="H88" s="84"/>
      <c r="I88" s="84"/>
      <c r="K88" s="39"/>
      <c r="L88" s="39"/>
      <c r="M88" s="39"/>
      <c r="N88" s="39"/>
      <c r="O88" s="39"/>
      <c r="P88" s="39"/>
      <c r="Q88" s="39"/>
      <c r="R88" s="39"/>
      <c r="T88" s="246"/>
      <c r="U88" s="246"/>
      <c r="V88" s="246"/>
      <c r="W88" s="246"/>
      <c r="X88" s="246"/>
      <c r="Y88" s="246"/>
      <c r="Z88" s="246"/>
      <c r="AA88" s="246"/>
    </row>
    <row r="89" spans="1:27" ht="15.75" customHeight="1" x14ac:dyDescent="0.35">
      <c r="B89" s="84"/>
      <c r="C89" s="84"/>
      <c r="D89" s="84"/>
      <c r="E89" s="84"/>
      <c r="F89" s="84"/>
      <c r="G89" s="84"/>
      <c r="H89" s="84"/>
      <c r="I89" s="84"/>
      <c r="K89" s="39"/>
      <c r="L89" s="39"/>
      <c r="M89" s="39"/>
      <c r="N89" s="39"/>
      <c r="O89" s="39"/>
      <c r="P89" s="39"/>
      <c r="Q89" s="39"/>
      <c r="R89" s="39"/>
      <c r="T89" s="246"/>
      <c r="U89" s="246"/>
      <c r="V89" s="246"/>
      <c r="W89" s="246"/>
      <c r="X89" s="246"/>
      <c r="Y89" s="246"/>
      <c r="Z89" s="246"/>
      <c r="AA89" s="246"/>
    </row>
    <row r="90" spans="1:27" ht="15" customHeight="1" x14ac:dyDescent="0.35">
      <c r="B90" s="84"/>
      <c r="C90" s="84"/>
      <c r="D90" s="84"/>
      <c r="E90" s="84"/>
      <c r="F90" s="84"/>
      <c r="G90" s="84"/>
      <c r="H90" s="84"/>
      <c r="I90" s="84"/>
      <c r="K90" s="2"/>
      <c r="L90" s="2"/>
      <c r="M90" s="2"/>
      <c r="N90" s="2"/>
      <c r="O90" s="2"/>
      <c r="P90" s="2"/>
      <c r="Q90" s="2"/>
      <c r="R90" s="2"/>
      <c r="T90" s="246"/>
      <c r="U90" s="246"/>
      <c r="V90" s="246"/>
      <c r="W90" s="246"/>
      <c r="X90" s="246"/>
      <c r="Y90" s="246"/>
      <c r="Z90" s="246"/>
      <c r="AA90" s="246"/>
    </row>
    <row r="91" spans="1:27" ht="15" customHeight="1" x14ac:dyDescent="0.3">
      <c r="B91" s="300" t="s">
        <v>189</v>
      </c>
      <c r="C91" s="300"/>
      <c r="D91" s="300"/>
      <c r="E91" s="300"/>
      <c r="F91" s="300"/>
      <c r="G91" s="300"/>
      <c r="H91" s="300"/>
      <c r="I91" s="300"/>
      <c r="K91" s="317" t="s">
        <v>188</v>
      </c>
      <c r="L91" s="317"/>
      <c r="M91" s="317"/>
      <c r="N91" s="317"/>
      <c r="O91" s="317"/>
      <c r="P91" s="317"/>
      <c r="Q91" s="317"/>
      <c r="R91" s="317"/>
      <c r="T91" s="246"/>
      <c r="U91" s="246"/>
      <c r="V91" s="246"/>
      <c r="W91" s="246"/>
      <c r="X91" s="246"/>
      <c r="Y91" s="246"/>
      <c r="Z91" s="246"/>
      <c r="AA91" s="246"/>
    </row>
    <row r="92" spans="1:27" ht="15" customHeight="1" x14ac:dyDescent="0.3">
      <c r="A92" s="36"/>
      <c r="B92" s="2"/>
      <c r="C92" s="2"/>
      <c r="D92" s="2"/>
      <c r="E92" s="2"/>
      <c r="F92" s="2"/>
      <c r="G92" s="2"/>
      <c r="H92" s="2"/>
      <c r="I92" s="2"/>
      <c r="J92" s="36"/>
      <c r="K92" s="2"/>
      <c r="L92" s="2"/>
      <c r="M92" s="2"/>
      <c r="N92" s="2"/>
      <c r="O92" s="2"/>
      <c r="P92" s="2"/>
      <c r="Q92" s="2"/>
      <c r="R92" s="2"/>
      <c r="T92" s="246"/>
      <c r="U92" s="246"/>
      <c r="V92" s="246"/>
      <c r="W92" s="246"/>
      <c r="X92" s="246"/>
      <c r="Y92" s="246"/>
      <c r="Z92" s="246"/>
      <c r="AA92" s="246"/>
    </row>
  </sheetData>
  <sheetProtection password="D37B" sheet="1" objects="1" scenarios="1" selectLockedCells="1"/>
  <mergeCells count="110">
    <mergeCell ref="B64:F64"/>
    <mergeCell ref="G64:I64"/>
    <mergeCell ref="T87:AA92"/>
    <mergeCell ref="B79:I79"/>
    <mergeCell ref="B82:F82"/>
    <mergeCell ref="G82:H82"/>
    <mergeCell ref="T86:AA86"/>
    <mergeCell ref="T77:X77"/>
    <mergeCell ref="T78:X78"/>
    <mergeCell ref="T85:AA85"/>
    <mergeCell ref="X82:AA82"/>
    <mergeCell ref="Y79:Z80"/>
    <mergeCell ref="X83:AA83"/>
    <mergeCell ref="B77:I77"/>
    <mergeCell ref="B91:I91"/>
    <mergeCell ref="B80:F80"/>
    <mergeCell ref="B84:G84"/>
    <mergeCell ref="K91:R91"/>
    <mergeCell ref="K77:R77"/>
    <mergeCell ref="B16:I18"/>
    <mergeCell ref="K64:O64"/>
    <mergeCell ref="P64:R64"/>
    <mergeCell ref="P60:Q60"/>
    <mergeCell ref="I11:T12"/>
    <mergeCell ref="I13:T14"/>
    <mergeCell ref="K16:R18"/>
    <mergeCell ref="H39:H41"/>
    <mergeCell ref="H11:H14"/>
    <mergeCell ref="T16:AA18"/>
    <mergeCell ref="T20:AA20"/>
    <mergeCell ref="T35:X35"/>
    <mergeCell ref="Y35:AA35"/>
    <mergeCell ref="K32:P32"/>
    <mergeCell ref="P24:Q24"/>
    <mergeCell ref="K57:R57"/>
    <mergeCell ref="K56:R56"/>
    <mergeCell ref="K33:R33"/>
    <mergeCell ref="K35:R35"/>
    <mergeCell ref="P30:Q30"/>
    <mergeCell ref="K47:R49"/>
    <mergeCell ref="T22:AA22"/>
    <mergeCell ref="T23:AA23"/>
    <mergeCell ref="K19:R23"/>
    <mergeCell ref="C1:E2"/>
    <mergeCell ref="X1:Z2"/>
    <mergeCell ref="F5:W8"/>
    <mergeCell ref="U11:U14"/>
    <mergeCell ref="X81:AA81"/>
    <mergeCell ref="B46:I46"/>
    <mergeCell ref="K51:R51"/>
    <mergeCell ref="T32:X32"/>
    <mergeCell ref="T27:X27"/>
    <mergeCell ref="K59:O59"/>
    <mergeCell ref="K60:O60"/>
    <mergeCell ref="P28:Q28"/>
    <mergeCell ref="K54:R54"/>
    <mergeCell ref="P26:Q26"/>
    <mergeCell ref="B55:F55"/>
    <mergeCell ref="B57:F57"/>
    <mergeCell ref="T25:X25"/>
    <mergeCell ref="T26:X26"/>
    <mergeCell ref="T29:X29"/>
    <mergeCell ref="T30:X30"/>
    <mergeCell ref="T31:X31"/>
    <mergeCell ref="T47:AA49"/>
    <mergeCell ref="T51:AA51"/>
    <mergeCell ref="T53:AA53"/>
    <mergeCell ref="K53:R53"/>
    <mergeCell ref="K85:O85"/>
    <mergeCell ref="P85:R85"/>
    <mergeCell ref="K73:R75"/>
    <mergeCell ref="T63:AA63"/>
    <mergeCell ref="T64:X64"/>
    <mergeCell ref="Y64:AA64"/>
    <mergeCell ref="T73:AA75"/>
    <mergeCell ref="T55:AA55"/>
    <mergeCell ref="T56:AA56"/>
    <mergeCell ref="T58:X58"/>
    <mergeCell ref="T59:X59"/>
    <mergeCell ref="T61:X61"/>
    <mergeCell ref="K67:O67"/>
    <mergeCell ref="K63:R63"/>
    <mergeCell ref="K69:R69"/>
    <mergeCell ref="K70:O70"/>
    <mergeCell ref="P70:R70"/>
    <mergeCell ref="T54:AA54"/>
    <mergeCell ref="T34:Y34"/>
    <mergeCell ref="B85:F85"/>
    <mergeCell ref="G85:I85"/>
    <mergeCell ref="U39:U41"/>
    <mergeCell ref="I39:T41"/>
    <mergeCell ref="B20:I23"/>
    <mergeCell ref="B51:I51"/>
    <mergeCell ref="B47:I49"/>
    <mergeCell ref="B25:I25"/>
    <mergeCell ref="P82:Q82"/>
    <mergeCell ref="K84:P84"/>
    <mergeCell ref="B63:G63"/>
    <mergeCell ref="B35:I35"/>
    <mergeCell ref="K82:O82"/>
    <mergeCell ref="K79:R79"/>
    <mergeCell ref="K80:N80"/>
    <mergeCell ref="B59:F59"/>
    <mergeCell ref="B61:F61"/>
    <mergeCell ref="B69:I69"/>
    <mergeCell ref="K66:O66"/>
    <mergeCell ref="B53:I53"/>
    <mergeCell ref="B73:I75"/>
    <mergeCell ref="K61:O61"/>
    <mergeCell ref="K52:R52"/>
  </mergeCells>
  <conditionalFormatting sqref="T85:AA85">
    <cfRule type="containsText" dxfId="18" priority="2" operator="containsText" text="The">
      <formula>NOT(ISERROR(SEARCH("The",T85)))</formula>
    </cfRule>
  </conditionalFormatting>
  <conditionalFormatting sqref="B46:I46">
    <cfRule type="containsText" dxfId="17" priority="1" operator="containsText" text="Contact">
      <formula>NOT(ISERROR(SEARCH("Contact",B46)))</formula>
    </cfRule>
  </conditionalFormatting>
  <pageMargins left="0.25" right="0.25" top="0.75" bottom="0.75" header="0.3" footer="0.3"/>
  <pageSetup paperSize="17" orientation="landscape"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53277" r:id="rId5" name="Drop Down 29">
              <controlPr defaultSize="0" autoLine="0" autoPict="0" altText="Single engine piston aircraft, Yes or No">
                <anchor moveWithCells="1">
                  <from>
                    <xdr:col>5</xdr:col>
                    <xdr:colOff>518160</xdr:colOff>
                    <xdr:row>54</xdr:row>
                    <xdr:rowOff>0</xdr:rowOff>
                  </from>
                  <to>
                    <xdr:col>8</xdr:col>
                    <xdr:colOff>7620</xdr:colOff>
                    <xdr:row>55</xdr:row>
                    <xdr:rowOff>0</xdr:rowOff>
                  </to>
                </anchor>
              </controlPr>
            </control>
          </mc:Choice>
        </mc:AlternateContent>
        <mc:AlternateContent xmlns:mc="http://schemas.openxmlformats.org/markup-compatibility/2006">
          <mc:Choice Requires="x14">
            <control shapeId="53278" r:id="rId6" name="Drop Down 30">
              <controlPr defaultSize="0" autoLine="0" autoPict="0" altText="Multi engine piston aircraft, Yes or No">
                <anchor moveWithCells="1">
                  <from>
                    <xdr:col>5</xdr:col>
                    <xdr:colOff>518160</xdr:colOff>
                    <xdr:row>56</xdr:row>
                    <xdr:rowOff>0</xdr:rowOff>
                  </from>
                  <to>
                    <xdr:col>8</xdr:col>
                    <xdr:colOff>0</xdr:colOff>
                    <xdr:row>57</xdr:row>
                    <xdr:rowOff>0</xdr:rowOff>
                  </to>
                </anchor>
              </controlPr>
            </control>
          </mc:Choice>
        </mc:AlternateContent>
        <mc:AlternateContent xmlns:mc="http://schemas.openxmlformats.org/markup-compatibility/2006">
          <mc:Choice Requires="x14">
            <control shapeId="53279" r:id="rId7" name="Drop Down 31">
              <controlPr defaultSize="0" autoLine="0" autoPict="0" altText="Single engine turbine aircraft, Yes or No">
                <anchor moveWithCells="1">
                  <from>
                    <xdr:col>5</xdr:col>
                    <xdr:colOff>502920</xdr:colOff>
                    <xdr:row>57</xdr:row>
                    <xdr:rowOff>182880</xdr:rowOff>
                  </from>
                  <to>
                    <xdr:col>8</xdr:col>
                    <xdr:colOff>0</xdr:colOff>
                    <xdr:row>58</xdr:row>
                    <xdr:rowOff>182880</xdr:rowOff>
                  </to>
                </anchor>
              </controlPr>
            </control>
          </mc:Choice>
        </mc:AlternateContent>
        <mc:AlternateContent xmlns:mc="http://schemas.openxmlformats.org/markup-compatibility/2006">
          <mc:Choice Requires="x14">
            <control shapeId="53280" r:id="rId8" name="Drop Down 32">
              <controlPr defaultSize="0" autoLine="0" autoPict="0" altText="Multi engine turbine aircraft, Yes or No">
                <anchor moveWithCells="1">
                  <from>
                    <xdr:col>6</xdr:col>
                    <xdr:colOff>0</xdr:colOff>
                    <xdr:row>60</xdr:row>
                    <xdr:rowOff>0</xdr:rowOff>
                  </from>
                  <to>
                    <xdr:col>8</xdr:col>
                    <xdr:colOff>7620</xdr:colOff>
                    <xdr:row>61</xdr:row>
                    <xdr:rowOff>7620</xdr:rowOff>
                  </to>
                </anchor>
              </controlPr>
            </control>
          </mc:Choice>
        </mc:AlternateContent>
        <mc:AlternateContent xmlns:mc="http://schemas.openxmlformats.org/markup-compatibility/2006">
          <mc:Choice Requires="x14">
            <control shapeId="53283" r:id="rId9" name="Drop Down 35">
              <controlPr defaultSize="0" autoLine="0" autoPict="0" altText="Will Partial Occupancy Coverage be required on the Builder's Risk policy? Yes or No">
                <anchor moveWithCells="1">
                  <from>
                    <xdr:col>14</xdr:col>
                    <xdr:colOff>518160</xdr:colOff>
                    <xdr:row>65</xdr:row>
                    <xdr:rowOff>99060</xdr:rowOff>
                  </from>
                  <to>
                    <xdr:col>17</xdr:col>
                    <xdr:colOff>7620</xdr:colOff>
                    <xdr:row>66</xdr:row>
                    <xdr:rowOff>106680</xdr:rowOff>
                  </to>
                </anchor>
              </controlPr>
            </control>
          </mc:Choice>
        </mc:AlternateContent>
        <mc:AlternateContent xmlns:mc="http://schemas.openxmlformats.org/markup-compatibility/2006">
          <mc:Choice Requires="x14">
            <control shapeId="53284" r:id="rId10" name="Drop Down 36">
              <controlPr defaultSize="0" autoLine="0" autoPict="0" altText="Use a drone to conduct work over rural, and/or other low risk areas? Yes or No">
                <anchor moveWithCells="1">
                  <from>
                    <xdr:col>23</xdr:col>
                    <xdr:colOff>518160</xdr:colOff>
                    <xdr:row>24</xdr:row>
                    <xdr:rowOff>182880</xdr:rowOff>
                  </from>
                  <to>
                    <xdr:col>26</xdr:col>
                    <xdr:colOff>0</xdr:colOff>
                    <xdr:row>26</xdr:row>
                    <xdr:rowOff>7620</xdr:rowOff>
                  </to>
                </anchor>
              </controlPr>
            </control>
          </mc:Choice>
        </mc:AlternateContent>
        <mc:AlternateContent xmlns:mc="http://schemas.openxmlformats.org/markup-compatibility/2006">
          <mc:Choice Requires="x14">
            <control shapeId="53285" r:id="rId11" name="Drop Down 37">
              <controlPr defaultSize="0" autoLine="0" autoPict="0" altText="Use a drone to conduct work over urban, high vehicle traffic, high fire risk and/or other high risk areas? Yes or No">
                <anchor moveWithCells="1">
                  <from>
                    <xdr:col>24</xdr:col>
                    <xdr:colOff>0</xdr:colOff>
                    <xdr:row>29</xdr:row>
                    <xdr:rowOff>83820</xdr:rowOff>
                  </from>
                  <to>
                    <xdr:col>26</xdr:col>
                    <xdr:colOff>7620</xdr:colOff>
                    <xdr:row>30</xdr:row>
                    <xdr:rowOff>83820</xdr:rowOff>
                  </to>
                </anchor>
              </controlPr>
            </control>
          </mc:Choice>
        </mc:AlternateContent>
        <mc:AlternateContent xmlns:mc="http://schemas.openxmlformats.org/markup-compatibility/2006">
          <mc:Choice Requires="x14">
            <control shapeId="53287" r:id="rId12" name="Drop Down 39">
              <controlPr defaultSize="0" autoLine="0" autoPict="0" altText="Have all additional coverages been reviewed? Yes or No">
                <anchor moveWithCells="1">
                  <from>
                    <xdr:col>23</xdr:col>
                    <xdr:colOff>502920</xdr:colOff>
                    <xdr:row>76</xdr:row>
                    <xdr:rowOff>83820</xdr:rowOff>
                  </from>
                  <to>
                    <xdr:col>26</xdr:col>
                    <xdr:colOff>7620</xdr:colOff>
                    <xdr:row>77</xdr:row>
                    <xdr:rowOff>99060</xdr:rowOff>
                  </to>
                </anchor>
              </controlPr>
            </control>
          </mc:Choice>
        </mc:AlternateContent>
        <mc:AlternateContent xmlns:mc="http://schemas.openxmlformats.org/markup-compatibility/2006">
          <mc:Choice Requires="x14">
            <control shapeId="53292" r:id="rId13" name="Drop Down 44">
              <controlPr defaultSize="0" autoLine="0" autoPict="0">
                <anchor moveWithCells="1">
                  <from>
                    <xdr:col>24</xdr:col>
                    <xdr:colOff>0</xdr:colOff>
                    <xdr:row>57</xdr:row>
                    <xdr:rowOff>83820</xdr:rowOff>
                  </from>
                  <to>
                    <xdr:col>26</xdr:col>
                    <xdr:colOff>0</xdr:colOff>
                    <xdr:row>58</xdr:row>
                    <xdr:rowOff>106680</xdr:rowOff>
                  </to>
                </anchor>
              </controlPr>
            </control>
          </mc:Choice>
        </mc:AlternateContent>
        <mc:AlternateContent xmlns:mc="http://schemas.openxmlformats.org/markup-compatibility/2006">
          <mc:Choice Requires="x14">
            <control shapeId="53293" r:id="rId14" name="Drop Down 45">
              <controlPr defaultSize="0" autoLine="0" autoPict="0">
                <anchor moveWithCells="1">
                  <from>
                    <xdr:col>24</xdr:col>
                    <xdr:colOff>0</xdr:colOff>
                    <xdr:row>59</xdr:row>
                    <xdr:rowOff>182880</xdr:rowOff>
                  </from>
                  <to>
                    <xdr:col>25</xdr:col>
                    <xdr:colOff>533400</xdr:colOff>
                    <xdr:row>61</xdr:row>
                    <xdr:rowOff>7620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7"/>
  <sheetViews>
    <sheetView topLeftCell="A37" workbookViewId="0">
      <selection activeCell="C49" sqref="C49"/>
    </sheetView>
  </sheetViews>
  <sheetFormatPr defaultRowHeight="14.4" x14ac:dyDescent="0.3"/>
  <cols>
    <col min="1" max="1" width="46.6640625" customWidth="1"/>
    <col min="2" max="2" width="15.6640625" customWidth="1"/>
    <col min="3" max="3" width="9.6640625" customWidth="1"/>
  </cols>
  <sheetData>
    <row r="1" spans="1:3" ht="25.8" x14ac:dyDescent="0.3">
      <c r="A1" s="263" t="s">
        <v>29</v>
      </c>
      <c r="B1" s="263"/>
      <c r="C1" s="263"/>
    </row>
    <row r="8" spans="1:3" ht="15" thickBot="1" x14ac:dyDescent="0.35"/>
    <row r="9" spans="1:3" ht="17.399999999999999" x14ac:dyDescent="0.35">
      <c r="A9" s="63" t="s">
        <v>216</v>
      </c>
      <c r="B9" s="50"/>
    </row>
    <row r="10" spans="1:3" ht="17.399999999999999" x14ac:dyDescent="0.35">
      <c r="A10" s="54"/>
      <c r="B10" s="53">
        <v>1</v>
      </c>
    </row>
    <row r="11" spans="1:3" ht="17.399999999999999" x14ac:dyDescent="0.35">
      <c r="A11" s="54" t="s">
        <v>86</v>
      </c>
      <c r="B11" s="53">
        <v>2</v>
      </c>
    </row>
    <row r="12" spans="1:3" ht="18" thickBot="1" x14ac:dyDescent="0.4">
      <c r="A12" s="54" t="s">
        <v>87</v>
      </c>
      <c r="B12" s="53">
        <v>3</v>
      </c>
    </row>
    <row r="13" spans="1:3" ht="18" thickBot="1" x14ac:dyDescent="0.4">
      <c r="A13" s="67" t="s">
        <v>116</v>
      </c>
      <c r="B13" s="68">
        <v>1</v>
      </c>
    </row>
    <row r="14" spans="1:3" ht="15" thickBot="1" x14ac:dyDescent="0.35"/>
    <row r="15" spans="1:3" ht="17.399999999999999" x14ac:dyDescent="0.35">
      <c r="A15" s="63" t="s">
        <v>217</v>
      </c>
      <c r="B15" s="50"/>
    </row>
    <row r="16" spans="1:3" ht="17.399999999999999" x14ac:dyDescent="0.35">
      <c r="A16" s="54"/>
      <c r="B16" s="53">
        <v>1</v>
      </c>
    </row>
    <row r="17" spans="1:2" ht="17.399999999999999" x14ac:dyDescent="0.35">
      <c r="A17" s="54" t="s">
        <v>86</v>
      </c>
      <c r="B17" s="53">
        <v>2</v>
      </c>
    </row>
    <row r="18" spans="1:2" ht="18" thickBot="1" x14ac:dyDescent="0.4">
      <c r="A18" s="54" t="s">
        <v>87</v>
      </c>
      <c r="B18" s="53">
        <v>3</v>
      </c>
    </row>
    <row r="19" spans="1:2" ht="18" thickBot="1" x14ac:dyDescent="0.4">
      <c r="A19" s="67" t="s">
        <v>116</v>
      </c>
      <c r="B19" s="68">
        <v>1</v>
      </c>
    </row>
    <row r="20" spans="1:2" ht="15" thickBot="1" x14ac:dyDescent="0.35"/>
    <row r="21" spans="1:2" ht="17.399999999999999" x14ac:dyDescent="0.35">
      <c r="A21" s="63" t="s">
        <v>218</v>
      </c>
      <c r="B21" s="50"/>
    </row>
    <row r="22" spans="1:2" ht="17.399999999999999" x14ac:dyDescent="0.35">
      <c r="A22" s="54"/>
      <c r="B22" s="53">
        <v>1</v>
      </c>
    </row>
    <row r="23" spans="1:2" ht="17.399999999999999" x14ac:dyDescent="0.35">
      <c r="A23" s="54" t="s">
        <v>86</v>
      </c>
      <c r="B23" s="53">
        <v>2</v>
      </c>
    </row>
    <row r="24" spans="1:2" ht="18" thickBot="1" x14ac:dyDescent="0.4">
      <c r="A24" s="54" t="s">
        <v>87</v>
      </c>
      <c r="B24" s="53">
        <v>3</v>
      </c>
    </row>
    <row r="25" spans="1:2" ht="18" thickBot="1" x14ac:dyDescent="0.4">
      <c r="A25" s="67" t="s">
        <v>116</v>
      </c>
      <c r="B25" s="68">
        <v>1</v>
      </c>
    </row>
    <row r="26" spans="1:2" ht="15" thickBot="1" x14ac:dyDescent="0.35"/>
    <row r="27" spans="1:2" ht="17.399999999999999" x14ac:dyDescent="0.35">
      <c r="A27" s="63" t="s">
        <v>219</v>
      </c>
      <c r="B27" s="50"/>
    </row>
    <row r="28" spans="1:2" ht="17.399999999999999" x14ac:dyDescent="0.35">
      <c r="A28" s="54"/>
      <c r="B28" s="53">
        <v>1</v>
      </c>
    </row>
    <row r="29" spans="1:2" ht="17.399999999999999" x14ac:dyDescent="0.35">
      <c r="A29" s="54" t="s">
        <v>86</v>
      </c>
      <c r="B29" s="53">
        <v>2</v>
      </c>
    </row>
    <row r="30" spans="1:2" ht="18" thickBot="1" x14ac:dyDescent="0.4">
      <c r="A30" s="54" t="s">
        <v>87</v>
      </c>
      <c r="B30" s="53">
        <v>3</v>
      </c>
    </row>
    <row r="31" spans="1:2" ht="18" thickBot="1" x14ac:dyDescent="0.4">
      <c r="A31" s="67" t="s">
        <v>116</v>
      </c>
      <c r="B31" s="68">
        <v>1</v>
      </c>
    </row>
    <row r="32" spans="1:2" ht="15" thickBot="1" x14ac:dyDescent="0.35"/>
    <row r="33" spans="1:2" ht="17.399999999999999" x14ac:dyDescent="0.35">
      <c r="A33" s="63" t="s">
        <v>225</v>
      </c>
      <c r="B33" s="50"/>
    </row>
    <row r="34" spans="1:2" ht="17.399999999999999" x14ac:dyDescent="0.35">
      <c r="A34" s="54"/>
      <c r="B34" s="53">
        <v>1</v>
      </c>
    </row>
    <row r="35" spans="1:2" ht="17.399999999999999" x14ac:dyDescent="0.35">
      <c r="A35" s="54" t="s">
        <v>86</v>
      </c>
      <c r="B35" s="53">
        <v>2</v>
      </c>
    </row>
    <row r="36" spans="1:2" ht="18" thickBot="1" x14ac:dyDescent="0.4">
      <c r="A36" s="54" t="s">
        <v>87</v>
      </c>
      <c r="B36" s="53">
        <v>3</v>
      </c>
    </row>
    <row r="37" spans="1:2" ht="18" thickBot="1" x14ac:dyDescent="0.4">
      <c r="A37" s="67" t="s">
        <v>116</v>
      </c>
      <c r="B37" s="68">
        <v>1</v>
      </c>
    </row>
    <row r="38" spans="1:2" ht="15" thickBot="1" x14ac:dyDescent="0.35"/>
    <row r="39" spans="1:2" ht="17.399999999999999" x14ac:dyDescent="0.35">
      <c r="A39" s="63" t="s">
        <v>372</v>
      </c>
      <c r="B39" s="50"/>
    </row>
    <row r="40" spans="1:2" ht="17.399999999999999" x14ac:dyDescent="0.35">
      <c r="A40" s="54"/>
      <c r="B40" s="53">
        <v>1</v>
      </c>
    </row>
    <row r="41" spans="1:2" ht="17.399999999999999" x14ac:dyDescent="0.35">
      <c r="A41" s="54" t="s">
        <v>86</v>
      </c>
      <c r="B41" s="53">
        <v>2</v>
      </c>
    </row>
    <row r="42" spans="1:2" ht="18" thickBot="1" x14ac:dyDescent="0.4">
      <c r="A42" s="54" t="s">
        <v>87</v>
      </c>
      <c r="B42" s="53">
        <v>3</v>
      </c>
    </row>
    <row r="43" spans="1:2" ht="18" thickBot="1" x14ac:dyDescent="0.4">
      <c r="A43" s="67" t="s">
        <v>116</v>
      </c>
      <c r="B43" s="68">
        <v>1</v>
      </c>
    </row>
    <row r="44" spans="1:2" ht="15" thickBot="1" x14ac:dyDescent="0.35"/>
    <row r="45" spans="1:2" ht="17.399999999999999" x14ac:dyDescent="0.35">
      <c r="A45" s="63" t="s">
        <v>373</v>
      </c>
      <c r="B45" s="50"/>
    </row>
    <row r="46" spans="1:2" ht="17.399999999999999" x14ac:dyDescent="0.35">
      <c r="A46" s="54"/>
      <c r="B46" s="53">
        <v>1</v>
      </c>
    </row>
    <row r="47" spans="1:2" ht="17.399999999999999" x14ac:dyDescent="0.35">
      <c r="A47" s="54" t="s">
        <v>86</v>
      </c>
      <c r="B47" s="53">
        <v>2</v>
      </c>
    </row>
    <row r="48" spans="1:2" ht="18" thickBot="1" x14ac:dyDescent="0.4">
      <c r="A48" s="54" t="s">
        <v>87</v>
      </c>
      <c r="B48" s="53">
        <v>3</v>
      </c>
    </row>
    <row r="49" spans="1:3" ht="18" thickBot="1" x14ac:dyDescent="0.4">
      <c r="A49" s="67" t="s">
        <v>116</v>
      </c>
      <c r="B49" s="68">
        <v>1</v>
      </c>
      <c r="C49">
        <f>B43+B49</f>
        <v>2</v>
      </c>
    </row>
    <row r="50" spans="1:3" ht="15" thickBot="1" x14ac:dyDescent="0.35"/>
    <row r="51" spans="1:3" ht="17.399999999999999" x14ac:dyDescent="0.35">
      <c r="A51" s="63" t="s">
        <v>228</v>
      </c>
      <c r="B51" s="50"/>
    </row>
    <row r="52" spans="1:3" ht="17.399999999999999" x14ac:dyDescent="0.35">
      <c r="A52" s="54"/>
      <c r="B52" s="53">
        <v>1</v>
      </c>
    </row>
    <row r="53" spans="1:3" ht="17.399999999999999" x14ac:dyDescent="0.35">
      <c r="A53" s="54" t="s">
        <v>86</v>
      </c>
      <c r="B53" s="53">
        <v>2</v>
      </c>
    </row>
    <row r="54" spans="1:3" ht="18" thickBot="1" x14ac:dyDescent="0.4">
      <c r="A54" s="54" t="s">
        <v>87</v>
      </c>
      <c r="B54" s="53">
        <v>3</v>
      </c>
    </row>
    <row r="55" spans="1:3" ht="18" thickBot="1" x14ac:dyDescent="0.4">
      <c r="A55" s="67" t="s">
        <v>116</v>
      </c>
      <c r="B55" s="68">
        <v>1</v>
      </c>
    </row>
    <row r="56" spans="1:3" ht="15" thickBot="1" x14ac:dyDescent="0.35"/>
    <row r="57" spans="1:3" ht="17.399999999999999" x14ac:dyDescent="0.35">
      <c r="A57" s="63" t="s">
        <v>229</v>
      </c>
      <c r="B57" s="50"/>
    </row>
    <row r="58" spans="1:3" ht="17.399999999999999" x14ac:dyDescent="0.35">
      <c r="A58" s="54"/>
      <c r="B58" s="53">
        <v>1</v>
      </c>
    </row>
    <row r="59" spans="1:3" ht="17.399999999999999" x14ac:dyDescent="0.35">
      <c r="A59" s="54" t="s">
        <v>86</v>
      </c>
      <c r="B59" s="53">
        <v>2</v>
      </c>
    </row>
    <row r="60" spans="1:3" ht="18" thickBot="1" x14ac:dyDescent="0.4">
      <c r="A60" s="54" t="s">
        <v>87</v>
      </c>
      <c r="B60" s="53">
        <v>3</v>
      </c>
    </row>
    <row r="61" spans="1:3" ht="18" thickBot="1" x14ac:dyDescent="0.4">
      <c r="A61" s="67" t="s">
        <v>116</v>
      </c>
      <c r="B61" s="68">
        <v>1</v>
      </c>
    </row>
    <row r="62" spans="1:3" ht="15" thickBot="1" x14ac:dyDescent="0.35"/>
    <row r="63" spans="1:3" ht="17.399999999999999" x14ac:dyDescent="0.35">
      <c r="A63" s="63" t="s">
        <v>230</v>
      </c>
      <c r="B63" s="50"/>
    </row>
    <row r="64" spans="1:3" ht="17.399999999999999" x14ac:dyDescent="0.35">
      <c r="A64" s="54"/>
      <c r="B64" s="53">
        <v>1</v>
      </c>
    </row>
    <row r="65" spans="1:2" ht="17.399999999999999" x14ac:dyDescent="0.35">
      <c r="A65" s="54" t="s">
        <v>86</v>
      </c>
      <c r="B65" s="53">
        <v>2</v>
      </c>
    </row>
    <row r="66" spans="1:2" ht="18" thickBot="1" x14ac:dyDescent="0.4">
      <c r="A66" s="54" t="s">
        <v>87</v>
      </c>
      <c r="B66" s="53">
        <v>3</v>
      </c>
    </row>
    <row r="67" spans="1:2" ht="18" thickBot="1" x14ac:dyDescent="0.4">
      <c r="A67" s="67" t="s">
        <v>116</v>
      </c>
      <c r="B67" s="68">
        <v>1</v>
      </c>
    </row>
    <row r="68" spans="1:2" ht="15" thickBot="1" x14ac:dyDescent="0.35"/>
    <row r="69" spans="1:2" ht="17.399999999999999" x14ac:dyDescent="0.35">
      <c r="A69" s="63" t="s">
        <v>232</v>
      </c>
      <c r="B69" s="50"/>
    </row>
    <row r="70" spans="1:2" ht="17.399999999999999" x14ac:dyDescent="0.35">
      <c r="A70" s="54"/>
      <c r="B70" s="53">
        <v>1</v>
      </c>
    </row>
    <row r="71" spans="1:2" ht="17.399999999999999" x14ac:dyDescent="0.35">
      <c r="A71" s="54" t="s">
        <v>86</v>
      </c>
      <c r="B71" s="53">
        <v>2</v>
      </c>
    </row>
    <row r="72" spans="1:2" ht="18" thickBot="1" x14ac:dyDescent="0.4">
      <c r="A72" s="54" t="s">
        <v>87</v>
      </c>
      <c r="B72" s="53">
        <v>3</v>
      </c>
    </row>
    <row r="73" spans="1:2" ht="18" thickBot="1" x14ac:dyDescent="0.4">
      <c r="A73" s="67" t="s">
        <v>116</v>
      </c>
      <c r="B73" s="68">
        <v>1</v>
      </c>
    </row>
    <row r="75" spans="1:2" ht="15" thickBot="1" x14ac:dyDescent="0.35"/>
    <row r="76" spans="1:2" ht="17.399999999999999" x14ac:dyDescent="0.35">
      <c r="A76" s="142" t="s">
        <v>322</v>
      </c>
    </row>
    <row r="77" spans="1:2" ht="18" thickBot="1" x14ac:dyDescent="0.4">
      <c r="A77" s="143" t="s">
        <v>87</v>
      </c>
      <c r="B77">
        <v>1</v>
      </c>
    </row>
  </sheetData>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103"/>
  <sheetViews>
    <sheetView showGridLines="0" showRowColHeaders="0" showRuler="0" view="pageLayout" zoomScale="130" zoomScaleNormal="160" zoomScalePageLayoutView="130" workbookViewId="0">
      <selection activeCell="B67" sqref="B67:H67"/>
    </sheetView>
  </sheetViews>
  <sheetFormatPr defaultColWidth="9.109375" defaultRowHeight="14.4" x14ac:dyDescent="0.3"/>
  <cols>
    <col min="1" max="1" width="2.6640625" style="15" customWidth="1"/>
    <col min="2" max="2" width="4.6640625" style="15" customWidth="1"/>
    <col min="3" max="3" width="9.109375" style="15"/>
    <col min="4" max="5" width="4.6640625" style="15" customWidth="1"/>
    <col min="6" max="6" width="12.44140625" style="15" customWidth="1"/>
    <col min="7" max="7" width="13.109375" style="15" customWidth="1"/>
    <col min="8" max="8" width="7.44140625" style="15" customWidth="1"/>
    <col min="9" max="9" width="8.44140625" style="15" customWidth="1"/>
    <col min="10" max="10" width="4.88671875" style="15" customWidth="1"/>
    <col min="11" max="11" width="8.88671875" style="15" customWidth="1"/>
    <col min="12" max="12" width="3.44140625" style="15" customWidth="1"/>
    <col min="13" max="13" width="16.109375" style="15" customWidth="1"/>
    <col min="14" max="14" width="1" style="15" customWidth="1"/>
    <col min="15" max="16384" width="9.109375" style="15"/>
  </cols>
  <sheetData>
    <row r="1" spans="1:14" ht="11.25" customHeight="1" x14ac:dyDescent="0.3">
      <c r="A1"/>
      <c r="B1"/>
    </row>
    <row r="2" spans="1:14" ht="28.5" customHeight="1" thickBot="1" x14ac:dyDescent="0.45">
      <c r="B2" s="323" t="s">
        <v>330</v>
      </c>
      <c r="C2" s="323"/>
      <c r="D2" s="323"/>
      <c r="E2" s="323"/>
      <c r="F2" s="323"/>
      <c r="G2" s="323"/>
      <c r="H2" s="323"/>
      <c r="I2" s="323"/>
      <c r="J2" s="323"/>
      <c r="K2" s="323"/>
      <c r="L2" s="323"/>
      <c r="M2" s="323"/>
    </row>
    <row r="3" spans="1:14" ht="6" customHeight="1" x14ac:dyDescent="0.3">
      <c r="B3" s="112"/>
      <c r="C3" s="112"/>
      <c r="D3" s="112"/>
      <c r="E3" s="112"/>
      <c r="F3" s="112"/>
      <c r="G3" s="112"/>
      <c r="H3" s="112"/>
      <c r="I3" s="112"/>
      <c r="J3" s="112"/>
      <c r="K3" s="112"/>
      <c r="L3" s="112"/>
      <c r="M3" s="112"/>
    </row>
    <row r="4" spans="1:14" ht="10.5" customHeight="1" x14ac:dyDescent="0.3">
      <c r="B4" s="327" t="s">
        <v>331</v>
      </c>
      <c r="C4" s="327"/>
      <c r="D4" s="327"/>
      <c r="E4" s="327"/>
      <c r="F4" s="327"/>
      <c r="G4" s="327"/>
      <c r="H4" s="327"/>
      <c r="I4" s="327"/>
      <c r="J4" s="327"/>
      <c r="K4" s="327"/>
      <c r="L4" s="327"/>
      <c r="M4" s="327"/>
    </row>
    <row r="5" spans="1:14" ht="6.9" customHeight="1" x14ac:dyDescent="0.3">
      <c r="B5" s="174"/>
      <c r="C5" s="174"/>
      <c r="D5" s="174"/>
      <c r="E5" s="174"/>
      <c r="F5" s="174"/>
      <c r="G5" s="174"/>
      <c r="H5" s="174"/>
      <c r="I5" s="174"/>
      <c r="J5" s="174"/>
      <c r="K5" s="174"/>
      <c r="L5" s="174"/>
      <c r="M5" s="174"/>
    </row>
    <row r="6" spans="1:14" ht="10.5" customHeight="1" x14ac:dyDescent="0.3">
      <c r="A6" s="329" t="str">
        <f>IF('Insurance Requirements'!D12="Completed","Commercial General Liability Completed","Complete Commercial General Liability")</f>
        <v>Complete Commercial General Liability</v>
      </c>
      <c r="B6" s="329"/>
      <c r="C6" s="329"/>
      <c r="D6" s="329"/>
      <c r="E6" s="151"/>
      <c r="F6" s="330" t="str">
        <f>IF('Insurance Requirements'!J12="Completed","Automobile Liability Completed","Complete Automobile Liability")</f>
        <v>Complete Automobile Liability</v>
      </c>
      <c r="G6" s="330"/>
      <c r="H6" s="151"/>
      <c r="I6" s="329" t="str">
        <f>IF('Insurance Requirements'!P12="Completed","Pollution Liability Completed","Complete Pollution Liability")</f>
        <v>Complete Pollution Liability</v>
      </c>
      <c r="J6" s="329"/>
      <c r="K6" s="329"/>
      <c r="L6" s="151"/>
      <c r="M6" s="329" t="str">
        <f>IF('Insurance Requirements'!V12="Completed","Additional Coverages Completed","Complete Additional Coverages")</f>
        <v>Complete Additional Coverages</v>
      </c>
      <c r="N6" s="329"/>
    </row>
    <row r="7" spans="1:14" ht="6.9" customHeight="1" x14ac:dyDescent="0.3">
      <c r="A7" s="175"/>
      <c r="B7" s="175"/>
      <c r="C7" s="175"/>
      <c r="D7" s="175"/>
      <c r="E7" s="174"/>
      <c r="F7" s="176"/>
      <c r="G7" s="176"/>
      <c r="H7" s="174"/>
      <c r="I7" s="175"/>
      <c r="J7" s="175"/>
      <c r="K7" s="175"/>
      <c r="L7" s="174"/>
      <c r="M7" s="175"/>
      <c r="N7" s="175"/>
    </row>
    <row r="8" spans="1:14" x14ac:dyDescent="0.3">
      <c r="B8" s="117"/>
      <c r="C8" s="117"/>
      <c r="D8" s="117"/>
      <c r="E8" s="117"/>
      <c r="F8" s="119" t="s">
        <v>201</v>
      </c>
      <c r="G8" s="118" t="s">
        <v>0</v>
      </c>
      <c r="H8" s="120" t="s">
        <v>202</v>
      </c>
      <c r="I8" s="117"/>
      <c r="J8" s="117"/>
      <c r="K8" s="117"/>
      <c r="L8" s="117"/>
      <c r="M8" s="117"/>
    </row>
    <row r="9" spans="1:14" ht="7.5" customHeight="1" x14ac:dyDescent="0.3">
      <c r="B9" s="111"/>
      <c r="C9" s="111"/>
      <c r="D9" s="111"/>
      <c r="E9" s="111"/>
      <c r="F9" s="111"/>
      <c r="G9" s="111"/>
      <c r="H9" s="111"/>
      <c r="I9" s="111"/>
      <c r="J9" s="111"/>
      <c r="K9" s="111"/>
      <c r="L9" s="111"/>
      <c r="M9" s="111"/>
    </row>
    <row r="10" spans="1:14" ht="21" x14ac:dyDescent="0.3">
      <c r="B10" s="324">
        <f>'Insurance Requirements'!M36</f>
        <v>0</v>
      </c>
      <c r="C10" s="324"/>
      <c r="D10" s="324"/>
      <c r="E10" s="324"/>
      <c r="F10" s="324"/>
      <c r="G10" s="324"/>
      <c r="H10" s="324"/>
      <c r="I10" s="324"/>
      <c r="J10" s="324"/>
      <c r="K10" s="324"/>
      <c r="L10" s="324"/>
      <c r="M10" s="324"/>
    </row>
    <row r="11" spans="1:14" x14ac:dyDescent="0.3">
      <c r="B11" s="326">
        <f>'Insurance Requirements'!N38</f>
        <v>0</v>
      </c>
      <c r="C11" s="326"/>
      <c r="D11" s="326"/>
      <c r="E11" s="326"/>
      <c r="F11" s="326"/>
      <c r="G11" s="326"/>
      <c r="H11" s="326"/>
      <c r="I11" s="326"/>
      <c r="J11" s="326"/>
      <c r="K11" s="326"/>
      <c r="L11" s="326"/>
      <c r="M11" s="326"/>
    </row>
    <row r="12" spans="1:14" ht="7.5" customHeight="1" x14ac:dyDescent="0.3">
      <c r="B12" s="32"/>
      <c r="C12" s="32"/>
      <c r="D12" s="32"/>
      <c r="E12" s="32"/>
      <c r="F12" s="32"/>
      <c r="G12" s="32"/>
      <c r="H12" s="32"/>
      <c r="I12" s="32"/>
      <c r="J12" s="32"/>
      <c r="K12" s="32"/>
      <c r="L12" s="32"/>
      <c r="M12" s="32"/>
    </row>
    <row r="13" spans="1:14" ht="15" customHeight="1" x14ac:dyDescent="0.3">
      <c r="B13" s="328" t="s">
        <v>412</v>
      </c>
      <c r="C13" s="328"/>
      <c r="D13" s="328"/>
      <c r="E13" s="328"/>
      <c r="F13" s="328"/>
      <c r="G13" s="328"/>
      <c r="H13" s="328"/>
      <c r="I13" s="328"/>
      <c r="J13" s="328"/>
      <c r="K13" s="328"/>
      <c r="L13" s="328"/>
      <c r="M13" s="148" t="s">
        <v>302</v>
      </c>
    </row>
    <row r="14" spans="1:14" ht="7.5" customHeight="1" x14ac:dyDescent="0.3">
      <c r="B14" s="20"/>
      <c r="C14" s="20"/>
      <c r="D14" s="20"/>
      <c r="E14" s="20"/>
      <c r="F14" s="20"/>
      <c r="G14" s="20"/>
      <c r="H14" s="20"/>
      <c r="I14" s="20"/>
      <c r="J14" s="20"/>
      <c r="K14" s="20"/>
      <c r="L14" s="20"/>
    </row>
    <row r="15" spans="1:14" ht="15.6" x14ac:dyDescent="0.3">
      <c r="B15" s="18" t="s">
        <v>20</v>
      </c>
      <c r="C15" s="20"/>
      <c r="D15" s="20"/>
      <c r="E15" s="20"/>
      <c r="F15" s="20"/>
      <c r="G15" s="20"/>
      <c r="H15" s="20"/>
      <c r="I15" s="20"/>
      <c r="J15" s="20"/>
      <c r="K15" s="20"/>
      <c r="L15" s="20"/>
    </row>
    <row r="16" spans="1:14" x14ac:dyDescent="0.3">
      <c r="B16" s="325" t="s">
        <v>179</v>
      </c>
      <c r="C16" s="325"/>
      <c r="D16" s="325"/>
      <c r="E16" s="325"/>
      <c r="F16" s="325"/>
      <c r="G16" s="325"/>
      <c r="H16" s="325"/>
      <c r="I16" s="325"/>
      <c r="J16" s="325"/>
      <c r="K16" s="325"/>
      <c r="L16" s="325"/>
      <c r="M16" s="325"/>
    </row>
    <row r="17" spans="2:13" x14ac:dyDescent="0.3">
      <c r="B17" s="325"/>
      <c r="C17" s="325"/>
      <c r="D17" s="325"/>
      <c r="E17" s="325"/>
      <c r="F17" s="325"/>
      <c r="G17" s="325"/>
      <c r="H17" s="325"/>
      <c r="I17" s="325"/>
      <c r="J17" s="325"/>
      <c r="K17" s="325"/>
      <c r="L17" s="325"/>
      <c r="M17" s="325"/>
    </row>
    <row r="18" spans="2:13" ht="12.9" customHeight="1" x14ac:dyDescent="0.3">
      <c r="B18" s="26"/>
      <c r="C18" s="26"/>
      <c r="D18" s="26"/>
      <c r="E18" s="26"/>
      <c r="F18" s="26"/>
      <c r="G18" s="26"/>
      <c r="H18" s="26"/>
      <c r="I18" s="26"/>
      <c r="J18" s="26"/>
      <c r="K18" s="26"/>
      <c r="L18" s="26"/>
    </row>
    <row r="19" spans="2:13" ht="16.2" thickBot="1" x14ac:dyDescent="0.35">
      <c r="B19" s="18" t="s">
        <v>17</v>
      </c>
    </row>
    <row r="20" spans="2:13" ht="15" thickBot="1" x14ac:dyDescent="0.35">
      <c r="B20" s="17" t="str">
        <f>IF('Insurance Requirements'!D12="Completed","X","")</f>
        <v/>
      </c>
      <c r="C20" s="16" t="s">
        <v>10</v>
      </c>
      <c r="E20" s="17" t="str">
        <f>IF('Insurance Requirements'!D12="Completed","","X")</f>
        <v>X</v>
      </c>
      <c r="F20" s="16" t="s">
        <v>9</v>
      </c>
    </row>
    <row r="21" spans="2:13" x14ac:dyDescent="0.3">
      <c r="B21" s="318" t="s">
        <v>16</v>
      </c>
      <c r="C21" s="318"/>
      <c r="D21" s="318"/>
      <c r="E21" s="318"/>
      <c r="F21" s="318"/>
      <c r="G21" s="318"/>
      <c r="H21" s="318"/>
      <c r="I21" s="318"/>
      <c r="J21" s="319" t="str">
        <f>CGL!Y19</f>
        <v/>
      </c>
      <c r="K21" s="319"/>
      <c r="L21" s="15" t="s">
        <v>15</v>
      </c>
    </row>
    <row r="22" spans="2:13" x14ac:dyDescent="0.3">
      <c r="B22" s="318" t="s">
        <v>14</v>
      </c>
      <c r="C22" s="318"/>
      <c r="D22" s="318"/>
      <c r="E22" s="318"/>
      <c r="F22" s="318"/>
      <c r="G22" s="19" t="str">
        <f>CGL!Y20</f>
        <v/>
      </c>
      <c r="H22" s="15" t="s">
        <v>11</v>
      </c>
    </row>
    <row r="23" spans="2:13" ht="12.9" customHeight="1" x14ac:dyDescent="0.3"/>
    <row r="24" spans="2:13" ht="16.2" thickBot="1" x14ac:dyDescent="0.35">
      <c r="B24" s="18" t="s">
        <v>120</v>
      </c>
    </row>
    <row r="25" spans="2:13" ht="15" thickBot="1" x14ac:dyDescent="0.35">
      <c r="B25" s="17" t="str">
        <f>IF('CGL Score'!B90=3,"X","")</f>
        <v/>
      </c>
      <c r="C25" s="16" t="s">
        <v>10</v>
      </c>
      <c r="E25" s="17" t="str">
        <f>IF('CGL Score'!B90=3,"","X")</f>
        <v>X</v>
      </c>
      <c r="F25" s="16" t="s">
        <v>9</v>
      </c>
    </row>
    <row r="26" spans="2:13" ht="12.9" customHeight="1" x14ac:dyDescent="0.3"/>
    <row r="27" spans="2:13" x14ac:dyDescent="0.3">
      <c r="B27" s="331" t="s">
        <v>121</v>
      </c>
      <c r="C27" s="331"/>
      <c r="D27" s="331"/>
      <c r="E27" s="331"/>
      <c r="F27" s="331"/>
      <c r="G27" s="331"/>
      <c r="H27" s="331"/>
      <c r="I27" s="331"/>
      <c r="J27" s="331"/>
      <c r="K27" s="331"/>
      <c r="L27" s="331"/>
      <c r="M27" s="331"/>
    </row>
    <row r="28" spans="2:13" x14ac:dyDescent="0.3">
      <c r="B28" s="331"/>
      <c r="C28" s="331"/>
      <c r="D28" s="331"/>
      <c r="E28" s="331"/>
      <c r="F28" s="331"/>
      <c r="G28" s="331"/>
      <c r="H28" s="331"/>
      <c r="I28" s="331"/>
      <c r="J28" s="331"/>
      <c r="K28" s="331"/>
      <c r="L28" s="331"/>
      <c r="M28" s="331"/>
    </row>
    <row r="29" spans="2:13" ht="12.9" customHeight="1" x14ac:dyDescent="0.3"/>
    <row r="30" spans="2:13" ht="16.2" thickBot="1" x14ac:dyDescent="0.35">
      <c r="B30" s="18" t="s">
        <v>13</v>
      </c>
    </row>
    <row r="31" spans="2:13" ht="15" thickBot="1" x14ac:dyDescent="0.35">
      <c r="B31" s="17" t="str">
        <f>IF('Insurance Requirements'!J12="Completed","X","")</f>
        <v/>
      </c>
      <c r="C31" s="16" t="s">
        <v>10</v>
      </c>
      <c r="E31" s="17" t="str">
        <f>IF('Insurance Requirements'!J12="Completed","","X")</f>
        <v>X</v>
      </c>
      <c r="F31" s="16" t="s">
        <v>9</v>
      </c>
    </row>
    <row r="32" spans="2:13" x14ac:dyDescent="0.3">
      <c r="B32" s="318" t="s">
        <v>12</v>
      </c>
      <c r="C32" s="318"/>
      <c r="D32" s="318"/>
      <c r="E32" s="318"/>
      <c r="F32" s="318"/>
      <c r="G32" s="318"/>
      <c r="H32" s="318"/>
      <c r="I32" s="319" t="str">
        <f>Automobile!Y18</f>
        <v/>
      </c>
      <c r="J32" s="319"/>
      <c r="K32" s="15" t="s">
        <v>11</v>
      </c>
    </row>
    <row r="33" spans="2:13" ht="12.9" customHeight="1" x14ac:dyDescent="0.3">
      <c r="B33" s="27"/>
      <c r="C33" s="27"/>
      <c r="D33" s="27"/>
      <c r="E33" s="27"/>
      <c r="F33" s="27"/>
      <c r="G33" s="27"/>
      <c r="H33" s="27"/>
      <c r="I33" s="27"/>
      <c r="J33" s="27"/>
      <c r="K33" s="27"/>
      <c r="L33" s="27"/>
      <c r="M33" s="27"/>
    </row>
    <row r="34" spans="2:13" ht="15.75" customHeight="1" thickBot="1" x14ac:dyDescent="0.35">
      <c r="B34" s="113" t="s">
        <v>176</v>
      </c>
      <c r="C34" s="113"/>
      <c r="D34" s="113"/>
      <c r="E34" s="113"/>
      <c r="F34" s="113"/>
      <c r="G34" s="113"/>
      <c r="H34" s="113"/>
      <c r="I34" s="113"/>
      <c r="J34" s="113"/>
      <c r="K34" s="113"/>
      <c r="L34" s="113"/>
      <c r="M34" s="113"/>
    </row>
    <row r="35" spans="2:13" ht="15" thickBot="1" x14ac:dyDescent="0.35">
      <c r="B35" s="17" t="str">
        <f>IF(B39="X","X","")</f>
        <v/>
      </c>
      <c r="C35" s="16" t="s">
        <v>10</v>
      </c>
      <c r="E35" s="17" t="str">
        <f>IF(B35="X","","X")</f>
        <v>X</v>
      </c>
      <c r="F35" s="16" t="s">
        <v>9</v>
      </c>
      <c r="G35" s="25"/>
      <c r="H35" s="25"/>
      <c r="I35" s="25"/>
      <c r="J35" s="25"/>
      <c r="K35" s="25"/>
      <c r="L35" s="25"/>
      <c r="M35" s="25"/>
    </row>
    <row r="36" spans="2:13" x14ac:dyDescent="0.3">
      <c r="B36" s="318" t="s">
        <v>12</v>
      </c>
      <c r="C36" s="318"/>
      <c r="D36" s="318"/>
      <c r="E36" s="318"/>
      <c r="F36" s="318"/>
      <c r="G36" s="318"/>
      <c r="H36" s="318"/>
      <c r="I36" s="319" t="str">
        <f>Automobile!Y22</f>
        <v/>
      </c>
      <c r="J36" s="319"/>
      <c r="K36" s="15" t="s">
        <v>11</v>
      </c>
    </row>
    <row r="37" spans="2:13" ht="12.9" customHeight="1" x14ac:dyDescent="0.3"/>
    <row r="38" spans="2:13" ht="16.2" thickBot="1" x14ac:dyDescent="0.35">
      <c r="B38" s="18" t="s">
        <v>177</v>
      </c>
    </row>
    <row r="39" spans="2:13" ht="15" thickBot="1" x14ac:dyDescent="0.35">
      <c r="B39" s="17" t="str">
        <f>IF('PL Score'!C3&gt;0,"X","")</f>
        <v/>
      </c>
      <c r="C39" s="16" t="s">
        <v>10</v>
      </c>
      <c r="E39" s="17" t="str">
        <f>IF(B39="X","","X")</f>
        <v>X</v>
      </c>
      <c r="F39" s="16" t="s">
        <v>9</v>
      </c>
    </row>
    <row r="40" spans="2:13" x14ac:dyDescent="0.3">
      <c r="B40" s="318" t="s">
        <v>16</v>
      </c>
      <c r="C40" s="318"/>
      <c r="D40" s="318"/>
      <c r="E40" s="318"/>
      <c r="F40" s="318"/>
      <c r="G40" s="318"/>
      <c r="H40" s="318"/>
      <c r="I40" s="318"/>
      <c r="J40" s="320" t="str">
        <f>Pollution!Y17</f>
        <v/>
      </c>
      <c r="K40" s="320"/>
      <c r="L40" s="15" t="s">
        <v>15</v>
      </c>
    </row>
    <row r="41" spans="2:13" x14ac:dyDescent="0.3">
      <c r="B41" s="318" t="s">
        <v>14</v>
      </c>
      <c r="C41" s="318"/>
      <c r="D41" s="318"/>
      <c r="E41" s="318"/>
      <c r="F41" s="318"/>
      <c r="G41" s="24" t="str">
        <f>Pollution!Y18</f>
        <v/>
      </c>
      <c r="H41" s="15" t="s">
        <v>11</v>
      </c>
    </row>
    <row r="42" spans="2:13" ht="12.9" customHeight="1" x14ac:dyDescent="0.3">
      <c r="B42" s="27"/>
      <c r="C42" s="27"/>
      <c r="D42" s="27"/>
      <c r="E42" s="27"/>
      <c r="F42" s="27"/>
      <c r="G42" s="27"/>
      <c r="H42" s="27"/>
      <c r="I42" s="27"/>
      <c r="J42" s="27"/>
      <c r="K42" s="27"/>
      <c r="L42" s="27"/>
      <c r="M42" s="27"/>
    </row>
    <row r="43" spans="2:13" ht="16.2" thickBot="1" x14ac:dyDescent="0.35">
      <c r="B43" s="18" t="s">
        <v>178</v>
      </c>
      <c r="G43" s="25"/>
      <c r="H43" s="25"/>
      <c r="I43" s="25"/>
      <c r="J43" s="25"/>
      <c r="K43" s="25"/>
      <c r="L43" s="25"/>
      <c r="M43" s="25"/>
    </row>
    <row r="44" spans="2:13" ht="15" thickBot="1" x14ac:dyDescent="0.35">
      <c r="B44" s="17" t="str">
        <f>IF(Pollution!Y21="Required","X","")</f>
        <v/>
      </c>
      <c r="C44" s="16" t="s">
        <v>10</v>
      </c>
      <c r="E44" s="17" t="str">
        <f>IF(B44="X","","X")</f>
        <v>X</v>
      </c>
      <c r="F44" s="16" t="s">
        <v>9</v>
      </c>
      <c r="G44" s="25"/>
      <c r="H44" s="25"/>
      <c r="I44" s="25"/>
      <c r="J44" s="25"/>
      <c r="K44" s="25"/>
      <c r="L44" s="25"/>
      <c r="M44" s="25"/>
    </row>
    <row r="45" spans="2:13" ht="12.9" customHeight="1" x14ac:dyDescent="0.3">
      <c r="B45" s="25"/>
      <c r="C45" s="25"/>
      <c r="D45" s="25"/>
      <c r="E45" s="25"/>
      <c r="F45" s="25"/>
      <c r="G45" s="25"/>
      <c r="H45" s="25"/>
      <c r="I45" s="25"/>
      <c r="J45" s="25"/>
      <c r="K45" s="25"/>
      <c r="L45" s="25"/>
      <c r="M45" s="25"/>
    </row>
    <row r="46" spans="2:13" ht="16.2" thickBot="1" x14ac:dyDescent="0.35">
      <c r="B46" s="18" t="s">
        <v>180</v>
      </c>
      <c r="G46" s="25"/>
      <c r="H46" s="25"/>
      <c r="I46" s="25"/>
      <c r="J46" s="25"/>
      <c r="K46" s="25"/>
      <c r="L46" s="25"/>
      <c r="M46" s="25"/>
    </row>
    <row r="47" spans="2:13" ht="15" thickBot="1" x14ac:dyDescent="0.35">
      <c r="B47" s="17" t="str">
        <f>IF(Pollution!Y22="Required","X","")</f>
        <v/>
      </c>
      <c r="C47" s="16" t="s">
        <v>10</v>
      </c>
      <c r="E47" s="17" t="str">
        <f>IF(B47="X","","X")</f>
        <v>X</v>
      </c>
      <c r="F47" s="16" t="s">
        <v>9</v>
      </c>
      <c r="G47" s="25"/>
      <c r="H47" s="25"/>
      <c r="I47" s="25"/>
      <c r="J47" s="25"/>
      <c r="K47" s="25"/>
      <c r="L47" s="25"/>
      <c r="M47" s="25"/>
    </row>
    <row r="48" spans="2:13" x14ac:dyDescent="0.3">
      <c r="B48" s="332" t="str">
        <f>Pollution!C10</f>
        <v/>
      </c>
      <c r="C48" s="332"/>
      <c r="D48" s="332"/>
      <c r="E48" s="332"/>
      <c r="F48" s="332"/>
      <c r="G48" s="332"/>
      <c r="H48" s="332"/>
      <c r="I48" s="332"/>
      <c r="J48" s="332"/>
      <c r="K48" s="332"/>
      <c r="L48" s="332"/>
      <c r="M48" s="332"/>
    </row>
    <row r="49" spans="2:13" x14ac:dyDescent="0.3">
      <c r="B49" s="332"/>
      <c r="C49" s="332"/>
      <c r="D49" s="332"/>
      <c r="E49" s="332"/>
      <c r="F49" s="332"/>
      <c r="G49" s="332"/>
      <c r="H49" s="332"/>
      <c r="I49" s="332"/>
      <c r="J49" s="332"/>
      <c r="K49" s="332"/>
      <c r="L49" s="332"/>
      <c r="M49" s="332"/>
    </row>
    <row r="50" spans="2:13" ht="15" customHeight="1" x14ac:dyDescent="0.3">
      <c r="B50" s="333" t="s">
        <v>413</v>
      </c>
      <c r="C50" s="333"/>
      <c r="D50" s="333"/>
      <c r="E50" s="333"/>
      <c r="F50" s="333"/>
      <c r="G50" s="333"/>
      <c r="H50" s="333"/>
      <c r="I50" s="333"/>
      <c r="J50" s="333"/>
      <c r="K50" s="333"/>
      <c r="L50" s="333"/>
      <c r="M50" s="333"/>
    </row>
    <row r="51" spans="2:13" ht="15" customHeight="1" x14ac:dyDescent="0.3">
      <c r="B51" s="333"/>
      <c r="C51" s="333"/>
      <c r="D51" s="333"/>
      <c r="E51" s="333"/>
      <c r="F51" s="333"/>
      <c r="G51" s="333"/>
      <c r="H51" s="333"/>
      <c r="I51" s="333"/>
      <c r="J51" s="333"/>
      <c r="K51" s="333"/>
      <c r="L51" s="333"/>
      <c r="M51" s="333"/>
    </row>
    <row r="52" spans="2:13" ht="15" customHeight="1" x14ac:dyDescent="0.3"/>
    <row r="53" spans="2:13" ht="15" customHeight="1" thickBot="1" x14ac:dyDescent="0.35">
      <c r="B53" s="18" t="s">
        <v>50</v>
      </c>
      <c r="C53" s="27"/>
      <c r="D53" s="27"/>
      <c r="E53" s="27"/>
      <c r="F53" s="27"/>
      <c r="G53" s="27"/>
      <c r="H53" s="27"/>
      <c r="I53" s="27"/>
      <c r="J53" s="27"/>
      <c r="K53" s="27"/>
    </row>
    <row r="54" spans="2:13" ht="15" customHeight="1" thickBot="1" x14ac:dyDescent="0.35">
      <c r="B54" s="17" t="str">
        <f>IF('Additional Coverages'!P24&gt;0,"X","")</f>
        <v/>
      </c>
      <c r="C54" s="16" t="s">
        <v>10</v>
      </c>
      <c r="E54" s="17" t="str">
        <f>IF(B54="X","","X")</f>
        <v>X</v>
      </c>
      <c r="F54" s="16" t="s">
        <v>9</v>
      </c>
      <c r="G54" s="27"/>
      <c r="H54" s="27"/>
      <c r="I54" s="27"/>
      <c r="J54" s="27"/>
      <c r="K54" s="27"/>
    </row>
    <row r="55" spans="2:13" ht="15" customHeight="1" x14ac:dyDescent="0.3">
      <c r="B55" s="318" t="s">
        <v>12</v>
      </c>
      <c r="C55" s="318"/>
      <c r="D55" s="318"/>
      <c r="E55" s="318"/>
      <c r="F55" s="318"/>
      <c r="G55" s="318"/>
      <c r="H55" s="318"/>
      <c r="I55" s="320" t="str">
        <f>IF('Additional Coverages'!P24&gt;0,'Additional Coverages'!P24,"")</f>
        <v/>
      </c>
      <c r="J55" s="320"/>
      <c r="K55" s="15" t="s">
        <v>11</v>
      </c>
    </row>
    <row r="57" spans="2:13" ht="16.2" thickBot="1" x14ac:dyDescent="0.35">
      <c r="B57" s="18" t="s">
        <v>51</v>
      </c>
      <c r="C57" s="27"/>
      <c r="D57" s="27"/>
      <c r="E57" s="27"/>
      <c r="F57" s="27"/>
      <c r="G57" s="27"/>
      <c r="H57" s="27"/>
      <c r="I57" s="27"/>
      <c r="J57" s="27"/>
      <c r="K57" s="27"/>
    </row>
    <row r="58" spans="2:13" ht="15" thickBot="1" x14ac:dyDescent="0.35">
      <c r="B58" s="17" t="str">
        <f>IF('Additional Coverages'!P26&gt;0,"X","")</f>
        <v/>
      </c>
      <c r="C58" s="16" t="s">
        <v>10</v>
      </c>
      <c r="E58" s="17" t="str">
        <f>IF(B58="X","","X")</f>
        <v>X</v>
      </c>
      <c r="F58" s="16" t="s">
        <v>9</v>
      </c>
      <c r="G58" s="27"/>
      <c r="H58" s="27"/>
      <c r="I58" s="27"/>
      <c r="J58" s="27"/>
      <c r="K58" s="27"/>
    </row>
    <row r="59" spans="2:13" x14ac:dyDescent="0.3">
      <c r="B59" s="318" t="s">
        <v>12</v>
      </c>
      <c r="C59" s="318"/>
      <c r="D59" s="318"/>
      <c r="E59" s="318"/>
      <c r="F59" s="318"/>
      <c r="G59" s="318"/>
      <c r="H59" s="318"/>
      <c r="I59" s="320" t="str">
        <f>IF('Additional Coverages'!P26&gt;0,'Additional Coverages'!P26,"")</f>
        <v/>
      </c>
      <c r="J59" s="320"/>
      <c r="K59" s="15" t="s">
        <v>11</v>
      </c>
    </row>
    <row r="61" spans="2:13" ht="16.2" thickBot="1" x14ac:dyDescent="0.35">
      <c r="B61" s="18" t="s">
        <v>52</v>
      </c>
      <c r="C61" s="27"/>
      <c r="D61" s="27"/>
      <c r="E61" s="27"/>
      <c r="F61" s="27"/>
      <c r="G61" s="27"/>
      <c r="H61" s="27"/>
      <c r="I61" s="27"/>
      <c r="J61" s="27"/>
      <c r="K61" s="27"/>
    </row>
    <row r="62" spans="2:13" ht="15" thickBot="1" x14ac:dyDescent="0.35">
      <c r="B62" s="17" t="str">
        <f>IF('Additional Coverages'!P28&gt;0,"X","")</f>
        <v/>
      </c>
      <c r="C62" s="16" t="s">
        <v>10</v>
      </c>
      <c r="E62" s="17" t="str">
        <f>IF(B62="X","","X")</f>
        <v>X</v>
      </c>
      <c r="F62" s="16" t="s">
        <v>9</v>
      </c>
      <c r="G62" s="27"/>
      <c r="H62" s="27"/>
      <c r="I62" s="27"/>
      <c r="J62" s="27"/>
      <c r="K62" s="27"/>
    </row>
    <row r="63" spans="2:13" ht="15" customHeight="1" x14ac:dyDescent="0.3">
      <c r="B63" s="321" t="s">
        <v>12</v>
      </c>
      <c r="C63" s="321"/>
      <c r="D63" s="321"/>
      <c r="E63" s="321"/>
      <c r="F63" s="321"/>
      <c r="G63" s="321"/>
      <c r="H63" s="321"/>
      <c r="I63" s="320" t="str">
        <f>IF('Additional Coverages'!P28&gt;0,'Additional Coverages'!P28,"")</f>
        <v/>
      </c>
      <c r="J63" s="320"/>
      <c r="K63" s="15" t="s">
        <v>11</v>
      </c>
    </row>
    <row r="64" spans="2:13" ht="15" customHeight="1" x14ac:dyDescent="0.3">
      <c r="I64" s="38"/>
      <c r="J64" s="38"/>
    </row>
    <row r="65" spans="2:13" ht="15" customHeight="1" thickBot="1" x14ac:dyDescent="0.35">
      <c r="B65" s="18" t="s">
        <v>53</v>
      </c>
      <c r="C65" s="27"/>
      <c r="D65" s="27"/>
      <c r="E65" s="27"/>
      <c r="F65" s="27"/>
      <c r="G65" s="27"/>
      <c r="H65" s="27"/>
      <c r="I65" s="27"/>
      <c r="J65" s="27"/>
      <c r="K65" s="27"/>
    </row>
    <row r="66" spans="2:13" ht="15" customHeight="1" thickBot="1" x14ac:dyDescent="0.35">
      <c r="B66" s="17" t="str">
        <f>IF('Additional Coverages'!P30&gt;0,"X","")</f>
        <v/>
      </c>
      <c r="C66" s="16" t="s">
        <v>10</v>
      </c>
      <c r="E66" s="17" t="str">
        <f>IF(B66="X","","X")</f>
        <v>X</v>
      </c>
      <c r="F66" s="16" t="s">
        <v>9</v>
      </c>
      <c r="G66" s="27"/>
      <c r="H66" s="27"/>
      <c r="I66" s="27"/>
      <c r="J66" s="27"/>
      <c r="K66" s="27"/>
    </row>
    <row r="67" spans="2:13" x14ac:dyDescent="0.3">
      <c r="B67" s="321" t="s">
        <v>12</v>
      </c>
      <c r="C67" s="321"/>
      <c r="D67" s="321"/>
      <c r="E67" s="321"/>
      <c r="F67" s="321"/>
      <c r="G67" s="321"/>
      <c r="H67" s="321"/>
      <c r="I67" s="320" t="str">
        <f>IF('Additional Coverages'!P30&gt;0,'Additional Coverages'!P30,"")</f>
        <v/>
      </c>
      <c r="J67" s="320"/>
      <c r="K67" s="15" t="s">
        <v>11</v>
      </c>
    </row>
    <row r="69" spans="2:13" ht="15" customHeight="1" thickBot="1" x14ac:dyDescent="0.35">
      <c r="B69" s="18" t="s">
        <v>49</v>
      </c>
      <c r="C69" s="27"/>
      <c r="D69" s="27"/>
      <c r="E69" s="27"/>
      <c r="F69" s="27"/>
      <c r="G69" s="27"/>
      <c r="H69" s="27"/>
      <c r="I69" s="27"/>
      <c r="J69" s="27"/>
      <c r="K69" s="27"/>
      <c r="L69" s="27"/>
      <c r="M69" s="27"/>
    </row>
    <row r="70" spans="2:13" ht="15" customHeight="1" thickBot="1" x14ac:dyDescent="0.35">
      <c r="B70" s="17" t="str">
        <f>IF('Additional Coverages'!Y35=1000000,"X",IF('Additional Coverages'!Y35=2000000,"X",""))</f>
        <v/>
      </c>
      <c r="C70" s="16" t="s">
        <v>10</v>
      </c>
      <c r="E70" s="17" t="str">
        <f>IF(B70="X","","X")</f>
        <v>X</v>
      </c>
      <c r="F70" s="16" t="s">
        <v>9</v>
      </c>
      <c r="G70" s="27"/>
      <c r="H70" s="27"/>
      <c r="I70" s="27"/>
      <c r="J70" s="27"/>
      <c r="K70" s="27"/>
      <c r="L70" s="27"/>
      <c r="M70" s="27"/>
    </row>
    <row r="71" spans="2:13" ht="15" customHeight="1" x14ac:dyDescent="0.3">
      <c r="B71" s="321" t="s">
        <v>12</v>
      </c>
      <c r="C71" s="322"/>
      <c r="D71" s="322"/>
      <c r="E71" s="322"/>
      <c r="F71" s="322"/>
      <c r="G71" s="322"/>
      <c r="H71" s="322"/>
      <c r="I71" s="320" t="str">
        <f>'Additional Coverages'!Y35</f>
        <v/>
      </c>
      <c r="J71" s="320"/>
      <c r="K71" s="15" t="s">
        <v>11</v>
      </c>
      <c r="L71" s="27"/>
      <c r="M71" s="27"/>
    </row>
    <row r="72" spans="2:13" ht="15" customHeight="1" x14ac:dyDescent="0.3"/>
    <row r="73" spans="2:13" ht="15" customHeight="1" thickBot="1" x14ac:dyDescent="0.35">
      <c r="B73" s="18" t="s">
        <v>47</v>
      </c>
      <c r="C73" s="27"/>
      <c r="D73" s="27"/>
      <c r="E73" s="27"/>
      <c r="F73" s="27"/>
      <c r="G73" s="27"/>
      <c r="H73" s="27"/>
      <c r="I73" s="27"/>
      <c r="J73" s="27"/>
      <c r="K73" s="27"/>
    </row>
    <row r="74" spans="2:13" ht="15" customHeight="1" thickBot="1" x14ac:dyDescent="0.35">
      <c r="B74" s="17" t="str">
        <f>IF('Additional Coverages'!G64=2000000,"X",IF('Additional Coverages'!G64=10000000,"X",IF('Additional Coverages'!G64=25000000,"X","")))</f>
        <v/>
      </c>
      <c r="C74" s="16" t="s">
        <v>10</v>
      </c>
      <c r="E74" s="17" t="str">
        <f>IF(B74="X","","X")</f>
        <v>X</v>
      </c>
      <c r="F74" s="16" t="s">
        <v>9</v>
      </c>
      <c r="G74" s="27"/>
      <c r="H74" s="27"/>
      <c r="I74" s="27"/>
      <c r="J74" s="27"/>
      <c r="K74" s="27"/>
    </row>
    <row r="75" spans="2:13" ht="15" customHeight="1" x14ac:dyDescent="0.3">
      <c r="B75" s="318" t="s">
        <v>12</v>
      </c>
      <c r="C75" s="318"/>
      <c r="D75" s="318"/>
      <c r="E75" s="318"/>
      <c r="F75" s="318"/>
      <c r="G75" s="318"/>
      <c r="H75" s="318"/>
      <c r="I75" s="320" t="str">
        <f>'Additional Coverages'!G64</f>
        <v/>
      </c>
      <c r="J75" s="320"/>
      <c r="K75" s="15" t="s">
        <v>11</v>
      </c>
    </row>
    <row r="77" spans="2:13" ht="16.2" thickBot="1" x14ac:dyDescent="0.35">
      <c r="B77" s="18" t="s">
        <v>19</v>
      </c>
    </row>
    <row r="78" spans="2:13" ht="15" customHeight="1" thickBot="1" x14ac:dyDescent="0.35">
      <c r="B78" s="17" t="str">
        <f>IF('Additional Coverages'!P60&gt;0,"X","")</f>
        <v/>
      </c>
      <c r="C78" s="16" t="s">
        <v>10</v>
      </c>
      <c r="E78" s="17" t="str">
        <f>IF(B78="X","","X")</f>
        <v>X</v>
      </c>
      <c r="F78" s="16" t="s">
        <v>9</v>
      </c>
    </row>
    <row r="79" spans="2:13" ht="15" customHeight="1" x14ac:dyDescent="0.3">
      <c r="B79" s="318" t="s">
        <v>18</v>
      </c>
      <c r="C79" s="318"/>
      <c r="D79" s="318"/>
      <c r="E79" s="318"/>
      <c r="F79" s="318"/>
      <c r="G79" s="318"/>
      <c r="H79" s="318"/>
      <c r="I79" s="319" t="str">
        <f>'Additional Coverages'!P64</f>
        <v/>
      </c>
      <c r="J79" s="319"/>
      <c r="K79" s="15" t="s">
        <v>11</v>
      </c>
    </row>
    <row r="80" spans="2:13" ht="15" customHeight="1" x14ac:dyDescent="0.3">
      <c r="B80" s="166"/>
      <c r="C80" s="166"/>
      <c r="D80" s="166"/>
      <c r="E80" s="166"/>
      <c r="F80" s="166"/>
      <c r="G80" s="166"/>
      <c r="H80" s="166"/>
      <c r="I80" s="169"/>
      <c r="J80" s="169"/>
    </row>
    <row r="81" spans="2:13" ht="15" customHeight="1" thickBot="1" x14ac:dyDescent="0.35">
      <c r="B81" s="18" t="s">
        <v>175</v>
      </c>
      <c r="G81" s="43"/>
      <c r="H81" s="43"/>
      <c r="I81" s="102"/>
      <c r="J81" s="102"/>
      <c r="K81" s="43"/>
      <c r="L81" s="43"/>
      <c r="M81" s="43"/>
    </row>
    <row r="82" spans="2:13" ht="15" customHeight="1" thickBot="1" x14ac:dyDescent="0.35">
      <c r="B82" s="17" t="str">
        <f>IF('AC Score'!B37=3,"X","")</f>
        <v/>
      </c>
      <c r="C82" s="16" t="s">
        <v>10</v>
      </c>
      <c r="E82" s="17" t="str">
        <f>IF(B82="X","","X")</f>
        <v>X</v>
      </c>
      <c r="F82" s="16" t="s">
        <v>9</v>
      </c>
      <c r="G82" s="43"/>
      <c r="H82" s="43"/>
      <c r="I82" s="43"/>
      <c r="J82" s="43"/>
      <c r="K82" s="43"/>
      <c r="L82" s="43"/>
      <c r="M82" s="43"/>
    </row>
    <row r="83" spans="2:13" ht="15" customHeight="1" x14ac:dyDescent="0.3">
      <c r="B83" s="110"/>
      <c r="C83" s="16"/>
      <c r="E83" s="110"/>
      <c r="F83" s="16"/>
      <c r="G83" s="102"/>
      <c r="H83" s="102"/>
      <c r="I83" s="102"/>
      <c r="J83" s="102"/>
      <c r="K83" s="102"/>
      <c r="L83" s="102"/>
      <c r="M83" s="102"/>
    </row>
    <row r="84" spans="2:13" ht="15" customHeight="1" thickBot="1" x14ac:dyDescent="0.35">
      <c r="B84" s="18" t="s">
        <v>364</v>
      </c>
      <c r="G84" s="166"/>
      <c r="H84" s="166"/>
      <c r="I84" s="169"/>
      <c r="J84" s="169"/>
    </row>
    <row r="85" spans="2:13" ht="15" customHeight="1" thickBot="1" x14ac:dyDescent="0.35">
      <c r="B85" s="17" t="str">
        <f>IF('AC Score'!C49=6,"X","")</f>
        <v/>
      </c>
      <c r="C85" s="16" t="s">
        <v>10</v>
      </c>
      <c r="E85" s="17" t="str">
        <f>IF(B85="X","","X")</f>
        <v>X</v>
      </c>
      <c r="F85" s="16" t="s">
        <v>9</v>
      </c>
      <c r="G85" s="166"/>
      <c r="H85" s="166"/>
      <c r="I85" s="169"/>
      <c r="J85" s="169"/>
    </row>
    <row r="86" spans="2:13" ht="15" customHeight="1" x14ac:dyDescent="0.3">
      <c r="B86" s="168" t="s">
        <v>377</v>
      </c>
      <c r="C86" s="16"/>
      <c r="E86" s="165"/>
      <c r="F86" s="16"/>
      <c r="G86" s="102"/>
      <c r="H86" s="102"/>
      <c r="I86" s="102"/>
      <c r="J86" s="102"/>
      <c r="K86" s="102"/>
      <c r="L86" s="102"/>
      <c r="M86" s="102"/>
    </row>
    <row r="87" spans="2:13" ht="15" customHeight="1" x14ac:dyDescent="0.3">
      <c r="B87" s="165"/>
      <c r="C87" s="16"/>
      <c r="E87" s="165"/>
      <c r="F87" s="16"/>
      <c r="G87" s="102"/>
      <c r="H87" s="102"/>
      <c r="I87" s="102"/>
      <c r="J87" s="102"/>
      <c r="K87" s="102"/>
      <c r="L87" s="102"/>
      <c r="M87" s="102"/>
    </row>
    <row r="88" spans="2:13" ht="15" customHeight="1" thickBot="1" x14ac:dyDescent="0.35">
      <c r="B88" s="18" t="s">
        <v>46</v>
      </c>
      <c r="C88" s="27"/>
      <c r="D88" s="27"/>
      <c r="E88" s="27"/>
      <c r="F88" s="27"/>
      <c r="G88" s="27"/>
      <c r="H88" s="27"/>
      <c r="I88" s="27"/>
      <c r="J88" s="27"/>
      <c r="K88" s="27"/>
    </row>
    <row r="89" spans="2:13" ht="15" customHeight="1" thickBot="1" x14ac:dyDescent="0.35">
      <c r="B89" s="17" t="str">
        <f>IF('Additional Coverages'!G82&gt;0,"X","")</f>
        <v/>
      </c>
      <c r="C89" s="16" t="s">
        <v>10</v>
      </c>
      <c r="E89" s="17" t="str">
        <f>IF(B89="X","","X")</f>
        <v>X</v>
      </c>
      <c r="F89" s="16" t="s">
        <v>9</v>
      </c>
      <c r="G89" s="27"/>
      <c r="H89" s="27"/>
      <c r="I89" s="27"/>
      <c r="J89" s="27"/>
      <c r="K89" s="27"/>
    </row>
    <row r="90" spans="2:13" ht="15" customHeight="1" x14ac:dyDescent="0.3">
      <c r="B90" s="318" t="s">
        <v>12</v>
      </c>
      <c r="C90" s="318"/>
      <c r="D90" s="318"/>
      <c r="E90" s="318"/>
      <c r="F90" s="318"/>
      <c r="G90" s="318"/>
      <c r="H90" s="318"/>
      <c r="I90" s="320" t="str">
        <f>IF('Additional Coverages'!G82&gt;0,'Additional Coverages'!G82,"")</f>
        <v/>
      </c>
      <c r="J90" s="320"/>
      <c r="K90" s="15" t="s">
        <v>11</v>
      </c>
    </row>
    <row r="92" spans="2:13" ht="16.2" thickBot="1" x14ac:dyDescent="0.35">
      <c r="B92" s="18" t="s">
        <v>48</v>
      </c>
      <c r="C92" s="27"/>
      <c r="D92" s="27"/>
      <c r="E92" s="27"/>
      <c r="F92" s="27"/>
      <c r="G92" s="27"/>
      <c r="H92" s="27"/>
      <c r="I92" s="27"/>
      <c r="J92" s="27"/>
      <c r="K92" s="27"/>
    </row>
    <row r="93" spans="2:13" ht="15" thickBot="1" x14ac:dyDescent="0.35">
      <c r="B93" s="17" t="str">
        <f>IF('Additional Coverages'!P82&gt;0,"X","")</f>
        <v/>
      </c>
      <c r="C93" s="16" t="s">
        <v>10</v>
      </c>
      <c r="E93" s="17" t="str">
        <f>IF(B93="X","","X")</f>
        <v>X</v>
      </c>
      <c r="F93" s="16" t="s">
        <v>9</v>
      </c>
      <c r="G93" s="27"/>
      <c r="H93" s="27"/>
      <c r="I93" s="27"/>
      <c r="J93" s="27"/>
      <c r="K93" s="27"/>
    </row>
    <row r="94" spans="2:13" x14ac:dyDescent="0.3">
      <c r="B94" s="318" t="s">
        <v>12</v>
      </c>
      <c r="C94" s="318"/>
      <c r="D94" s="318"/>
      <c r="E94" s="318"/>
      <c r="F94" s="318"/>
      <c r="G94" s="318"/>
      <c r="H94" s="318"/>
      <c r="I94" s="320" t="str">
        <f>IF('Additional Coverages'!P85&gt;0,'Additional Coverages'!P85,"")</f>
        <v/>
      </c>
      <c r="J94" s="320"/>
      <c r="K94" s="15" t="s">
        <v>11</v>
      </c>
    </row>
    <row r="95" spans="2:13" ht="10.5" customHeight="1" x14ac:dyDescent="0.3"/>
    <row r="103" spans="9:10" x14ac:dyDescent="0.3">
      <c r="I103" s="38"/>
      <c r="J103" s="38"/>
    </row>
  </sheetData>
  <sheetProtection password="D37B" sheet="1" objects="1" scenarios="1" selectLockedCells="1" selectUnlockedCells="1"/>
  <mergeCells count="41">
    <mergeCell ref="B55:H55"/>
    <mergeCell ref="B59:H59"/>
    <mergeCell ref="B63:H63"/>
    <mergeCell ref="B67:H67"/>
    <mergeCell ref="B22:F22"/>
    <mergeCell ref="B32:H32"/>
    <mergeCell ref="B36:H36"/>
    <mergeCell ref="B40:I40"/>
    <mergeCell ref="B41:F41"/>
    <mergeCell ref="B27:M28"/>
    <mergeCell ref="I32:J32"/>
    <mergeCell ref="J40:K40"/>
    <mergeCell ref="I36:J36"/>
    <mergeCell ref="B48:M49"/>
    <mergeCell ref="B50:M51"/>
    <mergeCell ref="I55:J55"/>
    <mergeCell ref="B2:M2"/>
    <mergeCell ref="B10:M10"/>
    <mergeCell ref="J21:K21"/>
    <mergeCell ref="B16:M17"/>
    <mergeCell ref="B11:M11"/>
    <mergeCell ref="B4:M4"/>
    <mergeCell ref="B21:I21"/>
    <mergeCell ref="B13:L13"/>
    <mergeCell ref="A6:D6"/>
    <mergeCell ref="M6:N6"/>
    <mergeCell ref="I6:K6"/>
    <mergeCell ref="F6:G6"/>
    <mergeCell ref="I59:J59"/>
    <mergeCell ref="I75:J75"/>
    <mergeCell ref="I63:J63"/>
    <mergeCell ref="I67:J67"/>
    <mergeCell ref="B71:H71"/>
    <mergeCell ref="I71:J71"/>
    <mergeCell ref="B90:H90"/>
    <mergeCell ref="B94:H94"/>
    <mergeCell ref="I79:J79"/>
    <mergeCell ref="B75:H75"/>
    <mergeCell ref="B79:H79"/>
    <mergeCell ref="I94:J94"/>
    <mergeCell ref="I90:J90"/>
  </mergeCells>
  <conditionalFormatting sqref="G35:M35 B33:M33">
    <cfRule type="containsText" dxfId="16" priority="29" operator="containsText" text="Verify">
      <formula>NOT(ISERROR(SEARCH("Verify",B33)))</formula>
    </cfRule>
  </conditionalFormatting>
  <conditionalFormatting sqref="B42:M42 B45:M45 G43:M44 G46:M47">
    <cfRule type="containsText" dxfId="15" priority="28" operator="containsText" text="Verify">
      <formula>NOT(ISERROR(SEARCH("Verify",B42)))</formula>
    </cfRule>
  </conditionalFormatting>
  <conditionalFormatting sqref="C69:M69 L71:M71 G70:M70 C73:K73 G74:K74 C88:K88 G89:K89 C92:K92 G93:K93 C53:K53 G54:K54 C57:K57 G58:K58 C61:K61 G62:K62">
    <cfRule type="containsText" dxfId="14" priority="24" operator="containsText" text="Verify">
      <formula>NOT(ISERROR(SEARCH("Verify",#REF!)))</formula>
    </cfRule>
  </conditionalFormatting>
  <conditionalFormatting sqref="C65:K65 G66:K66">
    <cfRule type="containsText" dxfId="13" priority="17" operator="containsText" text="Verify">
      <formula>NOT(ISERROR(SEARCH("Verify",#REF!)))</formula>
    </cfRule>
  </conditionalFormatting>
  <conditionalFormatting sqref="G81:M81">
    <cfRule type="containsText" dxfId="12" priority="16" operator="containsText" text="Endorsement">
      <formula>NOT(ISERROR(SEARCH("Endorsement",#REF!)))</formula>
    </cfRule>
  </conditionalFormatting>
  <conditionalFormatting sqref="G82:M83 G86:M87">
    <cfRule type="containsText" dxfId="11" priority="47" operator="containsText" text="Endorsement">
      <formula>NOT(ISERROR(SEARCH("Endorsement",#REF!)))</formula>
    </cfRule>
  </conditionalFormatting>
  <conditionalFormatting sqref="B48">
    <cfRule type="containsText" dxfId="10" priority="11" operator="containsText" text="Pollution">
      <formula>NOT(ISERROR(SEARCH("Pollution",B48)))</formula>
    </cfRule>
  </conditionalFormatting>
  <conditionalFormatting sqref="B10:M10">
    <cfRule type="cellIs" dxfId="9" priority="10" operator="equal">
      <formula>0</formula>
    </cfRule>
  </conditionalFormatting>
  <conditionalFormatting sqref="B11:M11">
    <cfRule type="cellIs" dxfId="8" priority="9" operator="equal">
      <formula>0</formula>
    </cfRule>
  </conditionalFormatting>
  <conditionalFormatting sqref="A6:D7">
    <cfRule type="containsText" dxfId="7" priority="4" operator="containsText" text="Completed">
      <formula>NOT(ISERROR(SEARCH("Completed",A6)))</formula>
    </cfRule>
    <cfRule type="containsText" dxfId="6" priority="8" operator="containsText" text="Complete">
      <formula>NOT(ISERROR(SEARCH("Complete",A6)))</formula>
    </cfRule>
  </conditionalFormatting>
  <conditionalFormatting sqref="M6:N7">
    <cfRule type="containsText" dxfId="5" priority="1" operator="containsText" text="Completed">
      <formula>NOT(ISERROR(SEARCH("Completed",M6)))</formula>
    </cfRule>
    <cfRule type="containsText" dxfId="4" priority="7" operator="containsText" text="Complete">
      <formula>NOT(ISERROR(SEARCH("Complete",M6)))</formula>
    </cfRule>
  </conditionalFormatting>
  <conditionalFormatting sqref="I6:K7">
    <cfRule type="containsText" dxfId="3" priority="2" operator="containsText" text="Completed">
      <formula>NOT(ISERROR(SEARCH("Completed",I6)))</formula>
    </cfRule>
    <cfRule type="containsText" dxfId="2" priority="6" operator="containsText" text="Complete">
      <formula>NOT(ISERROR(SEARCH("Complete",I6)))</formula>
    </cfRule>
  </conditionalFormatting>
  <conditionalFormatting sqref="F6:G7">
    <cfRule type="containsText" dxfId="1" priority="3" operator="containsText" text="Completed">
      <formula>NOT(ISERROR(SEARCH("Completed",F6)))</formula>
    </cfRule>
    <cfRule type="containsText" dxfId="0" priority="5" operator="containsText" text="Complete">
      <formula>NOT(ISERROR(SEARCH("Complete",F6)))</formula>
    </cfRule>
  </conditionalFormatting>
  <pageMargins left="0.25" right="0.25" top="0.75" bottom="0.75" header="0.3" footer="0.3"/>
  <pageSetup orientation="portrait" r:id="rId1"/>
  <headerFooter>
    <oddFooter>&amp;C&amp;D&amp;R&amp;P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5"/>
  <sheetViews>
    <sheetView showGridLines="0" showRowColHeaders="0" zoomScale="85" zoomScaleNormal="85" workbookViewId="0">
      <pane ySplit="2" topLeftCell="A3" activePane="bottomLeft" state="frozen"/>
      <selection pane="bottomLeft" activeCell="F23" sqref="F23"/>
    </sheetView>
  </sheetViews>
  <sheetFormatPr defaultRowHeight="14.4" x14ac:dyDescent="0.3"/>
  <cols>
    <col min="1" max="1" width="4.109375" customWidth="1"/>
    <col min="2" max="27" width="7.6640625" customWidth="1"/>
    <col min="28" max="28" width="4.109375" customWidth="1"/>
  </cols>
  <sheetData>
    <row r="1" spans="1:28" ht="15" customHeight="1" x14ac:dyDescent="0.3">
      <c r="A1" s="3"/>
      <c r="B1" s="3"/>
      <c r="C1" s="181" t="s">
        <v>0</v>
      </c>
      <c r="D1" s="181"/>
      <c r="E1" s="181"/>
      <c r="F1" s="107"/>
      <c r="G1" s="107"/>
      <c r="H1" s="107"/>
      <c r="I1" s="107"/>
      <c r="J1" s="107"/>
      <c r="K1" s="3"/>
      <c r="L1" s="107"/>
      <c r="M1" s="3"/>
      <c r="N1" s="137"/>
      <c r="O1" s="137"/>
      <c r="P1" s="107"/>
      <c r="Q1" s="107"/>
      <c r="R1" s="107"/>
      <c r="S1" s="3"/>
      <c r="T1" s="3"/>
      <c r="U1" s="3"/>
      <c r="V1" s="3"/>
      <c r="W1" s="3"/>
      <c r="X1" s="181" t="s">
        <v>1</v>
      </c>
      <c r="Y1" s="181"/>
      <c r="Z1" s="181"/>
      <c r="AA1" s="3"/>
      <c r="AB1" s="3"/>
    </row>
    <row r="2" spans="1:28" ht="15" customHeight="1" x14ac:dyDescent="0.3">
      <c r="A2" s="3"/>
      <c r="B2" s="3"/>
      <c r="C2" s="181"/>
      <c r="D2" s="181"/>
      <c r="E2" s="181"/>
      <c r="F2" s="107"/>
      <c r="G2" s="107"/>
      <c r="H2" s="107"/>
      <c r="I2" s="107"/>
      <c r="J2" s="107"/>
      <c r="K2" s="3"/>
      <c r="L2" s="107"/>
      <c r="M2" s="107"/>
      <c r="N2" s="137"/>
      <c r="O2" s="137"/>
      <c r="P2" s="107"/>
      <c r="Q2" s="107"/>
      <c r="R2" s="107"/>
      <c r="S2" s="3"/>
      <c r="T2" s="3"/>
      <c r="U2" s="3"/>
      <c r="V2" s="3"/>
      <c r="W2" s="3"/>
      <c r="X2" s="181"/>
      <c r="Y2" s="181"/>
      <c r="Z2" s="181"/>
      <c r="AA2" s="3"/>
      <c r="AB2" s="3"/>
    </row>
    <row r="3" spans="1:28" ht="15" customHeight="1" x14ac:dyDescent="0.85">
      <c r="G3" s="134"/>
      <c r="H3" s="134"/>
      <c r="I3" s="134"/>
      <c r="J3" s="134"/>
      <c r="K3" s="134"/>
      <c r="L3" s="134"/>
      <c r="M3" s="134"/>
      <c r="N3" s="134"/>
      <c r="O3" s="134"/>
      <c r="P3" s="134"/>
      <c r="Q3" s="134"/>
      <c r="R3" s="134"/>
      <c r="S3" s="134"/>
      <c r="T3" s="134"/>
      <c r="U3" s="134"/>
      <c r="V3" s="134"/>
      <c r="W3" s="134"/>
    </row>
    <row r="4" spans="1:28" ht="15" customHeight="1" x14ac:dyDescent="0.85">
      <c r="G4" s="134"/>
      <c r="H4" s="134"/>
      <c r="I4" s="134"/>
      <c r="J4" s="134"/>
      <c r="K4" s="134"/>
      <c r="L4" s="134"/>
      <c r="M4" s="134"/>
      <c r="N4" s="134"/>
      <c r="O4" s="134"/>
      <c r="P4" s="134"/>
      <c r="Q4" s="134"/>
      <c r="R4" s="134"/>
      <c r="S4" s="134"/>
      <c r="T4" s="134"/>
      <c r="U4" s="134"/>
      <c r="V4" s="134"/>
      <c r="W4" s="134"/>
    </row>
    <row r="5" spans="1:28" ht="15" customHeight="1" x14ac:dyDescent="0.3">
      <c r="F5" s="182" t="s">
        <v>286</v>
      </c>
      <c r="G5" s="182"/>
      <c r="H5" s="182"/>
      <c r="I5" s="182"/>
      <c r="J5" s="182"/>
      <c r="K5" s="182"/>
      <c r="L5" s="182"/>
      <c r="M5" s="182"/>
      <c r="N5" s="182"/>
      <c r="O5" s="182"/>
      <c r="P5" s="182"/>
      <c r="Q5" s="182"/>
      <c r="R5" s="182"/>
      <c r="S5" s="182"/>
      <c r="T5" s="182"/>
      <c r="U5" s="182"/>
      <c r="V5" s="182"/>
      <c r="W5" s="182"/>
    </row>
    <row r="6" spans="1:28" ht="15" customHeight="1" x14ac:dyDescent="0.3">
      <c r="F6" s="182"/>
      <c r="G6" s="182"/>
      <c r="H6" s="182"/>
      <c r="I6" s="182"/>
      <c r="J6" s="182"/>
      <c r="K6" s="182"/>
      <c r="L6" s="182"/>
      <c r="M6" s="182"/>
      <c r="N6" s="182"/>
      <c r="O6" s="182"/>
      <c r="P6" s="182"/>
      <c r="Q6" s="182"/>
      <c r="R6" s="182"/>
      <c r="S6" s="182"/>
      <c r="T6" s="182"/>
      <c r="U6" s="182"/>
      <c r="V6" s="182"/>
      <c r="W6" s="182"/>
    </row>
    <row r="7" spans="1:28" ht="15" customHeight="1" x14ac:dyDescent="0.3">
      <c r="F7" s="182"/>
      <c r="G7" s="182"/>
      <c r="H7" s="182"/>
      <c r="I7" s="182"/>
      <c r="J7" s="182"/>
      <c r="K7" s="182"/>
      <c r="L7" s="182"/>
      <c r="M7" s="182"/>
      <c r="N7" s="182"/>
      <c r="O7" s="182"/>
      <c r="P7" s="182"/>
      <c r="Q7" s="182"/>
      <c r="R7" s="182"/>
      <c r="S7" s="182"/>
      <c r="T7" s="182"/>
      <c r="U7" s="182"/>
      <c r="V7" s="182"/>
      <c r="W7" s="182"/>
    </row>
    <row r="8" spans="1:28" ht="15" customHeight="1" x14ac:dyDescent="0.3">
      <c r="F8" s="182" t="s">
        <v>341</v>
      </c>
      <c r="G8" s="182"/>
      <c r="H8" s="182"/>
      <c r="I8" s="182"/>
      <c r="J8" s="182"/>
      <c r="K8" s="182"/>
      <c r="L8" s="182"/>
      <c r="M8" s="182"/>
      <c r="N8" s="182"/>
      <c r="O8" s="182"/>
      <c r="P8" s="182"/>
      <c r="Q8" s="182"/>
      <c r="R8" s="182"/>
      <c r="S8" s="182"/>
      <c r="T8" s="182"/>
      <c r="U8" s="182"/>
      <c r="V8" s="182"/>
      <c r="W8" s="182"/>
    </row>
    <row r="9" spans="1:28" ht="15" customHeight="1" x14ac:dyDescent="0.3">
      <c r="F9" s="182"/>
      <c r="G9" s="182"/>
      <c r="H9" s="182"/>
      <c r="I9" s="182"/>
      <c r="J9" s="182"/>
      <c r="K9" s="182"/>
      <c r="L9" s="182"/>
      <c r="M9" s="182"/>
      <c r="N9" s="182"/>
      <c r="O9" s="182"/>
      <c r="P9" s="182"/>
      <c r="Q9" s="182"/>
      <c r="R9" s="182"/>
      <c r="S9" s="182"/>
      <c r="T9" s="182"/>
      <c r="U9" s="182"/>
      <c r="V9" s="182"/>
      <c r="W9" s="182"/>
    </row>
    <row r="10" spans="1:28" ht="15" customHeight="1" x14ac:dyDescent="0.3">
      <c r="F10" s="182"/>
      <c r="G10" s="182"/>
      <c r="H10" s="182"/>
      <c r="I10" s="182"/>
      <c r="J10" s="182"/>
      <c r="K10" s="182"/>
      <c r="L10" s="182"/>
      <c r="M10" s="182"/>
      <c r="N10" s="182"/>
      <c r="O10" s="182"/>
      <c r="P10" s="182"/>
      <c r="Q10" s="182"/>
      <c r="R10" s="182"/>
      <c r="S10" s="182"/>
      <c r="T10" s="182"/>
      <c r="U10" s="182"/>
      <c r="V10" s="182"/>
      <c r="W10" s="182"/>
    </row>
    <row r="11" spans="1:28" ht="15" customHeight="1" x14ac:dyDescent="0.55000000000000004">
      <c r="K11" s="23"/>
      <c r="L11" s="23"/>
      <c r="M11" s="23"/>
      <c r="N11" s="23"/>
      <c r="O11" s="23"/>
    </row>
    <row r="12" spans="1:28" ht="15" customHeight="1" x14ac:dyDescent="0.55000000000000004">
      <c r="K12" s="23"/>
      <c r="L12" s="23"/>
      <c r="M12" s="23"/>
      <c r="N12" s="23"/>
      <c r="O12" s="23"/>
    </row>
    <row r="13" spans="1:28" ht="15" customHeight="1" x14ac:dyDescent="0.3">
      <c r="F13" s="183" t="s">
        <v>342</v>
      </c>
      <c r="G13" s="184"/>
      <c r="H13" s="184"/>
      <c r="I13" s="184"/>
      <c r="J13" s="184"/>
      <c r="K13" s="184"/>
      <c r="L13" s="184"/>
      <c r="M13" s="184"/>
      <c r="N13" s="184"/>
      <c r="O13" s="184"/>
      <c r="P13" s="184"/>
      <c r="Q13" s="184"/>
      <c r="R13" s="184"/>
      <c r="S13" s="184"/>
      <c r="T13" s="184"/>
      <c r="U13" s="184"/>
      <c r="V13" s="184"/>
      <c r="W13" s="184"/>
    </row>
    <row r="14" spans="1:28" ht="15" customHeight="1" x14ac:dyDescent="0.3">
      <c r="F14" s="184"/>
      <c r="G14" s="184"/>
      <c r="H14" s="184"/>
      <c r="I14" s="184"/>
      <c r="J14" s="184"/>
      <c r="K14" s="184"/>
      <c r="L14" s="184"/>
      <c r="M14" s="184"/>
      <c r="N14" s="184"/>
      <c r="O14" s="184"/>
      <c r="P14" s="184"/>
      <c r="Q14" s="184"/>
      <c r="R14" s="184"/>
      <c r="S14" s="184"/>
      <c r="T14" s="184"/>
      <c r="U14" s="184"/>
      <c r="V14" s="184"/>
      <c r="W14" s="184"/>
    </row>
    <row r="15" spans="1:28" ht="15" customHeight="1" x14ac:dyDescent="0.3">
      <c r="F15" s="184"/>
      <c r="G15" s="184"/>
      <c r="H15" s="184"/>
      <c r="I15" s="184"/>
      <c r="J15" s="184"/>
      <c r="K15" s="184"/>
      <c r="L15" s="184"/>
      <c r="M15" s="184"/>
      <c r="N15" s="184"/>
      <c r="O15" s="184"/>
      <c r="P15" s="184"/>
      <c r="Q15" s="184"/>
      <c r="R15" s="184"/>
      <c r="S15" s="184"/>
      <c r="T15" s="184"/>
      <c r="U15" s="184"/>
      <c r="V15" s="184"/>
      <c r="W15" s="184"/>
    </row>
    <row r="16" spans="1:28" ht="15" customHeight="1" x14ac:dyDescent="0.55000000000000004">
      <c r="F16" s="2"/>
      <c r="G16" s="2"/>
      <c r="H16" s="2"/>
      <c r="I16" s="2"/>
      <c r="J16" s="2"/>
      <c r="K16" s="138"/>
      <c r="L16" s="138"/>
      <c r="M16" s="138"/>
      <c r="N16" s="138"/>
      <c r="O16" s="138"/>
      <c r="P16" s="2"/>
      <c r="Q16" s="2"/>
      <c r="R16" s="2"/>
      <c r="S16" s="2"/>
      <c r="T16" s="2"/>
      <c r="U16" s="2"/>
      <c r="V16" s="2"/>
      <c r="W16" s="2"/>
    </row>
    <row r="17" spans="6:23" ht="15" customHeight="1" x14ac:dyDescent="0.55000000000000004">
      <c r="F17" s="139" t="s">
        <v>304</v>
      </c>
      <c r="G17" s="2"/>
      <c r="H17" s="2"/>
      <c r="I17" s="2"/>
      <c r="J17" s="2"/>
      <c r="K17" s="138"/>
      <c r="L17" s="138"/>
      <c r="M17" s="138"/>
      <c r="N17" s="138"/>
      <c r="O17" s="138"/>
      <c r="P17" s="2"/>
      <c r="Q17" s="2"/>
      <c r="R17" s="2"/>
      <c r="S17" s="2"/>
      <c r="T17" s="2"/>
      <c r="U17" s="2"/>
      <c r="V17" s="2"/>
      <c r="W17" s="2"/>
    </row>
    <row r="18" spans="6:23" ht="15" customHeight="1" x14ac:dyDescent="0.55000000000000004">
      <c r="F18" s="2"/>
      <c r="G18" s="2"/>
      <c r="H18" s="2"/>
      <c r="I18" s="2"/>
      <c r="J18" s="2"/>
      <c r="K18" s="138"/>
      <c r="L18" s="138"/>
      <c r="M18" s="138"/>
      <c r="N18" s="138"/>
      <c r="O18" s="138"/>
      <c r="P18" s="2"/>
      <c r="Q18" s="2"/>
      <c r="R18" s="2"/>
      <c r="S18" s="2"/>
      <c r="T18" s="2"/>
      <c r="U18" s="2"/>
      <c r="V18" s="2"/>
      <c r="W18" s="2"/>
    </row>
    <row r="19" spans="6:23" ht="15" customHeight="1" x14ac:dyDescent="0.3">
      <c r="F19" s="189" t="s">
        <v>343</v>
      </c>
      <c r="G19" s="189"/>
      <c r="H19" s="189"/>
      <c r="I19" s="189"/>
      <c r="J19" s="189"/>
      <c r="K19" s="189"/>
      <c r="L19" s="189"/>
      <c r="M19" s="189"/>
      <c r="N19" s="189"/>
      <c r="O19" s="189"/>
      <c r="P19" s="189"/>
      <c r="Q19" s="189"/>
      <c r="R19" s="189"/>
      <c r="S19" s="189"/>
      <c r="T19" s="189"/>
      <c r="U19" s="189"/>
      <c r="V19" s="189"/>
      <c r="W19" s="189"/>
    </row>
    <row r="20" spans="6:23" ht="15" customHeight="1" x14ac:dyDescent="0.3">
      <c r="F20" s="188" t="s">
        <v>344</v>
      </c>
      <c r="G20" s="188"/>
      <c r="H20" s="188"/>
      <c r="I20" s="188"/>
      <c r="J20" s="188"/>
      <c r="K20" s="188"/>
      <c r="L20" s="188"/>
      <c r="M20" s="188"/>
      <c r="N20" s="188"/>
      <c r="O20" s="188"/>
      <c r="P20" s="188"/>
      <c r="Q20" s="188"/>
      <c r="R20" s="188"/>
      <c r="S20" s="188"/>
      <c r="T20" s="188"/>
      <c r="U20" s="188"/>
      <c r="V20" s="188"/>
      <c r="W20" s="188"/>
    </row>
    <row r="21" spans="6:23" ht="15" customHeight="1" x14ac:dyDescent="0.55000000000000004">
      <c r="F21" s="2"/>
      <c r="G21" s="2"/>
      <c r="H21" s="2"/>
      <c r="I21" s="2"/>
      <c r="J21" s="2"/>
      <c r="K21" s="138"/>
      <c r="L21" s="138"/>
      <c r="M21" s="138"/>
      <c r="N21" s="138"/>
      <c r="O21" s="138"/>
      <c r="P21" s="2"/>
      <c r="Q21" s="2"/>
      <c r="R21" s="2"/>
      <c r="S21" s="2"/>
      <c r="T21" s="2"/>
      <c r="U21" s="2"/>
      <c r="V21" s="2"/>
      <c r="W21" s="2"/>
    </row>
    <row r="22" spans="6:23" ht="15" customHeight="1" x14ac:dyDescent="0.3">
      <c r="F22" s="188" t="s">
        <v>411</v>
      </c>
      <c r="G22" s="188"/>
      <c r="H22" s="188"/>
      <c r="I22" s="188"/>
      <c r="J22" s="188"/>
      <c r="K22" s="188"/>
      <c r="L22" s="188"/>
      <c r="M22" s="188"/>
      <c r="N22" s="188"/>
      <c r="O22" s="188"/>
      <c r="P22" s="188"/>
      <c r="Q22" s="188"/>
      <c r="R22" s="188"/>
      <c r="S22" s="188"/>
      <c r="T22" s="188"/>
      <c r="U22" s="188"/>
      <c r="V22" s="188"/>
      <c r="W22" s="188"/>
    </row>
    <row r="23" spans="6:23" ht="15" customHeight="1" x14ac:dyDescent="0.55000000000000004">
      <c r="F23" s="2"/>
      <c r="G23" s="2"/>
      <c r="H23" s="2"/>
      <c r="I23" s="2"/>
      <c r="J23" s="2"/>
      <c r="K23" s="138"/>
      <c r="L23" s="138"/>
      <c r="M23" s="138"/>
      <c r="N23" s="138"/>
      <c r="O23" s="138"/>
      <c r="P23" s="2"/>
      <c r="Q23" s="2"/>
      <c r="R23" s="2"/>
      <c r="S23" s="2"/>
      <c r="T23" s="2"/>
      <c r="U23" s="2"/>
      <c r="V23" s="2"/>
      <c r="W23" s="2"/>
    </row>
    <row r="24" spans="6:23" ht="15" customHeight="1" x14ac:dyDescent="0.55000000000000004">
      <c r="F24" s="139" t="s">
        <v>345</v>
      </c>
      <c r="G24" s="2"/>
      <c r="H24" s="2"/>
      <c r="I24" s="2"/>
      <c r="J24" s="2"/>
      <c r="K24" s="138"/>
      <c r="L24" s="138"/>
      <c r="M24" s="138"/>
      <c r="N24" s="138"/>
      <c r="O24" s="138"/>
      <c r="P24" s="2"/>
      <c r="Q24" s="2"/>
      <c r="R24" s="2"/>
      <c r="S24" s="2"/>
      <c r="T24" s="2"/>
      <c r="U24" s="2"/>
      <c r="V24" s="2"/>
      <c r="W24" s="2"/>
    </row>
    <row r="25" spans="6:23" ht="15" customHeight="1" x14ac:dyDescent="0.55000000000000004">
      <c r="F25" s="2"/>
      <c r="G25" s="2"/>
      <c r="H25" s="2"/>
      <c r="I25" s="2"/>
      <c r="J25" s="2"/>
      <c r="K25" s="138"/>
      <c r="L25" s="138"/>
      <c r="M25" s="138"/>
      <c r="N25" s="138"/>
      <c r="O25" s="138"/>
      <c r="P25" s="2"/>
      <c r="Q25" s="2"/>
      <c r="R25" s="2"/>
      <c r="S25" s="2"/>
      <c r="T25" s="2"/>
      <c r="U25" s="2"/>
      <c r="V25" s="2"/>
      <c r="W25" s="2"/>
    </row>
    <row r="26" spans="6:23" ht="15" customHeight="1" x14ac:dyDescent="0.3">
      <c r="F26" s="188" t="s">
        <v>397</v>
      </c>
      <c r="G26" s="188"/>
      <c r="H26" s="188"/>
      <c r="I26" s="188"/>
      <c r="J26" s="188"/>
      <c r="K26" s="188"/>
      <c r="L26" s="188"/>
      <c r="M26" s="188"/>
      <c r="N26" s="188"/>
      <c r="O26" s="188"/>
      <c r="P26" s="188"/>
      <c r="Q26" s="188"/>
      <c r="R26" s="188"/>
      <c r="S26" s="188"/>
      <c r="T26" s="188"/>
      <c r="U26" s="188"/>
      <c r="V26" s="188"/>
      <c r="W26" s="188"/>
    </row>
    <row r="27" spans="6:23" ht="15" customHeight="1" x14ac:dyDescent="0.55000000000000004">
      <c r="F27" s="2"/>
      <c r="G27" s="2"/>
      <c r="H27" s="2"/>
      <c r="I27" s="2"/>
      <c r="J27" s="2"/>
      <c r="K27" s="138"/>
      <c r="L27" s="138"/>
      <c r="M27" s="138"/>
      <c r="N27" s="138"/>
      <c r="O27" s="138"/>
      <c r="P27" s="2"/>
      <c r="Q27" s="2"/>
      <c r="R27" s="2"/>
      <c r="S27" s="2"/>
      <c r="T27" s="2"/>
      <c r="U27" s="2"/>
      <c r="V27" s="2"/>
      <c r="W27" s="2"/>
    </row>
    <row r="28" spans="6:23" ht="15" customHeight="1" x14ac:dyDescent="0.3">
      <c r="F28" s="140" t="s">
        <v>306</v>
      </c>
      <c r="G28" s="141" t="s">
        <v>346</v>
      </c>
      <c r="H28" s="141"/>
      <c r="I28" s="126"/>
      <c r="J28" s="126"/>
      <c r="K28" s="126"/>
      <c r="L28" s="126"/>
      <c r="M28" s="126"/>
      <c r="N28" s="126"/>
      <c r="O28" s="126"/>
      <c r="P28" s="126"/>
      <c r="Q28" s="126"/>
      <c r="R28" s="126"/>
      <c r="S28" s="126"/>
      <c r="T28" s="126"/>
      <c r="U28" s="126"/>
      <c r="V28" s="126"/>
      <c r="W28" s="126"/>
    </row>
    <row r="29" spans="6:23" ht="15" customHeight="1" x14ac:dyDescent="0.3">
      <c r="F29" s="140" t="s">
        <v>307</v>
      </c>
      <c r="G29" s="141" t="s">
        <v>347</v>
      </c>
      <c r="H29" s="155"/>
      <c r="I29" s="126"/>
      <c r="J29" s="126"/>
      <c r="K29" s="126"/>
      <c r="L29" s="126"/>
      <c r="M29" s="126"/>
      <c r="N29" s="126"/>
      <c r="O29" s="126"/>
      <c r="P29" s="126"/>
      <c r="Q29" s="126"/>
      <c r="R29" s="126"/>
      <c r="S29" s="126"/>
      <c r="T29" s="126"/>
      <c r="U29" s="126"/>
      <c r="V29" s="126"/>
      <c r="W29" s="126"/>
    </row>
    <row r="30" spans="6:23" ht="15" customHeight="1" x14ac:dyDescent="0.3">
      <c r="F30" s="140" t="s">
        <v>307</v>
      </c>
      <c r="G30" s="11" t="s">
        <v>348</v>
      </c>
      <c r="H30" s="154"/>
      <c r="I30" s="126"/>
      <c r="J30" s="126"/>
      <c r="K30" s="126"/>
      <c r="L30" s="126"/>
      <c r="M30" s="126"/>
      <c r="N30" s="126"/>
      <c r="O30" s="126"/>
      <c r="P30" s="126"/>
      <c r="Q30" s="126"/>
      <c r="R30" s="126"/>
      <c r="S30" s="126"/>
      <c r="T30" s="126"/>
      <c r="U30" s="126"/>
      <c r="V30" s="126"/>
      <c r="W30" s="126"/>
    </row>
    <row r="31" spans="6:23" ht="15" customHeight="1" x14ac:dyDescent="0.55000000000000004">
      <c r="F31" s="2"/>
      <c r="G31" s="2"/>
      <c r="H31" s="2"/>
      <c r="I31" s="2"/>
      <c r="J31" s="2"/>
      <c r="K31" s="138"/>
      <c r="L31" s="138"/>
      <c r="M31" s="138"/>
      <c r="N31" s="138"/>
      <c r="O31" s="138"/>
      <c r="P31" s="2"/>
      <c r="Q31" s="2"/>
      <c r="R31" s="2"/>
      <c r="S31" s="2"/>
      <c r="T31" s="2"/>
      <c r="U31" s="2"/>
      <c r="V31" s="2"/>
      <c r="W31" s="2"/>
    </row>
    <row r="32" spans="6:23" ht="15" customHeight="1" x14ac:dyDescent="0.55000000000000004">
      <c r="F32" s="139" t="s">
        <v>349</v>
      </c>
      <c r="G32" s="2"/>
      <c r="H32" s="2"/>
      <c r="I32" s="2"/>
      <c r="J32" s="2"/>
      <c r="K32" s="138"/>
      <c r="L32" s="138"/>
      <c r="M32" s="138"/>
      <c r="N32" s="138"/>
      <c r="O32" s="138"/>
      <c r="P32" s="2"/>
      <c r="Q32" s="2"/>
      <c r="R32" s="2"/>
      <c r="S32" s="2"/>
      <c r="T32" s="2"/>
      <c r="U32" s="2"/>
      <c r="V32" s="2"/>
      <c r="W32" s="2"/>
    </row>
    <row r="33" spans="6:23" ht="15" customHeight="1" x14ac:dyDescent="0.55000000000000004">
      <c r="F33" s="2"/>
      <c r="G33" s="2"/>
      <c r="H33" s="2"/>
      <c r="I33" s="2"/>
      <c r="J33" s="2"/>
      <c r="K33" s="138"/>
      <c r="L33" s="138"/>
      <c r="M33" s="138"/>
      <c r="N33" s="138"/>
      <c r="O33" s="138"/>
      <c r="P33" s="2"/>
      <c r="Q33" s="2"/>
      <c r="R33" s="2"/>
      <c r="S33" s="2"/>
      <c r="T33" s="2"/>
      <c r="U33" s="2"/>
      <c r="V33" s="2"/>
      <c r="W33" s="2"/>
    </row>
    <row r="34" spans="6:23" ht="15" customHeight="1" x14ac:dyDescent="0.55000000000000004">
      <c r="F34" s="152" t="s">
        <v>398</v>
      </c>
      <c r="G34" s="2"/>
      <c r="H34" s="2"/>
      <c r="I34" s="2"/>
      <c r="J34" s="2"/>
      <c r="K34" s="138"/>
      <c r="L34" s="138"/>
      <c r="M34" s="138"/>
      <c r="N34" s="138"/>
      <c r="O34" s="138"/>
      <c r="P34" s="2"/>
      <c r="Q34" s="2"/>
      <c r="R34" s="2"/>
      <c r="S34" s="2"/>
      <c r="T34" s="2"/>
      <c r="U34" s="2"/>
      <c r="V34" s="2"/>
      <c r="W34" s="2"/>
    </row>
    <row r="35" spans="6:23" ht="15" customHeight="1" x14ac:dyDescent="0.55000000000000004">
      <c r="F35" s="152"/>
      <c r="G35" s="2"/>
      <c r="H35" s="2"/>
      <c r="I35" s="2"/>
      <c r="J35" s="2"/>
      <c r="K35" s="159"/>
      <c r="L35" s="138"/>
      <c r="M35" s="138"/>
      <c r="N35" s="138"/>
      <c r="O35" s="138"/>
      <c r="P35" s="2"/>
      <c r="Q35" s="2"/>
      <c r="R35" s="2"/>
      <c r="S35" s="2"/>
      <c r="T35" s="2"/>
      <c r="U35" s="2"/>
      <c r="V35" s="2"/>
      <c r="W35" s="2"/>
    </row>
    <row r="36" spans="6:23" ht="15" customHeight="1" thickBot="1" x14ac:dyDescent="0.35">
      <c r="F36" s="152"/>
      <c r="G36" s="160" t="s">
        <v>350</v>
      </c>
      <c r="H36" s="206" t="s">
        <v>351</v>
      </c>
      <c r="I36" s="207"/>
      <c r="J36" s="208"/>
      <c r="K36" s="206" t="s">
        <v>352</v>
      </c>
      <c r="L36" s="207"/>
      <c r="M36" s="207"/>
      <c r="N36" s="207"/>
      <c r="O36" s="207"/>
      <c r="P36" s="207"/>
      <c r="Q36" s="207"/>
      <c r="R36" s="207"/>
      <c r="S36" s="207"/>
      <c r="T36" s="207"/>
      <c r="U36" s="207"/>
      <c r="V36" s="208"/>
      <c r="W36" s="158"/>
    </row>
    <row r="37" spans="6:23" ht="63.9" customHeight="1" x14ac:dyDescent="0.3">
      <c r="F37" s="2"/>
      <c r="G37" s="161">
        <v>1</v>
      </c>
      <c r="H37" s="209" t="s">
        <v>353</v>
      </c>
      <c r="I37" s="210"/>
      <c r="J37" s="211"/>
      <c r="K37" s="202" t="s">
        <v>354</v>
      </c>
      <c r="L37" s="203"/>
      <c r="M37" s="203"/>
      <c r="N37" s="203"/>
      <c r="O37" s="203"/>
      <c r="P37" s="203"/>
      <c r="Q37" s="203"/>
      <c r="R37" s="203"/>
      <c r="S37" s="203"/>
      <c r="T37" s="203"/>
      <c r="U37" s="203"/>
      <c r="V37" s="204"/>
      <c r="W37" s="2"/>
    </row>
    <row r="38" spans="6:23" ht="84" customHeight="1" x14ac:dyDescent="0.3">
      <c r="F38" s="2"/>
      <c r="G38" s="157">
        <v>2</v>
      </c>
      <c r="H38" s="212" t="s">
        <v>353</v>
      </c>
      <c r="I38" s="212"/>
      <c r="J38" s="212"/>
      <c r="K38" s="199" t="s">
        <v>399</v>
      </c>
      <c r="L38" s="200"/>
      <c r="M38" s="200"/>
      <c r="N38" s="200"/>
      <c r="O38" s="200"/>
      <c r="P38" s="200"/>
      <c r="Q38" s="200"/>
      <c r="R38" s="200"/>
      <c r="S38" s="200"/>
      <c r="T38" s="200"/>
      <c r="U38" s="200"/>
      <c r="V38" s="201"/>
      <c r="W38" s="2"/>
    </row>
    <row r="39" spans="6:23" ht="84" customHeight="1" x14ac:dyDescent="0.3">
      <c r="F39" s="156"/>
      <c r="G39" s="157">
        <v>3</v>
      </c>
      <c r="H39" s="212" t="s">
        <v>353</v>
      </c>
      <c r="I39" s="212"/>
      <c r="J39" s="212"/>
      <c r="K39" s="199" t="s">
        <v>383</v>
      </c>
      <c r="L39" s="200"/>
      <c r="M39" s="200"/>
      <c r="N39" s="200"/>
      <c r="O39" s="200"/>
      <c r="P39" s="200"/>
      <c r="Q39" s="200"/>
      <c r="R39" s="200"/>
      <c r="S39" s="200"/>
      <c r="T39" s="200"/>
      <c r="U39" s="200"/>
      <c r="V39" s="201"/>
      <c r="W39" s="156"/>
    </row>
    <row r="40" spans="6:23" ht="29.4" customHeight="1" x14ac:dyDescent="0.3">
      <c r="F40" s="156"/>
      <c r="G40" s="157">
        <v>4</v>
      </c>
      <c r="H40" s="212" t="s">
        <v>353</v>
      </c>
      <c r="I40" s="212"/>
      <c r="J40" s="212"/>
      <c r="K40" s="205" t="s">
        <v>355</v>
      </c>
      <c r="L40" s="200"/>
      <c r="M40" s="200"/>
      <c r="N40" s="200"/>
      <c r="O40" s="200"/>
      <c r="P40" s="200"/>
      <c r="Q40" s="200"/>
      <c r="R40" s="200"/>
      <c r="S40" s="200"/>
      <c r="T40" s="200"/>
      <c r="U40" s="200"/>
      <c r="V40" s="201"/>
      <c r="W40" s="156"/>
    </row>
    <row r="41" spans="6:23" ht="29.4" customHeight="1" x14ac:dyDescent="0.3">
      <c r="F41" s="156"/>
      <c r="G41" s="157">
        <v>5</v>
      </c>
      <c r="H41" s="213" t="s">
        <v>356</v>
      </c>
      <c r="I41" s="214"/>
      <c r="J41" s="215"/>
      <c r="K41" s="205" t="s">
        <v>357</v>
      </c>
      <c r="L41" s="200"/>
      <c r="M41" s="200"/>
      <c r="N41" s="200"/>
      <c r="O41" s="200"/>
      <c r="P41" s="200"/>
      <c r="Q41" s="200"/>
      <c r="R41" s="200"/>
      <c r="S41" s="200"/>
      <c r="T41" s="200"/>
      <c r="U41" s="200"/>
      <c r="V41" s="201"/>
      <c r="W41" s="156"/>
    </row>
    <row r="42" spans="6:23" ht="84" customHeight="1" x14ac:dyDescent="0.3">
      <c r="F42" s="156"/>
      <c r="G42" s="157">
        <v>6</v>
      </c>
      <c r="H42" s="213" t="s">
        <v>356</v>
      </c>
      <c r="I42" s="214"/>
      <c r="J42" s="215"/>
      <c r="K42" s="199" t="s">
        <v>361</v>
      </c>
      <c r="L42" s="200"/>
      <c r="M42" s="200"/>
      <c r="N42" s="200"/>
      <c r="O42" s="200"/>
      <c r="P42" s="200"/>
      <c r="Q42" s="200"/>
      <c r="R42" s="200"/>
      <c r="S42" s="200"/>
      <c r="T42" s="200"/>
      <c r="U42" s="200"/>
      <c r="V42" s="201"/>
      <c r="W42" s="156"/>
    </row>
    <row r="43" spans="6:23" ht="63.9" customHeight="1" x14ac:dyDescent="0.3">
      <c r="F43" s="156"/>
      <c r="G43" s="157">
        <v>7</v>
      </c>
      <c r="H43" s="213" t="s">
        <v>356</v>
      </c>
      <c r="I43" s="214"/>
      <c r="J43" s="215"/>
      <c r="K43" s="199" t="s">
        <v>400</v>
      </c>
      <c r="L43" s="200"/>
      <c r="M43" s="200"/>
      <c r="N43" s="200"/>
      <c r="O43" s="200"/>
      <c r="P43" s="200"/>
      <c r="Q43" s="200"/>
      <c r="R43" s="200"/>
      <c r="S43" s="200"/>
      <c r="T43" s="200"/>
      <c r="U43" s="200"/>
      <c r="V43" s="201"/>
      <c r="W43" s="156"/>
    </row>
    <row r="44" spans="6:23" ht="44.1" customHeight="1" x14ac:dyDescent="0.3">
      <c r="F44" s="156"/>
      <c r="G44" s="157">
        <v>8</v>
      </c>
      <c r="H44" s="213" t="s">
        <v>356</v>
      </c>
      <c r="I44" s="214"/>
      <c r="J44" s="215"/>
      <c r="K44" s="199" t="s">
        <v>358</v>
      </c>
      <c r="L44" s="200"/>
      <c r="M44" s="200"/>
      <c r="N44" s="200"/>
      <c r="O44" s="200"/>
      <c r="P44" s="200"/>
      <c r="Q44" s="200"/>
      <c r="R44" s="200"/>
      <c r="S44" s="200"/>
      <c r="T44" s="200"/>
      <c r="U44" s="200"/>
      <c r="V44" s="201"/>
      <c r="W44" s="156"/>
    </row>
    <row r="45" spans="6:23" ht="44.1" customHeight="1" x14ac:dyDescent="0.3">
      <c r="F45" s="156"/>
      <c r="G45" s="157">
        <v>9</v>
      </c>
      <c r="H45" s="216" t="s">
        <v>359</v>
      </c>
      <c r="I45" s="217"/>
      <c r="J45" s="218"/>
      <c r="K45" s="199" t="s">
        <v>363</v>
      </c>
      <c r="L45" s="200"/>
      <c r="M45" s="200"/>
      <c r="N45" s="200"/>
      <c r="O45" s="200"/>
      <c r="P45" s="200"/>
      <c r="Q45" s="200"/>
      <c r="R45" s="200"/>
      <c r="S45" s="200"/>
      <c r="T45" s="200"/>
      <c r="U45" s="200"/>
      <c r="V45" s="201"/>
      <c r="W45" s="156"/>
    </row>
    <row r="46" spans="6:23" ht="44.1" customHeight="1" x14ac:dyDescent="0.3">
      <c r="F46" s="156"/>
      <c r="G46" s="157">
        <v>10</v>
      </c>
      <c r="H46" s="216" t="s">
        <v>359</v>
      </c>
      <c r="I46" s="217"/>
      <c r="J46" s="218"/>
      <c r="K46" s="199" t="s">
        <v>362</v>
      </c>
      <c r="L46" s="200"/>
      <c r="M46" s="200"/>
      <c r="N46" s="200"/>
      <c r="O46" s="200"/>
      <c r="P46" s="200"/>
      <c r="Q46" s="200"/>
      <c r="R46" s="200"/>
      <c r="S46" s="200"/>
      <c r="T46" s="200"/>
      <c r="U46" s="200"/>
      <c r="V46" s="201"/>
      <c r="W46" s="156"/>
    </row>
    <row r="47" spans="6:23" ht="15" customHeight="1" x14ac:dyDescent="0.3">
      <c r="F47" s="156"/>
      <c r="G47" s="156"/>
      <c r="H47" s="156"/>
      <c r="I47" s="156"/>
      <c r="J47" s="156"/>
      <c r="K47" s="156"/>
      <c r="L47" s="156"/>
      <c r="M47" s="156"/>
      <c r="N47" s="156"/>
      <c r="O47" s="156"/>
      <c r="P47" s="156"/>
      <c r="Q47" s="156"/>
      <c r="R47" s="156"/>
      <c r="S47" s="156"/>
      <c r="T47" s="156"/>
      <c r="U47" s="156"/>
      <c r="V47" s="156"/>
      <c r="W47" s="156"/>
    </row>
    <row r="48" spans="6:23" ht="15" customHeight="1" x14ac:dyDescent="0.55000000000000004">
      <c r="F48" s="139" t="s">
        <v>326</v>
      </c>
      <c r="G48" s="2"/>
      <c r="H48" s="2"/>
      <c r="I48" s="2"/>
      <c r="J48" s="2"/>
      <c r="K48" s="138"/>
      <c r="L48" s="138"/>
      <c r="M48" s="138"/>
      <c r="N48" s="138"/>
      <c r="O48" s="138"/>
      <c r="P48" s="2"/>
      <c r="Q48" s="2"/>
      <c r="R48" s="2"/>
      <c r="S48" s="2"/>
      <c r="T48" s="2"/>
      <c r="U48" s="2"/>
      <c r="V48" s="2"/>
      <c r="W48" s="2"/>
    </row>
    <row r="49" spans="6:23" ht="15" customHeight="1" x14ac:dyDescent="0.55000000000000004">
      <c r="F49" s="2"/>
      <c r="G49" s="2"/>
      <c r="H49" s="2"/>
      <c r="I49" s="2"/>
      <c r="J49" s="2"/>
      <c r="K49" s="138"/>
      <c r="L49" s="138"/>
      <c r="M49" s="138"/>
      <c r="N49" s="138"/>
      <c r="O49" s="138"/>
      <c r="P49" s="2"/>
      <c r="Q49" s="2"/>
      <c r="R49" s="2"/>
      <c r="S49" s="2"/>
      <c r="T49" s="2"/>
      <c r="U49" s="2"/>
      <c r="V49" s="2"/>
      <c r="W49" s="2"/>
    </row>
    <row r="50" spans="6:23" ht="15" customHeight="1" x14ac:dyDescent="0.3">
      <c r="F50" s="188" t="s">
        <v>394</v>
      </c>
      <c r="G50" s="188"/>
      <c r="H50" s="188"/>
      <c r="I50" s="188"/>
      <c r="J50" s="188"/>
      <c r="K50" s="188"/>
      <c r="L50" s="188"/>
      <c r="M50" s="188"/>
      <c r="N50" s="188"/>
      <c r="O50" s="188"/>
      <c r="P50" s="188"/>
      <c r="Q50" s="188"/>
      <c r="R50" s="188"/>
      <c r="S50" s="188"/>
      <c r="T50" s="188"/>
      <c r="U50" s="188"/>
      <c r="V50" s="188"/>
      <c r="W50" s="188"/>
    </row>
    <row r="51" spans="6:23" ht="15" customHeight="1" x14ac:dyDescent="0.55000000000000004">
      <c r="F51" s="2"/>
      <c r="G51" s="2"/>
      <c r="H51" s="2"/>
      <c r="I51" s="2"/>
      <c r="J51" s="2"/>
      <c r="K51" s="138"/>
      <c r="L51" s="138"/>
      <c r="M51" s="138"/>
      <c r="N51" s="138"/>
      <c r="O51" s="138"/>
      <c r="P51" s="2"/>
      <c r="Q51" s="2"/>
      <c r="R51" s="2"/>
      <c r="S51" s="2"/>
      <c r="T51" s="2"/>
      <c r="U51" s="2"/>
      <c r="V51" s="2"/>
      <c r="W51" s="2"/>
    </row>
    <row r="52" spans="6:23" ht="15" customHeight="1" x14ac:dyDescent="0.3">
      <c r="F52" s="194" t="s">
        <v>327</v>
      </c>
      <c r="G52" s="194"/>
      <c r="H52" s="194"/>
      <c r="I52" s="194"/>
      <c r="J52" s="194"/>
      <c r="K52" s="194"/>
      <c r="L52" s="194"/>
      <c r="M52" s="194"/>
      <c r="N52" s="194"/>
      <c r="O52" s="194"/>
      <c r="P52" s="194"/>
      <c r="Q52" s="194"/>
      <c r="R52" s="107"/>
      <c r="S52" s="107"/>
      <c r="T52" s="107"/>
      <c r="U52" s="107"/>
      <c r="V52" s="107"/>
      <c r="W52" s="107"/>
    </row>
    <row r="53" spans="6:23" ht="15" customHeight="1" x14ac:dyDescent="0.3">
      <c r="F53" s="194"/>
      <c r="G53" s="194"/>
      <c r="H53" s="194"/>
      <c r="I53" s="194"/>
      <c r="J53" s="194"/>
      <c r="K53" s="194"/>
      <c r="L53" s="194"/>
      <c r="M53" s="194"/>
      <c r="N53" s="194"/>
      <c r="O53" s="194"/>
      <c r="P53" s="194"/>
      <c r="Q53" s="194"/>
      <c r="R53" s="181" t="s">
        <v>0</v>
      </c>
      <c r="S53" s="181"/>
      <c r="T53" s="181"/>
      <c r="U53" s="107"/>
      <c r="V53" s="107"/>
      <c r="W53" s="107"/>
    </row>
    <row r="54" spans="6:23" ht="15" customHeight="1" x14ac:dyDescent="0.3">
      <c r="F54" s="194"/>
      <c r="G54" s="194"/>
      <c r="H54" s="194"/>
      <c r="I54" s="194"/>
      <c r="J54" s="194"/>
      <c r="K54" s="194"/>
      <c r="L54" s="194"/>
      <c r="M54" s="194"/>
      <c r="N54" s="194"/>
      <c r="O54" s="194"/>
      <c r="P54" s="194"/>
      <c r="Q54" s="194"/>
      <c r="R54" s="181"/>
      <c r="S54" s="181"/>
      <c r="T54" s="181"/>
      <c r="U54" s="107"/>
      <c r="V54" s="107"/>
      <c r="W54" s="107"/>
    </row>
    <row r="55" spans="6:23" ht="15" customHeight="1" x14ac:dyDescent="0.3">
      <c r="F55" s="194"/>
      <c r="G55" s="194"/>
      <c r="H55" s="194"/>
      <c r="I55" s="194"/>
      <c r="J55" s="194"/>
      <c r="K55" s="194"/>
      <c r="L55" s="194"/>
      <c r="M55" s="194"/>
      <c r="N55" s="194"/>
      <c r="O55" s="194"/>
      <c r="P55" s="194"/>
      <c r="Q55" s="194"/>
      <c r="R55" s="107"/>
      <c r="S55" s="107"/>
      <c r="T55" s="107"/>
      <c r="U55" s="107"/>
      <c r="V55" s="107"/>
      <c r="W55" s="107"/>
    </row>
  </sheetData>
  <sheetProtection password="D37B" sheet="1" objects="1" scenarios="1" selectLockedCells="1" selectUnlockedCells="1"/>
  <mergeCells count="34">
    <mergeCell ref="F20:W20"/>
    <mergeCell ref="F22:W22"/>
    <mergeCell ref="F26:W26"/>
    <mergeCell ref="C1:E2"/>
    <mergeCell ref="X1:Z2"/>
    <mergeCell ref="F5:W7"/>
    <mergeCell ref="F8:W10"/>
    <mergeCell ref="F13:W15"/>
    <mergeCell ref="F19:W19"/>
    <mergeCell ref="F50:W50"/>
    <mergeCell ref="F52:Q55"/>
    <mergeCell ref="R53:T54"/>
    <mergeCell ref="H36:J36"/>
    <mergeCell ref="K36:V36"/>
    <mergeCell ref="H37:J37"/>
    <mergeCell ref="H40:J40"/>
    <mergeCell ref="H41:J41"/>
    <mergeCell ref="H42:J42"/>
    <mergeCell ref="H43:J43"/>
    <mergeCell ref="H44:J44"/>
    <mergeCell ref="H45:J45"/>
    <mergeCell ref="H38:J38"/>
    <mergeCell ref="H39:J39"/>
    <mergeCell ref="K46:V46"/>
    <mergeCell ref="H46:J46"/>
    <mergeCell ref="K42:V42"/>
    <mergeCell ref="K43:V43"/>
    <mergeCell ref="K44:V44"/>
    <mergeCell ref="K45:V45"/>
    <mergeCell ref="K37:V37"/>
    <mergeCell ref="K38:V38"/>
    <mergeCell ref="K39:V39"/>
    <mergeCell ref="K40:V40"/>
    <mergeCell ref="K41:V41"/>
  </mergeCells>
  <pageMargins left="0.25" right="0.25" top="0.75" bottom="0.75" header="0.3" footer="0.3"/>
  <pageSetup paperSize="17" orientation="landscape" r:id="rId1"/>
  <drawing r:id="rId2"/>
  <pictur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9"/>
  <sheetViews>
    <sheetView showGridLines="0" showRowColHeaders="0" tabSelected="1" zoomScale="85" zoomScaleNormal="85" workbookViewId="0">
      <pane ySplit="2" topLeftCell="A3" activePane="bottomLeft" state="frozen"/>
      <selection pane="bottomLeft" activeCell="F36" sqref="F36:J36"/>
    </sheetView>
  </sheetViews>
  <sheetFormatPr defaultRowHeight="14.4" x14ac:dyDescent="0.3"/>
  <cols>
    <col min="1" max="1" width="4.109375" customWidth="1"/>
    <col min="2" max="27" width="7.6640625" customWidth="1"/>
    <col min="28" max="28" width="4.109375" customWidth="1"/>
  </cols>
  <sheetData>
    <row r="1" spans="1:28" ht="15" customHeight="1" x14ac:dyDescent="0.3">
      <c r="A1" s="3"/>
      <c r="B1" s="3"/>
      <c r="C1" s="181" t="s">
        <v>0</v>
      </c>
      <c r="D1" s="181"/>
      <c r="E1" s="181"/>
      <c r="F1" s="107"/>
      <c r="G1" s="107"/>
      <c r="H1" s="107"/>
      <c r="I1" s="107"/>
      <c r="J1" s="3"/>
      <c r="K1" s="230" t="s">
        <v>302</v>
      </c>
      <c r="L1" s="230"/>
      <c r="M1" s="230"/>
      <c r="N1" s="137"/>
      <c r="O1" s="137"/>
      <c r="P1" s="230" t="s">
        <v>341</v>
      </c>
      <c r="Q1" s="230"/>
      <c r="R1" s="230"/>
      <c r="S1" s="3"/>
      <c r="T1" s="3"/>
      <c r="U1" s="3"/>
      <c r="V1" s="3"/>
      <c r="W1" s="3"/>
      <c r="X1" s="181" t="s">
        <v>1</v>
      </c>
      <c r="Y1" s="181"/>
      <c r="Z1" s="181"/>
      <c r="AA1" s="3"/>
      <c r="AB1" s="3"/>
    </row>
    <row r="2" spans="1:28" ht="15" customHeight="1" x14ac:dyDescent="0.3">
      <c r="A2" s="3"/>
      <c r="B2" s="3"/>
      <c r="C2" s="181"/>
      <c r="D2" s="181"/>
      <c r="E2" s="181"/>
      <c r="F2" s="107"/>
      <c r="G2" s="107"/>
      <c r="H2" s="107"/>
      <c r="I2" s="107"/>
      <c r="J2" s="153"/>
      <c r="K2" s="230"/>
      <c r="L2" s="230"/>
      <c r="M2" s="230"/>
      <c r="N2" s="137"/>
      <c r="O2" s="137"/>
      <c r="P2" s="230"/>
      <c r="Q2" s="230"/>
      <c r="R2" s="230"/>
      <c r="S2" s="3"/>
      <c r="T2" s="3"/>
      <c r="U2" s="3"/>
      <c r="V2" s="3"/>
      <c r="W2" s="3"/>
      <c r="X2" s="181"/>
      <c r="Y2" s="181"/>
      <c r="Z2" s="181"/>
      <c r="AA2" s="3"/>
      <c r="AB2" s="3"/>
    </row>
    <row r="3" spans="1:28" ht="15" customHeight="1" x14ac:dyDescent="0.85">
      <c r="G3" s="134"/>
      <c r="H3" s="134"/>
      <c r="I3" s="134"/>
      <c r="J3" s="134"/>
      <c r="K3" s="134"/>
      <c r="L3" s="134"/>
      <c r="M3" s="134"/>
      <c r="N3" s="134"/>
      <c r="O3" s="134"/>
      <c r="P3" s="134"/>
      <c r="Q3" s="134"/>
      <c r="R3" s="134"/>
      <c r="S3" s="134"/>
      <c r="T3" s="134"/>
      <c r="U3" s="134"/>
      <c r="V3" s="134"/>
      <c r="W3" s="134"/>
    </row>
    <row r="4" spans="1:28" ht="15" customHeight="1" x14ac:dyDescent="0.85">
      <c r="G4" s="134"/>
      <c r="H4" s="134"/>
      <c r="I4" s="134"/>
      <c r="J4" s="134"/>
      <c r="K4" s="134"/>
      <c r="L4" s="134"/>
      <c r="M4" s="134"/>
      <c r="N4" s="134"/>
      <c r="O4" s="134"/>
      <c r="P4" s="134"/>
      <c r="Q4" s="134"/>
      <c r="R4" s="134"/>
      <c r="S4" s="134"/>
      <c r="T4" s="134"/>
      <c r="U4" s="134"/>
      <c r="V4" s="134"/>
      <c r="W4" s="134"/>
    </row>
    <row r="5" spans="1:28" ht="15" customHeight="1" x14ac:dyDescent="0.3">
      <c r="B5" s="41"/>
      <c r="C5" s="41"/>
      <c r="D5" s="41"/>
      <c r="E5" s="41"/>
      <c r="F5" s="182" t="s">
        <v>286</v>
      </c>
      <c r="G5" s="182"/>
      <c r="H5" s="182"/>
      <c r="I5" s="182"/>
      <c r="J5" s="182"/>
      <c r="K5" s="182"/>
      <c r="L5" s="182"/>
      <c r="M5" s="182"/>
      <c r="N5" s="182"/>
      <c r="O5" s="182"/>
      <c r="P5" s="182"/>
      <c r="Q5" s="182"/>
      <c r="R5" s="182"/>
      <c r="S5" s="182"/>
      <c r="T5" s="182"/>
      <c r="U5" s="182"/>
      <c r="V5" s="182"/>
      <c r="W5" s="182"/>
    </row>
    <row r="6" spans="1:28" ht="15" customHeight="1" x14ac:dyDescent="0.35">
      <c r="A6" s="149"/>
      <c r="B6" s="163"/>
      <c r="C6" s="163"/>
      <c r="D6" s="163"/>
      <c r="E6" s="41"/>
      <c r="F6" s="182"/>
      <c r="G6" s="182"/>
      <c r="H6" s="182"/>
      <c r="I6" s="182"/>
      <c r="J6" s="182"/>
      <c r="K6" s="182"/>
      <c r="L6" s="182"/>
      <c r="M6" s="182"/>
      <c r="N6" s="182"/>
      <c r="O6" s="182"/>
      <c r="P6" s="182"/>
      <c r="Q6" s="182"/>
      <c r="R6" s="182"/>
      <c r="S6" s="182"/>
      <c r="T6" s="182"/>
      <c r="U6" s="182"/>
      <c r="V6" s="182"/>
      <c r="W6" s="182"/>
    </row>
    <row r="7" spans="1:28" ht="15" customHeight="1" x14ac:dyDescent="0.3">
      <c r="A7" s="30"/>
      <c r="B7" s="164"/>
      <c r="C7" s="162"/>
      <c r="D7" s="162"/>
      <c r="E7" s="41"/>
      <c r="F7" s="182"/>
      <c r="G7" s="182"/>
      <c r="H7" s="182"/>
      <c r="I7" s="182"/>
      <c r="J7" s="182"/>
      <c r="K7" s="182"/>
      <c r="L7" s="182"/>
      <c r="M7" s="182"/>
      <c r="N7" s="182"/>
      <c r="O7" s="182"/>
      <c r="P7" s="182"/>
      <c r="Q7" s="182"/>
      <c r="R7" s="182"/>
      <c r="S7" s="182"/>
      <c r="T7" s="182"/>
      <c r="U7" s="182"/>
      <c r="V7" s="182"/>
      <c r="W7" s="182"/>
    </row>
    <row r="8" spans="1:28" ht="15" customHeight="1" x14ac:dyDescent="0.3">
      <c r="A8" s="30"/>
      <c r="B8" s="164"/>
      <c r="C8" s="162"/>
      <c r="D8" s="162"/>
      <c r="E8" s="41"/>
      <c r="F8" s="182" t="s">
        <v>285</v>
      </c>
      <c r="G8" s="182"/>
      <c r="H8" s="182"/>
      <c r="I8" s="182"/>
      <c r="J8" s="182"/>
      <c r="K8" s="182"/>
      <c r="L8" s="182"/>
      <c r="M8" s="182"/>
      <c r="N8" s="182"/>
      <c r="O8" s="182"/>
      <c r="P8" s="182"/>
      <c r="Q8" s="182"/>
      <c r="R8" s="182"/>
      <c r="S8" s="182"/>
      <c r="T8" s="182"/>
      <c r="U8" s="182"/>
      <c r="V8" s="182"/>
      <c r="W8" s="182"/>
    </row>
    <row r="9" spans="1:28" ht="15" customHeight="1" x14ac:dyDescent="0.3">
      <c r="A9" s="30"/>
      <c r="B9" s="164"/>
      <c r="C9" s="162"/>
      <c r="D9" s="162"/>
      <c r="E9" s="41"/>
      <c r="F9" s="182"/>
      <c r="G9" s="182"/>
      <c r="H9" s="182"/>
      <c r="I9" s="182"/>
      <c r="J9" s="182"/>
      <c r="K9" s="182"/>
      <c r="L9" s="182"/>
      <c r="M9" s="182"/>
      <c r="N9" s="182"/>
      <c r="O9" s="182"/>
      <c r="P9" s="182"/>
      <c r="Q9" s="182"/>
      <c r="R9" s="182"/>
      <c r="S9" s="182"/>
      <c r="T9" s="182"/>
      <c r="U9" s="182"/>
      <c r="V9" s="182"/>
      <c r="W9" s="182"/>
    </row>
    <row r="10" spans="1:28" ht="15" customHeight="1" x14ac:dyDescent="0.3">
      <c r="B10" s="41"/>
      <c r="C10" s="41"/>
      <c r="D10" s="41"/>
      <c r="E10" s="41"/>
      <c r="F10" s="182"/>
      <c r="G10" s="182"/>
      <c r="H10" s="182"/>
      <c r="I10" s="182"/>
      <c r="J10" s="182"/>
      <c r="K10" s="182"/>
      <c r="L10" s="182"/>
      <c r="M10" s="182"/>
      <c r="N10" s="182"/>
      <c r="O10" s="182"/>
      <c r="P10" s="182"/>
      <c r="Q10" s="182"/>
      <c r="R10" s="182"/>
      <c r="S10" s="182"/>
      <c r="T10" s="182"/>
      <c r="U10" s="182"/>
      <c r="V10" s="182"/>
      <c r="W10" s="182"/>
    </row>
    <row r="11" spans="1:28" ht="15" customHeight="1" x14ac:dyDescent="0.55000000000000004">
      <c r="B11" s="41"/>
      <c r="C11" s="41"/>
      <c r="D11" s="41"/>
      <c r="E11" s="41"/>
      <c r="K11" s="23"/>
      <c r="L11" s="23"/>
      <c r="M11" s="23"/>
      <c r="N11" s="23"/>
      <c r="O11" s="23"/>
    </row>
    <row r="12" spans="1:28" ht="30" customHeight="1" x14ac:dyDescent="0.3">
      <c r="D12" s="229" t="str">
        <f>IF('CGL Score'!C3&gt;0,"Completed","")</f>
        <v/>
      </c>
      <c r="E12" s="229"/>
      <c r="F12" s="229"/>
      <c r="G12" s="229"/>
      <c r="J12" s="229" t="str">
        <f>IF(AND('CGL Score'!C28&gt;0,'AL Score'!C3&gt;0),"Completed","")</f>
        <v/>
      </c>
      <c r="K12" s="229"/>
      <c r="L12" s="229"/>
      <c r="M12" s="229"/>
      <c r="P12" s="229" t="str">
        <f>IF(AND('CGL Score'!C28&gt;0,'PL Score'!C3&gt;0),"Completed",IF(AND('CGL Score'!C28&gt;0,'PL Score'!E27=6),"Completed",IF(AND('CGL Score'!C28&gt;0,'PL Score'!E43=4),"Completed",IF(AND('CGL Score'!C28&gt;0,'PL Score'!E45&gt;4),"Completed",""))))</f>
        <v/>
      </c>
      <c r="Q12" s="229"/>
      <c r="R12" s="229"/>
      <c r="S12" s="229"/>
      <c r="T12" s="109"/>
      <c r="U12" s="109"/>
      <c r="V12" s="229" t="str">
        <f>IF('AC Score'!B73=3,"Completed","")</f>
        <v/>
      </c>
      <c r="W12" s="229"/>
      <c r="X12" s="229"/>
      <c r="Y12" s="229"/>
    </row>
    <row r="13" spans="1:28" ht="15" customHeight="1" x14ac:dyDescent="0.3">
      <c r="D13" s="223" t="s">
        <v>173</v>
      </c>
      <c r="E13" s="223"/>
      <c r="F13" s="223"/>
      <c r="G13" s="223"/>
      <c r="J13" s="224" t="s">
        <v>2</v>
      </c>
      <c r="K13" s="224"/>
      <c r="L13" s="224"/>
      <c r="M13" s="224"/>
      <c r="P13" s="224" t="s">
        <v>181</v>
      </c>
      <c r="Q13" s="224"/>
      <c r="R13" s="224"/>
      <c r="S13" s="224"/>
      <c r="T13" s="31"/>
      <c r="U13" s="31"/>
      <c r="V13" s="224" t="s">
        <v>29</v>
      </c>
      <c r="W13" s="224"/>
      <c r="X13" s="224"/>
      <c r="Y13" s="224"/>
    </row>
    <row r="14" spans="1:28" ht="15" customHeight="1" x14ac:dyDescent="0.3">
      <c r="D14" s="223"/>
      <c r="E14" s="223"/>
      <c r="F14" s="223"/>
      <c r="G14" s="223"/>
      <c r="J14" s="224"/>
      <c r="K14" s="224"/>
      <c r="L14" s="224"/>
      <c r="M14" s="224"/>
      <c r="P14" s="224"/>
      <c r="Q14" s="224"/>
      <c r="R14" s="224"/>
      <c r="S14" s="224"/>
      <c r="T14" s="31"/>
      <c r="U14" s="31"/>
      <c r="V14" s="224"/>
      <c r="W14" s="224"/>
      <c r="X14" s="224"/>
      <c r="Y14" s="224"/>
    </row>
    <row r="15" spans="1:28" ht="15" customHeight="1" x14ac:dyDescent="0.3">
      <c r="D15" s="223"/>
      <c r="E15" s="223"/>
      <c r="F15" s="223"/>
      <c r="G15" s="223"/>
      <c r="J15" s="224"/>
      <c r="K15" s="224"/>
      <c r="L15" s="224"/>
      <c r="M15" s="224"/>
      <c r="P15" s="224"/>
      <c r="Q15" s="224"/>
      <c r="R15" s="224"/>
      <c r="S15" s="224"/>
      <c r="T15" s="31"/>
      <c r="U15" s="31"/>
      <c r="V15" s="224"/>
      <c r="W15" s="224"/>
      <c r="X15" s="224"/>
      <c r="Y15" s="224"/>
    </row>
    <row r="16" spans="1:28" ht="15" customHeight="1" x14ac:dyDescent="0.3">
      <c r="D16" s="221" t="s">
        <v>259</v>
      </c>
      <c r="E16" s="222"/>
      <c r="F16" s="222"/>
      <c r="G16" s="222"/>
      <c r="J16" s="221" t="s">
        <v>193</v>
      </c>
      <c r="K16" s="222"/>
      <c r="L16" s="222"/>
      <c r="M16" s="222"/>
      <c r="P16" s="221" t="s">
        <v>283</v>
      </c>
      <c r="Q16" s="222"/>
      <c r="R16" s="222"/>
      <c r="S16" s="222"/>
      <c r="T16" s="108"/>
      <c r="U16" s="108"/>
      <c r="V16" s="221" t="s">
        <v>299</v>
      </c>
      <c r="W16" s="222"/>
      <c r="X16" s="222"/>
      <c r="Y16" s="222"/>
    </row>
    <row r="17" spans="4:25" ht="15" customHeight="1" x14ac:dyDescent="0.3">
      <c r="D17" s="222"/>
      <c r="E17" s="222"/>
      <c r="F17" s="222"/>
      <c r="G17" s="222"/>
      <c r="J17" s="222"/>
      <c r="K17" s="222"/>
      <c r="L17" s="222"/>
      <c r="M17" s="222"/>
      <c r="P17" s="222"/>
      <c r="Q17" s="222"/>
      <c r="R17" s="222"/>
      <c r="S17" s="222"/>
      <c r="T17" s="108"/>
      <c r="U17" s="108"/>
      <c r="V17" s="222"/>
      <c r="W17" s="222"/>
      <c r="X17" s="222"/>
      <c r="Y17" s="222"/>
    </row>
    <row r="18" spans="4:25" ht="15" customHeight="1" x14ac:dyDescent="0.3">
      <c r="D18" s="222"/>
      <c r="E18" s="222"/>
      <c r="F18" s="222"/>
      <c r="G18" s="222"/>
      <c r="J18" s="222"/>
      <c r="K18" s="222"/>
      <c r="L18" s="222"/>
      <c r="M18" s="222"/>
      <c r="P18" s="222"/>
      <c r="Q18" s="222"/>
      <c r="R18" s="222"/>
      <c r="S18" s="222"/>
      <c r="T18" s="108"/>
      <c r="U18" s="108"/>
      <c r="V18" s="222"/>
      <c r="W18" s="222"/>
      <c r="X18" s="222"/>
      <c r="Y18" s="222"/>
    </row>
    <row r="19" spans="4:25" ht="15" customHeight="1" x14ac:dyDescent="0.3">
      <c r="D19" s="222"/>
      <c r="E19" s="222"/>
      <c r="F19" s="222"/>
      <c r="G19" s="222"/>
      <c r="J19" s="222"/>
      <c r="K19" s="222"/>
      <c r="L19" s="222"/>
      <c r="M19" s="222"/>
      <c r="P19" s="222"/>
      <c r="Q19" s="222"/>
      <c r="R19" s="222"/>
      <c r="S19" s="222"/>
      <c r="T19" s="108"/>
      <c r="U19" s="108"/>
      <c r="V19" s="222"/>
      <c r="W19" s="222"/>
      <c r="X19" s="222"/>
      <c r="Y19" s="222"/>
    </row>
    <row r="20" spans="4:25" ht="15" customHeight="1" x14ac:dyDescent="0.3">
      <c r="D20" s="222"/>
      <c r="E20" s="222"/>
      <c r="F20" s="222"/>
      <c r="G20" s="222"/>
      <c r="J20" s="222"/>
      <c r="K20" s="222"/>
      <c r="L20" s="222"/>
      <c r="M20" s="222"/>
      <c r="P20" s="222"/>
      <c r="Q20" s="222"/>
      <c r="R20" s="222"/>
      <c r="S20" s="222"/>
      <c r="T20" s="108"/>
      <c r="U20" s="108"/>
      <c r="V20" s="222"/>
      <c r="W20" s="222"/>
      <c r="X20" s="222"/>
      <c r="Y20" s="222"/>
    </row>
    <row r="21" spans="4:25" ht="15" customHeight="1" x14ac:dyDescent="0.3">
      <c r="D21" s="222"/>
      <c r="E21" s="222"/>
      <c r="F21" s="222"/>
      <c r="G21" s="222"/>
      <c r="J21" s="222"/>
      <c r="K21" s="222"/>
      <c r="L21" s="222"/>
      <c r="M21" s="222"/>
      <c r="P21" s="222"/>
      <c r="Q21" s="222"/>
      <c r="R21" s="222"/>
      <c r="S21" s="222"/>
      <c r="T21" s="108"/>
      <c r="U21" s="108"/>
      <c r="V21" s="222"/>
      <c r="W21" s="222"/>
      <c r="X21" s="222"/>
      <c r="Y21" s="222"/>
    </row>
    <row r="22" spans="4:25" ht="15" customHeight="1" x14ac:dyDescent="0.3">
      <c r="D22" s="222"/>
      <c r="E22" s="222"/>
      <c r="F22" s="222"/>
      <c r="G22" s="222"/>
      <c r="J22" s="222"/>
      <c r="K22" s="222"/>
      <c r="L22" s="222"/>
      <c r="M22" s="222"/>
      <c r="P22" s="222"/>
      <c r="Q22" s="222"/>
      <c r="R22" s="222"/>
      <c r="S22" s="222"/>
      <c r="T22" s="108"/>
      <c r="U22" s="108"/>
      <c r="V22" s="222"/>
      <c r="W22" s="222"/>
      <c r="X22" s="222"/>
      <c r="Y22" s="222"/>
    </row>
    <row r="23" spans="4:25" ht="15" customHeight="1" x14ac:dyDescent="0.3">
      <c r="D23" s="222"/>
      <c r="E23" s="222"/>
      <c r="F23" s="222"/>
      <c r="G23" s="222"/>
      <c r="J23" s="222"/>
      <c r="K23" s="222"/>
      <c r="L23" s="222"/>
      <c r="M23" s="222"/>
      <c r="P23" s="222"/>
      <c r="Q23" s="222"/>
      <c r="R23" s="222"/>
      <c r="S23" s="222"/>
      <c r="T23" s="108"/>
      <c r="U23" s="108"/>
      <c r="V23" s="222"/>
      <c r="W23" s="222"/>
      <c r="X23" s="222"/>
      <c r="Y23" s="222"/>
    </row>
    <row r="24" spans="4:25" ht="15" customHeight="1" x14ac:dyDescent="0.3">
      <c r="D24" s="222"/>
      <c r="E24" s="222"/>
      <c r="F24" s="222"/>
      <c r="G24" s="222"/>
      <c r="J24" s="222"/>
      <c r="K24" s="222"/>
      <c r="L24" s="222"/>
      <c r="M24" s="222"/>
      <c r="P24" s="222"/>
      <c r="Q24" s="222"/>
      <c r="R24" s="222"/>
      <c r="S24" s="222"/>
      <c r="T24" s="108"/>
      <c r="U24" s="108"/>
      <c r="V24" s="222"/>
      <c r="W24" s="222"/>
      <c r="X24" s="222"/>
      <c r="Y24" s="222"/>
    </row>
    <row r="25" spans="4:25" ht="15" customHeight="1" x14ac:dyDescent="0.3">
      <c r="D25" s="222"/>
      <c r="E25" s="222"/>
      <c r="F25" s="222"/>
      <c r="G25" s="222"/>
      <c r="J25" s="222"/>
      <c r="K25" s="222"/>
      <c r="L25" s="222"/>
      <c r="M25" s="222"/>
      <c r="P25" s="222"/>
      <c r="Q25" s="222"/>
      <c r="R25" s="222"/>
      <c r="S25" s="222"/>
      <c r="T25" s="108"/>
      <c r="U25" s="108"/>
      <c r="V25" s="222"/>
      <c r="W25" s="222"/>
      <c r="X25" s="222"/>
      <c r="Y25" s="222"/>
    </row>
    <row r="26" spans="4:25" ht="15" customHeight="1" x14ac:dyDescent="0.3">
      <c r="D26" s="222"/>
      <c r="E26" s="222"/>
      <c r="F26" s="222"/>
      <c r="G26" s="222"/>
      <c r="J26" s="222"/>
      <c r="K26" s="222"/>
      <c r="L26" s="222"/>
      <c r="M26" s="222"/>
      <c r="P26" s="222"/>
      <c r="Q26" s="222"/>
      <c r="R26" s="222"/>
      <c r="S26" s="222"/>
      <c r="T26" s="108"/>
      <c r="U26" s="108"/>
      <c r="V26" s="222"/>
      <c r="W26" s="222"/>
      <c r="X26" s="222"/>
      <c r="Y26" s="222"/>
    </row>
    <row r="27" spans="4:25" ht="15" customHeight="1" x14ac:dyDescent="0.3">
      <c r="D27" s="222"/>
      <c r="E27" s="222"/>
      <c r="F27" s="222"/>
      <c r="G27" s="222"/>
      <c r="J27" s="222"/>
      <c r="K27" s="222"/>
      <c r="L27" s="222"/>
      <c r="M27" s="222"/>
      <c r="P27" s="222"/>
      <c r="Q27" s="222"/>
      <c r="R27" s="222"/>
      <c r="S27" s="222"/>
      <c r="T27" s="108"/>
      <c r="U27" s="108"/>
      <c r="V27" s="222"/>
      <c r="W27" s="222"/>
      <c r="X27" s="222"/>
      <c r="Y27" s="222"/>
    </row>
    <row r="28" spans="4:25" ht="15" customHeight="1" x14ac:dyDescent="0.3">
      <c r="D28" s="222"/>
      <c r="E28" s="222"/>
      <c r="F28" s="222"/>
      <c r="G28" s="222"/>
      <c r="J28" s="222"/>
      <c r="K28" s="222"/>
      <c r="L28" s="222"/>
      <c r="M28" s="222"/>
      <c r="P28" s="222"/>
      <c r="Q28" s="222"/>
      <c r="R28" s="222"/>
      <c r="S28" s="222"/>
      <c r="T28" s="108"/>
      <c r="U28" s="108"/>
      <c r="V28" s="222"/>
      <c r="W28" s="222"/>
      <c r="X28" s="222"/>
      <c r="Y28" s="222"/>
    </row>
    <row r="29" spans="4:25" ht="15" customHeight="1" x14ac:dyDescent="0.3">
      <c r="D29" s="222"/>
      <c r="E29" s="222"/>
      <c r="F29" s="222"/>
      <c r="G29" s="222"/>
      <c r="J29" s="222"/>
      <c r="K29" s="222"/>
      <c r="L29" s="222"/>
      <c r="M29" s="222"/>
      <c r="P29" s="222"/>
      <c r="Q29" s="222"/>
      <c r="R29" s="222"/>
      <c r="S29" s="222"/>
      <c r="T29" s="108"/>
      <c r="U29" s="108"/>
      <c r="V29" s="222"/>
      <c r="W29" s="222"/>
      <c r="X29" s="222"/>
      <c r="Y29" s="222"/>
    </row>
    <row r="30" spans="4:25" ht="15" customHeight="1" x14ac:dyDescent="0.3">
      <c r="D30" s="222"/>
      <c r="E30" s="222"/>
      <c r="F30" s="222"/>
      <c r="G30" s="222"/>
      <c r="J30" s="222"/>
      <c r="K30" s="222"/>
      <c r="L30" s="222"/>
      <c r="M30" s="222"/>
      <c r="P30" s="222"/>
      <c r="Q30" s="222"/>
      <c r="R30" s="222"/>
      <c r="S30" s="222"/>
      <c r="T30" s="108"/>
      <c r="U30" s="108"/>
      <c r="V30" s="222"/>
      <c r="W30" s="222"/>
      <c r="X30" s="222"/>
      <c r="Y30" s="222"/>
    </row>
    <row r="31" spans="4:25" ht="15" customHeight="1" x14ac:dyDescent="0.3">
      <c r="D31" s="222"/>
      <c r="E31" s="222"/>
      <c r="F31" s="222"/>
      <c r="G31" s="222"/>
      <c r="J31" s="222"/>
      <c r="K31" s="222"/>
      <c r="L31" s="222"/>
      <c r="M31" s="222"/>
      <c r="P31" s="222"/>
      <c r="Q31" s="222"/>
      <c r="R31" s="222"/>
      <c r="S31" s="222"/>
      <c r="T31" s="108"/>
      <c r="U31" s="108"/>
      <c r="V31" s="222"/>
      <c r="W31" s="222"/>
      <c r="X31" s="222"/>
      <c r="Y31" s="222"/>
    </row>
    <row r="32" spans="4:25" ht="15" customHeight="1" x14ac:dyDescent="0.3">
      <c r="D32" s="222"/>
      <c r="E32" s="222"/>
      <c r="F32" s="222"/>
      <c r="G32" s="222"/>
      <c r="J32" s="222"/>
      <c r="K32" s="222"/>
      <c r="L32" s="222"/>
      <c r="M32" s="222"/>
      <c r="P32" s="222"/>
      <c r="Q32" s="222"/>
      <c r="R32" s="222"/>
      <c r="S32" s="222"/>
      <c r="T32" s="108"/>
      <c r="U32" s="108"/>
      <c r="V32" s="222"/>
      <c r="W32" s="222"/>
      <c r="X32" s="222"/>
      <c r="Y32" s="222"/>
    </row>
    <row r="33" spans="4:25" ht="15" customHeight="1" x14ac:dyDescent="0.3">
      <c r="D33" s="222"/>
      <c r="E33" s="222"/>
      <c r="F33" s="222"/>
      <c r="G33" s="222"/>
      <c r="J33" s="222"/>
      <c r="K33" s="222"/>
      <c r="L33" s="222"/>
      <c r="M33" s="222"/>
      <c r="P33" s="222"/>
      <c r="Q33" s="222"/>
      <c r="R33" s="222"/>
      <c r="S33" s="222"/>
      <c r="T33" s="108"/>
      <c r="U33" s="108"/>
      <c r="V33" s="222"/>
      <c r="W33" s="222"/>
      <c r="X33" s="222"/>
      <c r="Y33" s="222"/>
    </row>
    <row r="34" spans="4:25" x14ac:dyDescent="0.3">
      <c r="I34" s="1"/>
      <c r="O34" s="1"/>
      <c r="U34" s="1"/>
    </row>
    <row r="35" spans="4:25" ht="17.399999999999999" x14ac:dyDescent="0.35">
      <c r="E35" s="225" t="s">
        <v>336</v>
      </c>
      <c r="F35" s="225"/>
      <c r="G35" s="225"/>
      <c r="H35" s="225"/>
      <c r="I35" s="225"/>
      <c r="J35" s="225"/>
      <c r="L35" s="225" t="s">
        <v>338</v>
      </c>
      <c r="M35" s="225"/>
      <c r="N35" s="225"/>
      <c r="O35" s="225"/>
      <c r="P35" s="225"/>
      <c r="Q35" s="225"/>
      <c r="S35" s="225" t="s">
        <v>340</v>
      </c>
      <c r="T35" s="225"/>
      <c r="U35" s="225"/>
      <c r="V35" s="225"/>
      <c r="W35" s="225"/>
      <c r="X35" s="225"/>
    </row>
    <row r="36" spans="4:25" x14ac:dyDescent="0.3">
      <c r="E36" s="150" t="s">
        <v>334</v>
      </c>
      <c r="F36" s="228"/>
      <c r="G36" s="228"/>
      <c r="H36" s="228"/>
      <c r="I36" s="228"/>
      <c r="J36" s="228"/>
      <c r="L36" s="150" t="s">
        <v>334</v>
      </c>
      <c r="M36" s="227"/>
      <c r="N36" s="227"/>
      <c r="O36" s="227"/>
      <c r="P36" s="227"/>
      <c r="Q36" s="227"/>
      <c r="S36" s="150" t="s">
        <v>334</v>
      </c>
      <c r="T36" s="228"/>
      <c r="U36" s="228"/>
      <c r="V36" s="228"/>
      <c r="W36" s="228"/>
      <c r="X36" s="228"/>
    </row>
    <row r="37" spans="4:25" x14ac:dyDescent="0.3">
      <c r="E37" s="150" t="s">
        <v>335</v>
      </c>
      <c r="F37" s="228"/>
      <c r="G37" s="228"/>
      <c r="H37" s="228"/>
      <c r="I37" s="228"/>
      <c r="J37" s="228"/>
      <c r="L37" s="2"/>
      <c r="M37" s="227"/>
      <c r="N37" s="227"/>
      <c r="O37" s="227"/>
      <c r="P37" s="227"/>
      <c r="Q37" s="227"/>
      <c r="S37" s="150" t="s">
        <v>335</v>
      </c>
      <c r="T37" s="228"/>
      <c r="U37" s="228"/>
      <c r="V37" s="228"/>
      <c r="W37" s="228"/>
      <c r="X37" s="228"/>
    </row>
    <row r="38" spans="4:25" x14ac:dyDescent="0.3">
      <c r="E38" s="150" t="s">
        <v>337</v>
      </c>
      <c r="F38" s="228"/>
      <c r="G38" s="228"/>
      <c r="H38" s="228"/>
      <c r="I38" s="228"/>
      <c r="J38" s="228"/>
      <c r="L38" s="226" t="s">
        <v>339</v>
      </c>
      <c r="M38" s="226"/>
      <c r="N38" s="228"/>
      <c r="O38" s="228"/>
      <c r="P38" s="228"/>
      <c r="Q38" s="228"/>
      <c r="S38" s="150" t="s">
        <v>393</v>
      </c>
      <c r="T38" s="231"/>
      <c r="U38" s="231"/>
      <c r="V38" s="231"/>
      <c r="W38" s="231"/>
      <c r="X38" s="231"/>
    </row>
    <row r="39" spans="4:25" x14ac:dyDescent="0.3">
      <c r="I39" s="1"/>
      <c r="O39" s="1"/>
      <c r="U39" s="1"/>
    </row>
    <row r="40" spans="4:25" ht="15" customHeight="1" x14ac:dyDescent="0.3">
      <c r="G40" s="181" t="s">
        <v>239</v>
      </c>
      <c r="H40" s="181"/>
      <c r="M40" s="219" t="s">
        <v>239</v>
      </c>
      <c r="N40" s="219"/>
      <c r="S40" s="220"/>
      <c r="T40" s="220"/>
    </row>
    <row r="41" spans="4:25" ht="15" customHeight="1" x14ac:dyDescent="0.3">
      <c r="G41" s="181"/>
      <c r="H41" s="181"/>
      <c r="M41" s="219"/>
      <c r="N41" s="219"/>
      <c r="S41" s="220"/>
      <c r="T41" s="220"/>
    </row>
    <row r="49" spans="2:2" x14ac:dyDescent="0.3">
      <c r="B49" s="178" t="s">
        <v>433</v>
      </c>
    </row>
  </sheetData>
  <sheetProtection password="D37B" sheet="1" objects="1" scenarios="1" selectLockedCells="1"/>
  <mergeCells count="33">
    <mergeCell ref="T38:X38"/>
    <mergeCell ref="E35:J35"/>
    <mergeCell ref="F36:J36"/>
    <mergeCell ref="F37:J37"/>
    <mergeCell ref="F38:J38"/>
    <mergeCell ref="T36:X36"/>
    <mergeCell ref="C1:E2"/>
    <mergeCell ref="X1:Z2"/>
    <mergeCell ref="V12:Y12"/>
    <mergeCell ref="V13:Y15"/>
    <mergeCell ref="P12:S12"/>
    <mergeCell ref="D12:G12"/>
    <mergeCell ref="J12:M12"/>
    <mergeCell ref="F5:W7"/>
    <mergeCell ref="F8:W10"/>
    <mergeCell ref="K1:M2"/>
    <mergeCell ref="P1:R2"/>
    <mergeCell ref="G40:H41"/>
    <mergeCell ref="M40:N41"/>
    <mergeCell ref="S40:T41"/>
    <mergeCell ref="V16:Y33"/>
    <mergeCell ref="D13:G15"/>
    <mergeCell ref="J13:M15"/>
    <mergeCell ref="P13:S15"/>
    <mergeCell ref="P16:S33"/>
    <mergeCell ref="D16:G33"/>
    <mergeCell ref="J16:M33"/>
    <mergeCell ref="L35:Q35"/>
    <mergeCell ref="L38:M38"/>
    <mergeCell ref="M36:Q37"/>
    <mergeCell ref="N38:Q38"/>
    <mergeCell ref="S35:X35"/>
    <mergeCell ref="T37:X37"/>
  </mergeCells>
  <conditionalFormatting sqref="D12:G12">
    <cfRule type="containsText" dxfId="39" priority="7" operator="containsText" text="Completed">
      <formula>NOT(ISERROR(SEARCH("Completed",D12)))</formula>
    </cfRule>
  </conditionalFormatting>
  <conditionalFormatting sqref="J12:M12">
    <cfRule type="containsText" dxfId="38" priority="6" operator="containsText" text="Completed">
      <formula>NOT(ISERROR(SEARCH("Completed",J12)))</formula>
    </cfRule>
  </conditionalFormatting>
  <conditionalFormatting sqref="P12:S12">
    <cfRule type="containsText" dxfId="37" priority="5" operator="containsText" text="Completed">
      <formula>NOT(ISERROR(SEARCH("Completed",P12)))</formula>
    </cfRule>
  </conditionalFormatting>
  <conditionalFormatting sqref="T12:U12">
    <cfRule type="containsText" dxfId="36" priority="4" operator="containsText" text="Completed">
      <formula>NOT(ISERROR(SEARCH("Completed",T12)))</formula>
    </cfRule>
  </conditionalFormatting>
  <conditionalFormatting sqref="V12:Y12">
    <cfRule type="containsText" dxfId="35" priority="1" operator="containsText" text="Completed">
      <formula>NOT(ISERROR(SEARCH("Completed",V12)))</formula>
    </cfRule>
  </conditionalFormatting>
  <pageMargins left="0.25" right="0.25" top="0.75" bottom="0.75" header="0.3" footer="0.3"/>
  <pageSetup paperSize="17" orientation="landscape" r:id="rId1"/>
  <drawing r:id="rId2"/>
  <legacyDrawing r:id="rId3"/>
  <picture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D43"/>
  <sheetViews>
    <sheetView showGridLines="0" showRowColHeaders="0" zoomScale="85" zoomScaleNormal="85" workbookViewId="0">
      <pane ySplit="2" topLeftCell="A3" activePane="bottomLeft" state="frozen"/>
      <selection pane="bottomLeft" activeCell="G21" sqref="G21:H21"/>
    </sheetView>
  </sheetViews>
  <sheetFormatPr defaultRowHeight="14.4" x14ac:dyDescent="0.3"/>
  <cols>
    <col min="1" max="1" width="4.109375" customWidth="1"/>
    <col min="2" max="27" width="7.6640625" customWidth="1"/>
    <col min="28" max="28" width="4.109375" customWidth="1"/>
  </cols>
  <sheetData>
    <row r="1" spans="1:30" ht="15" customHeight="1" x14ac:dyDescent="0.3">
      <c r="A1" s="3"/>
      <c r="B1" s="107"/>
      <c r="C1" s="181" t="s">
        <v>0</v>
      </c>
      <c r="D1" s="181"/>
      <c r="E1" s="181"/>
      <c r="F1" s="107"/>
      <c r="G1" s="107"/>
      <c r="H1" s="107"/>
      <c r="I1" s="3"/>
      <c r="J1" s="107"/>
      <c r="K1" s="107"/>
      <c r="L1" s="107"/>
      <c r="M1" s="3"/>
      <c r="N1" s="107"/>
      <c r="O1" s="107"/>
      <c r="P1" s="107"/>
      <c r="Q1" s="107"/>
      <c r="R1" s="3"/>
      <c r="S1" s="107"/>
      <c r="T1" s="107"/>
      <c r="U1" s="107"/>
      <c r="V1" s="3"/>
      <c r="W1" s="3"/>
      <c r="X1" s="181" t="s">
        <v>1</v>
      </c>
      <c r="Y1" s="181"/>
      <c r="Z1" s="181"/>
      <c r="AA1" s="3"/>
      <c r="AB1" s="3"/>
      <c r="AC1" s="1"/>
      <c r="AD1" s="1"/>
    </row>
    <row r="2" spans="1:30" ht="15" customHeight="1" x14ac:dyDescent="0.3">
      <c r="A2" s="3"/>
      <c r="B2" s="107"/>
      <c r="C2" s="181"/>
      <c r="D2" s="181"/>
      <c r="E2" s="181"/>
      <c r="F2" s="107"/>
      <c r="G2" s="107"/>
      <c r="H2" s="107"/>
      <c r="I2" s="3"/>
      <c r="J2" s="107"/>
      <c r="K2" s="107"/>
      <c r="L2" s="107"/>
      <c r="M2" s="3"/>
      <c r="N2" s="107"/>
      <c r="O2" s="107"/>
      <c r="P2" s="107"/>
      <c r="Q2" s="107"/>
      <c r="R2" s="3"/>
      <c r="S2" s="107"/>
      <c r="T2" s="107"/>
      <c r="U2" s="107"/>
      <c r="V2" s="3"/>
      <c r="W2" s="3"/>
      <c r="X2" s="181"/>
      <c r="Y2" s="181"/>
      <c r="Z2" s="181"/>
      <c r="AA2" s="3"/>
      <c r="AB2" s="3"/>
      <c r="AC2" s="1"/>
      <c r="AD2" s="1"/>
    </row>
    <row r="5" spans="1:30" x14ac:dyDescent="0.3">
      <c r="F5" s="182" t="s">
        <v>197</v>
      </c>
      <c r="G5" s="182"/>
      <c r="H5" s="182"/>
      <c r="I5" s="182"/>
      <c r="J5" s="182"/>
      <c r="K5" s="182"/>
      <c r="L5" s="182"/>
      <c r="M5" s="182"/>
      <c r="N5" s="182"/>
      <c r="O5" s="182"/>
      <c r="P5" s="182"/>
      <c r="Q5" s="182"/>
      <c r="R5" s="182"/>
      <c r="S5" s="182"/>
      <c r="T5" s="182"/>
      <c r="U5" s="182"/>
      <c r="V5" s="182"/>
      <c r="W5" s="182"/>
    </row>
    <row r="6" spans="1:30" x14ac:dyDescent="0.3">
      <c r="F6" s="182"/>
      <c r="G6" s="182"/>
      <c r="H6" s="182"/>
      <c r="I6" s="182"/>
      <c r="J6" s="182"/>
      <c r="K6" s="182"/>
      <c r="L6" s="182"/>
      <c r="M6" s="182"/>
      <c r="N6" s="182"/>
      <c r="O6" s="182"/>
      <c r="P6" s="182"/>
      <c r="Q6" s="182"/>
      <c r="R6" s="182"/>
      <c r="S6" s="182"/>
      <c r="T6" s="182"/>
      <c r="U6" s="182"/>
      <c r="V6" s="182"/>
      <c r="W6" s="182"/>
    </row>
    <row r="7" spans="1:30" x14ac:dyDescent="0.3">
      <c r="F7" s="182"/>
      <c r="G7" s="182"/>
      <c r="H7" s="182"/>
      <c r="I7" s="182"/>
      <c r="J7" s="182"/>
      <c r="K7" s="182"/>
      <c r="L7" s="182"/>
      <c r="M7" s="182"/>
      <c r="N7" s="182"/>
      <c r="O7" s="182"/>
      <c r="P7" s="182"/>
      <c r="Q7" s="182"/>
      <c r="R7" s="182"/>
      <c r="S7" s="182"/>
      <c r="T7" s="182"/>
      <c r="U7" s="182"/>
      <c r="V7" s="182"/>
      <c r="W7" s="182"/>
    </row>
    <row r="8" spans="1:30" ht="15" customHeight="1" x14ac:dyDescent="0.3">
      <c r="F8" s="182"/>
      <c r="G8" s="182"/>
      <c r="H8" s="182"/>
      <c r="I8" s="182"/>
      <c r="J8" s="182"/>
      <c r="K8" s="182"/>
      <c r="L8" s="182"/>
      <c r="M8" s="182"/>
      <c r="N8" s="182"/>
      <c r="O8" s="182"/>
      <c r="P8" s="182"/>
      <c r="Q8" s="182"/>
      <c r="R8" s="182"/>
      <c r="S8" s="182"/>
      <c r="T8" s="182"/>
      <c r="U8" s="182"/>
      <c r="V8" s="182"/>
      <c r="W8" s="182"/>
    </row>
    <row r="9" spans="1:30" ht="15" customHeight="1" x14ac:dyDescent="0.3">
      <c r="J9" s="22"/>
      <c r="K9" s="22"/>
      <c r="L9" s="22"/>
      <c r="M9" s="22"/>
      <c r="N9" s="22"/>
      <c r="O9" s="22"/>
      <c r="P9" s="22"/>
      <c r="Q9" s="22"/>
    </row>
    <row r="10" spans="1:30" ht="25.5" customHeight="1" x14ac:dyDescent="0.3">
      <c r="C10" s="259" t="str">
        <f>IF('CGL Score'!B3=5000000,'CGL Score'!A93,"")</f>
        <v/>
      </c>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180"/>
    </row>
    <row r="11" spans="1:30" ht="15" customHeight="1" x14ac:dyDescent="0.3">
      <c r="J11" s="22"/>
      <c r="K11" s="22"/>
      <c r="L11" s="22"/>
      <c r="M11" s="22"/>
      <c r="N11" s="22"/>
      <c r="O11" s="22"/>
      <c r="P11" s="22"/>
      <c r="Q11" s="22"/>
    </row>
    <row r="12" spans="1:30" ht="15" customHeight="1" x14ac:dyDescent="0.3">
      <c r="B12" s="250" t="s">
        <v>54</v>
      </c>
      <c r="C12" s="250"/>
      <c r="D12" s="250"/>
      <c r="E12" s="250"/>
      <c r="F12" s="250"/>
      <c r="G12" s="250"/>
      <c r="H12" s="250"/>
      <c r="I12" s="250"/>
      <c r="K12" s="250" t="s">
        <v>55</v>
      </c>
      <c r="L12" s="250"/>
      <c r="M12" s="250"/>
      <c r="N12" s="250"/>
      <c r="O12" s="250"/>
      <c r="P12" s="250"/>
      <c r="Q12" s="250"/>
      <c r="R12" s="250"/>
      <c r="T12" s="250" t="s">
        <v>56</v>
      </c>
      <c r="U12" s="250"/>
      <c r="V12" s="250"/>
      <c r="W12" s="250"/>
      <c r="X12" s="250"/>
      <c r="Y12" s="250"/>
      <c r="Z12" s="250"/>
      <c r="AA12" s="250"/>
    </row>
    <row r="13" spans="1:30" ht="15" customHeight="1" x14ac:dyDescent="0.3">
      <c r="B13" s="250"/>
      <c r="C13" s="250"/>
      <c r="D13" s="250"/>
      <c r="E13" s="250"/>
      <c r="F13" s="250"/>
      <c r="G13" s="250"/>
      <c r="H13" s="250"/>
      <c r="I13" s="250"/>
      <c r="K13" s="250"/>
      <c r="L13" s="250"/>
      <c r="M13" s="250"/>
      <c r="N13" s="250"/>
      <c r="O13" s="250"/>
      <c r="P13" s="250"/>
      <c r="Q13" s="250"/>
      <c r="R13" s="250"/>
      <c r="T13" s="250"/>
      <c r="U13" s="250"/>
      <c r="V13" s="250"/>
      <c r="W13" s="250"/>
      <c r="X13" s="250"/>
      <c r="Y13" s="250"/>
      <c r="Z13" s="250"/>
      <c r="AA13" s="250"/>
    </row>
    <row r="14" spans="1:30" ht="15" customHeight="1" x14ac:dyDescent="0.3">
      <c r="B14" s="250"/>
      <c r="C14" s="250"/>
      <c r="D14" s="250"/>
      <c r="E14" s="250"/>
      <c r="F14" s="250"/>
      <c r="G14" s="250"/>
      <c r="H14" s="250"/>
      <c r="I14" s="250"/>
      <c r="K14" s="250"/>
      <c r="L14" s="250"/>
      <c r="M14" s="250"/>
      <c r="N14" s="250"/>
      <c r="O14" s="250"/>
      <c r="P14" s="250"/>
      <c r="Q14" s="250"/>
      <c r="R14" s="250"/>
      <c r="T14" s="250"/>
      <c r="U14" s="250"/>
      <c r="V14" s="250"/>
      <c r="W14" s="250"/>
      <c r="X14" s="250"/>
      <c r="Y14" s="250"/>
      <c r="Z14" s="250"/>
      <c r="AA14" s="250"/>
    </row>
    <row r="15" spans="1:30" ht="15" customHeight="1" x14ac:dyDescent="0.3">
      <c r="B15" s="46"/>
      <c r="C15" s="46"/>
      <c r="D15" s="46"/>
      <c r="E15" s="46"/>
      <c r="F15" s="46"/>
      <c r="G15" s="46"/>
      <c r="H15" s="46"/>
      <c r="I15" s="46"/>
      <c r="K15" s="28"/>
      <c r="L15" s="28"/>
      <c r="M15" s="28"/>
      <c r="N15" s="28"/>
      <c r="O15" s="28"/>
      <c r="P15" s="28"/>
      <c r="Q15" s="28"/>
      <c r="R15" s="28"/>
      <c r="T15" s="2"/>
      <c r="U15" s="2"/>
      <c r="V15" s="2"/>
      <c r="W15" s="2"/>
      <c r="X15" s="2"/>
      <c r="Y15" s="2"/>
      <c r="Z15" s="2"/>
      <c r="AA15" s="2"/>
    </row>
    <row r="16" spans="1:30" ht="15" customHeight="1" x14ac:dyDescent="0.35">
      <c r="B16" s="189" t="s">
        <v>57</v>
      </c>
      <c r="C16" s="189"/>
      <c r="D16" s="189"/>
      <c r="E16" s="189"/>
      <c r="F16" s="47"/>
      <c r="G16" s="47"/>
      <c r="H16" s="47"/>
      <c r="I16" s="66"/>
      <c r="K16" s="255" t="s">
        <v>211</v>
      </c>
      <c r="L16" s="255"/>
      <c r="M16" s="255"/>
      <c r="N16" s="255"/>
      <c r="O16" s="255"/>
      <c r="P16" s="255"/>
      <c r="Q16" s="255"/>
      <c r="R16" s="255"/>
      <c r="T16" s="29"/>
      <c r="U16" s="4"/>
      <c r="V16" s="2"/>
      <c r="W16" s="2"/>
      <c r="X16" s="2"/>
      <c r="Y16" s="2"/>
      <c r="Z16" s="2"/>
      <c r="AA16" s="2"/>
    </row>
    <row r="17" spans="2:28" ht="15" customHeight="1" x14ac:dyDescent="0.3">
      <c r="B17" s="254" t="s">
        <v>97</v>
      </c>
      <c r="C17" s="254"/>
      <c r="D17" s="254"/>
      <c r="E17" s="254"/>
      <c r="F17" s="254"/>
      <c r="G17" s="254"/>
      <c r="H17" s="254"/>
      <c r="I17" s="254"/>
      <c r="K17" s="76"/>
      <c r="L17" s="76"/>
      <c r="M17" s="76"/>
      <c r="N17" s="76"/>
      <c r="O17" s="76"/>
      <c r="P17" s="76"/>
      <c r="Q17" s="76"/>
      <c r="R17" s="76"/>
      <c r="T17" s="2"/>
      <c r="U17" s="2"/>
      <c r="V17" s="2"/>
      <c r="W17" s="2"/>
      <c r="X17" s="2"/>
      <c r="Y17" s="2"/>
      <c r="Z17" s="2"/>
      <c r="AA17" s="2"/>
    </row>
    <row r="18" spans="2:28" ht="15.75" customHeight="1" x14ac:dyDescent="0.3">
      <c r="B18" s="254"/>
      <c r="C18" s="254"/>
      <c r="D18" s="254"/>
      <c r="E18" s="254"/>
      <c r="F18" s="254"/>
      <c r="G18" s="254"/>
      <c r="H18" s="254"/>
      <c r="I18" s="254"/>
      <c r="K18" s="256" t="s">
        <v>209</v>
      </c>
      <c r="L18" s="256"/>
      <c r="M18" s="256"/>
      <c r="N18" s="256"/>
      <c r="O18" s="76"/>
      <c r="P18" s="247">
        <v>0</v>
      </c>
      <c r="Q18" s="248"/>
      <c r="R18" s="76"/>
      <c r="T18" s="242" t="s">
        <v>5</v>
      </c>
      <c r="U18" s="257"/>
      <c r="V18" s="257"/>
      <c r="W18" s="257"/>
      <c r="X18" s="257"/>
      <c r="Y18" s="257"/>
      <c r="Z18" s="6"/>
      <c r="AA18" s="79"/>
    </row>
    <row r="19" spans="2:28" ht="15" customHeight="1" x14ac:dyDescent="0.3">
      <c r="B19" s="251" t="s">
        <v>284</v>
      </c>
      <c r="C19" s="251"/>
      <c r="D19" s="251"/>
      <c r="E19" s="251"/>
      <c r="F19" s="2"/>
      <c r="G19" s="2"/>
      <c r="H19" s="2"/>
      <c r="I19" s="2"/>
      <c r="K19" s="123" t="s">
        <v>210</v>
      </c>
      <c r="L19" s="11"/>
      <c r="M19" s="2"/>
      <c r="N19" s="133"/>
      <c r="O19" s="133"/>
      <c r="P19" s="258" t="s">
        <v>388</v>
      </c>
      <c r="Q19" s="258"/>
      <c r="R19" s="258"/>
      <c r="T19" s="233" t="s">
        <v>111</v>
      </c>
      <c r="U19" s="233"/>
      <c r="V19" s="233"/>
      <c r="W19" s="233"/>
      <c r="X19" s="233"/>
      <c r="Y19" s="232" t="str">
        <f>IF('CGL Score'!B6&gt;52,5000000,IF(AND('CGL Score'!B6&gt;35,'CGL Score'!B6&lt;53),2000000,IF(AND('CGL Score'!B6&lt;36,'CGL Score'!B6&gt;0),1000000,"")))</f>
        <v/>
      </c>
      <c r="Z19" s="232"/>
      <c r="AA19" s="232"/>
    </row>
    <row r="20" spans="2:28" ht="15" customHeight="1" x14ac:dyDescent="0.3">
      <c r="B20" s="2"/>
      <c r="C20" s="2"/>
      <c r="D20" s="2"/>
      <c r="E20" s="2"/>
      <c r="F20" s="2"/>
      <c r="G20" s="2"/>
      <c r="H20" s="2"/>
      <c r="I20" s="2"/>
      <c r="K20" s="2"/>
      <c r="L20" s="2"/>
      <c r="M20" s="2"/>
      <c r="N20" s="2"/>
      <c r="O20" s="2"/>
      <c r="P20" s="2"/>
      <c r="Q20" s="2"/>
      <c r="R20" s="2"/>
      <c r="T20" s="233" t="s">
        <v>112</v>
      </c>
      <c r="U20" s="233"/>
      <c r="V20" s="233"/>
      <c r="W20" s="233"/>
      <c r="X20" s="233"/>
      <c r="Y20" s="232" t="str">
        <f>IF('CGL Score'!B6&gt;52,10000000,IF(AND('CGL Score'!B6&gt;35,'CGL Score'!B6&lt;53),5000000,IF(AND('CGL Score'!B6&lt;36,'CGL Score'!B6&gt;17),2000000,IF(AND('CGL Score'!B6&lt;18,'CGL Score'!B6&gt;0),2000000,""))))</f>
        <v/>
      </c>
      <c r="Z20" s="232"/>
      <c r="AA20" s="232"/>
      <c r="AB20" s="78"/>
    </row>
    <row r="21" spans="2:28" ht="15" customHeight="1" x14ac:dyDescent="0.35">
      <c r="B21" s="252" t="s">
        <v>77</v>
      </c>
      <c r="C21" s="252"/>
      <c r="D21" s="252"/>
      <c r="E21" s="252"/>
      <c r="F21" s="2"/>
      <c r="G21" s="247">
        <v>0</v>
      </c>
      <c r="H21" s="248"/>
      <c r="I21" s="70"/>
      <c r="K21" s="235" t="s">
        <v>289</v>
      </c>
      <c r="L21" s="235"/>
      <c r="M21" s="235"/>
      <c r="N21" s="235"/>
      <c r="O21" s="2"/>
      <c r="P21" s="2"/>
      <c r="Q21" s="2"/>
      <c r="R21" s="2"/>
      <c r="T21" s="2"/>
      <c r="U21" s="2"/>
      <c r="V21" s="2"/>
      <c r="W21" s="2"/>
      <c r="X21" s="2"/>
      <c r="Y21" s="2"/>
      <c r="Z21" s="2"/>
      <c r="AA21" s="2"/>
    </row>
    <row r="22" spans="2:28" ht="15" customHeight="1" x14ac:dyDescent="0.3">
      <c r="B22" s="236" t="s">
        <v>284</v>
      </c>
      <c r="C22" s="236"/>
      <c r="D22" s="236"/>
      <c r="E22" s="236"/>
      <c r="F22" s="70"/>
      <c r="G22" s="234" t="s">
        <v>389</v>
      </c>
      <c r="H22" s="234"/>
      <c r="I22" s="234"/>
      <c r="K22" s="2"/>
      <c r="L22" s="2"/>
      <c r="M22" s="2"/>
      <c r="N22" s="2"/>
      <c r="O22" s="2"/>
      <c r="P22" s="2"/>
      <c r="Q22" s="2"/>
      <c r="R22" s="2"/>
      <c r="T22" s="44"/>
      <c r="U22" s="42"/>
      <c r="V22" s="42"/>
      <c r="W22" s="42"/>
      <c r="X22" s="42"/>
      <c r="Y22" s="42"/>
      <c r="Z22" s="42"/>
      <c r="AA22" s="42"/>
    </row>
    <row r="23" spans="2:28" ht="15.75" customHeight="1" x14ac:dyDescent="0.35">
      <c r="B23" s="236"/>
      <c r="C23" s="236"/>
      <c r="D23" s="236"/>
      <c r="E23" s="236"/>
      <c r="F23" s="70"/>
      <c r="G23" s="70"/>
      <c r="H23" s="46"/>
      <c r="I23" s="46"/>
      <c r="K23" s="235" t="s">
        <v>290</v>
      </c>
      <c r="L23" s="235"/>
      <c r="M23" s="235"/>
      <c r="N23" s="235"/>
      <c r="O23" s="2"/>
      <c r="P23" s="239">
        <v>0</v>
      </c>
      <c r="Q23" s="240"/>
      <c r="R23" s="2"/>
      <c r="T23" s="2"/>
      <c r="U23" s="2"/>
      <c r="V23" s="2"/>
      <c r="W23" s="2"/>
      <c r="X23" s="2"/>
      <c r="Y23" s="2"/>
      <c r="Z23" s="2"/>
      <c r="AA23" s="2"/>
    </row>
    <row r="24" spans="2:28" ht="15" customHeight="1" x14ac:dyDescent="0.35">
      <c r="B24" s="253" t="s">
        <v>79</v>
      </c>
      <c r="C24" s="253"/>
      <c r="D24" s="253"/>
      <c r="E24" s="253"/>
      <c r="F24" s="2"/>
      <c r="G24" s="247">
        <v>0</v>
      </c>
      <c r="H24" s="248"/>
      <c r="I24" s="45"/>
      <c r="K24" s="2"/>
      <c r="L24" s="2"/>
      <c r="M24" s="2"/>
      <c r="N24" s="2"/>
      <c r="O24" s="2"/>
      <c r="P24" s="2"/>
      <c r="Q24" s="2"/>
      <c r="R24" s="2"/>
      <c r="T24" s="242" t="s">
        <v>118</v>
      </c>
      <c r="U24" s="242"/>
      <c r="V24" s="242"/>
      <c r="W24" s="242"/>
      <c r="X24" s="242"/>
      <c r="Y24" s="242"/>
      <c r="Z24" s="242"/>
      <c r="AA24" s="242"/>
    </row>
    <row r="25" spans="2:28" ht="15" customHeight="1" x14ac:dyDescent="0.35">
      <c r="B25" s="80"/>
      <c r="C25" s="45"/>
      <c r="D25" s="45"/>
      <c r="E25" s="45"/>
      <c r="F25" s="45"/>
      <c r="G25" s="234" t="s">
        <v>389</v>
      </c>
      <c r="H25" s="234"/>
      <c r="I25" s="234"/>
      <c r="K25" s="189" t="s">
        <v>291</v>
      </c>
      <c r="L25" s="189"/>
      <c r="M25" s="189"/>
      <c r="N25" s="189"/>
      <c r="O25" s="189"/>
      <c r="P25" s="189"/>
      <c r="Q25" s="189"/>
      <c r="R25" s="189"/>
      <c r="T25" s="237" t="s">
        <v>119</v>
      </c>
      <c r="U25" s="237"/>
      <c r="V25" s="237"/>
      <c r="W25" s="237"/>
      <c r="X25" s="237"/>
      <c r="Y25" s="238" t="str">
        <f>IF('CGL Score'!B90=3,"Required",IF('CGL Score'!B90=2,"Not Required",""))</f>
        <v/>
      </c>
      <c r="Z25" s="238"/>
      <c r="AA25" s="238"/>
    </row>
    <row r="26" spans="2:28" ht="15" customHeight="1" x14ac:dyDescent="0.35">
      <c r="B26" s="235" t="s">
        <v>88</v>
      </c>
      <c r="C26" s="235"/>
      <c r="D26" s="235"/>
      <c r="E26" s="235"/>
      <c r="F26" s="84"/>
      <c r="G26" s="84"/>
      <c r="H26" s="45"/>
      <c r="I26" s="45"/>
      <c r="K26" s="241" t="s">
        <v>252</v>
      </c>
      <c r="L26" s="241"/>
      <c r="M26" s="241"/>
      <c r="N26" s="241"/>
      <c r="O26" s="241"/>
      <c r="P26" s="241"/>
      <c r="Q26" s="241"/>
      <c r="R26" s="241"/>
      <c r="T26" s="237"/>
      <c r="U26" s="237"/>
      <c r="V26" s="237"/>
      <c r="W26" s="237"/>
      <c r="X26" s="237"/>
      <c r="Y26" s="238"/>
      <c r="Z26" s="238"/>
      <c r="AA26" s="238"/>
    </row>
    <row r="27" spans="2:28" ht="15" customHeight="1" x14ac:dyDescent="0.35">
      <c r="B27" s="244" t="s">
        <v>194</v>
      </c>
      <c r="C27" s="244"/>
      <c r="D27" s="244"/>
      <c r="E27" s="244"/>
      <c r="F27" s="45"/>
      <c r="G27" s="45"/>
      <c r="H27" s="2"/>
      <c r="I27" s="2"/>
      <c r="K27" s="11"/>
      <c r="L27" s="11"/>
      <c r="M27" s="11"/>
      <c r="N27" s="11"/>
      <c r="O27" s="11"/>
      <c r="P27" s="11"/>
      <c r="Q27" s="11"/>
      <c r="R27" s="11"/>
      <c r="T27" s="237"/>
      <c r="U27" s="237"/>
      <c r="V27" s="237"/>
      <c r="W27" s="237"/>
      <c r="X27" s="237"/>
      <c r="Y27" s="238"/>
      <c r="Z27" s="238"/>
      <c r="AA27" s="238"/>
    </row>
    <row r="28" spans="2:28" ht="15" customHeight="1" x14ac:dyDescent="0.3">
      <c r="B28" s="2"/>
      <c r="C28" s="2"/>
      <c r="D28" s="2"/>
      <c r="E28" s="2"/>
      <c r="F28" s="2"/>
      <c r="G28" s="2"/>
      <c r="H28" s="2"/>
      <c r="I28" s="2"/>
      <c r="K28" s="11"/>
      <c r="L28" s="11"/>
      <c r="M28" s="11" t="s">
        <v>113</v>
      </c>
      <c r="N28" s="11"/>
      <c r="O28" s="11"/>
      <c r="P28" s="11"/>
      <c r="Q28" s="72"/>
      <c r="R28" s="11"/>
      <c r="T28" s="2"/>
      <c r="U28" s="2"/>
      <c r="V28" s="2"/>
      <c r="W28" s="2"/>
      <c r="X28" s="2"/>
      <c r="Y28" s="2"/>
      <c r="Z28" s="2"/>
      <c r="AA28" s="2"/>
    </row>
    <row r="29" spans="2:28" ht="15" customHeight="1" x14ac:dyDescent="0.35">
      <c r="B29" s="235" t="s">
        <v>251</v>
      </c>
      <c r="C29" s="235"/>
      <c r="D29" s="235"/>
      <c r="E29" s="235"/>
      <c r="F29" s="2"/>
      <c r="G29" s="239">
        <v>0</v>
      </c>
      <c r="H29" s="240"/>
      <c r="I29" s="2"/>
      <c r="K29" s="11"/>
      <c r="L29" s="11"/>
      <c r="M29" s="11"/>
      <c r="N29" s="11"/>
      <c r="O29" s="11"/>
      <c r="P29" s="11"/>
      <c r="Q29" s="11"/>
      <c r="R29" s="11"/>
      <c r="T29" s="2"/>
      <c r="U29" s="2"/>
      <c r="V29" s="2"/>
      <c r="W29" s="2"/>
      <c r="X29" s="2"/>
      <c r="Y29" s="2"/>
      <c r="Z29" s="2"/>
      <c r="AA29" s="2"/>
    </row>
    <row r="30" spans="2:28" ht="15" customHeight="1" x14ac:dyDescent="0.35">
      <c r="B30" s="4"/>
      <c r="C30" s="10"/>
      <c r="D30" s="10"/>
      <c r="E30" s="46"/>
      <c r="F30" s="46"/>
      <c r="G30" s="2"/>
      <c r="H30" s="2"/>
      <c r="I30" s="2"/>
      <c r="K30" s="188" t="s">
        <v>292</v>
      </c>
      <c r="L30" s="188"/>
      <c r="M30" s="188"/>
      <c r="N30" s="188"/>
      <c r="O30" s="188"/>
      <c r="P30" s="188"/>
      <c r="Q30" s="188"/>
      <c r="R30" s="188"/>
      <c r="T30" s="2"/>
      <c r="U30" s="2"/>
      <c r="V30" s="2"/>
      <c r="W30" s="2"/>
      <c r="X30" s="2"/>
      <c r="Y30" s="2"/>
      <c r="Z30" s="2"/>
      <c r="AA30" s="2"/>
    </row>
    <row r="31" spans="2:28" ht="15" customHeight="1" x14ac:dyDescent="0.35">
      <c r="B31" s="235" t="s">
        <v>419</v>
      </c>
      <c r="C31" s="235"/>
      <c r="D31" s="235"/>
      <c r="E31" s="235"/>
      <c r="F31" s="261"/>
      <c r="G31" s="247">
        <v>0</v>
      </c>
      <c r="H31" s="248"/>
      <c r="I31" s="46"/>
      <c r="K31" s="241" t="s">
        <v>253</v>
      </c>
      <c r="L31" s="241"/>
      <c r="M31" s="241"/>
      <c r="N31" s="241"/>
      <c r="O31" s="241"/>
      <c r="P31" s="241"/>
      <c r="Q31" s="241"/>
      <c r="R31" s="241"/>
      <c r="T31" s="2"/>
      <c r="U31" s="2"/>
      <c r="V31" s="2"/>
      <c r="W31" s="2"/>
      <c r="X31" s="2"/>
      <c r="Y31" s="2"/>
      <c r="Z31" s="2"/>
      <c r="AA31" s="2"/>
    </row>
    <row r="32" spans="2:28" ht="15" customHeight="1" x14ac:dyDescent="0.35">
      <c r="B32" s="244" t="s">
        <v>420</v>
      </c>
      <c r="C32" s="244"/>
      <c r="D32" s="244"/>
      <c r="E32" s="244"/>
      <c r="F32" s="46"/>
      <c r="G32" s="262" t="s">
        <v>391</v>
      </c>
      <c r="H32" s="262"/>
      <c r="I32" s="262"/>
      <c r="K32" s="243" t="s">
        <v>254</v>
      </c>
      <c r="L32" s="243"/>
      <c r="M32" s="243"/>
      <c r="N32" s="243"/>
      <c r="O32" s="243"/>
      <c r="P32" s="243"/>
      <c r="Q32" s="243"/>
      <c r="R32" s="243"/>
      <c r="T32" s="185" t="s">
        <v>185</v>
      </c>
      <c r="U32" s="185"/>
      <c r="V32" s="185"/>
      <c r="W32" s="185"/>
      <c r="X32" s="185"/>
      <c r="Y32" s="185"/>
      <c r="Z32" s="185"/>
      <c r="AA32" s="185"/>
    </row>
    <row r="33" spans="2:27" ht="15" customHeight="1" x14ac:dyDescent="0.35">
      <c r="B33" s="244" t="s">
        <v>390</v>
      </c>
      <c r="C33" s="244"/>
      <c r="D33" s="244"/>
      <c r="E33" s="244"/>
      <c r="F33" s="70"/>
      <c r="G33" s="70"/>
      <c r="H33" s="5"/>
      <c r="I33" s="5"/>
      <c r="K33" s="11"/>
      <c r="L33" s="11"/>
      <c r="M33" s="11"/>
      <c r="N33" s="11"/>
      <c r="O33" s="11"/>
      <c r="P33" s="11"/>
      <c r="Q33" s="11"/>
      <c r="R33" s="11"/>
      <c r="T33" s="185"/>
      <c r="U33" s="185"/>
      <c r="V33" s="185"/>
      <c r="W33" s="185"/>
      <c r="X33" s="185"/>
      <c r="Y33" s="185"/>
      <c r="Z33" s="185"/>
      <c r="AA33" s="185"/>
    </row>
    <row r="34" spans="2:27" ht="15" customHeight="1" x14ac:dyDescent="0.3">
      <c r="B34" s="220" t="s">
        <v>284</v>
      </c>
      <c r="C34" s="220"/>
      <c r="D34" s="220"/>
      <c r="E34" s="220"/>
      <c r="F34" s="70"/>
      <c r="G34" s="70"/>
      <c r="H34" s="46"/>
      <c r="I34" s="46"/>
      <c r="K34" s="11"/>
      <c r="L34" s="11"/>
      <c r="M34" s="11"/>
      <c r="N34" s="11"/>
      <c r="O34" s="11"/>
      <c r="P34" s="11"/>
      <c r="Q34" s="72"/>
      <c r="R34" s="11"/>
      <c r="T34" s="245" t="s">
        <v>172</v>
      </c>
      <c r="U34" s="246"/>
      <c r="V34" s="246"/>
      <c r="W34" s="246"/>
      <c r="X34" s="246"/>
      <c r="Y34" s="246"/>
      <c r="Z34" s="246"/>
      <c r="AA34" s="246"/>
    </row>
    <row r="35" spans="2:27" ht="15" customHeight="1" x14ac:dyDescent="0.3">
      <c r="B35" s="220"/>
      <c r="C35" s="220"/>
      <c r="D35" s="220"/>
      <c r="E35" s="220"/>
      <c r="F35" s="131"/>
      <c r="G35" s="131"/>
      <c r="H35" s="2"/>
      <c r="I35" s="2"/>
      <c r="K35" s="11"/>
      <c r="L35" s="11"/>
      <c r="M35" s="11"/>
      <c r="N35" s="11"/>
      <c r="O35" s="11"/>
      <c r="P35" s="11"/>
      <c r="Q35" s="11"/>
      <c r="R35" s="11"/>
      <c r="T35" s="246"/>
      <c r="U35" s="246"/>
      <c r="V35" s="246"/>
      <c r="W35" s="246"/>
      <c r="X35" s="246"/>
      <c r="Y35" s="246"/>
      <c r="Z35" s="246"/>
      <c r="AA35" s="246"/>
    </row>
    <row r="36" spans="2:27" ht="17.399999999999999" x14ac:dyDescent="0.35">
      <c r="B36" s="235" t="s">
        <v>287</v>
      </c>
      <c r="C36" s="235"/>
      <c r="D36" s="235"/>
      <c r="E36" s="235"/>
      <c r="F36" s="131"/>
      <c r="G36" s="247">
        <v>0</v>
      </c>
      <c r="H36" s="248"/>
      <c r="I36" s="46"/>
      <c r="J36" s="1"/>
      <c r="K36" s="188" t="s">
        <v>293</v>
      </c>
      <c r="L36" s="188"/>
      <c r="M36" s="188"/>
      <c r="N36" s="188"/>
      <c r="O36" s="188"/>
      <c r="P36" s="188"/>
      <c r="Q36" s="188"/>
      <c r="R36" s="188"/>
      <c r="T36" s="246"/>
      <c r="U36" s="246"/>
      <c r="V36" s="246"/>
      <c r="W36" s="246"/>
      <c r="X36" s="246"/>
      <c r="Y36" s="246"/>
      <c r="Z36" s="246"/>
      <c r="AA36" s="246"/>
    </row>
    <row r="37" spans="2:27" ht="17.399999999999999" x14ac:dyDescent="0.35">
      <c r="B37" s="249" t="s">
        <v>288</v>
      </c>
      <c r="C37" s="249"/>
      <c r="D37" s="249"/>
      <c r="E37" s="249"/>
      <c r="F37" s="249"/>
      <c r="G37" s="258" t="s">
        <v>388</v>
      </c>
      <c r="H37" s="258"/>
      <c r="I37" s="258"/>
      <c r="K37" s="241" t="s">
        <v>255</v>
      </c>
      <c r="L37" s="241"/>
      <c r="M37" s="241"/>
      <c r="N37" s="241"/>
      <c r="O37" s="241"/>
      <c r="P37" s="241"/>
      <c r="Q37" s="241"/>
      <c r="R37" s="241"/>
      <c r="T37" s="246"/>
      <c r="U37" s="246"/>
      <c r="V37" s="246"/>
      <c r="W37" s="246"/>
      <c r="X37" s="246"/>
      <c r="Y37" s="246"/>
      <c r="Z37" s="246"/>
      <c r="AA37" s="246"/>
    </row>
    <row r="38" spans="2:27" ht="17.399999999999999" x14ac:dyDescent="0.35">
      <c r="B38" s="249"/>
      <c r="C38" s="249"/>
      <c r="D38" s="249"/>
      <c r="E38" s="249"/>
      <c r="F38" s="249"/>
      <c r="G38" s="2"/>
      <c r="H38" s="2"/>
      <c r="I38" s="2"/>
      <c r="K38" s="125"/>
      <c r="L38" s="125"/>
      <c r="M38" s="125"/>
      <c r="N38" s="125"/>
      <c r="O38" s="125"/>
      <c r="P38" s="125"/>
      <c r="Q38" s="125"/>
      <c r="R38" s="125"/>
      <c r="T38" s="246"/>
      <c r="U38" s="246"/>
      <c r="V38" s="246"/>
      <c r="W38" s="246"/>
      <c r="X38" s="246"/>
      <c r="Y38" s="246"/>
      <c r="Z38" s="246"/>
      <c r="AA38" s="246"/>
    </row>
    <row r="39" spans="2:27" ht="17.399999999999999" x14ac:dyDescent="0.3">
      <c r="B39" s="2"/>
      <c r="C39" s="2"/>
      <c r="D39" s="2"/>
      <c r="E39" s="2"/>
      <c r="F39" s="2"/>
      <c r="G39" s="2"/>
      <c r="H39" s="2"/>
      <c r="I39" s="2"/>
      <c r="K39" s="11"/>
      <c r="L39" s="11"/>
      <c r="M39" s="11"/>
      <c r="N39" s="11"/>
      <c r="O39" s="11"/>
      <c r="P39" s="11"/>
      <c r="Q39" s="77"/>
      <c r="R39" s="11"/>
      <c r="T39" s="246"/>
      <c r="U39" s="246"/>
      <c r="V39" s="246"/>
      <c r="W39" s="246"/>
      <c r="X39" s="246"/>
      <c r="Y39" s="246"/>
      <c r="Z39" s="246"/>
      <c r="AA39" s="246"/>
    </row>
    <row r="40" spans="2:27" ht="17.399999999999999" x14ac:dyDescent="0.3">
      <c r="K40" s="135"/>
      <c r="L40" s="135"/>
      <c r="M40" s="135"/>
      <c r="N40" s="135"/>
      <c r="O40" s="135"/>
      <c r="P40" s="135"/>
      <c r="Q40" s="135"/>
      <c r="R40" s="135"/>
    </row>
    <row r="41" spans="2:27" ht="17.399999999999999" x14ac:dyDescent="0.35">
      <c r="B41" s="260" t="s">
        <v>422</v>
      </c>
      <c r="C41" s="260"/>
      <c r="D41" s="260"/>
      <c r="E41" s="260"/>
      <c r="F41" s="260"/>
      <c r="G41" s="260"/>
      <c r="H41" s="260"/>
      <c r="I41" s="260"/>
    </row>
    <row r="42" spans="2:27" ht="17.399999999999999" x14ac:dyDescent="0.35">
      <c r="B42" s="260" t="s">
        <v>421</v>
      </c>
      <c r="C42" s="260"/>
      <c r="D42" s="260"/>
      <c r="E42" s="260"/>
      <c r="F42" s="260"/>
      <c r="G42" s="260"/>
      <c r="H42" s="260"/>
      <c r="I42" s="260"/>
    </row>
    <row r="43" spans="2:27" ht="17.399999999999999" x14ac:dyDescent="0.35">
      <c r="B43" s="260" t="s">
        <v>428</v>
      </c>
      <c r="C43" s="260"/>
      <c r="D43" s="260"/>
      <c r="E43" s="260"/>
      <c r="F43" s="260"/>
      <c r="G43" s="260"/>
      <c r="H43" s="260"/>
      <c r="I43" s="260"/>
    </row>
  </sheetData>
  <sheetProtection password="D37B" sheet="1" objects="1" scenarios="1" selectLockedCells="1"/>
  <mergeCells count="59">
    <mergeCell ref="B42:I42"/>
    <mergeCell ref="B43:I43"/>
    <mergeCell ref="B31:F31"/>
    <mergeCell ref="B29:E29"/>
    <mergeCell ref="B26:E26"/>
    <mergeCell ref="B27:E27"/>
    <mergeCell ref="B41:I41"/>
    <mergeCell ref="G31:H31"/>
    <mergeCell ref="B38:F38"/>
    <mergeCell ref="G29:H29"/>
    <mergeCell ref="G37:I37"/>
    <mergeCell ref="G32:I32"/>
    <mergeCell ref="C1:E2"/>
    <mergeCell ref="X1:Z2"/>
    <mergeCell ref="F5:W8"/>
    <mergeCell ref="Y19:AA19"/>
    <mergeCell ref="B17:I18"/>
    <mergeCell ref="B16:E16"/>
    <mergeCell ref="K16:R16"/>
    <mergeCell ref="K18:N18"/>
    <mergeCell ref="P18:Q18"/>
    <mergeCell ref="T18:Y18"/>
    <mergeCell ref="P19:R19"/>
    <mergeCell ref="T19:X19"/>
    <mergeCell ref="C10:Z10"/>
    <mergeCell ref="T12:AA14"/>
    <mergeCell ref="G25:I25"/>
    <mergeCell ref="B12:I14"/>
    <mergeCell ref="B19:E19"/>
    <mergeCell ref="K12:R14"/>
    <mergeCell ref="B21:E21"/>
    <mergeCell ref="G21:H21"/>
    <mergeCell ref="B24:E24"/>
    <mergeCell ref="G24:H24"/>
    <mergeCell ref="B32:E32"/>
    <mergeCell ref="T34:AA39"/>
    <mergeCell ref="G36:H36"/>
    <mergeCell ref="K36:R36"/>
    <mergeCell ref="K37:R37"/>
    <mergeCell ref="B33:E33"/>
    <mergeCell ref="B34:E35"/>
    <mergeCell ref="B36:E36"/>
    <mergeCell ref="B37:F37"/>
    <mergeCell ref="T25:X27"/>
    <mergeCell ref="Y25:AA27"/>
    <mergeCell ref="K23:N23"/>
    <mergeCell ref="P23:Q23"/>
    <mergeCell ref="T32:AA33"/>
    <mergeCell ref="K25:R25"/>
    <mergeCell ref="K26:R26"/>
    <mergeCell ref="K30:R30"/>
    <mergeCell ref="T24:AA24"/>
    <mergeCell ref="K32:R32"/>
    <mergeCell ref="K31:R31"/>
    <mergeCell ref="Y20:AA20"/>
    <mergeCell ref="T20:X20"/>
    <mergeCell ref="G22:I22"/>
    <mergeCell ref="K21:N21"/>
    <mergeCell ref="B22:E23"/>
  </mergeCells>
  <conditionalFormatting sqref="C10 AA10">
    <cfRule type="containsText" dxfId="34" priority="1" operator="containsText" text="project">
      <formula>NOT(ISERROR(SEARCH("project",C10)))</formula>
    </cfRule>
  </conditionalFormatting>
  <dataValidations count="2">
    <dataValidation type="whole" operator="greaterThan" allowBlank="1" showInputMessage="1" showErrorMessage="1" error="Enter numeric value over 0" sqref="G21:H21 G24:H24 G36:H36 G31:H31 P18">
      <formula1>-1</formula1>
    </dataValidation>
    <dataValidation type="decimal" operator="greaterThan" allowBlank="1" showInputMessage="1" showErrorMessage="1" error="Enter numeric value over 0" sqref="G29:H29 P23:Q23">
      <formula1>-1</formula1>
    </dataValidation>
  </dataValidations>
  <pageMargins left="0.25" right="0.25" top="0.75" bottom="0.75" header="0.3" footer="0.3"/>
  <pageSetup paperSize="17" orientation="landscape"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7172" r:id="rId5" name="Drop Down 4">
              <controlPr locked="0" defaultSize="0" autoLine="0" autoPict="0" altText="Select appropriate Functional Classification by using the drop down list">
                <anchor moveWithCells="1">
                  <from>
                    <xdr:col>5</xdr:col>
                    <xdr:colOff>7620</xdr:colOff>
                    <xdr:row>14</xdr:row>
                    <xdr:rowOff>160020</xdr:rowOff>
                  </from>
                  <to>
                    <xdr:col>8</xdr:col>
                    <xdr:colOff>495300</xdr:colOff>
                    <xdr:row>15</xdr:row>
                    <xdr:rowOff>182880</xdr:rowOff>
                  </to>
                </anchor>
              </controlPr>
            </control>
          </mc:Choice>
        </mc:AlternateContent>
        <mc:AlternateContent xmlns:mc="http://schemas.openxmlformats.org/markup-compatibility/2006">
          <mc:Choice Requires="x14">
            <control shapeId="7177" r:id="rId6" name="Drop Down 9">
              <controlPr locked="0" defaultSize="0" autoLine="0" autoPict="0" altText="Identify if Bike / Pedestrian Traffic in Work Zone by using the drop down list">
                <anchor moveWithCells="1">
                  <from>
                    <xdr:col>6</xdr:col>
                    <xdr:colOff>0</xdr:colOff>
                    <xdr:row>24</xdr:row>
                    <xdr:rowOff>198120</xdr:rowOff>
                  </from>
                  <to>
                    <xdr:col>8</xdr:col>
                    <xdr:colOff>7620</xdr:colOff>
                    <xdr:row>26</xdr:row>
                    <xdr:rowOff>0</xdr:rowOff>
                  </to>
                </anchor>
              </controlPr>
            </control>
          </mc:Choice>
        </mc:AlternateContent>
        <mc:AlternateContent xmlns:mc="http://schemas.openxmlformats.org/markup-compatibility/2006">
          <mc:Choice Requires="x14">
            <control shapeId="7183" r:id="rId7" name="Drop Down 15">
              <controlPr locked="0" defaultSize="0" autoLine="0" autoPict="0" altText="Select appropriate potential severity of damage to state property by using the drop down list">
                <anchor moveWithCells="1">
                  <from>
                    <xdr:col>11</xdr:col>
                    <xdr:colOff>487680</xdr:colOff>
                    <xdr:row>27</xdr:row>
                    <xdr:rowOff>0</xdr:rowOff>
                  </from>
                  <to>
                    <xdr:col>16</xdr:col>
                    <xdr:colOff>38100</xdr:colOff>
                    <xdr:row>28</xdr:row>
                    <xdr:rowOff>0</xdr:rowOff>
                  </to>
                </anchor>
              </controlPr>
            </control>
          </mc:Choice>
        </mc:AlternateContent>
        <mc:AlternateContent xmlns:mc="http://schemas.openxmlformats.org/markup-compatibility/2006">
          <mc:Choice Requires="x14">
            <control shapeId="7184" r:id="rId8" name="Drop Down 16">
              <controlPr locked="0" defaultSize="0" autoLine="0" autoPict="0" altText="Select appropriate property type adjacent to the site by using the drop down list">
                <anchor moveWithCells="1">
                  <from>
                    <xdr:col>11</xdr:col>
                    <xdr:colOff>487680</xdr:colOff>
                    <xdr:row>32</xdr:row>
                    <xdr:rowOff>182880</xdr:rowOff>
                  </from>
                  <to>
                    <xdr:col>16</xdr:col>
                    <xdr:colOff>45720</xdr:colOff>
                    <xdr:row>34</xdr:row>
                    <xdr:rowOff>7620</xdr:rowOff>
                  </to>
                </anchor>
              </controlPr>
            </control>
          </mc:Choice>
        </mc:AlternateContent>
        <mc:AlternateContent xmlns:mc="http://schemas.openxmlformats.org/markup-compatibility/2006">
          <mc:Choice Requires="x14">
            <control shapeId="7186" r:id="rId9" name="Drop Down 18">
              <controlPr locked="0" defaultSize="0" autoLine="0" autoPict="0" altText="Select if work will be performed within 50 feet of any railroad property by using the drop down list">
                <anchor moveWithCells="1">
                  <from>
                    <xdr:col>11</xdr:col>
                    <xdr:colOff>487680</xdr:colOff>
                    <xdr:row>37</xdr:row>
                    <xdr:rowOff>182880</xdr:rowOff>
                  </from>
                  <to>
                    <xdr:col>16</xdr:col>
                    <xdr:colOff>38100</xdr:colOff>
                    <xdr:row>38</xdr:row>
                    <xdr:rowOff>175260</xdr:rowOff>
                  </to>
                </anchor>
              </controlPr>
            </control>
          </mc:Choice>
        </mc:AlternateContent>
        <mc:AlternateContent xmlns:mc="http://schemas.openxmlformats.org/markup-compatibility/2006">
          <mc:Choice Requires="x14">
            <control shapeId="7196" r:id="rId10" name="Drop Down 28">
              <controlPr defaultSize="0" autoLine="0" autoPict="0" altText="Is Night Time work being performed? No, Yes drop down box.">
                <anchor moveWithCells="1">
                  <from>
                    <xdr:col>14</xdr:col>
                    <xdr:colOff>502920</xdr:colOff>
                    <xdr:row>19</xdr:row>
                    <xdr:rowOff>182880</xdr:rowOff>
                  </from>
                  <to>
                    <xdr:col>17</xdr:col>
                    <xdr:colOff>7620</xdr:colOff>
                    <xdr:row>21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93"/>
  <sheetViews>
    <sheetView topLeftCell="A73" workbookViewId="0">
      <selection activeCell="A94" sqref="A94"/>
    </sheetView>
  </sheetViews>
  <sheetFormatPr defaultColWidth="9.109375" defaultRowHeight="17.399999999999999" x14ac:dyDescent="0.35"/>
  <cols>
    <col min="1" max="1" width="46.6640625" style="48" bestFit="1" customWidth="1"/>
    <col min="2" max="2" width="17.33203125" style="48" customWidth="1"/>
    <col min="3" max="3" width="9.109375" style="48" customWidth="1"/>
    <col min="4" max="16384" width="9.109375" style="48"/>
  </cols>
  <sheetData>
    <row r="1" spans="1:3" ht="39.75" customHeight="1" x14ac:dyDescent="0.35">
      <c r="A1" s="263" t="s">
        <v>109</v>
      </c>
      <c r="B1" s="263"/>
      <c r="C1" s="263"/>
    </row>
    <row r="2" spans="1:3" ht="18" customHeight="1" x14ac:dyDescent="0.35">
      <c r="A2" s="74"/>
      <c r="B2" s="74"/>
      <c r="C2" s="74"/>
    </row>
    <row r="3" spans="1:3" ht="18" customHeight="1" x14ac:dyDescent="0.35">
      <c r="A3" s="75" t="s">
        <v>195</v>
      </c>
      <c r="B3" s="95" t="str">
        <f>IF('CGL Score'!B6&gt;52,5000000,IF(AND('CGL Score'!B6&gt;35,'CGL Score'!B6&lt;53),2000000,IF(AND('CGL Score'!B6&lt;36,'CGL Score'!B6&gt;0),1000000,"")))</f>
        <v/>
      </c>
      <c r="C3" s="95">
        <f>SUM(B3)</f>
        <v>0</v>
      </c>
    </row>
    <row r="4" spans="1:3" ht="18" customHeight="1" x14ac:dyDescent="0.35">
      <c r="A4" s="75" t="s">
        <v>141</v>
      </c>
      <c r="B4" s="95" t="str">
        <f>IF('CGL Score'!B6&gt;52,10000000,IF(AND('CGL Score'!B6&gt;35,'CGL Score'!B6&lt;53),5000000,IF(AND('CGL Score'!B6&lt;36,'CGL Score'!B6&gt;17),2000000,IF(AND('CGL Score'!B6&lt;18,'CGL Score'!B6&gt;0),2000000,""))))</f>
        <v/>
      </c>
      <c r="C4" s="95"/>
    </row>
    <row r="5" spans="1:3" ht="18" customHeight="1" x14ac:dyDescent="0.35">
      <c r="A5" s="95"/>
      <c r="B5" s="95"/>
      <c r="C5" s="95"/>
    </row>
    <row r="6" spans="1:3" ht="18" customHeight="1" x14ac:dyDescent="0.35">
      <c r="A6" s="75" t="s">
        <v>110</v>
      </c>
      <c r="B6" s="74">
        <f>SUM(C28,C31,C34,C41,C44,C47,C50,C55,C62,C65,C74,C82)</f>
        <v>0</v>
      </c>
      <c r="C6" s="74"/>
    </row>
    <row r="7" spans="1:3" ht="18" customHeight="1" x14ac:dyDescent="0.35">
      <c r="A7" s="74"/>
      <c r="B7" s="74"/>
      <c r="C7" s="74"/>
    </row>
    <row r="8" spans="1:3" ht="21" x14ac:dyDescent="0.4">
      <c r="A8" s="60" t="s">
        <v>54</v>
      </c>
    </row>
    <row r="9" spans="1:3" ht="18" thickBot="1" x14ac:dyDescent="0.4"/>
    <row r="10" spans="1:3" ht="18" thickBot="1" x14ac:dyDescent="0.4">
      <c r="A10" s="55" t="s">
        <v>58</v>
      </c>
      <c r="B10" s="56" t="s">
        <v>73</v>
      </c>
      <c r="C10" s="57" t="s">
        <v>74</v>
      </c>
    </row>
    <row r="11" spans="1:3" x14ac:dyDescent="0.35">
      <c r="A11" s="62"/>
      <c r="B11" s="52">
        <v>1</v>
      </c>
      <c r="C11" s="61"/>
    </row>
    <row r="12" spans="1:3" x14ac:dyDescent="0.35">
      <c r="A12" s="51" t="s">
        <v>59</v>
      </c>
      <c r="B12" s="52">
        <v>2</v>
      </c>
      <c r="C12" s="53">
        <v>10</v>
      </c>
    </row>
    <row r="13" spans="1:3" x14ac:dyDescent="0.35">
      <c r="A13" s="51" t="s">
        <v>60</v>
      </c>
      <c r="B13" s="52">
        <v>3</v>
      </c>
      <c r="C13" s="53">
        <v>5</v>
      </c>
    </row>
    <row r="14" spans="1:3" x14ac:dyDescent="0.35">
      <c r="A14" s="51" t="s">
        <v>75</v>
      </c>
      <c r="B14" s="52">
        <v>4</v>
      </c>
      <c r="C14" s="53">
        <v>10</v>
      </c>
    </row>
    <row r="15" spans="1:3" x14ac:dyDescent="0.35">
      <c r="A15" s="51" t="s">
        <v>61</v>
      </c>
      <c r="B15" s="52">
        <v>5</v>
      </c>
      <c r="C15" s="53">
        <v>5</v>
      </c>
    </row>
    <row r="16" spans="1:3" x14ac:dyDescent="0.35">
      <c r="A16" s="51" t="s">
        <v>62</v>
      </c>
      <c r="B16" s="52">
        <v>6</v>
      </c>
      <c r="C16" s="53">
        <v>5</v>
      </c>
    </row>
    <row r="17" spans="1:4" x14ac:dyDescent="0.35">
      <c r="A17" s="51" t="s">
        <v>63</v>
      </c>
      <c r="B17" s="52">
        <v>7</v>
      </c>
      <c r="C17" s="53">
        <v>5</v>
      </c>
    </row>
    <row r="18" spans="1:4" x14ac:dyDescent="0.35">
      <c r="A18" s="51" t="s">
        <v>64</v>
      </c>
      <c r="B18" s="52">
        <v>8</v>
      </c>
      <c r="C18" s="53">
        <v>2</v>
      </c>
    </row>
    <row r="19" spans="1:4" x14ac:dyDescent="0.35">
      <c r="A19" s="51" t="s">
        <v>65</v>
      </c>
      <c r="B19" s="52">
        <v>9</v>
      </c>
      <c r="C19" s="53">
        <v>10</v>
      </c>
    </row>
    <row r="20" spans="1:4" x14ac:dyDescent="0.35">
      <c r="A20" s="51" t="s">
        <v>76</v>
      </c>
      <c r="B20" s="52">
        <v>10</v>
      </c>
      <c r="C20" s="53">
        <v>10</v>
      </c>
    </row>
    <row r="21" spans="1:4" x14ac:dyDescent="0.35">
      <c r="A21" s="51" t="s">
        <v>66</v>
      </c>
      <c r="B21" s="52">
        <v>11</v>
      </c>
      <c r="C21" s="53">
        <v>10</v>
      </c>
    </row>
    <row r="22" spans="1:4" x14ac:dyDescent="0.35">
      <c r="A22" s="51" t="s">
        <v>67</v>
      </c>
      <c r="B22" s="52">
        <v>12</v>
      </c>
      <c r="C22" s="53">
        <v>5</v>
      </c>
    </row>
    <row r="23" spans="1:4" x14ac:dyDescent="0.35">
      <c r="A23" s="51" t="s">
        <v>68</v>
      </c>
      <c r="B23" s="52">
        <v>13</v>
      </c>
      <c r="C23" s="53">
        <v>5</v>
      </c>
    </row>
    <row r="24" spans="1:4" x14ac:dyDescent="0.35">
      <c r="A24" s="51" t="s">
        <v>69</v>
      </c>
      <c r="B24" s="52">
        <v>14</v>
      </c>
      <c r="C24" s="53">
        <v>2</v>
      </c>
    </row>
    <row r="25" spans="1:4" x14ac:dyDescent="0.35">
      <c r="A25" s="51" t="s">
        <v>70</v>
      </c>
      <c r="B25" s="52">
        <v>15</v>
      </c>
      <c r="C25" s="53">
        <v>2</v>
      </c>
    </row>
    <row r="26" spans="1:4" x14ac:dyDescent="0.35">
      <c r="A26" s="51" t="s">
        <v>71</v>
      </c>
      <c r="B26" s="48">
        <v>16</v>
      </c>
      <c r="C26" s="53">
        <v>2</v>
      </c>
    </row>
    <row r="27" spans="1:4" ht="18" thickBot="1" x14ac:dyDescent="0.4">
      <c r="A27" s="54"/>
      <c r="B27" s="52"/>
      <c r="C27" s="53"/>
    </row>
    <row r="28" spans="1:4" ht="18" thickBot="1" x14ac:dyDescent="0.4">
      <c r="A28" s="58" t="s">
        <v>72</v>
      </c>
      <c r="B28" s="59">
        <v>1</v>
      </c>
      <c r="C28" s="68">
        <f>LOOKUP(B28,B11:B26,C11:C26)</f>
        <v>0</v>
      </c>
    </row>
    <row r="29" spans="1:4" ht="18" thickBot="1" x14ac:dyDescent="0.4"/>
    <row r="30" spans="1:4" x14ac:dyDescent="0.35">
      <c r="A30" s="63" t="s">
        <v>78</v>
      </c>
      <c r="B30" s="49" t="s">
        <v>81</v>
      </c>
      <c r="C30" s="50" t="s">
        <v>74</v>
      </c>
    </row>
    <row r="31" spans="1:4" ht="18" thickBot="1" x14ac:dyDescent="0.4">
      <c r="A31" s="64" t="s">
        <v>80</v>
      </c>
      <c r="B31" s="65">
        <f>CGL!G21</f>
        <v>0</v>
      </c>
      <c r="C31" s="69" t="str">
        <f>IF(AND(B31&gt;0,B31&lt;10000),2,IF(AND(B31&gt;=10000,B31&lt;50000),5,IF(AND(B31&gt;=50000,B31&lt;85000),10,IF(AND(B31&gt;=85000,B31&lt;115000),15,IF(B31&gt;=115000,20,"")))))</f>
        <v/>
      </c>
      <c r="D31" s="48" t="str">
        <f>IF(C31&gt;0,C31,"")</f>
        <v/>
      </c>
    </row>
    <row r="32" spans="1:4" ht="18" thickBot="1" x14ac:dyDescent="0.4"/>
    <row r="33" spans="1:4" x14ac:dyDescent="0.35">
      <c r="A33" s="63" t="s">
        <v>82</v>
      </c>
      <c r="B33" s="49" t="s">
        <v>83</v>
      </c>
      <c r="C33" s="50" t="s">
        <v>74</v>
      </c>
    </row>
    <row r="34" spans="1:4" ht="18" thickBot="1" x14ac:dyDescent="0.4">
      <c r="A34" s="64" t="s">
        <v>90</v>
      </c>
      <c r="B34" s="65">
        <f>CGL!G24</f>
        <v>0</v>
      </c>
      <c r="C34" s="69" t="str">
        <f>IF(AND(B34&gt;0,B34&lt;30),2,IF(AND(B34&gt;=30,B34&lt;=50),5,IF(B34&gt;50,10,"")))</f>
        <v/>
      </c>
      <c r="D34" s="48" t="str">
        <f>IF(C34&gt;0,C34,"")</f>
        <v/>
      </c>
    </row>
    <row r="35" spans="1:4" ht="18" thickBot="1" x14ac:dyDescent="0.4"/>
    <row r="36" spans="1:4" x14ac:dyDescent="0.35">
      <c r="A36" s="63" t="s">
        <v>196</v>
      </c>
      <c r="B36" s="49" t="s">
        <v>84</v>
      </c>
      <c r="C36" s="50" t="s">
        <v>74</v>
      </c>
    </row>
    <row r="37" spans="1:4" x14ac:dyDescent="0.35">
      <c r="A37" s="54"/>
      <c r="B37" s="52">
        <v>1</v>
      </c>
      <c r="C37" s="53"/>
    </row>
    <row r="38" spans="1:4" x14ac:dyDescent="0.35">
      <c r="A38" s="54" t="s">
        <v>86</v>
      </c>
      <c r="B38" s="52">
        <v>2</v>
      </c>
      <c r="C38" s="53">
        <v>0</v>
      </c>
    </row>
    <row r="39" spans="1:4" x14ac:dyDescent="0.35">
      <c r="A39" s="54" t="s">
        <v>87</v>
      </c>
      <c r="B39" s="52">
        <v>3</v>
      </c>
      <c r="C39" s="53">
        <v>5</v>
      </c>
    </row>
    <row r="40" spans="1:4" ht="18" thickBot="1" x14ac:dyDescent="0.4">
      <c r="A40" s="54"/>
      <c r="B40" s="52"/>
      <c r="C40" s="53"/>
    </row>
    <row r="41" spans="1:4" ht="18" thickBot="1" x14ac:dyDescent="0.4">
      <c r="A41" s="67" t="s">
        <v>85</v>
      </c>
      <c r="B41" s="59">
        <v>1</v>
      </c>
      <c r="C41" s="68">
        <f>LOOKUP(B41,B37:B39,C37:C39)</f>
        <v>0</v>
      </c>
    </row>
    <row r="42" spans="1:4" ht="18" thickBot="1" x14ac:dyDescent="0.4"/>
    <row r="43" spans="1:4" x14ac:dyDescent="0.35">
      <c r="A43" s="63" t="s">
        <v>257</v>
      </c>
      <c r="B43" s="49" t="s">
        <v>89</v>
      </c>
      <c r="C43" s="50" t="s">
        <v>74</v>
      </c>
    </row>
    <row r="44" spans="1:4" ht="18" thickBot="1" x14ac:dyDescent="0.4">
      <c r="A44" s="64" t="s">
        <v>258</v>
      </c>
      <c r="B44" s="71">
        <f>CGL!G29</f>
        <v>0</v>
      </c>
      <c r="C44" s="69" t="str">
        <f>IF(AND(B44&gt;0,B44&lt;2),2,IF(AND(B44&gt;=2,B44&lt;=5),5,IF(B44&gt;5,10,"")))</f>
        <v/>
      </c>
      <c r="D44" s="48" t="str">
        <f>IF(C44&gt;0,C44,"")</f>
        <v/>
      </c>
    </row>
    <row r="45" spans="1:4" ht="18" thickBot="1" x14ac:dyDescent="0.4"/>
    <row r="46" spans="1:4" x14ac:dyDescent="0.35">
      <c r="A46" s="63" t="s">
        <v>91</v>
      </c>
      <c r="B46" s="49" t="s">
        <v>92</v>
      </c>
      <c r="C46" s="50" t="s">
        <v>74</v>
      </c>
    </row>
    <row r="47" spans="1:4" ht="18" thickBot="1" x14ac:dyDescent="0.4">
      <c r="A47" s="64" t="s">
        <v>93</v>
      </c>
      <c r="B47" s="65">
        <f>CGL!G31</f>
        <v>0</v>
      </c>
      <c r="C47" s="69">
        <f>IF(B47=0,0,IF(B47=1,5,IF(B47&gt;1,10,"")))</f>
        <v>0</v>
      </c>
    </row>
    <row r="48" spans="1:4" ht="18" thickBot="1" x14ac:dyDescent="0.4"/>
    <row r="49" spans="1:4" x14ac:dyDescent="0.35">
      <c r="A49" s="63" t="s">
        <v>94</v>
      </c>
      <c r="B49" s="49" t="s">
        <v>95</v>
      </c>
      <c r="C49" s="50" t="s">
        <v>74</v>
      </c>
    </row>
    <row r="50" spans="1:4" ht="18" thickBot="1" x14ac:dyDescent="0.4">
      <c r="A50" s="64" t="s">
        <v>96</v>
      </c>
      <c r="B50" s="65">
        <f>CGL!G36</f>
        <v>0</v>
      </c>
      <c r="C50" s="69" t="str">
        <f>IF(AND(B50&gt;0,B50&lt;3),2,IF(AND(B50&gt;=3,B50&lt;=10),5,IF(B50&gt;10,10,"")))</f>
        <v/>
      </c>
      <c r="D50" s="48" t="str">
        <f>IF(C50&gt;0,C50,"")</f>
        <v/>
      </c>
    </row>
    <row r="52" spans="1:4" ht="21" x14ac:dyDescent="0.4">
      <c r="A52" s="60" t="s">
        <v>55</v>
      </c>
    </row>
    <row r="53" spans="1:4" ht="18" customHeight="1" thickBot="1" x14ac:dyDescent="0.45">
      <c r="A53" s="60"/>
    </row>
    <row r="54" spans="1:4" ht="18" customHeight="1" x14ac:dyDescent="0.35">
      <c r="A54" s="63" t="s">
        <v>206</v>
      </c>
      <c r="B54" s="49" t="s">
        <v>207</v>
      </c>
      <c r="C54" s="50" t="s">
        <v>74</v>
      </c>
    </row>
    <row r="55" spans="1:4" ht="18" customHeight="1" thickBot="1" x14ac:dyDescent="0.4">
      <c r="A55" s="64" t="s">
        <v>208</v>
      </c>
      <c r="B55" s="65">
        <f>CGL!P18</f>
        <v>0</v>
      </c>
      <c r="C55" s="69" t="str">
        <f>IF(AND(B55&gt;0,B55&lt;3),2,IF(AND(B55&gt;=3,B55&lt;=5),5,IF(B55&gt;5,10,"")))</f>
        <v/>
      </c>
      <c r="D55" s="48" t="str">
        <f>IF(C55&gt;0,C55,"")</f>
        <v/>
      </c>
    </row>
    <row r="56" spans="1:4" ht="18" thickBot="1" x14ac:dyDescent="0.4"/>
    <row r="57" spans="1:4" x14ac:dyDescent="0.35">
      <c r="A57" s="63" t="s">
        <v>295</v>
      </c>
      <c r="B57" s="49" t="s">
        <v>296</v>
      </c>
      <c r="C57" s="50" t="s">
        <v>74</v>
      </c>
    </row>
    <row r="58" spans="1:4" x14ac:dyDescent="0.35">
      <c r="A58" s="54"/>
      <c r="B58" s="52">
        <v>1</v>
      </c>
      <c r="C58" s="53"/>
    </row>
    <row r="59" spans="1:4" x14ac:dyDescent="0.35">
      <c r="A59" s="54" t="s">
        <v>86</v>
      </c>
      <c r="B59" s="52">
        <v>2</v>
      </c>
      <c r="C59" s="53">
        <v>0</v>
      </c>
    </row>
    <row r="60" spans="1:4" x14ac:dyDescent="0.35">
      <c r="A60" s="54" t="s">
        <v>87</v>
      </c>
      <c r="B60" s="52">
        <v>3</v>
      </c>
      <c r="C60" s="53">
        <v>5</v>
      </c>
    </row>
    <row r="61" spans="1:4" ht="18" thickBot="1" x14ac:dyDescent="0.4">
      <c r="A61" s="54"/>
      <c r="B61" s="52"/>
      <c r="C61" s="53"/>
    </row>
    <row r="62" spans="1:4" ht="18" thickBot="1" x14ac:dyDescent="0.4">
      <c r="A62" s="67" t="s">
        <v>297</v>
      </c>
      <c r="B62" s="59">
        <v>1</v>
      </c>
      <c r="C62" s="68">
        <f>LOOKUP(B62,B58:B60,C58:C60)</f>
        <v>0</v>
      </c>
    </row>
    <row r="63" spans="1:4" ht="18" thickBot="1" x14ac:dyDescent="0.4"/>
    <row r="64" spans="1:4" x14ac:dyDescent="0.35">
      <c r="A64" s="63" t="s">
        <v>294</v>
      </c>
      <c r="B64" s="49" t="s">
        <v>207</v>
      </c>
      <c r="C64" s="50" t="s">
        <v>74</v>
      </c>
    </row>
    <row r="65" spans="1:3" ht="18" thickBot="1" x14ac:dyDescent="0.4">
      <c r="A65" s="64" t="s">
        <v>256</v>
      </c>
      <c r="B65" s="65">
        <f>CGL!P23</f>
        <v>0</v>
      </c>
      <c r="C65" s="69" t="str">
        <f>IF(AND(B65&gt;0.039,B65&lt;=1),2,IF(AND(B65&gt;1,B65&lt;=2),5,IF(B65&gt;2,10,"")))</f>
        <v/>
      </c>
    </row>
    <row r="66" spans="1:3" ht="18" thickBot="1" x14ac:dyDescent="0.4"/>
    <row r="67" spans="1:3" x14ac:dyDescent="0.35">
      <c r="A67" s="63" t="s">
        <v>101</v>
      </c>
      <c r="B67" s="49" t="s">
        <v>102</v>
      </c>
      <c r="C67" s="50" t="s">
        <v>74</v>
      </c>
    </row>
    <row r="68" spans="1:3" x14ac:dyDescent="0.35">
      <c r="A68" s="54"/>
      <c r="B68" s="52">
        <v>1</v>
      </c>
      <c r="C68" s="61"/>
    </row>
    <row r="69" spans="1:3" x14ac:dyDescent="0.35">
      <c r="A69" s="54" t="s">
        <v>386</v>
      </c>
      <c r="B69" s="52">
        <v>2</v>
      </c>
      <c r="C69" s="61"/>
    </row>
    <row r="70" spans="1:3" x14ac:dyDescent="0.35">
      <c r="A70" s="54" t="s">
        <v>378</v>
      </c>
      <c r="B70" s="52">
        <v>3</v>
      </c>
      <c r="C70" s="53">
        <v>2</v>
      </c>
    </row>
    <row r="71" spans="1:3" x14ac:dyDescent="0.35">
      <c r="A71" s="54" t="s">
        <v>104</v>
      </c>
      <c r="B71" s="52">
        <v>4</v>
      </c>
      <c r="C71" s="53">
        <v>5</v>
      </c>
    </row>
    <row r="72" spans="1:3" x14ac:dyDescent="0.35">
      <c r="A72" s="54" t="s">
        <v>105</v>
      </c>
      <c r="B72" s="52">
        <v>5</v>
      </c>
      <c r="C72" s="53">
        <v>10</v>
      </c>
    </row>
    <row r="73" spans="1:3" ht="18" thickBot="1" x14ac:dyDescent="0.4">
      <c r="A73" s="54" t="s">
        <v>387</v>
      </c>
      <c r="B73" s="52">
        <v>6</v>
      </c>
      <c r="C73" s="53">
        <v>15</v>
      </c>
    </row>
    <row r="74" spans="1:3" ht="18" thickBot="1" x14ac:dyDescent="0.4">
      <c r="A74" s="67" t="s">
        <v>103</v>
      </c>
      <c r="B74" s="59">
        <v>1</v>
      </c>
      <c r="C74" s="68">
        <f>LOOKUP(B74,B68:B73,C68:C73)</f>
        <v>0</v>
      </c>
    </row>
    <row r="75" spans="1:3" ht="18" thickBot="1" x14ac:dyDescent="0.4"/>
    <row r="76" spans="1:3" x14ac:dyDescent="0.35">
      <c r="A76" s="63" t="s">
        <v>98</v>
      </c>
      <c r="B76" s="49" t="s">
        <v>100</v>
      </c>
      <c r="C76" s="50" t="s">
        <v>74</v>
      </c>
    </row>
    <row r="77" spans="1:3" x14ac:dyDescent="0.35">
      <c r="A77" s="54"/>
      <c r="B77" s="52">
        <v>1</v>
      </c>
      <c r="C77" s="53"/>
    </row>
    <row r="78" spans="1:3" x14ac:dyDescent="0.35">
      <c r="A78" s="54" t="s">
        <v>384</v>
      </c>
      <c r="B78" s="52">
        <v>2</v>
      </c>
      <c r="C78" s="53"/>
    </row>
    <row r="79" spans="1:3" x14ac:dyDescent="0.35">
      <c r="A79" s="54" t="s">
        <v>106</v>
      </c>
      <c r="B79" s="52">
        <v>3</v>
      </c>
      <c r="C79" s="53">
        <v>2</v>
      </c>
    </row>
    <row r="80" spans="1:3" x14ac:dyDescent="0.35">
      <c r="A80" s="54" t="s">
        <v>107</v>
      </c>
      <c r="B80" s="52">
        <v>4</v>
      </c>
      <c r="C80" s="53">
        <v>5</v>
      </c>
    </row>
    <row r="81" spans="1:3" ht="18" thickBot="1" x14ac:dyDescent="0.4">
      <c r="A81" s="54" t="s">
        <v>108</v>
      </c>
      <c r="B81" s="52">
        <v>5</v>
      </c>
      <c r="C81" s="53">
        <v>5</v>
      </c>
    </row>
    <row r="82" spans="1:3" ht="18" thickBot="1" x14ac:dyDescent="0.4">
      <c r="A82" s="67" t="s">
        <v>99</v>
      </c>
      <c r="B82" s="59">
        <v>1</v>
      </c>
      <c r="C82" s="68">
        <f>LOOKUP(B82,B77:B81,C77:C81)</f>
        <v>0</v>
      </c>
    </row>
    <row r="84" spans="1:3" ht="21" x14ac:dyDescent="0.4">
      <c r="A84" s="60" t="s">
        <v>115</v>
      </c>
    </row>
    <row r="85" spans="1:3" ht="17.25" customHeight="1" thickBot="1" x14ac:dyDescent="0.45">
      <c r="A85" s="60"/>
    </row>
    <row r="86" spans="1:3" ht="17.25" customHeight="1" x14ac:dyDescent="0.35">
      <c r="A86" s="63" t="s">
        <v>117</v>
      </c>
      <c r="B86" s="81"/>
    </row>
    <row r="87" spans="1:3" x14ac:dyDescent="0.35">
      <c r="A87" s="54"/>
      <c r="B87" s="53">
        <v>1</v>
      </c>
    </row>
    <row r="88" spans="1:3" x14ac:dyDescent="0.35">
      <c r="A88" s="54" t="s">
        <v>86</v>
      </c>
      <c r="B88" s="53">
        <v>2</v>
      </c>
    </row>
    <row r="89" spans="1:3" ht="18" thickBot="1" x14ac:dyDescent="0.4">
      <c r="A89" s="64" t="s">
        <v>87</v>
      </c>
      <c r="B89" s="82">
        <v>3</v>
      </c>
    </row>
    <row r="90" spans="1:3" ht="18" thickBot="1" x14ac:dyDescent="0.4">
      <c r="A90" s="67" t="s">
        <v>116</v>
      </c>
      <c r="B90" s="73">
        <v>1</v>
      </c>
    </row>
    <row r="92" spans="1:3" x14ac:dyDescent="0.35">
      <c r="A92" s="48" t="s">
        <v>429</v>
      </c>
    </row>
    <row r="93" spans="1:3" x14ac:dyDescent="0.35">
      <c r="A93" t="s">
        <v>430</v>
      </c>
    </row>
  </sheetData>
  <sheetProtection selectLockedCells="1" selectUnlockedCells="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dimension ref="A1:AD37"/>
  <sheetViews>
    <sheetView showGridLines="0" showRowColHeaders="0" zoomScale="85" zoomScaleNormal="85" workbookViewId="0">
      <pane ySplit="2" topLeftCell="A3" activePane="bottomLeft" state="frozen"/>
      <selection pane="bottomLeft" activeCell="A64" sqref="A64"/>
    </sheetView>
  </sheetViews>
  <sheetFormatPr defaultRowHeight="14.4" x14ac:dyDescent="0.3"/>
  <cols>
    <col min="1" max="1" width="4.109375" customWidth="1"/>
    <col min="2" max="27" width="7.6640625" customWidth="1"/>
    <col min="28" max="28" width="4.109375" customWidth="1"/>
  </cols>
  <sheetData>
    <row r="1" spans="1:30" ht="15" customHeight="1" x14ac:dyDescent="0.3">
      <c r="A1" s="3"/>
      <c r="B1" s="107"/>
      <c r="C1" s="181" t="s">
        <v>0</v>
      </c>
      <c r="D1" s="181"/>
      <c r="E1" s="181"/>
      <c r="F1" s="107"/>
      <c r="G1" s="107"/>
      <c r="H1" s="107"/>
      <c r="I1" s="3"/>
      <c r="J1" s="107"/>
      <c r="K1" s="107"/>
      <c r="L1" s="107"/>
      <c r="M1" s="3"/>
      <c r="N1" s="107"/>
      <c r="O1" s="107"/>
      <c r="P1" s="107"/>
      <c r="Q1" s="107"/>
      <c r="R1" s="3"/>
      <c r="S1" s="107"/>
      <c r="T1" s="107"/>
      <c r="U1" s="107"/>
      <c r="V1" s="3"/>
      <c r="W1" s="3"/>
      <c r="X1" s="181" t="s">
        <v>1</v>
      </c>
      <c r="Y1" s="181"/>
      <c r="Z1" s="181"/>
      <c r="AA1" s="3"/>
      <c r="AB1" s="3"/>
      <c r="AC1" s="1"/>
      <c r="AD1" s="1"/>
    </row>
    <row r="2" spans="1:30" ht="15" customHeight="1" x14ac:dyDescent="0.3">
      <c r="A2" s="3"/>
      <c r="B2" s="107"/>
      <c r="C2" s="181"/>
      <c r="D2" s="181"/>
      <c r="E2" s="181"/>
      <c r="F2" s="107"/>
      <c r="G2" s="107"/>
      <c r="H2" s="107"/>
      <c r="I2" s="3"/>
      <c r="J2" s="107"/>
      <c r="K2" s="107"/>
      <c r="L2" s="107"/>
      <c r="M2" s="3"/>
      <c r="N2" s="107"/>
      <c r="O2" s="107"/>
      <c r="P2" s="107"/>
      <c r="Q2" s="107"/>
      <c r="R2" s="3"/>
      <c r="S2" s="107"/>
      <c r="T2" s="107"/>
      <c r="U2" s="107"/>
      <c r="V2" s="3"/>
      <c r="W2" s="3"/>
      <c r="X2" s="181"/>
      <c r="Y2" s="181"/>
      <c r="Z2" s="181"/>
      <c r="AA2" s="3"/>
      <c r="AB2" s="3"/>
      <c r="AC2" s="1"/>
      <c r="AD2" s="1"/>
    </row>
    <row r="5" spans="1:30" x14ac:dyDescent="0.3">
      <c r="F5" s="182" t="s">
        <v>198</v>
      </c>
      <c r="G5" s="182"/>
      <c r="H5" s="182"/>
      <c r="I5" s="182"/>
      <c r="J5" s="182"/>
      <c r="K5" s="182"/>
      <c r="L5" s="182"/>
      <c r="M5" s="182"/>
      <c r="N5" s="182"/>
      <c r="O5" s="182"/>
      <c r="P5" s="182"/>
      <c r="Q5" s="182"/>
      <c r="R5" s="182"/>
      <c r="S5" s="182"/>
      <c r="T5" s="182"/>
      <c r="U5" s="182"/>
      <c r="V5" s="182"/>
      <c r="W5" s="182"/>
    </row>
    <row r="6" spans="1:30" x14ac:dyDescent="0.3">
      <c r="F6" s="182"/>
      <c r="G6" s="182"/>
      <c r="H6" s="182"/>
      <c r="I6" s="182"/>
      <c r="J6" s="182"/>
      <c r="K6" s="182"/>
      <c r="L6" s="182"/>
      <c r="M6" s="182"/>
      <c r="N6" s="182"/>
      <c r="O6" s="182"/>
      <c r="P6" s="182"/>
      <c r="Q6" s="182"/>
      <c r="R6" s="182"/>
      <c r="S6" s="182"/>
      <c r="T6" s="182"/>
      <c r="U6" s="182"/>
      <c r="V6" s="182"/>
      <c r="W6" s="182"/>
    </row>
    <row r="7" spans="1:30" x14ac:dyDescent="0.3">
      <c r="F7" s="182"/>
      <c r="G7" s="182"/>
      <c r="H7" s="182"/>
      <c r="I7" s="182"/>
      <c r="J7" s="182"/>
      <c r="K7" s="182"/>
      <c r="L7" s="182"/>
      <c r="M7" s="182"/>
      <c r="N7" s="182"/>
      <c r="O7" s="182"/>
      <c r="P7" s="182"/>
      <c r="Q7" s="182"/>
      <c r="R7" s="182"/>
      <c r="S7" s="182"/>
      <c r="T7" s="182"/>
      <c r="U7" s="182"/>
      <c r="V7" s="182"/>
      <c r="W7" s="182"/>
    </row>
    <row r="8" spans="1:30" ht="15" customHeight="1" x14ac:dyDescent="0.3">
      <c r="F8" s="182"/>
      <c r="G8" s="182"/>
      <c r="H8" s="182"/>
      <c r="I8" s="182"/>
      <c r="J8" s="182"/>
      <c r="K8" s="182"/>
      <c r="L8" s="182"/>
      <c r="M8" s="182"/>
      <c r="N8" s="182"/>
      <c r="O8" s="182"/>
      <c r="P8" s="182"/>
      <c r="Q8" s="182"/>
      <c r="R8" s="182"/>
      <c r="S8" s="182"/>
      <c r="T8" s="182"/>
      <c r="U8" s="182"/>
      <c r="V8" s="182"/>
      <c r="W8" s="182"/>
    </row>
    <row r="9" spans="1:30" ht="15" customHeight="1" x14ac:dyDescent="0.3">
      <c r="J9" s="21"/>
      <c r="K9" s="21"/>
      <c r="L9" s="21"/>
      <c r="M9" s="21"/>
      <c r="N9" s="21"/>
      <c r="O9" s="21"/>
      <c r="P9" s="21"/>
      <c r="Q9" s="21"/>
    </row>
    <row r="10" spans="1:30" ht="15" customHeight="1" x14ac:dyDescent="0.3">
      <c r="J10" s="22"/>
      <c r="K10" s="22"/>
      <c r="L10" s="22"/>
      <c r="M10" s="22"/>
      <c r="N10" s="22"/>
      <c r="O10" s="22"/>
      <c r="P10" s="22"/>
      <c r="Q10" s="22"/>
    </row>
    <row r="11" spans="1:30" ht="15" customHeight="1" x14ac:dyDescent="0.3">
      <c r="B11" s="250" t="s">
        <v>123</v>
      </c>
      <c r="C11" s="250"/>
      <c r="D11" s="250"/>
      <c r="E11" s="250"/>
      <c r="F11" s="250"/>
      <c r="G11" s="250"/>
      <c r="H11" s="250"/>
      <c r="I11" s="250"/>
      <c r="K11" s="250" t="s">
        <v>135</v>
      </c>
      <c r="L11" s="250"/>
      <c r="M11" s="250"/>
      <c r="N11" s="250"/>
      <c r="O11" s="250"/>
      <c r="P11" s="250"/>
      <c r="Q11" s="250"/>
      <c r="R11" s="250"/>
      <c r="T11" s="250" t="s">
        <v>122</v>
      </c>
      <c r="U11" s="250"/>
      <c r="V11" s="250"/>
      <c r="W11" s="250"/>
      <c r="X11" s="250"/>
      <c r="Y11" s="250"/>
      <c r="Z11" s="250"/>
      <c r="AA11" s="250"/>
    </row>
    <row r="12" spans="1:30" ht="15" customHeight="1" x14ac:dyDescent="0.3">
      <c r="B12" s="250"/>
      <c r="C12" s="250"/>
      <c r="D12" s="250"/>
      <c r="E12" s="250"/>
      <c r="F12" s="250"/>
      <c r="G12" s="250"/>
      <c r="H12" s="250"/>
      <c r="I12" s="250"/>
      <c r="K12" s="250"/>
      <c r="L12" s="250"/>
      <c r="M12" s="250"/>
      <c r="N12" s="250"/>
      <c r="O12" s="250"/>
      <c r="P12" s="250"/>
      <c r="Q12" s="250"/>
      <c r="R12" s="250"/>
      <c r="T12" s="250"/>
      <c r="U12" s="250"/>
      <c r="V12" s="250"/>
      <c r="W12" s="250"/>
      <c r="X12" s="250"/>
      <c r="Y12" s="250"/>
      <c r="Z12" s="250"/>
      <c r="AA12" s="250"/>
    </row>
    <row r="13" spans="1:30" ht="15" customHeight="1" x14ac:dyDescent="0.3">
      <c r="B13" s="250"/>
      <c r="C13" s="250"/>
      <c r="D13" s="250"/>
      <c r="E13" s="250"/>
      <c r="F13" s="250"/>
      <c r="G13" s="250"/>
      <c r="H13" s="250"/>
      <c r="I13" s="250"/>
      <c r="K13" s="250"/>
      <c r="L13" s="250"/>
      <c r="M13" s="250"/>
      <c r="N13" s="250"/>
      <c r="O13" s="250"/>
      <c r="P13" s="250"/>
      <c r="Q13" s="250"/>
      <c r="R13" s="250"/>
      <c r="T13" s="250"/>
      <c r="U13" s="250"/>
      <c r="V13" s="250"/>
      <c r="W13" s="250"/>
      <c r="X13" s="250"/>
      <c r="Y13" s="250"/>
      <c r="Z13" s="250"/>
      <c r="AA13" s="250"/>
    </row>
    <row r="14" spans="1:30" ht="15" customHeight="1" x14ac:dyDescent="0.3">
      <c r="B14" s="2"/>
      <c r="C14" s="2"/>
      <c r="D14" s="2"/>
      <c r="E14" s="2"/>
      <c r="F14" s="2"/>
      <c r="G14" s="2"/>
      <c r="H14" s="2"/>
      <c r="I14" s="2"/>
      <c r="K14" s="2"/>
      <c r="L14" s="2"/>
      <c r="M14" s="2"/>
      <c r="N14" s="2"/>
      <c r="O14" s="2"/>
      <c r="P14" s="2"/>
      <c r="Q14" s="2"/>
      <c r="R14" s="2"/>
      <c r="T14" s="2"/>
      <c r="U14" s="2"/>
      <c r="V14" s="2"/>
      <c r="W14" s="2"/>
      <c r="X14" s="2"/>
      <c r="Y14" s="2"/>
      <c r="Z14" s="2"/>
      <c r="AA14" s="2"/>
    </row>
    <row r="15" spans="1:30" ht="15" customHeight="1" x14ac:dyDescent="0.35">
      <c r="B15" s="269" t="s">
        <v>162</v>
      </c>
      <c r="C15" s="269"/>
      <c r="D15" s="269"/>
      <c r="E15" s="269"/>
      <c r="F15" s="269"/>
      <c r="G15" s="269"/>
      <c r="H15" s="269"/>
      <c r="I15" s="269"/>
      <c r="K15" s="268" t="str">
        <f>IF(AND('PL Score'!E27=6,'CGL Score'!C28&gt;0),'PL Score'!A51,IF('PL Score'!C3=0,'PL Score'!A48,IF('PL Score'!C3&gt;0,'PL Score'!A50,"")))</f>
        <v>If pollution related work is part of the scope of the contract and the Pollution Liability assessment indicates that Pollution Liability coverage is required, then Automobile Liability with Pollution Coverage will be required.</v>
      </c>
      <c r="L15" s="268"/>
      <c r="M15" s="268"/>
      <c r="N15" s="268"/>
      <c r="O15" s="268"/>
      <c r="P15" s="268"/>
      <c r="Q15" s="268"/>
      <c r="R15" s="268"/>
      <c r="T15" s="76"/>
      <c r="U15" s="76"/>
      <c r="V15" s="76"/>
      <c r="W15" s="76"/>
      <c r="X15" s="76"/>
      <c r="Y15" s="76"/>
      <c r="Z15" s="76"/>
      <c r="AA15" s="76"/>
    </row>
    <row r="16" spans="1:30" ht="15" customHeight="1" x14ac:dyDescent="0.3">
      <c r="B16" s="2"/>
      <c r="C16" s="2"/>
      <c r="D16" s="2"/>
      <c r="E16" s="2"/>
      <c r="F16" s="2"/>
      <c r="G16" s="2"/>
      <c r="H16" s="2"/>
      <c r="I16" s="2"/>
      <c r="K16" s="268"/>
      <c r="L16" s="268"/>
      <c r="M16" s="268"/>
      <c r="N16" s="268"/>
      <c r="O16" s="268"/>
      <c r="P16" s="268"/>
      <c r="Q16" s="268"/>
      <c r="R16" s="268"/>
      <c r="T16" s="76"/>
      <c r="U16" s="76"/>
      <c r="V16" s="76"/>
      <c r="W16" s="76"/>
      <c r="X16" s="76"/>
      <c r="Y16" s="76"/>
      <c r="Z16" s="76"/>
      <c r="AA16" s="76"/>
    </row>
    <row r="17" spans="2:27" ht="15.75" customHeight="1" x14ac:dyDescent="0.35">
      <c r="B17" s="235" t="s">
        <v>163</v>
      </c>
      <c r="C17" s="235"/>
      <c r="D17" s="235"/>
      <c r="E17" s="235"/>
      <c r="F17" s="235"/>
      <c r="G17" s="273" t="str">
        <f>IF('CGL Score'!B6&gt;52,"High",IF(AND('CGL Score'!B6&gt;35,'CGL Score'!B6&lt;53),"Moderate",IF(AND('CGL Score'!B6&lt;36,'CGL Score'!B6&gt;0),"Low","")))</f>
        <v/>
      </c>
      <c r="H17" s="274"/>
      <c r="I17" s="2"/>
      <c r="K17" s="268"/>
      <c r="L17" s="268"/>
      <c r="M17" s="268"/>
      <c r="N17" s="268"/>
      <c r="O17" s="268"/>
      <c r="P17" s="268"/>
      <c r="Q17" s="268"/>
      <c r="R17" s="268"/>
      <c r="T17" s="242" t="s">
        <v>6</v>
      </c>
      <c r="U17" s="242"/>
      <c r="V17" s="242"/>
      <c r="W17" s="242"/>
      <c r="X17" s="242"/>
      <c r="Y17" s="242"/>
      <c r="Z17" s="242"/>
      <c r="AA17" s="242"/>
    </row>
    <row r="18" spans="2:27" ht="15" customHeight="1" x14ac:dyDescent="0.3">
      <c r="B18" s="2"/>
      <c r="C18" s="2"/>
      <c r="D18" s="2"/>
      <c r="E18" s="2"/>
      <c r="F18" s="2"/>
      <c r="G18" s="264" t="s">
        <v>260</v>
      </c>
      <c r="H18" s="264"/>
      <c r="I18" s="2"/>
      <c r="K18" s="268"/>
      <c r="L18" s="268"/>
      <c r="M18" s="268"/>
      <c r="N18" s="268"/>
      <c r="O18" s="268"/>
      <c r="P18" s="268"/>
      <c r="Q18" s="268"/>
      <c r="R18" s="268"/>
      <c r="T18" s="270" t="s">
        <v>114</v>
      </c>
      <c r="U18" s="270"/>
      <c r="V18" s="270"/>
      <c r="W18" s="270"/>
      <c r="X18" s="270"/>
      <c r="Y18" s="271" t="str">
        <f>'AL Score'!B3</f>
        <v/>
      </c>
      <c r="Z18" s="271"/>
      <c r="AA18" s="271"/>
    </row>
    <row r="19" spans="2:27" ht="15" customHeight="1" x14ac:dyDescent="0.3">
      <c r="B19" s="131"/>
      <c r="C19" s="131"/>
      <c r="D19" s="131"/>
      <c r="E19" s="131"/>
      <c r="F19" s="131"/>
      <c r="G19" s="131"/>
      <c r="H19" s="131"/>
      <c r="I19" s="131"/>
      <c r="K19" s="268"/>
      <c r="L19" s="268"/>
      <c r="M19" s="268"/>
      <c r="N19" s="268"/>
      <c r="O19" s="268"/>
      <c r="P19" s="268"/>
      <c r="Q19" s="268"/>
      <c r="R19" s="268"/>
      <c r="T19" s="28"/>
      <c r="U19" s="28"/>
      <c r="V19" s="28"/>
      <c r="W19" s="28"/>
      <c r="X19" s="28"/>
      <c r="Y19" s="28"/>
      <c r="Z19" s="28"/>
      <c r="AA19" s="28"/>
    </row>
    <row r="20" spans="2:27" ht="15" customHeight="1" x14ac:dyDescent="0.35">
      <c r="B20" s="269" t="s">
        <v>4</v>
      </c>
      <c r="C20" s="269"/>
      <c r="D20" s="269"/>
      <c r="E20" s="269"/>
      <c r="F20" s="269"/>
      <c r="G20" s="269"/>
      <c r="H20" s="269"/>
      <c r="I20" s="269"/>
      <c r="K20" s="268"/>
      <c r="L20" s="268"/>
      <c r="M20" s="268"/>
      <c r="N20" s="268"/>
      <c r="O20" s="268"/>
      <c r="P20" s="268"/>
      <c r="Q20" s="268"/>
      <c r="R20" s="268"/>
      <c r="T20" s="28"/>
      <c r="U20" s="28"/>
      <c r="V20" s="28"/>
      <c r="W20" s="28"/>
      <c r="X20" s="28"/>
      <c r="Y20" s="28"/>
      <c r="Z20" s="28"/>
      <c r="AA20" s="28"/>
    </row>
    <row r="21" spans="2:27" ht="15.75" customHeight="1" x14ac:dyDescent="0.3">
      <c r="B21" s="2"/>
      <c r="C21" s="2"/>
      <c r="D21" s="2"/>
      <c r="E21" s="2"/>
      <c r="F21" s="2"/>
      <c r="G21" s="2"/>
      <c r="H21" s="2"/>
      <c r="I21" s="2"/>
      <c r="K21" s="268"/>
      <c r="L21" s="268"/>
      <c r="M21" s="268"/>
      <c r="N21" s="268"/>
      <c r="O21" s="268"/>
      <c r="P21" s="268"/>
      <c r="Q21" s="268"/>
      <c r="R21" s="268"/>
      <c r="T21" s="275" t="s">
        <v>136</v>
      </c>
      <c r="U21" s="275"/>
      <c r="V21" s="275"/>
      <c r="W21" s="275"/>
      <c r="X21" s="275"/>
      <c r="Y21" s="275"/>
      <c r="Z21" s="275"/>
      <c r="AA21" s="275"/>
    </row>
    <row r="22" spans="2:27" ht="15" customHeight="1" x14ac:dyDescent="0.35">
      <c r="B22" s="235" t="s">
        <v>124</v>
      </c>
      <c r="C22" s="235"/>
      <c r="D22" s="235"/>
      <c r="E22" s="235"/>
      <c r="F22" s="235"/>
      <c r="G22" s="2"/>
      <c r="H22" s="2"/>
      <c r="I22" s="2"/>
      <c r="K22" s="268"/>
      <c r="L22" s="268"/>
      <c r="M22" s="268"/>
      <c r="N22" s="268"/>
      <c r="O22" s="268"/>
      <c r="P22" s="268"/>
      <c r="Q22" s="268"/>
      <c r="R22" s="268"/>
      <c r="T22" s="270" t="s">
        <v>114</v>
      </c>
      <c r="U22" s="270"/>
      <c r="V22" s="270"/>
      <c r="W22" s="270"/>
      <c r="X22" s="270"/>
      <c r="Y22" s="265" t="str">
        <f>IF('PL Score'!C3&gt;0,2000000,"")</f>
        <v/>
      </c>
      <c r="Z22" s="265"/>
      <c r="AA22" s="265"/>
    </row>
    <row r="23" spans="2:27" ht="15" customHeight="1" x14ac:dyDescent="0.35">
      <c r="B23" s="266" t="s">
        <v>125</v>
      </c>
      <c r="C23" s="266"/>
      <c r="D23" s="266"/>
      <c r="E23" s="266"/>
      <c r="F23" s="266"/>
      <c r="G23" s="2"/>
      <c r="H23" s="2"/>
      <c r="I23" s="2"/>
      <c r="K23" s="268"/>
      <c r="L23" s="268"/>
      <c r="M23" s="268"/>
      <c r="N23" s="268"/>
      <c r="O23" s="268"/>
      <c r="P23" s="268"/>
      <c r="Q23" s="268"/>
      <c r="R23" s="268"/>
      <c r="T23" s="28"/>
      <c r="U23" s="28"/>
      <c r="V23" s="28"/>
      <c r="W23" s="28"/>
      <c r="X23" s="28"/>
      <c r="Y23" s="28"/>
      <c r="Z23" s="28"/>
      <c r="AA23" s="28"/>
    </row>
    <row r="24" spans="2:27" ht="15" customHeight="1" x14ac:dyDescent="0.3">
      <c r="B24" s="2"/>
      <c r="C24" s="2"/>
      <c r="D24" s="2"/>
      <c r="E24" s="2"/>
      <c r="F24" s="2"/>
      <c r="G24" s="2"/>
      <c r="H24" s="2"/>
      <c r="I24" s="2"/>
      <c r="K24" s="12"/>
      <c r="L24" s="12"/>
      <c r="M24" s="12"/>
      <c r="N24" s="12"/>
      <c r="O24" s="12"/>
      <c r="P24" s="12"/>
      <c r="Q24" s="12"/>
      <c r="R24" s="12"/>
      <c r="T24" s="28"/>
      <c r="U24" s="28"/>
      <c r="V24" s="28"/>
      <c r="W24" s="28"/>
      <c r="X24" s="28"/>
      <c r="Y24" s="28"/>
      <c r="Z24" s="28"/>
      <c r="AA24" s="28"/>
    </row>
    <row r="25" spans="2:27" ht="15" customHeight="1" x14ac:dyDescent="0.35">
      <c r="B25" s="235" t="s">
        <v>431</v>
      </c>
      <c r="C25" s="235"/>
      <c r="D25" s="235"/>
      <c r="E25" s="235"/>
      <c r="F25" s="235"/>
      <c r="G25" s="2"/>
      <c r="H25" s="2"/>
      <c r="I25" s="2"/>
      <c r="K25" s="13"/>
      <c r="L25" s="13"/>
      <c r="M25" s="13"/>
      <c r="N25" s="13"/>
      <c r="O25" s="13"/>
      <c r="P25" s="13"/>
      <c r="Q25" s="13"/>
      <c r="R25" s="13"/>
      <c r="T25" s="28"/>
      <c r="U25" s="28"/>
      <c r="V25" s="28"/>
      <c r="W25" s="28"/>
      <c r="X25" s="28"/>
      <c r="Y25" s="28"/>
      <c r="Z25" s="28"/>
      <c r="AA25" s="28"/>
    </row>
    <row r="26" spans="2:27" ht="15" customHeight="1" x14ac:dyDescent="0.35">
      <c r="B26" s="266" t="s">
        <v>432</v>
      </c>
      <c r="C26" s="266"/>
      <c r="D26" s="266"/>
      <c r="E26" s="266"/>
      <c r="F26" s="266"/>
      <c r="G26" s="84"/>
      <c r="H26" s="84"/>
      <c r="I26" s="2"/>
      <c r="K26" s="13"/>
      <c r="L26" s="13"/>
      <c r="M26" s="13"/>
      <c r="N26" s="13"/>
      <c r="O26" s="13"/>
      <c r="P26" s="13"/>
      <c r="Q26" s="13"/>
      <c r="R26" s="13"/>
      <c r="T26" s="28"/>
      <c r="U26" s="28"/>
      <c r="V26" s="28"/>
      <c r="W26" s="28"/>
      <c r="X26" s="28"/>
      <c r="Y26" s="28"/>
      <c r="Z26" s="28"/>
      <c r="AA26" s="28"/>
    </row>
    <row r="27" spans="2:27" ht="15" customHeight="1" x14ac:dyDescent="0.35">
      <c r="B27" s="2"/>
      <c r="C27" s="2"/>
      <c r="D27" s="2"/>
      <c r="E27" s="2"/>
      <c r="F27" s="2"/>
      <c r="G27" s="2"/>
      <c r="H27" s="2"/>
      <c r="I27" s="2"/>
      <c r="K27" s="13"/>
      <c r="L27" s="13"/>
      <c r="M27" s="13"/>
      <c r="N27" s="13"/>
      <c r="O27" s="13"/>
      <c r="P27" s="13"/>
      <c r="Q27" s="13"/>
      <c r="R27" s="13"/>
      <c r="T27" s="272" t="s">
        <v>183</v>
      </c>
      <c r="U27" s="272"/>
      <c r="V27" s="272"/>
      <c r="W27" s="272"/>
      <c r="X27" s="272"/>
      <c r="Y27" s="272"/>
      <c r="Z27" s="272"/>
      <c r="AA27" s="272"/>
    </row>
    <row r="28" spans="2:27" ht="15" customHeight="1" x14ac:dyDescent="0.35">
      <c r="B28" s="267" t="s">
        <v>126</v>
      </c>
      <c r="C28" s="267"/>
      <c r="D28" s="267"/>
      <c r="E28" s="267"/>
      <c r="F28" s="267"/>
      <c r="G28" s="2"/>
      <c r="H28" s="2"/>
      <c r="I28" s="2"/>
      <c r="K28" s="13"/>
      <c r="L28" s="13"/>
      <c r="M28" s="13"/>
      <c r="N28" s="13"/>
      <c r="O28" s="13"/>
      <c r="P28" s="13"/>
      <c r="Q28" s="13"/>
      <c r="R28" s="13"/>
      <c r="T28" s="28"/>
      <c r="U28" s="28"/>
      <c r="V28" s="28"/>
      <c r="W28" s="28"/>
      <c r="X28" s="28"/>
      <c r="Y28" s="28"/>
      <c r="Z28" s="28"/>
      <c r="AA28" s="28"/>
    </row>
    <row r="29" spans="2:27" ht="15" customHeight="1" x14ac:dyDescent="0.35">
      <c r="B29" s="244" t="s">
        <v>127</v>
      </c>
      <c r="C29" s="244"/>
      <c r="D29" s="244"/>
      <c r="E29" s="244"/>
      <c r="F29" s="244"/>
      <c r="G29" s="2"/>
      <c r="H29" s="2"/>
      <c r="I29" s="2"/>
      <c r="K29" s="13"/>
      <c r="L29" s="13"/>
      <c r="M29" s="13"/>
      <c r="N29" s="13"/>
      <c r="O29" s="13"/>
      <c r="P29" s="13"/>
      <c r="Q29" s="13"/>
      <c r="R29" s="13"/>
      <c r="T29" s="245" t="s">
        <v>172</v>
      </c>
      <c r="U29" s="246"/>
      <c r="V29" s="246"/>
      <c r="W29" s="246"/>
      <c r="X29" s="246"/>
      <c r="Y29" s="246"/>
      <c r="Z29" s="246"/>
      <c r="AA29" s="246"/>
    </row>
    <row r="30" spans="2:27" ht="15" customHeight="1" x14ac:dyDescent="0.3">
      <c r="B30" s="2"/>
      <c r="C30" s="2"/>
      <c r="D30" s="2"/>
      <c r="E30" s="2"/>
      <c r="F30" s="2"/>
      <c r="G30" s="2"/>
      <c r="H30" s="2"/>
      <c r="I30" s="2"/>
      <c r="K30" s="13"/>
      <c r="L30" s="13"/>
      <c r="M30" s="13"/>
      <c r="N30" s="13"/>
      <c r="O30" s="13"/>
      <c r="P30" s="13"/>
      <c r="Q30" s="13"/>
      <c r="R30" s="13"/>
      <c r="T30" s="246"/>
      <c r="U30" s="246"/>
      <c r="V30" s="246"/>
      <c r="W30" s="246"/>
      <c r="X30" s="246"/>
      <c r="Y30" s="246"/>
      <c r="Z30" s="246"/>
      <c r="AA30" s="246"/>
    </row>
    <row r="31" spans="2:27" ht="15" customHeight="1" x14ac:dyDescent="0.35">
      <c r="B31" s="267" t="s">
        <v>263</v>
      </c>
      <c r="C31" s="267"/>
      <c r="D31" s="267"/>
      <c r="E31" s="267"/>
      <c r="F31" s="267"/>
      <c r="G31" s="267"/>
      <c r="H31" s="267"/>
      <c r="I31" s="267"/>
      <c r="K31" s="13"/>
      <c r="L31" s="13"/>
      <c r="M31" s="13"/>
      <c r="N31" s="13"/>
      <c r="O31" s="13"/>
      <c r="P31" s="13"/>
      <c r="Q31" s="13"/>
      <c r="R31" s="13"/>
      <c r="T31" s="246"/>
      <c r="U31" s="246"/>
      <c r="V31" s="246"/>
      <c r="W31" s="246"/>
      <c r="X31" s="246"/>
      <c r="Y31" s="246"/>
      <c r="Z31" s="246"/>
      <c r="AA31" s="246"/>
    </row>
    <row r="32" spans="2:27" ht="15" customHeight="1" x14ac:dyDescent="0.35">
      <c r="B32" s="267" t="s">
        <v>262</v>
      </c>
      <c r="C32" s="267"/>
      <c r="D32" s="267"/>
      <c r="E32" s="267"/>
      <c r="F32" s="267"/>
      <c r="G32" s="267"/>
      <c r="H32" s="267"/>
      <c r="I32" s="267"/>
      <c r="K32" s="2"/>
      <c r="L32" s="2"/>
      <c r="M32" s="2"/>
      <c r="N32" s="2"/>
      <c r="O32" s="2"/>
      <c r="P32" s="2"/>
      <c r="Q32" s="2"/>
      <c r="R32" s="2"/>
      <c r="T32" s="246"/>
      <c r="U32" s="246"/>
      <c r="V32" s="246"/>
      <c r="W32" s="246"/>
      <c r="X32" s="246"/>
      <c r="Y32" s="246"/>
      <c r="Z32" s="246"/>
      <c r="AA32" s="246"/>
    </row>
    <row r="33" spans="2:27" ht="15" customHeight="1" x14ac:dyDescent="0.35">
      <c r="B33" s="276" t="s">
        <v>261</v>
      </c>
      <c r="C33" s="276"/>
      <c r="D33" s="276"/>
      <c r="E33" s="276"/>
      <c r="F33" s="276"/>
      <c r="G33" s="276"/>
      <c r="H33" s="276"/>
      <c r="I33" s="276"/>
      <c r="K33" s="2"/>
      <c r="L33" s="2"/>
      <c r="M33" s="2"/>
      <c r="N33" s="2"/>
      <c r="O33" s="2"/>
      <c r="P33" s="2"/>
      <c r="Q33" s="2"/>
      <c r="R33" s="2"/>
      <c r="T33" s="246"/>
      <c r="U33" s="246"/>
      <c r="V33" s="246"/>
      <c r="W33" s="246"/>
      <c r="X33" s="246"/>
      <c r="Y33" s="246"/>
      <c r="Z33" s="246"/>
      <c r="AA33" s="246"/>
    </row>
    <row r="34" spans="2:27" ht="15" customHeight="1" x14ac:dyDescent="0.35">
      <c r="B34" s="84"/>
      <c r="C34" s="84"/>
      <c r="D34" s="84"/>
      <c r="E34" s="84"/>
      <c r="F34" s="84"/>
      <c r="G34" s="84"/>
      <c r="H34" s="84"/>
      <c r="I34" s="84"/>
      <c r="K34" s="2"/>
      <c r="L34" s="2"/>
      <c r="M34" s="2"/>
      <c r="N34" s="2"/>
      <c r="O34" s="2"/>
      <c r="P34" s="2"/>
      <c r="Q34" s="2"/>
      <c r="R34" s="2"/>
      <c r="T34" s="246"/>
      <c r="U34" s="246"/>
      <c r="V34" s="246"/>
      <c r="W34" s="246"/>
      <c r="X34" s="246"/>
      <c r="Y34" s="246"/>
      <c r="Z34" s="246"/>
      <c r="AA34" s="246"/>
    </row>
    <row r="35" spans="2:27" ht="15" customHeight="1" x14ac:dyDescent="0.3"/>
    <row r="36" spans="2:27" ht="15" customHeight="1" x14ac:dyDescent="0.3"/>
    <row r="37" spans="2:27" ht="15" customHeight="1" x14ac:dyDescent="0.3"/>
  </sheetData>
  <sheetProtection password="D37B" sheet="1" objects="1" scenarios="1" selectLockedCells="1"/>
  <mergeCells count="29">
    <mergeCell ref="B31:I31"/>
    <mergeCell ref="B32:I32"/>
    <mergeCell ref="B33:I33"/>
    <mergeCell ref="B26:F26"/>
    <mergeCell ref="T22:X22"/>
    <mergeCell ref="Y22:AA22"/>
    <mergeCell ref="B23:F23"/>
    <mergeCell ref="T29:AA34"/>
    <mergeCell ref="B25:F25"/>
    <mergeCell ref="B28:F28"/>
    <mergeCell ref="B29:F29"/>
    <mergeCell ref="K15:R23"/>
    <mergeCell ref="B15:I15"/>
    <mergeCell ref="T18:X18"/>
    <mergeCell ref="Y18:AA18"/>
    <mergeCell ref="B22:F22"/>
    <mergeCell ref="B17:F17"/>
    <mergeCell ref="T27:AA27"/>
    <mergeCell ref="G17:H17"/>
    <mergeCell ref="T21:AA21"/>
    <mergeCell ref="B20:I20"/>
    <mergeCell ref="G18:H18"/>
    <mergeCell ref="C1:E2"/>
    <mergeCell ref="X1:Z2"/>
    <mergeCell ref="B11:I13"/>
    <mergeCell ref="K11:R13"/>
    <mergeCell ref="T11:AA13"/>
    <mergeCell ref="F5:W8"/>
    <mergeCell ref="T17:AA17"/>
  </mergeCells>
  <conditionalFormatting sqref="K25">
    <cfRule type="containsText" dxfId="33" priority="5" operator="containsText" text="verify">
      <formula>NOT(ISERROR(SEARCH("verify",K25)))</formula>
    </cfRule>
  </conditionalFormatting>
  <conditionalFormatting sqref="G17:H17">
    <cfRule type="containsText" dxfId="32" priority="2" operator="containsText" text="High">
      <formula>NOT(ISERROR(SEARCH("High",G17)))</formula>
    </cfRule>
    <cfRule type="containsText" dxfId="31" priority="3" operator="containsText" text="Moderate">
      <formula>NOT(ISERROR(SEARCH("Moderate",G17)))</formula>
    </cfRule>
    <cfRule type="containsText" dxfId="30" priority="4" operator="containsText" text="Low">
      <formula>NOT(ISERROR(SEARCH("Low",G17)))</formula>
    </cfRule>
  </conditionalFormatting>
  <conditionalFormatting sqref="K15:R23">
    <cfRule type="containsText" dxfId="29" priority="1" operator="containsText" text="transporting">
      <formula>NOT(ISERROR(SEARCH("transporting",K15)))</formula>
    </cfRule>
  </conditionalFormatting>
  <pageMargins left="0.25" right="0.25" top="0.75" bottom="0.75" header="0.3" footer="0.3"/>
  <pageSetup paperSize="17" orientation="landscape"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0" r:id="rId5" name="Drop Down 10">
              <controlPr locked="0" defaultSize="0" autoLine="0" autoPict="0" altText="Identify if the Contractor will use a vehicle to accomplish the work by using the drop down list">
                <anchor moveWithCells="1">
                  <from>
                    <xdr:col>6</xdr:col>
                    <xdr:colOff>0</xdr:colOff>
                    <xdr:row>20</xdr:row>
                    <xdr:rowOff>182880</xdr:rowOff>
                  </from>
                  <to>
                    <xdr:col>8</xdr:col>
                    <xdr:colOff>0</xdr:colOff>
                    <xdr:row>21</xdr:row>
                    <xdr:rowOff>182880</xdr:rowOff>
                  </to>
                </anchor>
              </controlPr>
            </control>
          </mc:Choice>
        </mc:AlternateContent>
        <mc:AlternateContent xmlns:mc="http://schemas.openxmlformats.org/markup-compatibility/2006">
          <mc:Choice Requires="x14">
            <control shapeId="10251" r:id="rId6" name="Drop Down 11">
              <controlPr locked="0" defaultSize="0" autoLine="0" autoPict="0" altText="Identify if the Contractor will travel to or from state locations or facilities by using the drop down list">
                <anchor moveWithCells="1">
                  <from>
                    <xdr:col>6</xdr:col>
                    <xdr:colOff>0</xdr:colOff>
                    <xdr:row>24</xdr:row>
                    <xdr:rowOff>0</xdr:rowOff>
                  </from>
                  <to>
                    <xdr:col>8</xdr:col>
                    <xdr:colOff>7620</xdr:colOff>
                    <xdr:row>25</xdr:row>
                    <xdr:rowOff>7620</xdr:rowOff>
                  </to>
                </anchor>
              </controlPr>
            </control>
          </mc:Choice>
        </mc:AlternateContent>
        <mc:AlternateContent xmlns:mc="http://schemas.openxmlformats.org/markup-compatibility/2006">
          <mc:Choice Requires="x14">
            <control shapeId="10252" r:id="rId7" name="Drop Down 12">
              <controlPr locked="0" defaultSize="0" autoLine="0" autoPict="0" altText="Identify if the Contractor will transport state property, clients or employees by using the drop down list">
                <anchor moveWithCells="1">
                  <from>
                    <xdr:col>6</xdr:col>
                    <xdr:colOff>0</xdr:colOff>
                    <xdr:row>26</xdr:row>
                    <xdr:rowOff>190500</xdr:rowOff>
                  </from>
                  <to>
                    <xdr:col>8</xdr:col>
                    <xdr:colOff>0</xdr:colOff>
                    <xdr:row>28</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32"/>
  <sheetViews>
    <sheetView workbookViewId="0">
      <selection activeCell="D20" sqref="D20"/>
    </sheetView>
  </sheetViews>
  <sheetFormatPr defaultRowHeight="14.4" x14ac:dyDescent="0.3"/>
  <cols>
    <col min="1" max="1" width="46.6640625" customWidth="1"/>
    <col min="2" max="2" width="15.44140625" customWidth="1"/>
    <col min="6" max="6" width="46.6640625" customWidth="1"/>
    <col min="7" max="7" width="15.44140625" customWidth="1"/>
  </cols>
  <sheetData>
    <row r="1" spans="1:8" s="48" customFormat="1" ht="39.75" customHeight="1" x14ac:dyDescent="0.35">
      <c r="A1" s="263" t="s">
        <v>128</v>
      </c>
      <c r="B1" s="263"/>
      <c r="C1" s="263"/>
      <c r="F1" s="263" t="s">
        <v>139</v>
      </c>
      <c r="G1" s="263"/>
      <c r="H1" s="263"/>
    </row>
    <row r="2" spans="1:8" s="48" customFormat="1" ht="18" customHeight="1" x14ac:dyDescent="0.35">
      <c r="A2" s="83"/>
      <c r="B2" s="83"/>
      <c r="C2" s="83"/>
    </row>
    <row r="3" spans="1:8" s="48" customFormat="1" ht="18" customHeight="1" x14ac:dyDescent="0.35">
      <c r="A3" s="75" t="s">
        <v>132</v>
      </c>
      <c r="B3" s="83" t="str">
        <f>IF(B32=3,5000000,IF(AND(B6="High",D20=3),2000000,IF(D20=3,1000000,"")))</f>
        <v/>
      </c>
      <c r="C3" s="83">
        <f>SUM(B3)</f>
        <v>0</v>
      </c>
      <c r="F3" s="75" t="s">
        <v>132</v>
      </c>
    </row>
    <row r="4" spans="1:8" s="48" customFormat="1" ht="18" customHeight="1" x14ac:dyDescent="0.35">
      <c r="A4" s="75"/>
      <c r="B4" s="85"/>
      <c r="C4" s="85"/>
    </row>
    <row r="5" spans="1:8" s="48" customFormat="1" ht="18" customHeight="1" x14ac:dyDescent="0.35">
      <c r="A5" s="75"/>
      <c r="B5" s="85"/>
      <c r="C5" s="96"/>
    </row>
    <row r="6" spans="1:8" s="48" customFormat="1" ht="18" customHeight="1" x14ac:dyDescent="0.4">
      <c r="A6" s="60" t="s">
        <v>134</v>
      </c>
      <c r="B6" s="97" t="str">
        <f>Automobile!G17</f>
        <v/>
      </c>
      <c r="C6" s="94"/>
    </row>
    <row r="7" spans="1:8" s="48" customFormat="1" ht="18" customHeight="1" x14ac:dyDescent="0.35">
      <c r="A7" s="75"/>
      <c r="B7" s="94"/>
      <c r="C7" s="94"/>
    </row>
    <row r="8" spans="1:8" s="48" customFormat="1" ht="21" x14ac:dyDescent="0.4">
      <c r="A8" s="60" t="s">
        <v>123</v>
      </c>
      <c r="F8" t="s">
        <v>137</v>
      </c>
    </row>
    <row r="9" spans="1:8" ht="15" thickBot="1" x14ac:dyDescent="0.35"/>
    <row r="10" spans="1:8" ht="15" thickBot="1" x14ac:dyDescent="0.35">
      <c r="A10" s="86" t="s">
        <v>129</v>
      </c>
      <c r="B10" s="87"/>
      <c r="F10" t="s">
        <v>138</v>
      </c>
    </row>
    <row r="11" spans="1:8" x14ac:dyDescent="0.3">
      <c r="A11" s="88"/>
      <c r="B11" s="89">
        <v>1</v>
      </c>
    </row>
    <row r="12" spans="1:8" x14ac:dyDescent="0.3">
      <c r="A12" s="90" t="s">
        <v>86</v>
      </c>
      <c r="B12" s="91">
        <v>2</v>
      </c>
    </row>
    <row r="13" spans="1:8" x14ac:dyDescent="0.3">
      <c r="A13" s="90" t="s">
        <v>87</v>
      </c>
      <c r="B13" s="91">
        <v>3</v>
      </c>
    </row>
    <row r="14" spans="1:8" ht="15" thickBot="1" x14ac:dyDescent="0.35">
      <c r="A14" s="92" t="s">
        <v>116</v>
      </c>
      <c r="B14" s="93">
        <v>1</v>
      </c>
    </row>
    <row r="15" spans="1:8" ht="15" thickBot="1" x14ac:dyDescent="0.35"/>
    <row r="16" spans="1:8" ht="15" thickBot="1" x14ac:dyDescent="0.35">
      <c r="A16" s="86" t="s">
        <v>130</v>
      </c>
      <c r="B16" s="87"/>
    </row>
    <row r="17" spans="1:4" x14ac:dyDescent="0.3">
      <c r="A17" s="88"/>
      <c r="B17" s="89">
        <v>1</v>
      </c>
    </row>
    <row r="18" spans="1:4" x14ac:dyDescent="0.3">
      <c r="A18" s="90" t="s">
        <v>86</v>
      </c>
      <c r="B18" s="91">
        <v>2</v>
      </c>
    </row>
    <row r="19" spans="1:4" x14ac:dyDescent="0.3">
      <c r="A19" s="90" t="s">
        <v>87</v>
      </c>
      <c r="B19" s="91">
        <v>3</v>
      </c>
    </row>
    <row r="20" spans="1:4" ht="15" thickBot="1" x14ac:dyDescent="0.35">
      <c r="A20" s="92" t="s">
        <v>116</v>
      </c>
      <c r="B20" s="93">
        <v>1</v>
      </c>
      <c r="D20" s="98" t="str">
        <f>IF(OR(B14=3,B20=3,B26=3),3,"")</f>
        <v/>
      </c>
    </row>
    <row r="21" spans="1:4" ht="15" thickBot="1" x14ac:dyDescent="0.35"/>
    <row r="22" spans="1:4" ht="15" thickBot="1" x14ac:dyDescent="0.35">
      <c r="A22" s="86" t="s">
        <v>131</v>
      </c>
      <c r="B22" s="87"/>
    </row>
    <row r="23" spans="1:4" x14ac:dyDescent="0.3">
      <c r="A23" s="88"/>
      <c r="B23" s="89">
        <v>1</v>
      </c>
    </row>
    <row r="24" spans="1:4" x14ac:dyDescent="0.3">
      <c r="A24" s="90" t="s">
        <v>86</v>
      </c>
      <c r="B24" s="91">
        <v>2</v>
      </c>
    </row>
    <row r="25" spans="1:4" x14ac:dyDescent="0.3">
      <c r="A25" s="90" t="s">
        <v>87</v>
      </c>
      <c r="B25" s="91">
        <v>3</v>
      </c>
    </row>
    <row r="26" spans="1:4" ht="15" thickBot="1" x14ac:dyDescent="0.35">
      <c r="A26" s="92" t="s">
        <v>116</v>
      </c>
      <c r="B26" s="93">
        <v>1</v>
      </c>
    </row>
    <row r="27" spans="1:4" ht="15" thickBot="1" x14ac:dyDescent="0.35"/>
    <row r="28" spans="1:4" ht="15" thickBot="1" x14ac:dyDescent="0.35">
      <c r="A28" s="86" t="s">
        <v>133</v>
      </c>
      <c r="B28" s="87"/>
    </row>
    <row r="29" spans="1:4" x14ac:dyDescent="0.3">
      <c r="A29" s="88"/>
      <c r="B29" s="89">
        <v>1</v>
      </c>
    </row>
    <row r="30" spans="1:4" x14ac:dyDescent="0.3">
      <c r="A30" s="90" t="s">
        <v>86</v>
      </c>
      <c r="B30" s="91">
        <v>2</v>
      </c>
    </row>
    <row r="31" spans="1:4" x14ac:dyDescent="0.3">
      <c r="A31" s="90" t="s">
        <v>87</v>
      </c>
      <c r="B31" s="91">
        <v>3</v>
      </c>
    </row>
    <row r="32" spans="1:4" ht="15" thickBot="1" x14ac:dyDescent="0.35">
      <c r="A32" s="92" t="s">
        <v>116</v>
      </c>
      <c r="B32" s="93">
        <v>1</v>
      </c>
    </row>
  </sheetData>
  <mergeCells count="2">
    <mergeCell ref="A1:C1"/>
    <mergeCell ref="F1:H1"/>
  </mergeCells>
  <conditionalFormatting sqref="B6">
    <cfRule type="containsText" dxfId="28" priority="1" operator="containsText" text="High">
      <formula>NOT(ISERROR(SEARCH("High",B6)))</formula>
    </cfRule>
    <cfRule type="containsText" dxfId="27" priority="2" operator="containsText" text="Moderate">
      <formula>NOT(ISERROR(SEARCH("Moderate",B6)))</formula>
    </cfRule>
    <cfRule type="containsText" dxfId="26" priority="3" operator="containsText" text="Low">
      <formula>NOT(ISERROR(SEARCH("Low",B6)))</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D36"/>
  <sheetViews>
    <sheetView showGridLines="0" showRowColHeaders="0" zoomScale="85" zoomScaleNormal="85" workbookViewId="0">
      <pane ySplit="2" topLeftCell="A3" activePane="bottomLeft" state="frozen"/>
      <selection pane="bottomLeft" activeCell="B65" sqref="B65"/>
    </sheetView>
  </sheetViews>
  <sheetFormatPr defaultRowHeight="14.4" x14ac:dyDescent="0.3"/>
  <cols>
    <col min="1" max="1" width="4.109375" customWidth="1"/>
    <col min="2" max="27" width="7.6640625" customWidth="1"/>
    <col min="28" max="28" width="4.109375" customWidth="1"/>
  </cols>
  <sheetData>
    <row r="1" spans="1:30" ht="15" customHeight="1" x14ac:dyDescent="0.3">
      <c r="A1" s="3"/>
      <c r="B1" s="107"/>
      <c r="C1" s="181" t="s">
        <v>0</v>
      </c>
      <c r="D1" s="181"/>
      <c r="E1" s="181"/>
      <c r="F1" s="107"/>
      <c r="G1" s="107"/>
      <c r="H1" s="107"/>
      <c r="I1" s="107"/>
      <c r="J1" s="107"/>
      <c r="K1" s="107"/>
      <c r="L1" s="107"/>
      <c r="M1" s="3"/>
      <c r="N1" s="107"/>
      <c r="O1" s="107"/>
      <c r="P1" s="107"/>
      <c r="Q1" s="107"/>
      <c r="R1" s="3"/>
      <c r="S1" s="107"/>
      <c r="T1" s="107"/>
      <c r="U1" s="107"/>
      <c r="V1" s="107"/>
      <c r="W1" s="3"/>
      <c r="X1" s="181" t="s">
        <v>1</v>
      </c>
      <c r="Y1" s="181"/>
      <c r="Z1" s="181"/>
      <c r="AA1" s="3"/>
      <c r="AB1" s="3"/>
      <c r="AC1" s="1"/>
      <c r="AD1" s="1"/>
    </row>
    <row r="2" spans="1:30" ht="15" customHeight="1" x14ac:dyDescent="0.3">
      <c r="A2" s="3"/>
      <c r="B2" s="107"/>
      <c r="C2" s="181"/>
      <c r="D2" s="181"/>
      <c r="E2" s="181"/>
      <c r="F2" s="107"/>
      <c r="G2" s="107"/>
      <c r="H2" s="107"/>
      <c r="I2" s="107"/>
      <c r="J2" s="107"/>
      <c r="K2" s="107"/>
      <c r="L2" s="107"/>
      <c r="M2" s="3"/>
      <c r="N2" s="107"/>
      <c r="O2" s="107"/>
      <c r="P2" s="107"/>
      <c r="Q2" s="107"/>
      <c r="R2" s="3"/>
      <c r="S2" s="107"/>
      <c r="T2" s="107"/>
      <c r="U2" s="107"/>
      <c r="V2" s="107"/>
      <c r="W2" s="3"/>
      <c r="X2" s="181"/>
      <c r="Y2" s="181"/>
      <c r="Z2" s="181"/>
      <c r="AA2" s="3"/>
      <c r="AB2" s="3"/>
      <c r="AC2" s="1"/>
      <c r="AD2" s="1"/>
    </row>
    <row r="3" spans="1:30" ht="15" customHeight="1" x14ac:dyDescent="0.3"/>
    <row r="4" spans="1:30" ht="15" customHeight="1" x14ac:dyDescent="0.3"/>
    <row r="5" spans="1:30" ht="15" customHeight="1" x14ac:dyDescent="0.3">
      <c r="F5" s="182" t="s">
        <v>200</v>
      </c>
      <c r="G5" s="182"/>
      <c r="H5" s="182"/>
      <c r="I5" s="182"/>
      <c r="J5" s="182"/>
      <c r="K5" s="182"/>
      <c r="L5" s="182"/>
      <c r="M5" s="182"/>
      <c r="N5" s="182"/>
      <c r="O5" s="182"/>
      <c r="P5" s="182"/>
      <c r="Q5" s="182"/>
      <c r="R5" s="182"/>
      <c r="S5" s="182"/>
      <c r="T5" s="182"/>
      <c r="U5" s="182"/>
      <c r="V5" s="182"/>
      <c r="W5" s="182"/>
    </row>
    <row r="6" spans="1:30" ht="15" customHeight="1" x14ac:dyDescent="0.3">
      <c r="F6" s="182"/>
      <c r="G6" s="182"/>
      <c r="H6" s="182"/>
      <c r="I6" s="182"/>
      <c r="J6" s="182"/>
      <c r="K6" s="182"/>
      <c r="L6" s="182"/>
      <c r="M6" s="182"/>
      <c r="N6" s="182"/>
      <c r="O6" s="182"/>
      <c r="P6" s="182"/>
      <c r="Q6" s="182"/>
      <c r="R6" s="182"/>
      <c r="S6" s="182"/>
      <c r="T6" s="182"/>
      <c r="U6" s="182"/>
      <c r="V6" s="182"/>
      <c r="W6" s="182"/>
    </row>
    <row r="7" spans="1:30" ht="15" customHeight="1" x14ac:dyDescent="0.3">
      <c r="F7" s="182"/>
      <c r="G7" s="182"/>
      <c r="H7" s="182"/>
      <c r="I7" s="182"/>
      <c r="J7" s="182"/>
      <c r="K7" s="182"/>
      <c r="L7" s="182"/>
      <c r="M7" s="182"/>
      <c r="N7" s="182"/>
      <c r="O7" s="182"/>
      <c r="P7" s="182"/>
      <c r="Q7" s="182"/>
      <c r="R7" s="182"/>
      <c r="S7" s="182"/>
      <c r="T7" s="182"/>
      <c r="U7" s="182"/>
      <c r="V7" s="182"/>
      <c r="W7" s="182"/>
    </row>
    <row r="8" spans="1:30" ht="15" customHeight="1" x14ac:dyDescent="0.3">
      <c r="F8" s="182"/>
      <c r="G8" s="182"/>
      <c r="H8" s="182"/>
      <c r="I8" s="182"/>
      <c r="J8" s="182"/>
      <c r="K8" s="182"/>
      <c r="L8" s="182"/>
      <c r="M8" s="182"/>
      <c r="N8" s="182"/>
      <c r="O8" s="182"/>
      <c r="P8" s="182"/>
      <c r="Q8" s="182"/>
      <c r="R8" s="182"/>
      <c r="S8" s="182"/>
      <c r="T8" s="182"/>
      <c r="U8" s="182"/>
      <c r="V8" s="182"/>
      <c r="W8" s="182"/>
    </row>
    <row r="9" spans="1:30" ht="15" customHeight="1" x14ac:dyDescent="0.3">
      <c r="J9" s="21"/>
      <c r="K9" s="21"/>
      <c r="L9" s="21"/>
      <c r="M9" s="21"/>
      <c r="N9" s="21"/>
      <c r="O9" s="21"/>
      <c r="P9" s="21"/>
      <c r="Q9" s="21"/>
    </row>
    <row r="10" spans="1:30" ht="25.5" customHeight="1" x14ac:dyDescent="0.3">
      <c r="C10" s="287" t="str">
        <f>IF('PL Score'!C3&gt;0,'PL Score'!A90,"")</f>
        <v/>
      </c>
      <c r="D10" s="287"/>
      <c r="E10" s="287"/>
      <c r="F10" s="287"/>
      <c r="G10" s="287"/>
      <c r="H10" s="287"/>
      <c r="I10" s="287"/>
      <c r="J10" s="287"/>
      <c r="K10" s="287"/>
      <c r="L10" s="287"/>
      <c r="M10" s="287"/>
      <c r="N10" s="287"/>
      <c r="O10" s="287"/>
      <c r="P10" s="287"/>
      <c r="Q10" s="287"/>
      <c r="R10" s="287"/>
      <c r="S10" s="287"/>
      <c r="T10" s="287"/>
      <c r="U10" s="287"/>
      <c r="V10" s="287"/>
      <c r="W10" s="287"/>
      <c r="X10" s="287"/>
      <c r="Y10" s="287"/>
      <c r="Z10" s="287"/>
    </row>
    <row r="11" spans="1:30" ht="15" customHeight="1" x14ac:dyDescent="0.3">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row>
    <row r="12" spans="1:30" ht="15" customHeight="1" x14ac:dyDescent="0.3">
      <c r="B12" s="250" t="s">
        <v>149</v>
      </c>
      <c r="C12" s="250"/>
      <c r="D12" s="250"/>
      <c r="E12" s="250"/>
      <c r="F12" s="250"/>
      <c r="G12" s="250"/>
      <c r="H12" s="250"/>
      <c r="I12" s="250"/>
      <c r="K12" s="250" t="s">
        <v>54</v>
      </c>
      <c r="L12" s="250"/>
      <c r="M12" s="250"/>
      <c r="N12" s="250"/>
      <c r="O12" s="250"/>
      <c r="P12" s="250"/>
      <c r="Q12" s="250"/>
      <c r="R12" s="250"/>
      <c r="T12" s="250" t="s">
        <v>142</v>
      </c>
      <c r="U12" s="250"/>
      <c r="V12" s="250"/>
      <c r="W12" s="250"/>
      <c r="X12" s="250"/>
      <c r="Y12" s="250"/>
      <c r="Z12" s="250"/>
      <c r="AA12" s="250"/>
    </row>
    <row r="13" spans="1:30" ht="15" customHeight="1" x14ac:dyDescent="0.3">
      <c r="B13" s="250"/>
      <c r="C13" s="250"/>
      <c r="D13" s="250"/>
      <c r="E13" s="250"/>
      <c r="F13" s="250"/>
      <c r="G13" s="250"/>
      <c r="H13" s="250"/>
      <c r="I13" s="250"/>
      <c r="K13" s="250"/>
      <c r="L13" s="250"/>
      <c r="M13" s="250"/>
      <c r="N13" s="250"/>
      <c r="O13" s="250"/>
      <c r="P13" s="250"/>
      <c r="Q13" s="250"/>
      <c r="R13" s="250"/>
      <c r="T13" s="250"/>
      <c r="U13" s="250"/>
      <c r="V13" s="250"/>
      <c r="W13" s="250"/>
      <c r="X13" s="250"/>
      <c r="Y13" s="250"/>
      <c r="Z13" s="250"/>
      <c r="AA13" s="250"/>
    </row>
    <row r="14" spans="1:30" ht="15" customHeight="1" x14ac:dyDescent="0.3">
      <c r="B14" s="250"/>
      <c r="C14" s="250"/>
      <c r="D14" s="250"/>
      <c r="E14" s="250"/>
      <c r="F14" s="250"/>
      <c r="G14" s="250"/>
      <c r="H14" s="250"/>
      <c r="I14" s="250"/>
      <c r="K14" s="250"/>
      <c r="L14" s="250"/>
      <c r="M14" s="250"/>
      <c r="N14" s="250"/>
      <c r="O14" s="250"/>
      <c r="P14" s="250"/>
      <c r="Q14" s="250"/>
      <c r="R14" s="250"/>
      <c r="T14" s="250"/>
      <c r="U14" s="250"/>
      <c r="V14" s="250"/>
      <c r="W14" s="250"/>
      <c r="X14" s="250"/>
      <c r="Y14" s="250"/>
      <c r="Z14" s="250"/>
      <c r="AA14" s="250"/>
    </row>
    <row r="15" spans="1:30" ht="15" customHeight="1" x14ac:dyDescent="0.35">
      <c r="B15" s="2"/>
      <c r="C15" s="2"/>
      <c r="D15" s="2"/>
      <c r="E15" s="2"/>
      <c r="F15" s="2"/>
      <c r="G15" s="2"/>
      <c r="H15" s="2"/>
      <c r="I15" s="2"/>
      <c r="K15" s="7"/>
      <c r="L15" s="7"/>
      <c r="M15" s="7"/>
      <c r="N15" s="7"/>
      <c r="O15" s="7"/>
      <c r="P15" s="7"/>
      <c r="Q15" s="7"/>
      <c r="R15" s="7"/>
      <c r="T15" s="8"/>
      <c r="U15" s="8"/>
      <c r="V15" s="8"/>
      <c r="W15" s="8"/>
      <c r="X15" s="8"/>
      <c r="Y15" s="8"/>
      <c r="Z15" s="8"/>
      <c r="AA15" s="8"/>
    </row>
    <row r="16" spans="1:30" ht="15.6" customHeight="1" x14ac:dyDescent="0.35">
      <c r="B16" s="269" t="s">
        <v>4</v>
      </c>
      <c r="C16" s="269"/>
      <c r="D16" s="269"/>
      <c r="E16" s="269"/>
      <c r="F16" s="269"/>
      <c r="G16" s="269"/>
      <c r="H16" s="269"/>
      <c r="I16" s="269"/>
      <c r="K16" s="277" t="s">
        <v>150</v>
      </c>
      <c r="L16" s="277"/>
      <c r="M16" s="277"/>
      <c r="N16" s="277"/>
      <c r="O16" s="277"/>
      <c r="P16" s="289" t="str">
        <f>IF(AND('CGL Score'!B28&lt;16,'CGL Score'!B28&gt;8),"Urban",IF(AND('CGL Score'!B28&lt;9,'CGL Score'!B28&gt;1),"Rural",IF('CGL Score'!B28=16, "Rural","")))</f>
        <v/>
      </c>
      <c r="Q16" s="290"/>
      <c r="R16" s="101"/>
      <c r="T16" s="242" t="s">
        <v>7</v>
      </c>
      <c r="U16" s="242"/>
      <c r="V16" s="242"/>
      <c r="W16" s="242"/>
      <c r="X16" s="242"/>
      <c r="Y16" s="242"/>
      <c r="Z16" s="242"/>
      <c r="AA16" s="242"/>
    </row>
    <row r="17" spans="2:27" ht="15" customHeight="1" x14ac:dyDescent="0.35">
      <c r="B17" s="9" t="str">
        <f>IF(B24=TRUE,"Contact DAS Risk Management for guidance",IF(B22=TRUE,"Contact DAS Risk Management for guidance",IF(B20=TRUE,"Continue through next steps","")))</f>
        <v/>
      </c>
      <c r="C17" s="9"/>
      <c r="D17" s="9"/>
      <c r="E17" s="9"/>
      <c r="F17" s="9"/>
      <c r="G17" s="9"/>
      <c r="H17" s="9"/>
      <c r="I17" s="9"/>
      <c r="K17" s="114"/>
      <c r="L17" s="114"/>
      <c r="M17" s="114"/>
      <c r="N17" s="114"/>
      <c r="O17" s="114"/>
      <c r="P17" s="264" t="s">
        <v>260</v>
      </c>
      <c r="Q17" s="264"/>
      <c r="R17" s="7"/>
      <c r="T17" s="292" t="s">
        <v>111</v>
      </c>
      <c r="U17" s="292"/>
      <c r="V17" s="292"/>
      <c r="W17" s="292"/>
      <c r="X17" s="292"/>
      <c r="Y17" s="271" t="str">
        <f>'PL Score'!B3</f>
        <v/>
      </c>
      <c r="Z17" s="271"/>
      <c r="AA17" s="271"/>
    </row>
    <row r="18" spans="2:27" ht="15" customHeight="1" x14ac:dyDescent="0.35">
      <c r="B18" s="278" t="s">
        <v>300</v>
      </c>
      <c r="C18" s="278"/>
      <c r="D18" s="278"/>
      <c r="E18" s="278"/>
      <c r="F18" s="278"/>
      <c r="G18" s="278"/>
      <c r="H18" s="278"/>
      <c r="I18" s="278"/>
      <c r="K18" s="131"/>
      <c r="L18" s="131"/>
      <c r="M18" s="131"/>
      <c r="N18" s="131"/>
      <c r="O18" s="131"/>
      <c r="P18" s="131"/>
      <c r="Q18" s="131"/>
      <c r="R18" s="131"/>
      <c r="T18" s="291" t="s">
        <v>112</v>
      </c>
      <c r="U18" s="291"/>
      <c r="V18" s="291"/>
      <c r="W18" s="291"/>
      <c r="X18" s="291"/>
      <c r="Y18" s="271" t="str">
        <f>'PL Score'!B4</f>
        <v/>
      </c>
      <c r="Z18" s="271"/>
      <c r="AA18" s="271"/>
    </row>
    <row r="19" spans="2:27" ht="15" customHeight="1" x14ac:dyDescent="0.35">
      <c r="B19" s="2"/>
      <c r="C19" s="2"/>
      <c r="D19" s="2"/>
      <c r="E19" s="2"/>
      <c r="F19" s="2"/>
      <c r="G19" s="9"/>
      <c r="H19" s="9"/>
      <c r="I19" s="9"/>
      <c r="K19" s="278" t="s">
        <v>244</v>
      </c>
      <c r="L19" s="278"/>
      <c r="M19" s="278"/>
      <c r="N19" s="278"/>
      <c r="O19" s="278"/>
      <c r="P19" s="278"/>
      <c r="Q19" s="278"/>
      <c r="R19" s="278"/>
      <c r="T19" s="2"/>
      <c r="U19" s="2"/>
      <c r="V19" s="2"/>
      <c r="W19" s="2"/>
      <c r="X19" s="2"/>
      <c r="Y19" s="2"/>
      <c r="Z19" s="2"/>
      <c r="AA19" s="2"/>
    </row>
    <row r="20" spans="2:27" ht="15.6" customHeight="1" x14ac:dyDescent="0.35">
      <c r="B20" s="280" t="s">
        <v>143</v>
      </c>
      <c r="C20" s="280"/>
      <c r="D20" s="280"/>
      <c r="E20" s="280"/>
      <c r="F20" s="280"/>
      <c r="G20" s="9"/>
      <c r="H20" s="9"/>
      <c r="I20" s="9"/>
      <c r="K20" s="7"/>
      <c r="L20" s="7"/>
      <c r="M20" s="7"/>
      <c r="N20" s="7"/>
      <c r="O20" s="7"/>
      <c r="P20" s="7"/>
      <c r="Q20" s="7"/>
      <c r="R20" s="7"/>
      <c r="T20" s="242" t="s">
        <v>21</v>
      </c>
      <c r="U20" s="242"/>
      <c r="V20" s="242"/>
      <c r="W20" s="242"/>
      <c r="X20" s="242"/>
      <c r="Y20" s="242"/>
      <c r="Z20" s="242"/>
      <c r="AA20" s="242"/>
    </row>
    <row r="21" spans="2:27" ht="15" customHeight="1" x14ac:dyDescent="0.35">
      <c r="B21" s="2"/>
      <c r="C21" s="2"/>
      <c r="D21" s="2"/>
      <c r="E21" s="2"/>
      <c r="F21" s="2"/>
      <c r="G21" s="9"/>
      <c r="H21" s="9"/>
      <c r="I21" s="9"/>
      <c r="K21" s="280" t="s">
        <v>245</v>
      </c>
      <c r="L21" s="280"/>
      <c r="M21" s="280"/>
      <c r="N21" s="280"/>
      <c r="O21" s="280"/>
      <c r="P21" s="7"/>
      <c r="Q21" s="7"/>
      <c r="R21" s="7"/>
      <c r="T21" s="291" t="s">
        <v>22</v>
      </c>
      <c r="U21" s="291"/>
      <c r="V21" s="291"/>
      <c r="W21" s="291"/>
      <c r="X21" s="291"/>
      <c r="Y21" s="225" t="str">
        <f>IF(AND('PL Score'!B15&gt;2,'PL Score'!C3&gt;0),"Required","")</f>
        <v/>
      </c>
      <c r="Z21" s="225"/>
      <c r="AA21" s="225"/>
    </row>
    <row r="22" spans="2:27" ht="15" customHeight="1" x14ac:dyDescent="0.35">
      <c r="B22" s="280" t="s">
        <v>144</v>
      </c>
      <c r="C22" s="280"/>
      <c r="D22" s="280"/>
      <c r="E22" s="280"/>
      <c r="F22" s="280"/>
      <c r="G22" s="9"/>
      <c r="H22" s="9"/>
      <c r="I22" s="9"/>
      <c r="K22" s="100"/>
      <c r="L22" s="100"/>
      <c r="M22" s="100"/>
      <c r="N22" s="100"/>
      <c r="O22" s="100"/>
      <c r="P22" s="100"/>
      <c r="Q22" s="99"/>
      <c r="R22" s="99"/>
      <c r="T22" s="291" t="s">
        <v>23</v>
      </c>
      <c r="U22" s="291"/>
      <c r="V22" s="291"/>
      <c r="W22" s="291"/>
      <c r="X22" s="291"/>
      <c r="Y22" s="225" t="str">
        <f>IF(AND('PL Score'!C3&gt;0,'PL Score'!B21&gt;2),"Required","")</f>
        <v/>
      </c>
      <c r="Z22" s="225"/>
      <c r="AA22" s="225"/>
    </row>
    <row r="23" spans="2:27" ht="15" customHeight="1" x14ac:dyDescent="0.35">
      <c r="B23" s="2"/>
      <c r="C23" s="2"/>
      <c r="D23" s="2"/>
      <c r="E23" s="2"/>
      <c r="F23" s="2"/>
      <c r="G23" s="2"/>
      <c r="H23" s="2"/>
      <c r="I23" s="2"/>
      <c r="K23" s="280" t="s">
        <v>246</v>
      </c>
      <c r="L23" s="280"/>
      <c r="M23" s="280"/>
      <c r="N23" s="280"/>
      <c r="O23" s="280"/>
      <c r="P23" s="7"/>
      <c r="Q23" s="7"/>
      <c r="R23" s="7"/>
      <c r="T23" s="288" t="str">
        <f>IF('CGL Score'!B28=1,'PL Score'!A91,IF('PL Score'!C3&gt;0,'PL Score'!A49,IF('PL Score'!C3&gt;0,'PL Score'!A90,IF(AND('PL Score'!E27=6,'CGL Score'!C28&gt;0),'PL Score'!A92,IF(AND('PL Score'!E43=4,'PL Score'!E19&gt;4,'CGL Score'!C28&gt;0),'PL Score'!A93,"")))))</f>
        <v>Commercial General Liability assessment needs to be completed in order to complete the Pollution Liability assessment</v>
      </c>
      <c r="U23" s="288"/>
      <c r="V23" s="288"/>
      <c r="W23" s="288"/>
      <c r="X23" s="288"/>
      <c r="Y23" s="288"/>
      <c r="Z23" s="288"/>
      <c r="AA23" s="288"/>
    </row>
    <row r="24" spans="2:27" ht="15" customHeight="1" x14ac:dyDescent="0.35">
      <c r="B24" s="280" t="s">
        <v>145</v>
      </c>
      <c r="C24" s="280"/>
      <c r="D24" s="280"/>
      <c r="E24" s="280"/>
      <c r="F24" s="280"/>
      <c r="G24" s="2"/>
      <c r="H24" s="2"/>
      <c r="I24" s="2"/>
      <c r="K24" s="7"/>
      <c r="L24" s="7"/>
      <c r="M24" s="7"/>
      <c r="N24" s="7"/>
      <c r="O24" s="7"/>
      <c r="P24" s="7"/>
      <c r="Q24" s="7"/>
      <c r="R24" s="7"/>
      <c r="T24" s="288"/>
      <c r="U24" s="288"/>
      <c r="V24" s="288"/>
      <c r="W24" s="288"/>
      <c r="X24" s="288"/>
      <c r="Y24" s="288"/>
      <c r="Z24" s="288"/>
      <c r="AA24" s="288"/>
    </row>
    <row r="25" spans="2:27" ht="15" customHeight="1" x14ac:dyDescent="0.35">
      <c r="B25" s="2"/>
      <c r="C25" s="2"/>
      <c r="D25" s="2"/>
      <c r="E25" s="2"/>
      <c r="F25" s="2"/>
      <c r="G25" s="2"/>
      <c r="H25" s="2"/>
      <c r="I25" s="2"/>
      <c r="K25" s="280" t="s">
        <v>247</v>
      </c>
      <c r="L25" s="280"/>
      <c r="M25" s="280"/>
      <c r="N25" s="280"/>
      <c r="O25" s="280"/>
      <c r="P25" s="7"/>
      <c r="Q25" s="7"/>
      <c r="R25" s="7"/>
      <c r="T25" s="288"/>
      <c r="U25" s="288"/>
      <c r="V25" s="288"/>
      <c r="W25" s="288"/>
      <c r="X25" s="288"/>
      <c r="Y25" s="288"/>
      <c r="Z25" s="288"/>
      <c r="AA25" s="288"/>
    </row>
    <row r="26" spans="2:27" ht="15" customHeight="1" x14ac:dyDescent="0.35">
      <c r="B26" s="279" t="s">
        <v>148</v>
      </c>
      <c r="C26" s="279"/>
      <c r="D26" s="279"/>
      <c r="E26" s="279"/>
      <c r="F26" s="279"/>
      <c r="G26" s="279"/>
      <c r="H26" s="279"/>
      <c r="I26" s="279"/>
      <c r="K26" s="7"/>
      <c r="L26" s="7"/>
      <c r="M26" s="7"/>
      <c r="N26" s="7"/>
      <c r="O26" s="7"/>
      <c r="P26" s="7"/>
      <c r="Q26" s="7"/>
      <c r="R26" s="7"/>
      <c r="T26" s="288"/>
      <c r="U26" s="288"/>
      <c r="V26" s="288"/>
      <c r="W26" s="288"/>
      <c r="X26" s="288"/>
      <c r="Y26" s="288"/>
      <c r="Z26" s="288"/>
      <c r="AA26" s="288"/>
    </row>
    <row r="27" spans="2:27" ht="15" customHeight="1" x14ac:dyDescent="0.35">
      <c r="B27" s="2"/>
      <c r="C27" s="2"/>
      <c r="D27" s="2"/>
      <c r="E27" s="2"/>
      <c r="F27" s="2"/>
      <c r="G27" s="2"/>
      <c r="H27" s="2"/>
      <c r="I27" s="2"/>
      <c r="K27" s="278" t="s">
        <v>248</v>
      </c>
      <c r="L27" s="278"/>
      <c r="M27" s="278"/>
      <c r="N27" s="278"/>
      <c r="O27" s="278"/>
      <c r="P27" s="278"/>
      <c r="Q27" s="278"/>
      <c r="R27" s="278"/>
      <c r="T27" s="288"/>
      <c r="U27" s="288"/>
      <c r="V27" s="288"/>
      <c r="W27" s="288"/>
      <c r="X27" s="288"/>
      <c r="Y27" s="288"/>
      <c r="Z27" s="288"/>
      <c r="AA27" s="288"/>
    </row>
    <row r="28" spans="2:27" ht="15" customHeight="1" x14ac:dyDescent="0.35">
      <c r="B28" s="286" t="s">
        <v>427</v>
      </c>
      <c r="C28" s="286"/>
      <c r="D28" s="286"/>
      <c r="E28" s="286"/>
      <c r="F28" s="286"/>
      <c r="G28" s="2"/>
      <c r="H28" s="2"/>
      <c r="I28" s="9"/>
      <c r="K28" s="280" t="s">
        <v>205</v>
      </c>
      <c r="L28" s="284"/>
      <c r="M28" s="284"/>
      <c r="N28" s="284"/>
      <c r="O28" s="284"/>
      <c r="P28" s="284"/>
      <c r="Q28" s="284"/>
      <c r="R28" s="284"/>
      <c r="T28" s="288"/>
      <c r="U28" s="288"/>
      <c r="V28" s="288"/>
      <c r="W28" s="288"/>
      <c r="X28" s="288"/>
      <c r="Y28" s="288"/>
      <c r="Z28" s="288"/>
      <c r="AA28" s="288"/>
    </row>
    <row r="29" spans="2:27" ht="15" customHeight="1" x14ac:dyDescent="0.3">
      <c r="B29" s="2"/>
      <c r="C29" s="2"/>
      <c r="D29" s="2"/>
      <c r="E29" s="2"/>
      <c r="F29" s="2"/>
      <c r="G29" s="2"/>
      <c r="H29" s="2"/>
      <c r="I29" s="2"/>
      <c r="K29" s="2"/>
      <c r="L29" s="2"/>
      <c r="M29" s="2"/>
      <c r="N29" s="2"/>
      <c r="O29" s="2"/>
      <c r="P29" s="2"/>
      <c r="Q29" s="2"/>
      <c r="R29" s="2"/>
      <c r="T29" s="288"/>
      <c r="U29" s="288"/>
      <c r="V29" s="288"/>
      <c r="W29" s="288"/>
      <c r="X29" s="288"/>
      <c r="Y29" s="288"/>
      <c r="Z29" s="288"/>
      <c r="AA29" s="288"/>
    </row>
    <row r="30" spans="2:27" ht="15" customHeight="1" x14ac:dyDescent="0.35">
      <c r="B30" s="280" t="s">
        <v>423</v>
      </c>
      <c r="C30" s="280"/>
      <c r="D30" s="280"/>
      <c r="E30" s="280"/>
      <c r="F30" s="280"/>
      <c r="G30" s="9"/>
      <c r="H30" s="9"/>
      <c r="I30" s="179"/>
      <c r="K30" s="282" t="s">
        <v>249</v>
      </c>
      <c r="L30" s="282"/>
      <c r="M30" s="282"/>
      <c r="N30" s="282"/>
      <c r="O30" s="282"/>
      <c r="P30" s="100"/>
      <c r="Q30" s="100"/>
      <c r="R30" s="100"/>
      <c r="T30" s="272" t="s">
        <v>184</v>
      </c>
      <c r="U30" s="272"/>
      <c r="V30" s="272"/>
      <c r="W30" s="272"/>
      <c r="X30" s="272"/>
      <c r="Y30" s="272"/>
      <c r="Z30" s="272"/>
      <c r="AA30" s="272"/>
    </row>
    <row r="31" spans="2:27" ht="15" customHeight="1" x14ac:dyDescent="0.35">
      <c r="B31" s="281" t="s">
        <v>146</v>
      </c>
      <c r="C31" s="281"/>
      <c r="D31" s="281"/>
      <c r="E31" s="281"/>
      <c r="F31" s="281"/>
      <c r="G31" s="9"/>
      <c r="H31" s="9"/>
      <c r="I31" s="179"/>
      <c r="K31" s="100"/>
      <c r="L31" s="100"/>
      <c r="M31" s="100"/>
      <c r="N31" s="100"/>
      <c r="O31" s="100"/>
      <c r="P31" s="100"/>
      <c r="Q31" s="100"/>
      <c r="R31" s="100"/>
      <c r="T31" s="245" t="s">
        <v>172</v>
      </c>
      <c r="U31" s="246"/>
      <c r="V31" s="246"/>
      <c r="W31" s="246"/>
      <c r="X31" s="246"/>
      <c r="Y31" s="246"/>
      <c r="Z31" s="246"/>
      <c r="AA31" s="246"/>
    </row>
    <row r="32" spans="2:27" ht="15" customHeight="1" x14ac:dyDescent="0.35">
      <c r="B32" s="9"/>
      <c r="C32" s="9"/>
      <c r="D32" s="9"/>
      <c r="E32" s="9"/>
      <c r="F32" s="9"/>
      <c r="G32" s="9"/>
      <c r="H32" s="9"/>
      <c r="I32" s="179"/>
      <c r="K32" s="282" t="s">
        <v>250</v>
      </c>
      <c r="L32" s="282"/>
      <c r="M32" s="282"/>
      <c r="N32" s="282"/>
      <c r="O32" s="282"/>
      <c r="P32" s="100"/>
      <c r="Q32" s="100"/>
      <c r="R32" s="100"/>
      <c r="T32" s="246"/>
      <c r="U32" s="246"/>
      <c r="V32" s="246"/>
      <c r="W32" s="246"/>
      <c r="X32" s="246"/>
      <c r="Y32" s="246"/>
      <c r="Z32" s="246"/>
      <c r="AA32" s="246"/>
    </row>
    <row r="33" spans="2:27" ht="15" customHeight="1" x14ac:dyDescent="0.35">
      <c r="B33" s="280" t="s">
        <v>424</v>
      </c>
      <c r="C33" s="280"/>
      <c r="D33" s="280"/>
      <c r="E33" s="280"/>
      <c r="F33" s="280"/>
      <c r="G33" s="2"/>
      <c r="H33" s="2"/>
      <c r="I33" s="179"/>
      <c r="K33" s="283" t="s">
        <v>161</v>
      </c>
      <c r="L33" s="283"/>
      <c r="M33" s="283"/>
      <c r="N33" s="283"/>
      <c r="O33" s="283"/>
      <c r="P33" s="100"/>
      <c r="Q33" s="100"/>
      <c r="R33" s="100"/>
      <c r="T33" s="246"/>
      <c r="U33" s="246"/>
      <c r="V33" s="246"/>
      <c r="W33" s="246"/>
      <c r="X33" s="246"/>
      <c r="Y33" s="246"/>
      <c r="Z33" s="246"/>
      <c r="AA33" s="246"/>
    </row>
    <row r="34" spans="2:27" ht="15" customHeight="1" x14ac:dyDescent="0.35">
      <c r="B34" s="281" t="s">
        <v>147</v>
      </c>
      <c r="C34" s="281"/>
      <c r="D34" s="281"/>
      <c r="E34" s="281"/>
      <c r="F34" s="281"/>
      <c r="G34" s="9"/>
      <c r="H34" s="9"/>
      <c r="I34" s="179"/>
      <c r="K34" s="285" t="s">
        <v>243</v>
      </c>
      <c r="L34" s="285"/>
      <c r="M34" s="285"/>
      <c r="N34" s="285"/>
      <c r="O34" s="285"/>
      <c r="P34" s="285"/>
      <c r="Q34" s="285"/>
      <c r="R34" s="285"/>
      <c r="T34" s="246"/>
      <c r="U34" s="246"/>
      <c r="V34" s="246"/>
      <c r="W34" s="246"/>
      <c r="X34" s="246"/>
      <c r="Y34" s="246"/>
      <c r="Z34" s="246"/>
      <c r="AA34" s="246"/>
    </row>
    <row r="35" spans="2:27" ht="15" customHeight="1" x14ac:dyDescent="0.35">
      <c r="B35" s="2"/>
      <c r="C35" s="2"/>
      <c r="D35" s="2"/>
      <c r="E35" s="2"/>
      <c r="F35" s="2"/>
      <c r="G35" s="9"/>
      <c r="H35" s="9"/>
      <c r="I35" s="9"/>
      <c r="K35" s="285" t="s">
        <v>385</v>
      </c>
      <c r="L35" s="285"/>
      <c r="M35" s="285"/>
      <c r="N35" s="285"/>
      <c r="O35" s="285"/>
      <c r="P35" s="285"/>
      <c r="Q35" s="285"/>
      <c r="R35" s="285"/>
      <c r="T35" s="246"/>
      <c r="U35" s="246"/>
      <c r="V35" s="246"/>
      <c r="W35" s="246"/>
      <c r="X35" s="246"/>
      <c r="Y35" s="246"/>
      <c r="Z35" s="246"/>
      <c r="AA35" s="246"/>
    </row>
    <row r="36" spans="2:27" x14ac:dyDescent="0.3">
      <c r="K36" s="2"/>
      <c r="L36" s="2"/>
      <c r="M36" s="2"/>
      <c r="N36" s="2"/>
      <c r="O36" s="2"/>
      <c r="P36" s="2"/>
      <c r="Q36" s="2"/>
      <c r="R36" s="2"/>
      <c r="T36" s="246"/>
      <c r="U36" s="246"/>
      <c r="V36" s="246"/>
      <c r="W36" s="246"/>
      <c r="X36" s="246"/>
      <c r="Y36" s="246"/>
      <c r="Z36" s="246"/>
      <c r="AA36" s="246"/>
    </row>
  </sheetData>
  <sheetProtection password="D37B" sheet="1" objects="1" scenarios="1" selectLockedCells="1"/>
  <mergeCells count="45">
    <mergeCell ref="B24:F24"/>
    <mergeCell ref="B22:F22"/>
    <mergeCell ref="C10:Z10"/>
    <mergeCell ref="Y21:AA21"/>
    <mergeCell ref="Y22:AA22"/>
    <mergeCell ref="T23:AA29"/>
    <mergeCell ref="P16:Q16"/>
    <mergeCell ref="K21:O21"/>
    <mergeCell ref="K23:O23"/>
    <mergeCell ref="K25:O25"/>
    <mergeCell ref="T22:X22"/>
    <mergeCell ref="T21:X21"/>
    <mergeCell ref="T20:AA20"/>
    <mergeCell ref="T17:X17"/>
    <mergeCell ref="T18:X18"/>
    <mergeCell ref="B20:F20"/>
    <mergeCell ref="T31:AA36"/>
    <mergeCell ref="B26:I26"/>
    <mergeCell ref="B30:F30"/>
    <mergeCell ref="B31:F31"/>
    <mergeCell ref="B33:F33"/>
    <mergeCell ref="B34:F34"/>
    <mergeCell ref="K27:R27"/>
    <mergeCell ref="K30:O30"/>
    <mergeCell ref="K32:O32"/>
    <mergeCell ref="K33:O33"/>
    <mergeCell ref="T30:AA30"/>
    <mergeCell ref="K28:R28"/>
    <mergeCell ref="K34:R34"/>
    <mergeCell ref="K35:R35"/>
    <mergeCell ref="B28:F28"/>
    <mergeCell ref="K19:R19"/>
    <mergeCell ref="Y17:AA17"/>
    <mergeCell ref="Y18:AA18"/>
    <mergeCell ref="B18:I18"/>
    <mergeCell ref="P17:Q17"/>
    <mergeCell ref="X1:Z2"/>
    <mergeCell ref="C1:E2"/>
    <mergeCell ref="B12:I14"/>
    <mergeCell ref="T12:AA14"/>
    <mergeCell ref="B16:I16"/>
    <mergeCell ref="K12:R14"/>
    <mergeCell ref="T16:AA16"/>
    <mergeCell ref="F5:W8"/>
    <mergeCell ref="K16:O16"/>
  </mergeCells>
  <conditionalFormatting sqref="B17">
    <cfRule type="containsText" dxfId="25" priority="8" operator="containsText" text="Contact">
      <formula>NOT(ISERROR(SEARCH("Contact",B17)))</formula>
    </cfRule>
    <cfRule type="containsText" dxfId="24" priority="9" operator="containsText" text="Continue">
      <formula>NOT(ISERROR(SEARCH("Continue",B17)))</formula>
    </cfRule>
  </conditionalFormatting>
  <conditionalFormatting sqref="K30">
    <cfRule type="containsText" dxfId="23" priority="7" operator="containsText" text="verify">
      <formula>NOT(ISERROR(SEARCH("verify",K30)))</formula>
    </cfRule>
  </conditionalFormatting>
  <conditionalFormatting sqref="T23:AA29">
    <cfRule type="containsText" dxfId="22" priority="1" operator="containsText" text="risk">
      <formula>NOT(ISERROR(SEARCH("risk",T23)))</formula>
    </cfRule>
    <cfRule type="containsText" dxfId="21" priority="2" operator="containsText" text="Liability">
      <formula>NOT(ISERROR(SEARCH("Liability",T23)))</formula>
    </cfRule>
    <cfRule type="containsText" dxfId="20" priority="6" operator="containsText" text="Automobile">
      <formula>NOT(ISERROR(SEARCH("Automobile",T23)))</formula>
    </cfRule>
  </conditionalFormatting>
  <conditionalFormatting sqref="C10:Z11">
    <cfRule type="containsText" dxfId="19" priority="4" operator="containsText" text="Pollution">
      <formula>NOT(ISERROR(SEARCH("Pollution",C10)))</formula>
    </cfRule>
  </conditionalFormatting>
  <pageMargins left="0.25" right="0.25" top="0.75" bottom="0.75" header="0.3" footer="0.3"/>
  <pageSetup paperSize="17" orientation="landscape"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48168" r:id="rId5" name="Drop Down 40">
              <controlPr locked="0" defaultSize="0" autoLine="0" autoPict="0" altText="Identify if the Contractor will abate, remove, dispose and/or work with asbestos by using the drop down list">
                <anchor moveWithCells="1">
                  <from>
                    <xdr:col>6</xdr:col>
                    <xdr:colOff>0</xdr:colOff>
                    <xdr:row>18</xdr:row>
                    <xdr:rowOff>182880</xdr:rowOff>
                  </from>
                  <to>
                    <xdr:col>8</xdr:col>
                    <xdr:colOff>0</xdr:colOff>
                    <xdr:row>19</xdr:row>
                    <xdr:rowOff>190500</xdr:rowOff>
                  </to>
                </anchor>
              </controlPr>
            </control>
          </mc:Choice>
        </mc:AlternateContent>
        <mc:AlternateContent xmlns:mc="http://schemas.openxmlformats.org/markup-compatibility/2006">
          <mc:Choice Requires="x14">
            <control shapeId="48170" r:id="rId6" name="Drop Down 42">
              <controlPr locked="0" defaultSize="0" autoLine="0" autoPict="0" altText="Identify if the Contractor will abate, remove, dispose and/or work with lead by using the drop down list">
                <anchor moveWithCells="1">
                  <from>
                    <xdr:col>5</xdr:col>
                    <xdr:colOff>533400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48172" r:id="rId7" name="Drop Down 44">
              <controlPr locked="0" defaultSize="0" autoLine="0" autoPict="0" altText="Identify if the Contractor will abate, remove, dispose and/or work with other hazardous materials by using the drop down list">
                <anchor moveWithCells="1">
                  <from>
                    <xdr:col>6</xdr:col>
                    <xdr:colOff>0</xdr:colOff>
                    <xdr:row>22</xdr:row>
                    <xdr:rowOff>182880</xdr:rowOff>
                  </from>
                  <to>
                    <xdr:col>8</xdr:col>
                    <xdr:colOff>0</xdr:colOff>
                    <xdr:row>24</xdr:row>
                    <xdr:rowOff>0</xdr:rowOff>
                  </to>
                </anchor>
              </controlPr>
            </control>
          </mc:Choice>
        </mc:AlternateContent>
        <mc:AlternateContent xmlns:mc="http://schemas.openxmlformats.org/markup-compatibility/2006">
          <mc:Choice Requires="x14">
            <control shapeId="48174" r:id="rId8" name="Drop Down 46">
              <controlPr locked="0" defaultSize="0" autoLine="0" autoPict="0" altText="Identify if the Contractor will abate hazardous materials on a small scale/low risk abatement by using the drop down list">
                <anchor moveWithCells="1">
                  <from>
                    <xdr:col>6</xdr:col>
                    <xdr:colOff>0</xdr:colOff>
                    <xdr:row>28</xdr:row>
                    <xdr:rowOff>182880</xdr:rowOff>
                  </from>
                  <to>
                    <xdr:col>8</xdr:col>
                    <xdr:colOff>0</xdr:colOff>
                    <xdr:row>30</xdr:row>
                    <xdr:rowOff>0</xdr:rowOff>
                  </to>
                </anchor>
              </controlPr>
            </control>
          </mc:Choice>
        </mc:AlternateContent>
        <mc:AlternateContent xmlns:mc="http://schemas.openxmlformats.org/markup-compatibility/2006">
          <mc:Choice Requires="x14">
            <control shapeId="48175" r:id="rId9" name="Drop Down 47">
              <controlPr locked="0" defaultSize="0" autoLine="0" autoPict="0" altText="Identify if the Contractor will abate hazardous materials on a medium-large scale/medium-large risk abatement by using the drop down list">
                <anchor moveWithCells="1">
                  <from>
                    <xdr:col>6</xdr:col>
                    <xdr:colOff>0</xdr:colOff>
                    <xdr:row>31</xdr:row>
                    <xdr:rowOff>182880</xdr:rowOff>
                  </from>
                  <to>
                    <xdr:col>8</xdr:col>
                    <xdr:colOff>0</xdr:colOff>
                    <xdr:row>33</xdr:row>
                    <xdr:rowOff>0</xdr:rowOff>
                  </to>
                </anchor>
              </controlPr>
            </control>
          </mc:Choice>
        </mc:AlternateContent>
        <mc:AlternateContent xmlns:mc="http://schemas.openxmlformats.org/markup-compatibility/2006">
          <mc:Choice Requires="x14">
            <control shapeId="48185" r:id="rId10" name="Drop Down 57">
              <controlPr locked="0" defaultSize="0" autoLine="0" autoPict="0" altText="Identify if surface water is present at or within 500 ft from the worksite by using the drop down list">
                <anchor moveWithCells="1">
                  <from>
                    <xdr:col>15</xdr:col>
                    <xdr:colOff>0</xdr:colOff>
                    <xdr:row>19</xdr:row>
                    <xdr:rowOff>182880</xdr:rowOff>
                  </from>
                  <to>
                    <xdr:col>17</xdr:col>
                    <xdr:colOff>7620</xdr:colOff>
                    <xdr:row>20</xdr:row>
                    <xdr:rowOff>182880</xdr:rowOff>
                  </to>
                </anchor>
              </controlPr>
            </control>
          </mc:Choice>
        </mc:AlternateContent>
        <mc:AlternateContent xmlns:mc="http://schemas.openxmlformats.org/markup-compatibility/2006">
          <mc:Choice Requires="x14">
            <control shapeId="48186" r:id="rId11" name="Drop Down 58">
              <controlPr locked="0" defaultSize="0" autoLine="0" autoPict="0" altText="Identify if ground water is present at or within 500 ft from the worksite by using the drop down list">
                <anchor moveWithCells="1">
                  <from>
                    <xdr:col>15</xdr:col>
                    <xdr:colOff>0</xdr:colOff>
                    <xdr:row>21</xdr:row>
                    <xdr:rowOff>182880</xdr:rowOff>
                  </from>
                  <to>
                    <xdr:col>17</xdr:col>
                    <xdr:colOff>0</xdr:colOff>
                    <xdr:row>23</xdr:row>
                    <xdr:rowOff>7620</xdr:rowOff>
                  </to>
                </anchor>
              </controlPr>
            </control>
          </mc:Choice>
        </mc:AlternateContent>
        <mc:AlternateContent xmlns:mc="http://schemas.openxmlformats.org/markup-compatibility/2006">
          <mc:Choice Requires="x14">
            <control shapeId="48187" r:id="rId12" name="Drop Down 59">
              <controlPr locked="0" defaultSize="0" autoLine="0" autoPict="0" altText="Identify if an active well is present at or within 500 ft from the worksite by using the drop down list">
                <anchor moveWithCells="1">
                  <from>
                    <xdr:col>15</xdr:col>
                    <xdr:colOff>0</xdr:colOff>
                    <xdr:row>23</xdr:row>
                    <xdr:rowOff>182880</xdr:rowOff>
                  </from>
                  <to>
                    <xdr:col>17</xdr:col>
                    <xdr:colOff>7620</xdr:colOff>
                    <xdr:row>25</xdr:row>
                    <xdr:rowOff>7620</xdr:rowOff>
                  </to>
                </anchor>
              </controlPr>
            </control>
          </mc:Choice>
        </mc:AlternateContent>
        <mc:AlternateContent xmlns:mc="http://schemas.openxmlformats.org/markup-compatibility/2006">
          <mc:Choice Requires="x14">
            <control shapeId="48188" r:id="rId13" name="Drop Down 60">
              <controlPr locked="0" defaultSize="0" autoLine="0" autoPict="0" altText="Identify if a wetland or riparian area is near the worksite by using the drop down list">
                <anchor moveWithCells="1">
                  <from>
                    <xdr:col>14</xdr:col>
                    <xdr:colOff>533400</xdr:colOff>
                    <xdr:row>28</xdr:row>
                    <xdr:rowOff>182880</xdr:rowOff>
                  </from>
                  <to>
                    <xdr:col>17</xdr:col>
                    <xdr:colOff>0</xdr:colOff>
                    <xdr:row>30</xdr:row>
                    <xdr:rowOff>0</xdr:rowOff>
                  </to>
                </anchor>
              </controlPr>
            </control>
          </mc:Choice>
        </mc:AlternateContent>
        <mc:AlternateContent xmlns:mc="http://schemas.openxmlformats.org/markup-compatibility/2006">
          <mc:Choice Requires="x14">
            <control shapeId="48189" r:id="rId14" name="Drop Down 61">
              <controlPr locked="0" defaultSize="0" autoLine="0" autoPict="0" altText="Identify if threatened or endangered species are near the worksite by using the drop down list">
                <anchor moveWithCells="1">
                  <from>
                    <xdr:col>15</xdr:col>
                    <xdr:colOff>0</xdr:colOff>
                    <xdr:row>31</xdr:row>
                    <xdr:rowOff>0</xdr:rowOff>
                  </from>
                  <to>
                    <xdr:col>17</xdr:col>
                    <xdr:colOff>0</xdr:colOff>
                    <xdr:row>32</xdr:row>
                    <xdr:rowOff>0</xdr:rowOff>
                  </to>
                </anchor>
              </controlPr>
            </control>
          </mc:Choice>
        </mc:AlternateContent>
        <mc:AlternateContent xmlns:mc="http://schemas.openxmlformats.org/markup-compatibility/2006">
          <mc:Choice Requires="x14">
            <control shapeId="48195" r:id="rId15" name="Drop Down 67">
              <controlPr defaultSize="0" autoLine="0" autoPict="0">
                <anchor moveWithCells="1">
                  <from>
                    <xdr:col>5</xdr:col>
                    <xdr:colOff>518160</xdr:colOff>
                    <xdr:row>27</xdr:row>
                    <xdr:rowOff>0</xdr:rowOff>
                  </from>
                  <to>
                    <xdr:col>8</xdr:col>
                    <xdr:colOff>0</xdr:colOff>
                    <xdr:row>28</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3"/>
  <sheetViews>
    <sheetView topLeftCell="A16" workbookViewId="0">
      <selection activeCell="B32" sqref="B32"/>
    </sheetView>
  </sheetViews>
  <sheetFormatPr defaultRowHeight="14.4" x14ac:dyDescent="0.3"/>
  <cols>
    <col min="1" max="1" width="46.6640625" customWidth="1"/>
    <col min="2" max="2" width="15.44140625" customWidth="1"/>
    <col min="3" max="3" width="9.109375" customWidth="1"/>
  </cols>
  <sheetData>
    <row r="1" spans="1:7" ht="25.8" x14ac:dyDescent="0.3">
      <c r="A1" s="263" t="s">
        <v>140</v>
      </c>
      <c r="B1" s="263"/>
      <c r="C1" s="263"/>
    </row>
    <row r="2" spans="1:7" ht="18" customHeight="1" x14ac:dyDescent="0.3">
      <c r="F2" t="s">
        <v>170</v>
      </c>
      <c r="G2" t="s">
        <v>171</v>
      </c>
    </row>
    <row r="3" spans="1:7" ht="23.4" x14ac:dyDescent="0.3">
      <c r="A3" s="75" t="s">
        <v>195</v>
      </c>
      <c r="B3" t="str">
        <f>IF(AND(E7&gt;0,B55="rural"),F3,IF(AND(E7&gt;0,B55="urban"),G3,""))</f>
        <v/>
      </c>
      <c r="C3">
        <f>SUM(B3)</f>
        <v>0</v>
      </c>
      <c r="F3" t="str">
        <f>IF(E45&lt;5,"",IF(AND(E19&gt;0,B55="rural",E7&lt;16),"",IF(AND(E19&gt;0,B55="rural",E7&lt;26),1000000,IF(AND(E19&gt;0,B55="rural",E7&lt;36),1000000,IF(AND(E19&gt;0,B55="rural",E7&lt;41),2000000,IF(AND(E19&gt;0,B55="rural",E7&gt;40),5000000,""))))))</f>
        <v/>
      </c>
      <c r="G3" t="str">
        <f>IF(E45&lt;5,"",IF(AND(E19&gt;0,B55="urban",E7&lt;11),"",IF(AND(E19&gt;0,B55="urban",E7&lt;21),1000000,IF(AND(E19&gt;0,B55="urban",E7&lt;31),1000000,IF(AND(E19&gt;0,B55="urban",E7&lt;36),2000000,IF(AND(E19&gt;0,B55="urban",E7&gt;35),5000000,""))))))</f>
        <v/>
      </c>
    </row>
    <row r="4" spans="1:7" ht="23.4" x14ac:dyDescent="0.3">
      <c r="A4" s="75" t="s">
        <v>141</v>
      </c>
      <c r="B4" t="str">
        <f>IF(AND(E7&gt;0,B55="rural"),F4,IF(AND(E7&gt;0,B55="urban"),G4,""))</f>
        <v/>
      </c>
      <c r="F4" t="str">
        <f>IF(E45&lt;5,"",IF(AND(E19&gt;0,B55="rural",E7&lt;16),"",IF(AND(E19&gt;0,B55="rural",E7&lt;26),1000000,IF(AND(E19&gt;0,B55="rural",E7&lt;36),2000000,IF(AND(E19&gt;0,B55="rural",E7&lt;41),4000000,IF(AND(E19&gt;0,B55="rural",E7&lt;46),5000000,IF(AND(E19&gt;0,B55="rural",E7&gt;46),10000000,"")))))))</f>
        <v/>
      </c>
      <c r="G4" t="str">
        <f>IF(E45&lt;5,"",IF(AND(E19&gt;0,B55="urban",E7&lt;11),"",IF(AND(E19&gt;0,B55="urban",E7&lt;21),1000000,IF(AND(E19&gt;0,B55="urban",E7&lt;31),2000000,IF(AND(E19&gt;0,B55="urban",E7&lt;36),4000000,IF(AND(E19&gt;0,B55="urban",E7&lt;41),5000000,IF(AND(E19&gt;0,B55="urban",E7&gt;40),10000000,"")))))))</f>
        <v/>
      </c>
    </row>
    <row r="7" spans="1:7" ht="21" x14ac:dyDescent="0.4">
      <c r="A7" s="60" t="s">
        <v>151</v>
      </c>
      <c r="E7">
        <f>SUM(E19,C39,C45,C63,C69,C75,C81,C87)</f>
        <v>0</v>
      </c>
    </row>
    <row r="8" spans="1:7" ht="15" thickBot="1" x14ac:dyDescent="0.35"/>
    <row r="9" spans="1:7" ht="17.399999999999999" x14ac:dyDescent="0.35">
      <c r="A9" s="63" t="s">
        <v>152</v>
      </c>
      <c r="B9" s="49" t="s">
        <v>100</v>
      </c>
      <c r="C9" s="50" t="s">
        <v>74</v>
      </c>
    </row>
    <row r="10" spans="1:7" ht="17.399999999999999" x14ac:dyDescent="0.35">
      <c r="A10" s="54"/>
      <c r="B10" s="52">
        <v>1</v>
      </c>
      <c r="C10" s="53"/>
    </row>
    <row r="11" spans="1:7" ht="17.399999999999999" x14ac:dyDescent="0.35">
      <c r="A11" s="54" t="s">
        <v>86</v>
      </c>
      <c r="B11" s="52">
        <v>2</v>
      </c>
      <c r="C11" s="53"/>
    </row>
    <row r="12" spans="1:7" ht="17.399999999999999" x14ac:dyDescent="0.35">
      <c r="A12" s="54" t="s">
        <v>153</v>
      </c>
      <c r="B12" s="52">
        <v>3</v>
      </c>
      <c r="C12" s="53">
        <v>5</v>
      </c>
    </row>
    <row r="13" spans="1:7" ht="17.399999999999999" x14ac:dyDescent="0.35">
      <c r="A13" s="54" t="s">
        <v>154</v>
      </c>
      <c r="B13" s="52">
        <v>4</v>
      </c>
      <c r="C13" s="53">
        <v>10</v>
      </c>
    </row>
    <row r="14" spans="1:7" ht="18" thickBot="1" x14ac:dyDescent="0.4">
      <c r="A14" s="54" t="s">
        <v>155</v>
      </c>
      <c r="B14" s="52">
        <v>5</v>
      </c>
      <c r="C14" s="53">
        <v>10</v>
      </c>
    </row>
    <row r="15" spans="1:7" ht="18" thickBot="1" x14ac:dyDescent="0.4">
      <c r="A15" s="67" t="s">
        <v>156</v>
      </c>
      <c r="B15" s="59">
        <v>1</v>
      </c>
      <c r="C15" s="68">
        <f>LOOKUP(B15,B10:B14,C10:C14)</f>
        <v>0</v>
      </c>
    </row>
    <row r="16" spans="1:7" ht="15" thickBot="1" x14ac:dyDescent="0.35"/>
    <row r="17" spans="1:20" ht="17.399999999999999" x14ac:dyDescent="0.35">
      <c r="A17" s="63" t="s">
        <v>157</v>
      </c>
      <c r="B17" s="49" t="s">
        <v>100</v>
      </c>
      <c r="C17" s="50" t="s">
        <v>74</v>
      </c>
    </row>
    <row r="18" spans="1:20" ht="17.399999999999999" x14ac:dyDescent="0.35">
      <c r="A18" s="54"/>
      <c r="B18" s="52">
        <v>1</v>
      </c>
      <c r="C18" s="53"/>
    </row>
    <row r="19" spans="1:20" ht="17.399999999999999" x14ac:dyDescent="0.35">
      <c r="A19" s="54" t="s">
        <v>86</v>
      </c>
      <c r="B19" s="52">
        <v>2</v>
      </c>
      <c r="C19" s="53"/>
      <c r="E19">
        <f>SUM(C15,C21,C27)</f>
        <v>0</v>
      </c>
    </row>
    <row r="20" spans="1:20" ht="18" thickBot="1" x14ac:dyDescent="0.4">
      <c r="A20" s="54" t="s">
        <v>87</v>
      </c>
      <c r="B20" s="52">
        <v>3</v>
      </c>
      <c r="C20" s="53">
        <v>5</v>
      </c>
    </row>
    <row r="21" spans="1:20" ht="18" thickBot="1" x14ac:dyDescent="0.4">
      <c r="A21" s="67" t="s">
        <v>116</v>
      </c>
      <c r="B21" s="59">
        <v>1</v>
      </c>
      <c r="C21" s="68">
        <f>LOOKUP(B21,B18:B20,C18:C20)</f>
        <v>0</v>
      </c>
    </row>
    <row r="22" spans="1:20" ht="15" thickBot="1" x14ac:dyDescent="0.35"/>
    <row r="23" spans="1:20" ht="17.399999999999999" x14ac:dyDescent="0.35">
      <c r="A23" s="63" t="s">
        <v>158</v>
      </c>
      <c r="B23" s="49" t="s">
        <v>100</v>
      </c>
      <c r="C23" s="50" t="s">
        <v>74</v>
      </c>
    </row>
    <row r="24" spans="1:20" ht="17.399999999999999" x14ac:dyDescent="0.35">
      <c r="A24" s="54"/>
      <c r="B24" s="52">
        <v>1</v>
      </c>
      <c r="C24" s="53"/>
      <c r="E24" s="172" t="str">
        <f>IF(B15=2,2,"")</f>
        <v/>
      </c>
      <c r="T24" t="str">
        <f>IF('PL Score'!C3&gt;0,'PL Score'!A50,"")</f>
        <v/>
      </c>
    </row>
    <row r="25" spans="1:20" ht="17.399999999999999" x14ac:dyDescent="0.35">
      <c r="A25" s="54" t="s">
        <v>86</v>
      </c>
      <c r="B25" s="52">
        <v>2</v>
      </c>
      <c r="C25" s="53"/>
      <c r="E25" s="172" t="str">
        <f>IF(B21=2,2,"")</f>
        <v/>
      </c>
    </row>
    <row r="26" spans="1:20" ht="18" thickBot="1" x14ac:dyDescent="0.4">
      <c r="A26" s="54" t="s">
        <v>87</v>
      </c>
      <c r="B26" s="52">
        <v>3</v>
      </c>
      <c r="C26" s="53">
        <v>5</v>
      </c>
      <c r="E26" s="173" t="str">
        <f>IF(B27=2,2,"")</f>
        <v/>
      </c>
    </row>
    <row r="27" spans="1:20" ht="18" thickBot="1" x14ac:dyDescent="0.4">
      <c r="A27" s="67" t="s">
        <v>116</v>
      </c>
      <c r="B27" s="59">
        <v>1</v>
      </c>
      <c r="C27" s="68">
        <f>LOOKUP(B27,B24:B26,C24:C26)</f>
        <v>0</v>
      </c>
      <c r="E27">
        <f>SUM(E24:E26)</f>
        <v>0</v>
      </c>
    </row>
    <row r="28" spans="1:20" ht="15" thickBot="1" x14ac:dyDescent="0.35"/>
    <row r="29" spans="1:20" ht="17.399999999999999" x14ac:dyDescent="0.35">
      <c r="A29" s="63" t="s">
        <v>426</v>
      </c>
      <c r="B29" s="49" t="s">
        <v>100</v>
      </c>
      <c r="C29" s="81"/>
    </row>
    <row r="30" spans="1:20" ht="17.399999999999999" x14ac:dyDescent="0.35">
      <c r="A30" s="54"/>
      <c r="B30" s="52">
        <v>1</v>
      </c>
      <c r="C30" s="53"/>
    </row>
    <row r="31" spans="1:20" ht="17.399999999999999" x14ac:dyDescent="0.35">
      <c r="A31" s="54" t="s">
        <v>86</v>
      </c>
      <c r="B31" s="52">
        <v>2</v>
      </c>
      <c r="C31" s="53"/>
    </row>
    <row r="32" spans="1:20" ht="18" thickBot="1" x14ac:dyDescent="0.4">
      <c r="A32" s="54" t="s">
        <v>87</v>
      </c>
      <c r="B32" s="52">
        <v>3</v>
      </c>
      <c r="C32" s="53">
        <v>0</v>
      </c>
    </row>
    <row r="33" spans="1:5" ht="18" thickBot="1" x14ac:dyDescent="0.4">
      <c r="A33" s="67" t="s">
        <v>425</v>
      </c>
      <c r="B33" s="59">
        <v>1</v>
      </c>
      <c r="C33" s="68"/>
    </row>
    <row r="34" spans="1:5" ht="15" thickBot="1" x14ac:dyDescent="0.35"/>
    <row r="35" spans="1:5" ht="17.399999999999999" x14ac:dyDescent="0.35">
      <c r="A35" s="63" t="s">
        <v>159</v>
      </c>
      <c r="B35" s="49" t="s">
        <v>100</v>
      </c>
      <c r="C35" s="50" t="s">
        <v>74</v>
      </c>
    </row>
    <row r="36" spans="1:5" ht="17.399999999999999" x14ac:dyDescent="0.35">
      <c r="A36" s="54"/>
      <c r="B36" s="52">
        <v>1</v>
      </c>
      <c r="C36" s="53"/>
    </row>
    <row r="37" spans="1:5" ht="17.399999999999999" x14ac:dyDescent="0.35">
      <c r="A37" s="54" t="s">
        <v>86</v>
      </c>
      <c r="B37" s="52">
        <v>2</v>
      </c>
      <c r="C37" s="53"/>
    </row>
    <row r="38" spans="1:5" ht="18" thickBot="1" x14ac:dyDescent="0.4">
      <c r="A38" s="54" t="s">
        <v>87</v>
      </c>
      <c r="B38" s="52">
        <v>3</v>
      </c>
      <c r="C38" s="53">
        <v>5</v>
      </c>
    </row>
    <row r="39" spans="1:5" ht="18" thickBot="1" x14ac:dyDescent="0.4">
      <c r="A39" s="67" t="s">
        <v>425</v>
      </c>
      <c r="B39" s="59">
        <v>1</v>
      </c>
      <c r="C39" s="68">
        <f>LOOKUP(B39,B36:B38,C36:C38)</f>
        <v>0</v>
      </c>
    </row>
    <row r="40" spans="1:5" ht="15" thickBot="1" x14ac:dyDescent="0.35"/>
    <row r="41" spans="1:5" ht="17.399999999999999" x14ac:dyDescent="0.35">
      <c r="A41" s="63" t="s">
        <v>160</v>
      </c>
      <c r="B41" s="49" t="s">
        <v>100</v>
      </c>
      <c r="C41" s="50" t="s">
        <v>74</v>
      </c>
      <c r="E41" s="170" t="str">
        <f>IF(B39=2,2,"")</f>
        <v/>
      </c>
    </row>
    <row r="42" spans="1:5" ht="17.399999999999999" x14ac:dyDescent="0.35">
      <c r="A42" s="54"/>
      <c r="B42" s="52">
        <v>1</v>
      </c>
      <c r="C42" s="53"/>
      <c r="E42" s="171" t="str">
        <f>IF(B45=2,2,"")</f>
        <v/>
      </c>
    </row>
    <row r="43" spans="1:5" ht="17.399999999999999" x14ac:dyDescent="0.35">
      <c r="A43" s="54" t="s">
        <v>86</v>
      </c>
      <c r="B43" s="52">
        <v>2</v>
      </c>
      <c r="C43" s="53"/>
      <c r="E43">
        <f>SUM(E41:E42)</f>
        <v>0</v>
      </c>
    </row>
    <row r="44" spans="1:5" ht="18" thickBot="1" x14ac:dyDescent="0.4">
      <c r="A44" s="54" t="s">
        <v>87</v>
      </c>
      <c r="B44" s="52">
        <v>3</v>
      </c>
      <c r="C44" s="53">
        <v>10</v>
      </c>
    </row>
    <row r="45" spans="1:5" ht="18" thickBot="1" x14ac:dyDescent="0.4">
      <c r="A45" s="67" t="s">
        <v>425</v>
      </c>
      <c r="B45" s="59">
        <v>1</v>
      </c>
      <c r="C45" s="68">
        <f>LOOKUP(B45,B42:B44,C42:C44)</f>
        <v>0</v>
      </c>
      <c r="E45">
        <f>SUM(C45,C39)</f>
        <v>0</v>
      </c>
    </row>
    <row r="48" spans="1:5" x14ac:dyDescent="0.3">
      <c r="A48" s="132" t="s">
        <v>240</v>
      </c>
    </row>
    <row r="49" spans="1:3" x14ac:dyDescent="0.3">
      <c r="A49" s="132" t="s">
        <v>242</v>
      </c>
    </row>
    <row r="50" spans="1:3" x14ac:dyDescent="0.3">
      <c r="A50" s="132" t="s">
        <v>241</v>
      </c>
    </row>
    <row r="51" spans="1:3" x14ac:dyDescent="0.3">
      <c r="A51" s="132" t="s">
        <v>298</v>
      </c>
    </row>
    <row r="53" spans="1:3" ht="21" x14ac:dyDescent="0.4">
      <c r="A53" s="60" t="s">
        <v>54</v>
      </c>
    </row>
    <row r="55" spans="1:3" ht="17.399999999999999" x14ac:dyDescent="0.35">
      <c r="A55" s="104" t="s">
        <v>169</v>
      </c>
      <c r="B55" s="105" t="str">
        <f>Pollution!P16</f>
        <v/>
      </c>
    </row>
    <row r="57" spans="1:3" ht="17.399999999999999" x14ac:dyDescent="0.35">
      <c r="A57" s="104" t="s">
        <v>78</v>
      </c>
      <c r="B57" s="106">
        <f>Pollution!P18</f>
        <v>0</v>
      </c>
    </row>
    <row r="58" spans="1:3" ht="15" thickBot="1" x14ac:dyDescent="0.35"/>
    <row r="59" spans="1:3" ht="17.399999999999999" x14ac:dyDescent="0.35">
      <c r="A59" s="63" t="s">
        <v>164</v>
      </c>
      <c r="B59" s="49" t="s">
        <v>100</v>
      </c>
      <c r="C59" s="50" t="s">
        <v>74</v>
      </c>
    </row>
    <row r="60" spans="1:3" ht="17.399999999999999" x14ac:dyDescent="0.35">
      <c r="A60" s="54"/>
      <c r="B60" s="52">
        <v>1</v>
      </c>
      <c r="C60" s="53"/>
    </row>
    <row r="61" spans="1:3" ht="17.399999999999999" x14ac:dyDescent="0.35">
      <c r="A61" s="54" t="s">
        <v>86</v>
      </c>
      <c r="B61" s="52">
        <v>2</v>
      </c>
      <c r="C61" s="53"/>
    </row>
    <row r="62" spans="1:3" ht="18" thickBot="1" x14ac:dyDescent="0.4">
      <c r="A62" s="54" t="s">
        <v>87</v>
      </c>
      <c r="B62" s="52">
        <v>3</v>
      </c>
      <c r="C62" s="53">
        <v>5</v>
      </c>
    </row>
    <row r="63" spans="1:3" ht="18" thickBot="1" x14ac:dyDescent="0.4">
      <c r="A63" s="67" t="s">
        <v>156</v>
      </c>
      <c r="B63" s="59">
        <v>1</v>
      </c>
      <c r="C63" s="68">
        <f>LOOKUP(B63,B60:B62,C60:C62)</f>
        <v>0</v>
      </c>
    </row>
    <row r="64" spans="1:3" ht="15" thickBot="1" x14ac:dyDescent="0.35"/>
    <row r="65" spans="1:3" ht="17.399999999999999" x14ac:dyDescent="0.35">
      <c r="A65" s="63" t="s">
        <v>165</v>
      </c>
      <c r="B65" s="49" t="s">
        <v>100</v>
      </c>
      <c r="C65" s="50" t="s">
        <v>74</v>
      </c>
    </row>
    <row r="66" spans="1:3" ht="17.399999999999999" x14ac:dyDescent="0.35">
      <c r="A66" s="54"/>
      <c r="B66" s="52">
        <v>1</v>
      </c>
      <c r="C66" s="53"/>
    </row>
    <row r="67" spans="1:3" ht="17.399999999999999" x14ac:dyDescent="0.35">
      <c r="A67" s="54" t="s">
        <v>86</v>
      </c>
      <c r="B67" s="52">
        <v>2</v>
      </c>
      <c r="C67" s="53"/>
    </row>
    <row r="68" spans="1:3" ht="18" thickBot="1" x14ac:dyDescent="0.4">
      <c r="A68" s="54" t="s">
        <v>87</v>
      </c>
      <c r="B68" s="52">
        <v>3</v>
      </c>
      <c r="C68" s="53">
        <v>5</v>
      </c>
    </row>
    <row r="69" spans="1:3" ht="18" thickBot="1" x14ac:dyDescent="0.4">
      <c r="A69" s="67" t="s">
        <v>156</v>
      </c>
      <c r="B69" s="59">
        <v>1</v>
      </c>
      <c r="C69" s="68">
        <f>LOOKUP(B69,B66:B68,C66:C68)</f>
        <v>0</v>
      </c>
    </row>
    <row r="70" spans="1:3" ht="15" thickBot="1" x14ac:dyDescent="0.35"/>
    <row r="71" spans="1:3" ht="17.399999999999999" x14ac:dyDescent="0.35">
      <c r="A71" s="63" t="s">
        <v>166</v>
      </c>
      <c r="B71" s="49" t="s">
        <v>100</v>
      </c>
      <c r="C71" s="50" t="s">
        <v>74</v>
      </c>
    </row>
    <row r="72" spans="1:3" ht="17.399999999999999" x14ac:dyDescent="0.35">
      <c r="A72" s="54"/>
      <c r="B72" s="52">
        <v>1</v>
      </c>
      <c r="C72" s="53"/>
    </row>
    <row r="73" spans="1:3" ht="17.399999999999999" x14ac:dyDescent="0.35">
      <c r="A73" s="54" t="s">
        <v>86</v>
      </c>
      <c r="B73" s="52">
        <v>2</v>
      </c>
      <c r="C73" s="53"/>
    </row>
    <row r="74" spans="1:3" ht="18" thickBot="1" x14ac:dyDescent="0.4">
      <c r="A74" s="54" t="s">
        <v>87</v>
      </c>
      <c r="B74" s="52">
        <v>3</v>
      </c>
      <c r="C74" s="53">
        <v>5</v>
      </c>
    </row>
    <row r="75" spans="1:3" ht="18" thickBot="1" x14ac:dyDescent="0.4">
      <c r="A75" s="67" t="s">
        <v>156</v>
      </c>
      <c r="B75" s="59">
        <v>1</v>
      </c>
      <c r="C75" s="68">
        <f>LOOKUP(B75,B72:B74,C72:C74)</f>
        <v>0</v>
      </c>
    </row>
    <row r="76" spans="1:3" ht="15" thickBot="1" x14ac:dyDescent="0.35"/>
    <row r="77" spans="1:3" ht="17.399999999999999" x14ac:dyDescent="0.35">
      <c r="A77" s="63" t="s">
        <v>167</v>
      </c>
      <c r="B77" s="49" t="s">
        <v>100</v>
      </c>
      <c r="C77" s="50" t="s">
        <v>74</v>
      </c>
    </row>
    <row r="78" spans="1:3" ht="17.399999999999999" x14ac:dyDescent="0.35">
      <c r="A78" s="54"/>
      <c r="B78" s="52">
        <v>1</v>
      </c>
      <c r="C78" s="53"/>
    </row>
    <row r="79" spans="1:3" ht="17.399999999999999" x14ac:dyDescent="0.35">
      <c r="A79" s="54" t="s">
        <v>86</v>
      </c>
      <c r="B79" s="52">
        <v>2</v>
      </c>
      <c r="C79" s="53"/>
    </row>
    <row r="80" spans="1:3" ht="18" thickBot="1" x14ac:dyDescent="0.4">
      <c r="A80" s="54" t="s">
        <v>87</v>
      </c>
      <c r="B80" s="52">
        <v>3</v>
      </c>
      <c r="C80" s="53">
        <v>5</v>
      </c>
    </row>
    <row r="81" spans="1:3" ht="18" thickBot="1" x14ac:dyDescent="0.4">
      <c r="A81" s="67" t="s">
        <v>156</v>
      </c>
      <c r="B81" s="59">
        <v>1</v>
      </c>
      <c r="C81" s="68">
        <f>LOOKUP(B81,B78:B80,C78:C80)</f>
        <v>0</v>
      </c>
    </row>
    <row r="82" spans="1:3" ht="15" thickBot="1" x14ac:dyDescent="0.35"/>
    <row r="83" spans="1:3" ht="17.399999999999999" x14ac:dyDescent="0.35">
      <c r="A83" s="63" t="s">
        <v>168</v>
      </c>
      <c r="B83" s="49" t="s">
        <v>100</v>
      </c>
      <c r="C83" s="50" t="s">
        <v>74</v>
      </c>
    </row>
    <row r="84" spans="1:3" ht="17.399999999999999" x14ac:dyDescent="0.35">
      <c r="A84" s="54"/>
      <c r="B84" s="52">
        <v>1</v>
      </c>
      <c r="C84" s="53"/>
    </row>
    <row r="85" spans="1:3" ht="17.399999999999999" x14ac:dyDescent="0.35">
      <c r="A85" s="54" t="s">
        <v>86</v>
      </c>
      <c r="B85" s="52">
        <v>2</v>
      </c>
      <c r="C85" s="53"/>
    </row>
    <row r="86" spans="1:3" ht="18" thickBot="1" x14ac:dyDescent="0.4">
      <c r="A86" s="54" t="s">
        <v>87</v>
      </c>
      <c r="B86" s="52">
        <v>3</v>
      </c>
      <c r="C86" s="53">
        <v>5</v>
      </c>
    </row>
    <row r="87" spans="1:3" ht="18" thickBot="1" x14ac:dyDescent="0.4">
      <c r="A87" s="67" t="s">
        <v>156</v>
      </c>
      <c r="B87" s="59">
        <v>1</v>
      </c>
      <c r="C87" s="68">
        <f>LOOKUP(B87,B84:B86,C84:C86)</f>
        <v>0</v>
      </c>
    </row>
    <row r="90" spans="1:3" ht="17.399999999999999" x14ac:dyDescent="0.35">
      <c r="A90" s="104" t="s">
        <v>192</v>
      </c>
    </row>
    <row r="91" spans="1:3" ht="17.399999999999999" x14ac:dyDescent="0.3">
      <c r="A91" s="121" t="s">
        <v>203</v>
      </c>
    </row>
    <row r="92" spans="1:3" x14ac:dyDescent="0.3">
      <c r="A92" s="103" t="s">
        <v>204</v>
      </c>
    </row>
    <row r="93" spans="1:3" x14ac:dyDescent="0.3">
      <c r="A93" s="122" t="s">
        <v>415</v>
      </c>
    </row>
  </sheetData>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dience xmlns="ca339065-d680-4a93-9ad1-00d5967fe119">A&amp;E</Audience>
    <Topic xmlns="ca339065-d680-4a93-9ad1-00d5967fe119">Price Agreement Contract Exhibit</Topic>
  </documentManagement>
</p:properties>
</file>

<file path=customXml/itemProps1.xml><?xml version="1.0" encoding="utf-8"?>
<ds:datastoreItem xmlns:ds="http://schemas.openxmlformats.org/officeDocument/2006/customXml" ds:itemID="{9B909121-8242-4F28-8B7B-2D77815E3F31}"/>
</file>

<file path=customXml/itemProps2.xml><?xml version="1.0" encoding="utf-8"?>
<ds:datastoreItem xmlns:ds="http://schemas.openxmlformats.org/officeDocument/2006/customXml" ds:itemID="{E351141D-4391-44D8-8810-C66A1F3F4BBE}"/>
</file>

<file path=customXml/itemProps3.xml><?xml version="1.0" encoding="utf-8"?>
<ds:datastoreItem xmlns:ds="http://schemas.openxmlformats.org/officeDocument/2006/customXml" ds:itemID="{9001FDC3-493E-4E92-9546-8B364028B9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User Guide</vt:lpstr>
      <vt:lpstr>Consultant Process</vt:lpstr>
      <vt:lpstr>Insurance Requirements</vt:lpstr>
      <vt:lpstr>CGL</vt:lpstr>
      <vt:lpstr>CGL Score</vt:lpstr>
      <vt:lpstr>Automobile</vt:lpstr>
      <vt:lpstr>AL Score</vt:lpstr>
      <vt:lpstr>Pollution</vt:lpstr>
      <vt:lpstr>PL Score</vt:lpstr>
      <vt:lpstr>Additional Coverages</vt:lpstr>
      <vt:lpstr>AC Score</vt:lpstr>
      <vt:lpstr>Summary</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CARTWRIGHT Zac * DAS</dc:creator>
  <cp:lastModifiedBy>Kim Rice</cp:lastModifiedBy>
  <cp:lastPrinted>2019-10-08T21:08:18Z</cp:lastPrinted>
  <dcterms:created xsi:type="dcterms:W3CDTF">2018-08-03T17:02:51Z</dcterms:created>
  <dcterms:modified xsi:type="dcterms:W3CDTF">2021-12-28T15:04:10Z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0x010100FD41B8FDFD1CE746B0D5127DCC04E831</vt:lpwstr>
  </property>
</Properties>
</file>